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landisk-c50374\小中高振興Ｇ\35_R5年度フォルダ\ほ_R5補助金\こ_高機能化\01_補助金申請\3次募集\01_事業募集\02_府から学校\"/>
    </mc:Choice>
  </mc:AlternateContent>
  <xr:revisionPtr revIDLastSave="0" documentId="13_ncr:1_{EA01B5E2-8320-481E-9824-A8B30505DA06}" xr6:coauthVersionLast="47" xr6:coauthVersionMax="47" xr10:uidLastSave="{00000000-0000-0000-0000-000000000000}"/>
  <bookViews>
    <workbookView xWindow="-108" yWindow="-108" windowWidth="23256" windowHeight="14160" activeTab="1" xr2:uid="{00000000-000D-0000-FFFF-FFFF00000000}"/>
  </bookViews>
  <sheets>
    <sheet name="Sheet1" sheetId="1" r:id="rId1"/>
    <sheet name="Sheet1 (2)" sheetId="2" r:id="rId2"/>
  </sheets>
  <definedNames>
    <definedName name="_xlnm.Print_Area" localSheetId="1">'Sheet1 (2)'!$A$1:$E$133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2" l="1"/>
  <c r="B58" i="2"/>
  <c r="B59" i="2"/>
  <c r="B60" i="2"/>
  <c r="B61" i="2"/>
  <c r="D8" i="2"/>
  <c r="D35" i="2" l="1"/>
  <c r="D48" i="2"/>
  <c r="D47" i="2"/>
  <c r="D46" i="2"/>
  <c r="D45" i="2"/>
  <c r="D44" i="2"/>
  <c r="C43" i="2"/>
  <c r="B49" i="2"/>
  <c r="C34" i="2"/>
  <c r="C29" i="2"/>
  <c r="B29" i="2"/>
  <c r="C13" i="2"/>
  <c r="B20" i="2"/>
  <c r="B21" i="2" s="1"/>
  <c r="B14" i="1"/>
  <c r="B15" i="1" s="1"/>
  <c r="B11" i="1"/>
  <c r="C9" i="1" s="1"/>
  <c r="D9" i="1" s="1"/>
  <c r="C8" i="1" l="1"/>
  <c r="D8" i="1" s="1"/>
  <c r="C13" i="1"/>
  <c r="C5" i="1"/>
  <c r="D5" i="1" s="1"/>
  <c r="C7" i="1"/>
  <c r="D7" i="1" s="1"/>
  <c r="C10" i="1"/>
  <c r="D10" i="1" s="1"/>
  <c r="C6" i="1"/>
  <c r="D6" i="1" s="1"/>
  <c r="D43" i="2"/>
  <c r="D49" i="2" s="1"/>
  <c r="D23" i="2"/>
  <c r="B72" i="2"/>
  <c r="B71" i="2"/>
  <c r="B70" i="2"/>
  <c r="C35" i="2"/>
  <c r="C37" i="2" s="1"/>
  <c r="D82" i="2" s="1"/>
  <c r="D90" i="2" s="1"/>
  <c r="B35" i="2"/>
  <c r="B37" i="2" s="1"/>
  <c r="C82" i="2" s="1"/>
  <c r="C90" i="2" s="1"/>
  <c r="C49" i="2"/>
  <c r="D11" i="1" l="1"/>
  <c r="E9" i="1"/>
  <c r="F9" i="1" s="1"/>
  <c r="G9" i="1" s="1"/>
  <c r="E7" i="1"/>
  <c r="F7" i="1" s="1"/>
  <c r="G7" i="1" s="1"/>
  <c r="E5" i="1"/>
  <c r="E6" i="1"/>
  <c r="F6" i="1" s="1"/>
  <c r="G6" i="1" s="1"/>
  <c r="E10" i="1"/>
  <c r="F10" i="1" s="1"/>
  <c r="G10" i="1" s="1"/>
  <c r="E8" i="1"/>
  <c r="F8" i="1" s="1"/>
  <c r="G8" i="1" s="1"/>
  <c r="C60" i="2"/>
  <c r="C59" i="2"/>
  <c r="B56" i="2"/>
  <c r="C58" i="2"/>
  <c r="C114" i="2"/>
  <c r="C125" i="2" s="1"/>
  <c r="C61" i="2"/>
  <c r="C57" i="2"/>
  <c r="B112" i="2"/>
  <c r="B123" i="2" s="1"/>
  <c r="B111" i="2"/>
  <c r="B122" i="2" s="1"/>
  <c r="C56" i="2"/>
  <c r="C69" i="2"/>
  <c r="D56" i="2"/>
  <c r="B73" i="2"/>
  <c r="B74" i="2"/>
  <c r="F5" i="1" l="1"/>
  <c r="E11" i="1"/>
  <c r="C62" i="2"/>
  <c r="D58" i="2"/>
  <c r="C71" i="2"/>
  <c r="D71" i="2" s="1"/>
  <c r="D57" i="2"/>
  <c r="C70" i="2"/>
  <c r="D70" i="2" s="1"/>
  <c r="B69" i="2"/>
  <c r="B75" i="2" s="1"/>
  <c r="B62" i="2"/>
  <c r="C74" i="2"/>
  <c r="D74" i="2" s="1"/>
  <c r="D61" i="2"/>
  <c r="C72" i="2"/>
  <c r="D72" i="2" s="1"/>
  <c r="D59" i="2"/>
  <c r="D60" i="2"/>
  <c r="C73" i="2"/>
  <c r="D73" i="2" s="1"/>
  <c r="C75" i="2" l="1"/>
  <c r="D69" i="2"/>
  <c r="D62" i="2"/>
  <c r="G5" i="1"/>
  <c r="G11" i="1" s="1"/>
  <c r="F11" i="1"/>
  <c r="D75" i="2"/>
</calcChain>
</file>

<file path=xl/sharedStrings.xml><?xml version="1.0" encoding="utf-8"?>
<sst xmlns="http://schemas.openxmlformats.org/spreadsheetml/2006/main" count="148" uniqueCount="88">
  <si>
    <t>複数年度に渡る経費の按分方法について</t>
    <rPh sb="0" eb="2">
      <t>フクスウ</t>
    </rPh>
    <rPh sb="2" eb="4">
      <t>ネンド</t>
    </rPh>
    <rPh sb="5" eb="6">
      <t>ワタ</t>
    </rPh>
    <rPh sb="7" eb="9">
      <t>ケイヒ</t>
    </rPh>
    <rPh sb="10" eb="12">
      <t>アンブン</t>
    </rPh>
    <rPh sb="12" eb="14">
      <t>ホウホウ</t>
    </rPh>
    <phoneticPr fontId="1"/>
  </si>
  <si>
    <t>１．各年度の出来高</t>
    <rPh sb="2" eb="5">
      <t>カクネンド</t>
    </rPh>
    <rPh sb="6" eb="9">
      <t>デキダカ</t>
    </rPh>
    <phoneticPr fontId="1"/>
  </si>
  <si>
    <t>１．建築工事</t>
    <rPh sb="2" eb="4">
      <t>ケンチク</t>
    </rPh>
    <rPh sb="4" eb="6">
      <t>コウジ</t>
    </rPh>
    <phoneticPr fontId="1"/>
  </si>
  <si>
    <t>２．電気工事</t>
    <rPh sb="2" eb="4">
      <t>デンキ</t>
    </rPh>
    <rPh sb="4" eb="6">
      <t>コウジ</t>
    </rPh>
    <phoneticPr fontId="1"/>
  </si>
  <si>
    <t>３．空調設備工事</t>
    <rPh sb="2" eb="4">
      <t>クウチョウ</t>
    </rPh>
    <rPh sb="4" eb="6">
      <t>セツビ</t>
    </rPh>
    <rPh sb="6" eb="8">
      <t>コウジ</t>
    </rPh>
    <phoneticPr fontId="1"/>
  </si>
  <si>
    <t>４．衛星設備工事</t>
    <rPh sb="2" eb="4">
      <t>エイセイ</t>
    </rPh>
    <rPh sb="4" eb="6">
      <t>セツビ</t>
    </rPh>
    <rPh sb="6" eb="8">
      <t>コウジ</t>
    </rPh>
    <phoneticPr fontId="1"/>
  </si>
  <si>
    <t>５．昇降機設備工事</t>
    <rPh sb="2" eb="5">
      <t>ショウコウキ</t>
    </rPh>
    <rPh sb="5" eb="7">
      <t>セツビ</t>
    </rPh>
    <rPh sb="7" eb="9">
      <t>コウジ</t>
    </rPh>
    <phoneticPr fontId="1"/>
  </si>
  <si>
    <t>６．屋外施設工事</t>
    <rPh sb="2" eb="4">
      <t>オクガイ</t>
    </rPh>
    <rPh sb="4" eb="6">
      <t>シセツ</t>
    </rPh>
    <rPh sb="6" eb="8">
      <t>コウジ</t>
    </rPh>
    <phoneticPr fontId="1"/>
  </si>
  <si>
    <t>７．共通費</t>
    <rPh sb="2" eb="4">
      <t>キョウツウ</t>
    </rPh>
    <rPh sb="4" eb="5">
      <t>ヒ</t>
    </rPh>
    <phoneticPr fontId="1"/>
  </si>
  <si>
    <t>８．消費税相当額</t>
    <rPh sb="2" eb="5">
      <t>ショウヒゼイ</t>
    </rPh>
    <rPh sb="5" eb="7">
      <t>ソウトウ</t>
    </rPh>
    <rPh sb="7" eb="8">
      <t>ガク</t>
    </rPh>
    <phoneticPr fontId="1"/>
  </si>
  <si>
    <t>➀直接工事費等</t>
    <rPh sb="1" eb="3">
      <t>チョクセツ</t>
    </rPh>
    <rPh sb="3" eb="6">
      <t>コウジヒ</t>
    </rPh>
    <rPh sb="6" eb="7">
      <t>ナド</t>
    </rPh>
    <phoneticPr fontId="1"/>
  </si>
  <si>
    <t>合計</t>
    <rPh sb="0" eb="2">
      <t>ゴウケイ</t>
    </rPh>
    <phoneticPr fontId="1"/>
  </si>
  <si>
    <t>按分率</t>
    <rPh sb="0" eb="2">
      <t>アンブン</t>
    </rPh>
    <rPh sb="2" eb="3">
      <t>リツ</t>
    </rPh>
    <phoneticPr fontId="1"/>
  </si>
  <si>
    <t>②金額（共通費含）</t>
    <rPh sb="1" eb="3">
      <t>キンガク</t>
    </rPh>
    <rPh sb="4" eb="6">
      <t>キョウツウ</t>
    </rPh>
    <rPh sb="6" eb="7">
      <t>ヒ</t>
    </rPh>
    <rPh sb="7" eb="8">
      <t>フク</t>
    </rPh>
    <phoneticPr fontId="1"/>
  </si>
  <si>
    <t>直接工事費計</t>
    <rPh sb="0" eb="2">
      <t>チョクセツ</t>
    </rPh>
    <rPh sb="2" eb="5">
      <t>コウジヒ</t>
    </rPh>
    <rPh sb="5" eb="6">
      <t>ケイ</t>
    </rPh>
    <phoneticPr fontId="1"/>
  </si>
  <si>
    <t>③共通費込（端数調整後）</t>
    <rPh sb="1" eb="3">
      <t>キョウツウ</t>
    </rPh>
    <rPh sb="3" eb="4">
      <t>ヒ</t>
    </rPh>
    <rPh sb="4" eb="5">
      <t>コミ</t>
    </rPh>
    <rPh sb="6" eb="8">
      <t>ハスウ</t>
    </rPh>
    <rPh sb="8" eb="11">
      <t>チョウセイゴ</t>
    </rPh>
    <phoneticPr fontId="1"/>
  </si>
  <si>
    <t>③共通費込（端数調整前）</t>
    <rPh sb="1" eb="3">
      <t>キョウツウ</t>
    </rPh>
    <rPh sb="3" eb="4">
      <t>ヒ</t>
    </rPh>
    <rPh sb="4" eb="5">
      <t>コミ</t>
    </rPh>
    <rPh sb="6" eb="8">
      <t>ハスウ</t>
    </rPh>
    <rPh sb="8" eb="10">
      <t>チョウセイ</t>
    </rPh>
    <rPh sb="10" eb="11">
      <t>マエ</t>
    </rPh>
    <phoneticPr fontId="1"/>
  </si>
  <si>
    <t>④消費税込金額</t>
    <rPh sb="1" eb="4">
      <t>ショウヒゼイ</t>
    </rPh>
    <rPh sb="4" eb="5">
      <t>コ</t>
    </rPh>
    <rPh sb="5" eb="7">
      <t>キンガク</t>
    </rPh>
    <phoneticPr fontId="1"/>
  </si>
  <si>
    <t>➀建築工事</t>
    <rPh sb="1" eb="3">
      <t>ケンチク</t>
    </rPh>
    <rPh sb="3" eb="5">
      <t>コウジ</t>
    </rPh>
    <phoneticPr fontId="1"/>
  </si>
  <si>
    <t>②電気工事</t>
    <rPh sb="1" eb="3">
      <t>デンキ</t>
    </rPh>
    <rPh sb="3" eb="5">
      <t>コウジ</t>
    </rPh>
    <phoneticPr fontId="1"/>
  </si>
  <si>
    <t>③空調設備工事</t>
    <rPh sb="1" eb="3">
      <t>クウチョウ</t>
    </rPh>
    <rPh sb="3" eb="5">
      <t>セツビ</t>
    </rPh>
    <rPh sb="5" eb="7">
      <t>コウジ</t>
    </rPh>
    <phoneticPr fontId="1"/>
  </si>
  <si>
    <t>⑤昇降機設備工事</t>
    <rPh sb="1" eb="4">
      <t>ショウコウキ</t>
    </rPh>
    <rPh sb="4" eb="6">
      <t>セツビ</t>
    </rPh>
    <rPh sb="6" eb="8">
      <t>コウジ</t>
    </rPh>
    <phoneticPr fontId="1"/>
  </si>
  <si>
    <t>⑥屋外施設工事</t>
    <rPh sb="1" eb="3">
      <t>オクガイ</t>
    </rPh>
    <rPh sb="3" eb="5">
      <t>シセツ</t>
    </rPh>
    <rPh sb="5" eb="7">
      <t>コウジ</t>
    </rPh>
    <phoneticPr fontId="1"/>
  </si>
  <si>
    <t>⑦共通費</t>
    <rPh sb="1" eb="3">
      <t>キョウツウ</t>
    </rPh>
    <rPh sb="3" eb="4">
      <t>ヒ</t>
    </rPh>
    <phoneticPr fontId="1"/>
  </si>
  <si>
    <t>⑧消費税相当額</t>
    <rPh sb="1" eb="4">
      <t>ショウヒゼイ</t>
    </rPh>
    <rPh sb="4" eb="6">
      <t>ソウトウ</t>
    </rPh>
    <rPh sb="6" eb="7">
      <t>ガク</t>
    </rPh>
    <phoneticPr fontId="1"/>
  </si>
  <si>
    <t>内訳金額</t>
    <rPh sb="0" eb="2">
      <t>ウチワケ</t>
    </rPh>
    <rPh sb="2" eb="4">
      <t>キンガク</t>
    </rPh>
    <phoneticPr fontId="1"/>
  </si>
  <si>
    <t>合計</t>
    <rPh sb="0" eb="2">
      <t>ゴウケイ</t>
    </rPh>
    <phoneticPr fontId="1"/>
  </si>
  <si>
    <t>④衛生設備工事</t>
    <rPh sb="1" eb="3">
      <t>エイセイ</t>
    </rPh>
    <rPh sb="3" eb="5">
      <t>セツビ</t>
    </rPh>
    <rPh sb="5" eb="7">
      <t>コウジ</t>
    </rPh>
    <phoneticPr fontId="1"/>
  </si>
  <si>
    <t>　※共通費：共通仮設費、現場管理費、一般管理費</t>
    <rPh sb="2" eb="4">
      <t>キョウツウ</t>
    </rPh>
    <rPh sb="4" eb="5">
      <t>ヒ</t>
    </rPh>
    <rPh sb="6" eb="8">
      <t>キョウツウ</t>
    </rPh>
    <rPh sb="8" eb="10">
      <t>カセツ</t>
    </rPh>
    <rPh sb="10" eb="11">
      <t>ヒ</t>
    </rPh>
    <rPh sb="12" eb="14">
      <t>ゲンバ</t>
    </rPh>
    <rPh sb="14" eb="17">
      <t>カンリヒ</t>
    </rPh>
    <rPh sb="18" eb="20">
      <t>イッパン</t>
    </rPh>
    <rPh sb="20" eb="23">
      <t>カンリヒ</t>
    </rPh>
    <phoneticPr fontId="1"/>
  </si>
  <si>
    <t>　既存建物面積</t>
    <rPh sb="1" eb="3">
      <t>キゾン</t>
    </rPh>
    <rPh sb="3" eb="5">
      <t>タテモノ</t>
    </rPh>
    <rPh sb="5" eb="7">
      <t>メンセキ</t>
    </rPh>
    <phoneticPr fontId="1"/>
  </si>
  <si>
    <t>　新築建物面積</t>
    <rPh sb="1" eb="3">
      <t>シンチク</t>
    </rPh>
    <rPh sb="3" eb="5">
      <t>タテモノ</t>
    </rPh>
    <rPh sb="5" eb="7">
      <t>メンセキ</t>
    </rPh>
    <phoneticPr fontId="1"/>
  </si>
  <si>
    <t>（３）直接工事費（補助対象範囲のみ）＋共通費＋消費税</t>
    <rPh sb="3" eb="5">
      <t>チョクセツ</t>
    </rPh>
    <rPh sb="5" eb="8">
      <t>コウジヒ</t>
    </rPh>
    <rPh sb="9" eb="11">
      <t>ホジョ</t>
    </rPh>
    <rPh sb="11" eb="13">
      <t>タイショウ</t>
    </rPh>
    <rPh sb="13" eb="15">
      <t>ハンイ</t>
    </rPh>
    <rPh sb="19" eb="21">
      <t>キョウツウ</t>
    </rPh>
    <rPh sb="21" eb="22">
      <t>ヒ</t>
    </rPh>
    <rPh sb="23" eb="26">
      <t>ショウヒゼイ</t>
    </rPh>
    <phoneticPr fontId="1"/>
  </si>
  <si>
    <t>（４）（３）のうち補助対象面積相当額</t>
    <rPh sb="9" eb="11">
      <t>ホジョ</t>
    </rPh>
    <rPh sb="11" eb="13">
      <t>タイショウ</t>
    </rPh>
    <rPh sb="13" eb="15">
      <t>メンセキ</t>
    </rPh>
    <rPh sb="15" eb="17">
      <t>ソウトウ</t>
    </rPh>
    <rPh sb="17" eb="18">
      <t>ガク</t>
    </rPh>
    <phoneticPr fontId="1"/>
  </si>
  <si>
    <t>×80％</t>
    <phoneticPr fontId="1"/>
  </si>
  <si>
    <t>（１）一般工事費の算出</t>
    <rPh sb="3" eb="5">
      <t>イッパン</t>
    </rPh>
    <rPh sb="5" eb="8">
      <t>コウジヒ</t>
    </rPh>
    <rPh sb="9" eb="11">
      <t>サンシュツ</t>
    </rPh>
    <phoneticPr fontId="1"/>
  </si>
  <si>
    <t>補助対象面積</t>
    <rPh sb="0" eb="2">
      <t>ホジョ</t>
    </rPh>
    <rPh sb="2" eb="4">
      <t>タイショウ</t>
    </rPh>
    <rPh sb="4" eb="6">
      <t>メンセキ</t>
    </rPh>
    <phoneticPr fontId="1"/>
  </si>
  <si>
    <t>（２）特殊工事費の算出</t>
    <rPh sb="3" eb="5">
      <t>トクシュ</t>
    </rPh>
    <rPh sb="5" eb="8">
      <t>コウジヒ</t>
    </rPh>
    <rPh sb="9" eb="11">
      <t>サンシュツ</t>
    </rPh>
    <phoneticPr fontId="1"/>
  </si>
  <si>
    <t>【機械】</t>
    <rPh sb="1" eb="3">
      <t>キカイ</t>
    </rPh>
    <phoneticPr fontId="1"/>
  </si>
  <si>
    <t>建物種別単価</t>
    <rPh sb="0" eb="2">
      <t>タテモノ</t>
    </rPh>
    <rPh sb="2" eb="4">
      <t>シュベツ</t>
    </rPh>
    <rPh sb="4" eb="6">
      <t>タンカ</t>
    </rPh>
    <phoneticPr fontId="1"/>
  </si>
  <si>
    <t>地域別補正係数</t>
    <rPh sb="0" eb="2">
      <t>チイキ</t>
    </rPh>
    <rPh sb="2" eb="3">
      <t>ベツ</t>
    </rPh>
    <rPh sb="3" eb="5">
      <t>ホセイ</t>
    </rPh>
    <rPh sb="5" eb="7">
      <t>ケイスウ</t>
    </rPh>
    <phoneticPr fontId="1"/>
  </si>
  <si>
    <t>補正後単価</t>
    <rPh sb="0" eb="2">
      <t>ホセイ</t>
    </rPh>
    <rPh sb="2" eb="3">
      <t>ゴ</t>
    </rPh>
    <rPh sb="3" eb="5">
      <t>タンカ</t>
    </rPh>
    <phoneticPr fontId="1"/>
  </si>
  <si>
    <t>一般工事費</t>
    <rPh sb="0" eb="2">
      <t>イッパン</t>
    </rPh>
    <rPh sb="2" eb="5">
      <t>コウジヒ</t>
    </rPh>
    <phoneticPr fontId="1"/>
  </si>
  <si>
    <t>大学校舎</t>
    <rPh sb="0" eb="2">
      <t>ダイガク</t>
    </rPh>
    <rPh sb="2" eb="4">
      <t>コウシャ</t>
    </rPh>
    <phoneticPr fontId="1"/>
  </si>
  <si>
    <t>東京</t>
    <rPh sb="0" eb="2">
      <t>トウキョウ</t>
    </rPh>
    <phoneticPr fontId="1"/>
  </si>
  <si>
    <t>千円/㎡</t>
    <rPh sb="0" eb="2">
      <t>センエン</t>
    </rPh>
    <phoneticPr fontId="1"/>
  </si>
  <si>
    <t>※特殊工事費については、一般工事費と同様に算出。ただし、一般工事費と同様に算出すると実際の支払い額との乖離が大きくなる場合には以下のように、年度毎に実施する特殊工事費に応じて算出する。</t>
    <rPh sb="1" eb="3">
      <t>トクシュ</t>
    </rPh>
    <rPh sb="3" eb="6">
      <t>コウジヒ</t>
    </rPh>
    <rPh sb="12" eb="14">
      <t>イッパン</t>
    </rPh>
    <rPh sb="14" eb="17">
      <t>コウジヒ</t>
    </rPh>
    <rPh sb="18" eb="20">
      <t>ドウヨウ</t>
    </rPh>
    <rPh sb="21" eb="23">
      <t>サンシュツ</t>
    </rPh>
    <rPh sb="28" eb="30">
      <t>イッパン</t>
    </rPh>
    <rPh sb="30" eb="33">
      <t>コウジヒ</t>
    </rPh>
    <rPh sb="34" eb="36">
      <t>ドウヨウ</t>
    </rPh>
    <rPh sb="37" eb="39">
      <t>サンシュツ</t>
    </rPh>
    <rPh sb="42" eb="44">
      <t>ジッサイ</t>
    </rPh>
    <rPh sb="45" eb="47">
      <t>シハラ</t>
    </rPh>
    <rPh sb="48" eb="49">
      <t>ガク</t>
    </rPh>
    <rPh sb="51" eb="53">
      <t>カイリ</t>
    </rPh>
    <rPh sb="54" eb="55">
      <t>オオ</t>
    </rPh>
    <rPh sb="59" eb="61">
      <t>バアイ</t>
    </rPh>
    <rPh sb="63" eb="65">
      <t>イカ</t>
    </rPh>
    <rPh sb="70" eb="72">
      <t>ネンド</t>
    </rPh>
    <rPh sb="72" eb="73">
      <t>ゴト</t>
    </rPh>
    <rPh sb="74" eb="76">
      <t>ジッシ</t>
    </rPh>
    <rPh sb="78" eb="80">
      <t>トクシュ</t>
    </rPh>
    <rPh sb="80" eb="83">
      <t>コウジヒ</t>
    </rPh>
    <rPh sb="84" eb="85">
      <t>オウ</t>
    </rPh>
    <rPh sb="87" eb="89">
      <t>サンシュツ</t>
    </rPh>
    <phoneticPr fontId="1"/>
  </si>
  <si>
    <t>（１）各年度毎の直接工事費</t>
    <rPh sb="3" eb="6">
      <t>カクネンド</t>
    </rPh>
    <rPh sb="6" eb="7">
      <t>ゴト</t>
    </rPh>
    <rPh sb="8" eb="10">
      <t>チョクセツ</t>
    </rPh>
    <rPh sb="10" eb="13">
      <t>コウジヒ</t>
    </rPh>
    <phoneticPr fontId="1"/>
  </si>
  <si>
    <t>２．共通費率の算出</t>
    <rPh sb="2" eb="4">
      <t>キョウツウ</t>
    </rPh>
    <rPh sb="4" eb="5">
      <t>ヒ</t>
    </rPh>
    <rPh sb="5" eb="6">
      <t>リツ</t>
    </rPh>
    <rPh sb="7" eb="9">
      <t>サンシュツ</t>
    </rPh>
    <phoneticPr fontId="1"/>
  </si>
  <si>
    <t>複数年度にわたる事業の年度毎の事業費を算出する場合</t>
    <rPh sb="0" eb="2">
      <t>フクスウ</t>
    </rPh>
    <rPh sb="2" eb="4">
      <t>ネンド</t>
    </rPh>
    <rPh sb="8" eb="10">
      <t>ジギョウ</t>
    </rPh>
    <rPh sb="11" eb="13">
      <t>ネンド</t>
    </rPh>
    <rPh sb="13" eb="14">
      <t>ゴト</t>
    </rPh>
    <rPh sb="15" eb="17">
      <t>ジギョウ</t>
    </rPh>
    <rPh sb="17" eb="18">
      <t>ヒ</t>
    </rPh>
    <rPh sb="19" eb="21">
      <t>サンシュツ</t>
    </rPh>
    <rPh sb="23" eb="25">
      <t>バアイ</t>
    </rPh>
    <phoneticPr fontId="1"/>
  </si>
  <si>
    <t>１．補助対象面積が占める割合</t>
    <rPh sb="2" eb="4">
      <t>ホジョ</t>
    </rPh>
    <rPh sb="4" eb="6">
      <t>タイショウ</t>
    </rPh>
    <rPh sb="6" eb="8">
      <t>メンセキ</t>
    </rPh>
    <rPh sb="9" eb="10">
      <t>シ</t>
    </rPh>
    <rPh sb="12" eb="14">
      <t>ワリアイ</t>
    </rPh>
    <phoneticPr fontId="1"/>
  </si>
  <si>
    <t>直接工事費合計</t>
    <rPh sb="0" eb="2">
      <t>チョクセツ</t>
    </rPh>
    <rPh sb="2" eb="5">
      <t>コウジヒ</t>
    </rPh>
    <rPh sb="5" eb="7">
      <t>ゴウケイ</t>
    </rPh>
    <phoneticPr fontId="1"/>
  </si>
  <si>
    <t>　→各年度の割合</t>
    <rPh sb="2" eb="5">
      <t>カクネンド</t>
    </rPh>
    <rPh sb="6" eb="8">
      <t>ワリアイ</t>
    </rPh>
    <phoneticPr fontId="1"/>
  </si>
  <si>
    <t>　→直接工事費に対する共通費の割合（=⑦/➀〜⑥）</t>
    <rPh sb="2" eb="4">
      <t>チョクセツ</t>
    </rPh>
    <rPh sb="4" eb="7">
      <t>コウジヒ</t>
    </rPh>
    <rPh sb="8" eb="9">
      <t>タイ</t>
    </rPh>
    <rPh sb="11" eb="13">
      <t>キョウツウ</t>
    </rPh>
    <rPh sb="13" eb="14">
      <t>ヒ</t>
    </rPh>
    <rPh sb="15" eb="17">
      <t>ワリアイ</t>
    </rPh>
    <phoneticPr fontId="1"/>
  </si>
  <si>
    <t>　→新築建物面積に対する既存建物面積の割合</t>
    <rPh sb="2" eb="4">
      <t>シンチク</t>
    </rPh>
    <rPh sb="4" eb="6">
      <t>タテモノ</t>
    </rPh>
    <rPh sb="6" eb="8">
      <t>メンセキ</t>
    </rPh>
    <rPh sb="9" eb="10">
      <t>タイ</t>
    </rPh>
    <rPh sb="12" eb="14">
      <t>キゾン</t>
    </rPh>
    <rPh sb="14" eb="16">
      <t>タテモノ</t>
    </rPh>
    <rPh sb="16" eb="18">
      <t>メンセキ</t>
    </rPh>
    <rPh sb="19" eb="21">
      <t>ワリアイ</t>
    </rPh>
    <phoneticPr fontId="1"/>
  </si>
  <si>
    <t>（２）各年度の直接工事費（補助対象範囲のみ）</t>
    <rPh sb="3" eb="6">
      <t>カクネンド</t>
    </rPh>
    <rPh sb="7" eb="9">
      <t>チョクセツ</t>
    </rPh>
    <rPh sb="9" eb="12">
      <t>コウジヒ</t>
    </rPh>
    <rPh sb="13" eb="15">
      <t>ホジョ</t>
    </rPh>
    <rPh sb="15" eb="17">
      <t>タイショウ</t>
    </rPh>
    <rPh sb="17" eb="19">
      <t>ハンイ</t>
    </rPh>
    <phoneticPr fontId="1"/>
  </si>
  <si>
    <t>（１）から直接工事費のうち補助対象外工事を除外</t>
    <rPh sb="5" eb="7">
      <t>チョクセツ</t>
    </rPh>
    <rPh sb="7" eb="10">
      <t>コウジヒ</t>
    </rPh>
    <rPh sb="13" eb="15">
      <t>ホジョ</t>
    </rPh>
    <rPh sb="15" eb="17">
      <t>タイショウ</t>
    </rPh>
    <rPh sb="17" eb="18">
      <t>ガイ</t>
    </rPh>
    <rPh sb="18" eb="20">
      <t>コウジ</t>
    </rPh>
    <rPh sb="21" eb="23">
      <t>ジョガイ</t>
    </rPh>
    <phoneticPr fontId="1"/>
  </si>
  <si>
    <t>１年目</t>
    <rPh sb="1" eb="3">
      <t>ネンメ</t>
    </rPh>
    <phoneticPr fontId="1"/>
  </si>
  <si>
    <t>２年目</t>
    <rPh sb="1" eb="3">
      <t>ネンメ</t>
    </rPh>
    <phoneticPr fontId="1"/>
  </si>
  <si>
    <t>直接工事費の金額に「２．共通費の割合」と消費税率を乗じる</t>
    <rPh sb="0" eb="2">
      <t>チョクセツ</t>
    </rPh>
    <rPh sb="2" eb="5">
      <t>コウジヒ</t>
    </rPh>
    <rPh sb="6" eb="8">
      <t>キンガク</t>
    </rPh>
    <rPh sb="12" eb="14">
      <t>キョウツウ</t>
    </rPh>
    <rPh sb="14" eb="15">
      <t>ヒ</t>
    </rPh>
    <rPh sb="16" eb="18">
      <t>ワリアイ</t>
    </rPh>
    <rPh sb="20" eb="23">
      <t>ショウヒゼイ</t>
    </rPh>
    <rPh sb="23" eb="24">
      <t>リツ</t>
    </rPh>
    <rPh sb="25" eb="26">
      <t>ジョウ</t>
    </rPh>
    <phoneticPr fontId="1"/>
  </si>
  <si>
    <t>項目</t>
    <rPh sb="0" eb="2">
      <t>コウモク</t>
    </rPh>
    <phoneticPr fontId="1"/>
  </si>
  <si>
    <t>１年目分面積</t>
    <rPh sb="1" eb="3">
      <t>ネンメ</t>
    </rPh>
    <rPh sb="3" eb="4">
      <t>ブン</t>
    </rPh>
    <rPh sb="4" eb="6">
      <t>メンセキ</t>
    </rPh>
    <phoneticPr fontId="1"/>
  </si>
  <si>
    <t>２年目分面積</t>
    <rPh sb="1" eb="3">
      <t>ネンメ</t>
    </rPh>
    <rPh sb="3" eb="4">
      <t>ブン</t>
    </rPh>
    <rPh sb="4" eb="6">
      <t>メンセキ</t>
    </rPh>
    <phoneticPr fontId="1"/>
  </si>
  <si>
    <t>１年目一般工事費</t>
    <rPh sb="1" eb="3">
      <t>ネンメ</t>
    </rPh>
    <rPh sb="3" eb="5">
      <t>イッパン</t>
    </rPh>
    <rPh sb="5" eb="8">
      <t>コウジヒ</t>
    </rPh>
    <phoneticPr fontId="1"/>
  </si>
  <si>
    <t>２年目一般工事費</t>
    <rPh sb="1" eb="3">
      <t>ネンメ</t>
    </rPh>
    <rPh sb="3" eb="5">
      <t>イッパン</t>
    </rPh>
    <rPh sb="5" eb="8">
      <t>コウジヒ</t>
    </rPh>
    <phoneticPr fontId="1"/>
  </si>
  <si>
    <t>新築建物面積に対する既存建物面積の割合</t>
    <rPh sb="0" eb="2">
      <t>シンチク</t>
    </rPh>
    <rPh sb="2" eb="4">
      <t>タテモノ</t>
    </rPh>
    <rPh sb="4" eb="6">
      <t>メンセキ</t>
    </rPh>
    <rPh sb="7" eb="8">
      <t>タイ</t>
    </rPh>
    <rPh sb="10" eb="12">
      <t>キゾン</t>
    </rPh>
    <rPh sb="12" eb="14">
      <t>タテモノ</t>
    </rPh>
    <rPh sb="14" eb="16">
      <t>メンセキ</t>
    </rPh>
    <rPh sb="17" eb="19">
      <t>ワリアイ</t>
    </rPh>
    <phoneticPr fontId="1"/>
  </si>
  <si>
    <t>新築建物面積×各年度の割合</t>
    <rPh sb="0" eb="2">
      <t>シンチク</t>
    </rPh>
    <rPh sb="2" eb="4">
      <t>タテモノ</t>
    </rPh>
    <rPh sb="4" eb="6">
      <t>メンセキ</t>
    </rPh>
    <rPh sb="7" eb="10">
      <t>カクネンド</t>
    </rPh>
    <rPh sb="11" eb="13">
      <t>ワリアイ</t>
    </rPh>
    <phoneticPr fontId="1"/>
  </si>
  <si>
    <t>１年目直接工事費</t>
    <rPh sb="1" eb="3">
      <t>ネンメ</t>
    </rPh>
    <rPh sb="3" eb="5">
      <t>チョクセツ</t>
    </rPh>
    <rPh sb="5" eb="8">
      <t>コウジヒ</t>
    </rPh>
    <phoneticPr fontId="1"/>
  </si>
  <si>
    <t>２年目直接工事費</t>
    <rPh sb="1" eb="3">
      <t>ネンメ</t>
    </rPh>
    <rPh sb="3" eb="5">
      <t>チョクセツ</t>
    </rPh>
    <rPh sb="5" eb="8">
      <t>コウジヒ</t>
    </rPh>
    <phoneticPr fontId="1"/>
  </si>
  <si>
    <t>【建築】</t>
    <rPh sb="1" eb="3">
      <t>ケンチク</t>
    </rPh>
    <phoneticPr fontId="1"/>
  </si>
  <si>
    <t>　山留工事</t>
    <rPh sb="1" eb="3">
      <t>ヤマドメ</t>
    </rPh>
    <rPh sb="3" eb="5">
      <t>コウジ</t>
    </rPh>
    <phoneticPr fontId="1"/>
  </si>
  <si>
    <t>　杭工事</t>
    <rPh sb="1" eb="2">
      <t>クイ</t>
    </rPh>
    <rPh sb="2" eb="4">
      <t>コウジ</t>
    </rPh>
    <phoneticPr fontId="1"/>
  </si>
  <si>
    <t>　昇降機</t>
    <rPh sb="1" eb="4">
      <t>ショウコウキ</t>
    </rPh>
    <phoneticPr fontId="1"/>
  </si>
  <si>
    <t>　×1.06183951 ×1.08</t>
    <phoneticPr fontId="1"/>
  </si>
  <si>
    <t>　×1.06183951 ×1.08</t>
    <phoneticPr fontId="1"/>
  </si>
  <si>
    <t>　×80％</t>
    <phoneticPr fontId="1"/>
  </si>
  <si>
    <t>２年目特殊工事費</t>
    <rPh sb="1" eb="3">
      <t>ネンメ</t>
    </rPh>
    <rPh sb="3" eb="5">
      <t>トクシュ</t>
    </rPh>
    <rPh sb="5" eb="8">
      <t>コウジヒ</t>
    </rPh>
    <phoneticPr fontId="1"/>
  </si>
  <si>
    <t>１年目特殊工事費</t>
    <rPh sb="1" eb="3">
      <t>ネンメ</t>
    </rPh>
    <rPh sb="3" eb="5">
      <t>トクシュ</t>
    </rPh>
    <rPh sb="5" eb="8">
      <t>コウジヒ</t>
    </rPh>
    <phoneticPr fontId="1"/>
  </si>
  <si>
    <t>➀各年度の直接工事費</t>
    <rPh sb="1" eb="4">
      <t>カクネンド</t>
    </rPh>
    <rPh sb="5" eb="7">
      <t>チョクセツ</t>
    </rPh>
    <rPh sb="7" eb="10">
      <t>コウジヒ</t>
    </rPh>
    <phoneticPr fontId="1"/>
  </si>
  <si>
    <t>②各年度の直接工事費＋共通費＋消費税</t>
    <rPh sb="1" eb="4">
      <t>カクネンド</t>
    </rPh>
    <rPh sb="5" eb="7">
      <t>チョクセツ</t>
    </rPh>
    <rPh sb="7" eb="10">
      <t>コウジヒ</t>
    </rPh>
    <rPh sb="11" eb="13">
      <t>キョウツウ</t>
    </rPh>
    <rPh sb="13" eb="14">
      <t>ヒ</t>
    </rPh>
    <rPh sb="15" eb="18">
      <t>ショウヒゼイ</t>
    </rPh>
    <phoneticPr fontId="1"/>
  </si>
  <si>
    <t>③②のうち補助対象面積相当額</t>
    <rPh sb="5" eb="7">
      <t>ホジョ</t>
    </rPh>
    <rPh sb="7" eb="9">
      <t>タイショウ</t>
    </rPh>
    <rPh sb="9" eb="11">
      <t>メンセキ</t>
    </rPh>
    <rPh sb="11" eb="13">
      <t>ソウトウ</t>
    </rPh>
    <rPh sb="13" eb="14">
      <t>ガク</t>
    </rPh>
    <phoneticPr fontId="1"/>
  </si>
  <si>
    <t>３．各年度の出来高（様式８－２）</t>
    <rPh sb="2" eb="5">
      <t>カクネンド</t>
    </rPh>
    <rPh sb="6" eb="9">
      <t>デキダカ</t>
    </rPh>
    <phoneticPr fontId="1"/>
  </si>
  <si>
    <t>様式８－２の工事費(補助対象）１年目</t>
    <rPh sb="6" eb="8">
      <t>コウジ</t>
    </rPh>
    <rPh sb="8" eb="9">
      <t>ヒ</t>
    </rPh>
    <rPh sb="10" eb="12">
      <t>ホジョ</t>
    </rPh>
    <rPh sb="12" eb="14">
      <t>タイショウ</t>
    </rPh>
    <rPh sb="16" eb="18">
      <t>ネンメ</t>
    </rPh>
    <phoneticPr fontId="1"/>
  </si>
  <si>
    <t>様式８－２の工事費(補助対象）２年目</t>
    <rPh sb="6" eb="8">
      <t>コウジ</t>
    </rPh>
    <rPh sb="8" eb="9">
      <t>ヒ</t>
    </rPh>
    <rPh sb="10" eb="12">
      <t>ホジョ</t>
    </rPh>
    <rPh sb="12" eb="14">
      <t>タイショウ</t>
    </rPh>
    <rPh sb="16" eb="18">
      <t>ネンメ</t>
    </rPh>
    <phoneticPr fontId="1"/>
  </si>
  <si>
    <t>４．建物工事費の算出（様式８－３）</t>
    <rPh sb="2" eb="4">
      <t>タテモノ</t>
    </rPh>
    <rPh sb="4" eb="7">
      <t>コウジヒ</t>
    </rPh>
    <rPh sb="8" eb="10">
      <t>サンシュツ</t>
    </rPh>
    <phoneticPr fontId="1"/>
  </si>
  <si>
    <t>様式８－３の一般工事費小計 １年目</t>
    <rPh sb="6" eb="8">
      <t>イッパン</t>
    </rPh>
    <rPh sb="8" eb="11">
      <t>コウジヒ</t>
    </rPh>
    <rPh sb="11" eb="13">
      <t>ショウケイ</t>
    </rPh>
    <rPh sb="15" eb="17">
      <t>ネンメ</t>
    </rPh>
    <phoneticPr fontId="1"/>
  </si>
  <si>
    <t>様式８－３の一般工事費小計 ２年目</t>
    <rPh sb="6" eb="8">
      <t>イッパン</t>
    </rPh>
    <rPh sb="8" eb="11">
      <t>コウジヒ</t>
    </rPh>
    <rPh sb="11" eb="13">
      <t>ショウケイ</t>
    </rPh>
    <rPh sb="15" eb="17">
      <t>ネンメ</t>
    </rPh>
    <phoneticPr fontId="1"/>
  </si>
  <si>
    <t>様式８－３の特殊工事費小計 1年目</t>
    <rPh sb="6" eb="8">
      <t>トクシュ</t>
    </rPh>
    <rPh sb="8" eb="11">
      <t>コウジヒ</t>
    </rPh>
    <rPh sb="11" eb="13">
      <t>ショウケイ</t>
    </rPh>
    <rPh sb="15" eb="17">
      <t>ネンメ</t>
    </rPh>
    <phoneticPr fontId="1"/>
  </si>
  <si>
    <t>様式８－３の特殊工事費小計 ２年目</t>
    <rPh sb="6" eb="8">
      <t>トクシュ</t>
    </rPh>
    <rPh sb="8" eb="11">
      <t>コウジヒ</t>
    </rPh>
    <rPh sb="11" eb="13">
      <t>ショウケイ</t>
    </rPh>
    <rPh sb="15" eb="17">
      <t>ネンメ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</si>
</sst>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0000%"/>
    <numFmt numFmtId="178" formatCode="#,##0.00_ "/>
    <numFmt numFmtId="179" formatCode="#,##0_);[Red]\(#,##0\)"/>
    <numFmt numFmtId="180" formatCode="#,##0_ &quot;㎡&quot;"/>
    <numFmt numFmtId="181" formatCode="#,##0_ &quot;円&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00FF"/>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scheme val="minor"/>
    </font>
  </fonts>
  <fills count="2">
    <fill>
      <patternFill patternType="none"/>
    </fill>
    <fill>
      <patternFill patternType="gray125"/>
    </fill>
  </fills>
  <borders count="1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s>
  <cellStyleXfs count="1">
    <xf numFmtId="0" fontId="0" fillId="0" borderId="0">
      <alignment vertical="center"/>
    </xf>
  </cellStyleXfs>
  <cellXfs count="81">
    <xf numFmtId="0" fontId="0" fillId="0" borderId="0" xfId="0">
      <alignment vertical="center"/>
    </xf>
    <xf numFmtId="176" fontId="0" fillId="0" borderId="0" xfId="0" applyNumberFormat="1">
      <alignment vertical="center"/>
    </xf>
    <xf numFmtId="10" fontId="0" fillId="0" borderId="0" xfId="0" applyNumberFormat="1">
      <alignment vertical="center"/>
    </xf>
    <xf numFmtId="0" fontId="0" fillId="0" borderId="0" xfId="0" applyAlignment="1">
      <alignment horizontal="center" vertical="center"/>
    </xf>
    <xf numFmtId="177" fontId="0" fillId="0" borderId="0" xfId="0" applyNumberFormat="1">
      <alignment vertical="center"/>
    </xf>
    <xf numFmtId="178" fontId="0" fillId="0" borderId="0" xfId="0" applyNumberFormat="1">
      <alignment vertical="center"/>
    </xf>
    <xf numFmtId="179" fontId="0" fillId="0" borderId="0" xfId="0" applyNumberFormat="1">
      <alignment vertical="center"/>
    </xf>
    <xf numFmtId="0" fontId="3" fillId="0" borderId="0" xfId="0" applyFont="1">
      <alignment vertical="center"/>
    </xf>
    <xf numFmtId="9" fontId="3"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lignment vertical="center"/>
    </xf>
    <xf numFmtId="0" fontId="3" fillId="0" borderId="0" xfId="0" applyFont="1" applyAlignment="1">
      <alignment horizontal="left" vertical="center"/>
    </xf>
    <xf numFmtId="0" fontId="2" fillId="0" borderId="0" xfId="0" applyFont="1" applyBorder="1">
      <alignment vertical="center"/>
    </xf>
    <xf numFmtId="179" fontId="2" fillId="0" borderId="0" xfId="0" applyNumberFormat="1" applyFont="1" applyBorder="1">
      <alignment vertical="center"/>
    </xf>
    <xf numFmtId="0" fontId="2" fillId="0" borderId="3" xfId="0" applyFont="1" applyBorder="1">
      <alignment vertical="center"/>
    </xf>
    <xf numFmtId="0" fontId="2" fillId="0" borderId="0" xfId="0" applyFont="1" applyAlignment="1">
      <alignment horizontal="left" vertical="center"/>
    </xf>
    <xf numFmtId="0" fontId="2" fillId="0" borderId="4" xfId="0" applyFont="1" applyBorder="1" applyAlignment="1">
      <alignment horizontal="center" vertical="center"/>
    </xf>
    <xf numFmtId="180" fontId="2" fillId="0" borderId="9" xfId="0" applyNumberFormat="1" applyFont="1" applyBorder="1" applyAlignment="1">
      <alignment horizontal="center" vertical="center"/>
    </xf>
    <xf numFmtId="0" fontId="2" fillId="0" borderId="8" xfId="0" applyFont="1" applyBorder="1">
      <alignment vertical="center"/>
    </xf>
    <xf numFmtId="9" fontId="2" fillId="0" borderId="0" xfId="0" applyNumberFormat="1" applyFont="1">
      <alignment vertical="center"/>
    </xf>
    <xf numFmtId="0" fontId="2" fillId="0" borderId="4" xfId="0" applyFont="1" applyBorder="1" applyAlignment="1">
      <alignment horizontal="center" vertical="center" shrinkToFit="1"/>
    </xf>
    <xf numFmtId="181" fontId="2" fillId="0" borderId="4" xfId="0" applyNumberFormat="1" applyFont="1" applyBorder="1">
      <alignment vertical="center"/>
    </xf>
    <xf numFmtId="181" fontId="2" fillId="0" borderId="0" xfId="0" applyNumberFormat="1" applyFont="1">
      <alignment vertical="center"/>
    </xf>
    <xf numFmtId="0" fontId="7" fillId="0" borderId="0" xfId="0" applyFont="1" applyAlignment="1">
      <alignment vertical="center" wrapText="1"/>
    </xf>
    <xf numFmtId="0" fontId="8" fillId="0" borderId="0" xfId="0" applyFont="1" applyAlignment="1">
      <alignment vertical="center" wrapText="1"/>
    </xf>
    <xf numFmtId="0" fontId="3" fillId="0" borderId="0" xfId="0" applyFont="1" applyBorder="1">
      <alignment vertical="center"/>
    </xf>
    <xf numFmtId="0" fontId="2" fillId="0" borderId="10" xfId="0" applyFont="1" applyBorder="1">
      <alignment vertical="center"/>
    </xf>
    <xf numFmtId="180" fontId="2" fillId="0" borderId="10" xfId="0" applyNumberFormat="1" applyFont="1" applyBorder="1">
      <alignment vertical="center"/>
    </xf>
    <xf numFmtId="0" fontId="2" fillId="0" borderId="11" xfId="0" applyFont="1" applyBorder="1">
      <alignment vertical="center"/>
    </xf>
    <xf numFmtId="180" fontId="2" fillId="0" borderId="11" xfId="0" applyNumberFormat="1" applyFont="1" applyBorder="1">
      <alignment vertical="center"/>
    </xf>
    <xf numFmtId="9" fontId="3" fillId="0" borderId="12" xfId="0" applyNumberFormat="1" applyFont="1" applyBorder="1" applyAlignment="1">
      <alignment horizontal="center" vertical="center"/>
    </xf>
    <xf numFmtId="0" fontId="2" fillId="0" borderId="13" xfId="0" applyFont="1" applyBorder="1">
      <alignment vertical="center"/>
    </xf>
    <xf numFmtId="176" fontId="2" fillId="0" borderId="13" xfId="0" applyNumberFormat="1" applyFont="1" applyBorder="1">
      <alignment vertical="center"/>
    </xf>
    <xf numFmtId="176" fontId="2" fillId="0" borderId="11" xfId="0" applyNumberFormat="1" applyFont="1" applyBorder="1">
      <alignment vertical="center"/>
    </xf>
    <xf numFmtId="0" fontId="2" fillId="0" borderId="9" xfId="0" applyFont="1" applyBorder="1" applyAlignment="1">
      <alignment horizontal="center" vertical="center"/>
    </xf>
    <xf numFmtId="0" fontId="2" fillId="0" borderId="14" xfId="0" applyFont="1" applyBorder="1">
      <alignment vertical="center"/>
    </xf>
    <xf numFmtId="176" fontId="2" fillId="0" borderId="10" xfId="0" applyNumberFormat="1" applyFont="1" applyBorder="1">
      <alignment vertical="center"/>
    </xf>
    <xf numFmtId="0" fontId="2" fillId="0" borderId="15" xfId="0" applyFont="1" applyBorder="1">
      <alignment vertical="center"/>
    </xf>
    <xf numFmtId="0" fontId="2" fillId="0" borderId="4" xfId="0" applyFont="1" applyBorder="1">
      <alignment vertical="center"/>
    </xf>
    <xf numFmtId="0" fontId="6" fillId="0" borderId="0" xfId="0" applyFont="1">
      <alignment vertical="center"/>
    </xf>
    <xf numFmtId="0" fontId="2" fillId="0" borderId="16" xfId="0" applyFont="1" applyBorder="1">
      <alignment vertical="center"/>
    </xf>
    <xf numFmtId="176" fontId="2" fillId="0" borderId="16" xfId="0" applyNumberFormat="1" applyFont="1" applyBorder="1">
      <alignment vertical="center"/>
    </xf>
    <xf numFmtId="177" fontId="2" fillId="0" borderId="16" xfId="0" applyNumberFormat="1" applyFont="1" applyBorder="1">
      <alignment vertical="center"/>
    </xf>
    <xf numFmtId="177" fontId="3" fillId="0" borderId="12" xfId="0" applyNumberFormat="1" applyFont="1" applyBorder="1" applyAlignment="1">
      <alignment horizontal="center" vertical="center"/>
    </xf>
    <xf numFmtId="179" fontId="2" fillId="0" borderId="6" xfId="0" applyNumberFormat="1" applyFont="1" applyBorder="1">
      <alignment vertical="center"/>
    </xf>
    <xf numFmtId="0" fontId="2" fillId="0" borderId="6" xfId="0" applyFont="1" applyBorder="1" applyAlignment="1">
      <alignment horizontal="center" vertical="center"/>
    </xf>
    <xf numFmtId="179" fontId="2" fillId="0" borderId="10" xfId="0" applyNumberFormat="1" applyFont="1" applyBorder="1">
      <alignment vertical="center"/>
    </xf>
    <xf numFmtId="179" fontId="2" fillId="0" borderId="13" xfId="0" applyNumberFormat="1" applyFont="1" applyBorder="1">
      <alignment vertical="center"/>
    </xf>
    <xf numFmtId="179" fontId="2" fillId="0" borderId="11" xfId="0" applyNumberFormat="1" applyFont="1" applyBorder="1">
      <alignment vertical="center"/>
    </xf>
    <xf numFmtId="0" fontId="2" fillId="0" borderId="0" xfId="0" applyFont="1" applyBorder="1" applyAlignment="1">
      <alignment horizontal="center" vertical="center"/>
    </xf>
    <xf numFmtId="10" fontId="4" fillId="0" borderId="12" xfId="0" applyNumberFormat="1" applyFont="1" applyBorder="1" applyAlignment="1">
      <alignment horizontal="center" vertical="center"/>
    </xf>
    <xf numFmtId="10" fontId="5" fillId="0" borderId="12" xfId="0" applyNumberFormat="1" applyFont="1" applyBorder="1" applyAlignment="1">
      <alignment horizontal="center" vertical="center"/>
    </xf>
    <xf numFmtId="0" fontId="3" fillId="0" borderId="0" xfId="0" applyFont="1" applyFill="1" applyBorder="1">
      <alignment vertical="center"/>
    </xf>
    <xf numFmtId="0" fontId="2" fillId="0" borderId="0" xfId="0" applyFont="1" applyFill="1" applyBorder="1">
      <alignment vertical="center"/>
    </xf>
    <xf numFmtId="0" fontId="3" fillId="0" borderId="3" xfId="0" applyFont="1" applyFill="1" applyBorder="1" applyAlignment="1">
      <alignment horizontal="left" vertical="center"/>
    </xf>
    <xf numFmtId="0" fontId="2" fillId="0" borderId="3" xfId="0" applyFont="1" applyFill="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179" fontId="2" fillId="0" borderId="14" xfId="0" applyNumberFormat="1" applyFont="1" applyBorder="1">
      <alignment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6" fontId="2" fillId="0" borderId="5" xfId="0" applyNumberFormat="1" applyFont="1" applyBorder="1" applyAlignment="1">
      <alignment horizontal="right" vertical="center"/>
    </xf>
    <xf numFmtId="176" fontId="2" fillId="0" borderId="17" xfId="0" applyNumberFormat="1"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center" wrapText="1"/>
    </xf>
    <xf numFmtId="177" fontId="3" fillId="0" borderId="0" xfId="0" applyNumberFormat="1" applyFont="1" applyAlignment="1">
      <alignment horizontal="center" vertical="center"/>
    </xf>
    <xf numFmtId="176" fontId="2" fillId="0" borderId="10"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180" fontId="2" fillId="0" borderId="7" xfId="0" applyNumberFormat="1" applyFont="1" applyBorder="1" applyAlignment="1">
      <alignment horizontal="center" vertical="center"/>
    </xf>
    <xf numFmtId="180" fontId="2" fillId="0" borderId="2" xfId="0" applyNumberFormat="1" applyFont="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911447</xdr:colOff>
      <xdr:row>49</xdr:row>
      <xdr:rowOff>57150</xdr:rowOff>
    </xdr:from>
    <xdr:to>
      <xdr:col>2</xdr:col>
      <xdr:colOff>19075</xdr:colOff>
      <xdr:row>52</xdr:row>
      <xdr:rowOff>38101</xdr:rowOff>
    </xdr:to>
    <xdr:sp macro="" textlink="">
      <xdr:nvSpPr>
        <xdr:cNvPr id="10" name="矢印: 下 9">
          <a:extLst>
            <a:ext uri="{FF2B5EF4-FFF2-40B4-BE49-F238E27FC236}">
              <a16:creationId xmlns:a16="http://schemas.microsoft.com/office/drawing/2014/main" id="{0F67D555-D16B-494C-8207-06202CD22B06}"/>
            </a:ext>
          </a:extLst>
        </xdr:cNvPr>
        <xdr:cNvSpPr/>
      </xdr:nvSpPr>
      <xdr:spPr>
        <a:xfrm>
          <a:off x="2492597" y="8648700"/>
          <a:ext cx="688778" cy="676276"/>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911447</xdr:colOff>
      <xdr:row>37</xdr:row>
      <xdr:rowOff>26141</xdr:rowOff>
    </xdr:from>
    <xdr:to>
      <xdr:col>2</xdr:col>
      <xdr:colOff>19075</xdr:colOff>
      <xdr:row>39</xdr:row>
      <xdr:rowOff>158516</xdr:rowOff>
    </xdr:to>
    <xdr:sp macro="" textlink="">
      <xdr:nvSpPr>
        <xdr:cNvPr id="12" name="矢印: 下 11">
          <a:extLst>
            <a:ext uri="{FF2B5EF4-FFF2-40B4-BE49-F238E27FC236}">
              <a16:creationId xmlns:a16="http://schemas.microsoft.com/office/drawing/2014/main" id="{FE8DA93A-29E1-4EDB-AE66-BD1FCD8ADD57}"/>
            </a:ext>
          </a:extLst>
        </xdr:cNvPr>
        <xdr:cNvSpPr/>
      </xdr:nvSpPr>
      <xdr:spPr>
        <a:xfrm>
          <a:off x="2120708" y="5873663"/>
          <a:ext cx="316889" cy="480244"/>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911447</xdr:colOff>
      <xdr:row>62</xdr:row>
      <xdr:rowOff>75837</xdr:rowOff>
    </xdr:from>
    <xdr:to>
      <xdr:col>2</xdr:col>
      <xdr:colOff>19075</xdr:colOff>
      <xdr:row>65</xdr:row>
      <xdr:rowOff>100538</xdr:rowOff>
    </xdr:to>
    <xdr:sp macro="" textlink="">
      <xdr:nvSpPr>
        <xdr:cNvPr id="13" name="矢印: 下 12">
          <a:extLst>
            <a:ext uri="{FF2B5EF4-FFF2-40B4-BE49-F238E27FC236}">
              <a16:creationId xmlns:a16="http://schemas.microsoft.com/office/drawing/2014/main" id="{36743806-D9E9-422B-B36D-870C5CCE28E8}"/>
            </a:ext>
          </a:extLst>
        </xdr:cNvPr>
        <xdr:cNvSpPr/>
      </xdr:nvSpPr>
      <xdr:spPr>
        <a:xfrm>
          <a:off x="2120708" y="10213750"/>
          <a:ext cx="316889" cy="546505"/>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67</xdr:row>
      <xdr:rowOff>168520</xdr:rowOff>
    </xdr:from>
    <xdr:to>
      <xdr:col>1</xdr:col>
      <xdr:colOff>1562100</xdr:colOff>
      <xdr:row>74</xdr:row>
      <xdr:rowOff>16565</xdr:rowOff>
    </xdr:to>
    <xdr:sp macro="" textlink="">
      <xdr:nvSpPr>
        <xdr:cNvPr id="14" name="四角形: 角を丸くする 13">
          <a:extLst>
            <a:ext uri="{FF2B5EF4-FFF2-40B4-BE49-F238E27FC236}">
              <a16:creationId xmlns:a16="http://schemas.microsoft.com/office/drawing/2014/main" id="{474EAD5E-6680-4ADE-B80D-6667562E8BBA}"/>
            </a:ext>
          </a:extLst>
        </xdr:cNvPr>
        <xdr:cNvSpPr/>
      </xdr:nvSpPr>
      <xdr:spPr>
        <a:xfrm>
          <a:off x="1609726" y="12131920"/>
          <a:ext cx="1533524" cy="1048195"/>
        </a:xfrm>
        <a:prstGeom prst="roundRect">
          <a:avLst>
            <a:gd name="adj" fmla="val 8334"/>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67</xdr:row>
      <xdr:rowOff>168520</xdr:rowOff>
    </xdr:from>
    <xdr:to>
      <xdr:col>2</xdr:col>
      <xdr:colOff>1552575</xdr:colOff>
      <xdr:row>74</xdr:row>
      <xdr:rowOff>16565</xdr:rowOff>
    </xdr:to>
    <xdr:sp macro="" textlink="">
      <xdr:nvSpPr>
        <xdr:cNvPr id="15" name="四角形: 角を丸くする 14">
          <a:extLst>
            <a:ext uri="{FF2B5EF4-FFF2-40B4-BE49-F238E27FC236}">
              <a16:creationId xmlns:a16="http://schemas.microsoft.com/office/drawing/2014/main" id="{9A86569B-E4C7-4838-9DD7-4E30FCD4C55C}"/>
            </a:ext>
          </a:extLst>
        </xdr:cNvPr>
        <xdr:cNvSpPr/>
      </xdr:nvSpPr>
      <xdr:spPr>
        <a:xfrm>
          <a:off x="3190875" y="12131920"/>
          <a:ext cx="1524000" cy="1048195"/>
        </a:xfrm>
        <a:prstGeom prst="roundRect">
          <a:avLst>
            <a:gd name="adj" fmla="val 8334"/>
          </a:avLst>
        </a:prstGeom>
        <a:noFill/>
        <a:ln w="127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263770</xdr:colOff>
      <xdr:row>74</xdr:row>
      <xdr:rowOff>0</xdr:rowOff>
    </xdr:from>
    <xdr:to>
      <xdr:col>1</xdr:col>
      <xdr:colOff>263770</xdr:colOff>
      <xdr:row>75</xdr:row>
      <xdr:rowOff>124558</xdr:rowOff>
    </xdr:to>
    <xdr:cxnSp macro="">
      <xdr:nvCxnSpPr>
        <xdr:cNvPr id="17" name="直線矢印コネクタ 16">
          <a:extLst>
            <a:ext uri="{FF2B5EF4-FFF2-40B4-BE49-F238E27FC236}">
              <a16:creationId xmlns:a16="http://schemas.microsoft.com/office/drawing/2014/main" id="{F0D55955-F5C4-4A56-8E5B-123EE49DA093}"/>
            </a:ext>
          </a:extLst>
        </xdr:cNvPr>
        <xdr:cNvCxnSpPr/>
      </xdr:nvCxnSpPr>
      <xdr:spPr>
        <a:xfrm>
          <a:off x="1472712" y="11913577"/>
          <a:ext cx="0" cy="2930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197827</xdr:colOff>
      <xdr:row>74</xdr:row>
      <xdr:rowOff>0</xdr:rowOff>
    </xdr:from>
    <xdr:to>
      <xdr:col>2</xdr:col>
      <xdr:colOff>197827</xdr:colOff>
      <xdr:row>75</xdr:row>
      <xdr:rowOff>124558</xdr:rowOff>
    </xdr:to>
    <xdr:cxnSp macro="">
      <xdr:nvCxnSpPr>
        <xdr:cNvPr id="18" name="直線矢印コネクタ 17">
          <a:extLst>
            <a:ext uri="{FF2B5EF4-FFF2-40B4-BE49-F238E27FC236}">
              <a16:creationId xmlns:a16="http://schemas.microsoft.com/office/drawing/2014/main" id="{867DB501-84F0-4B91-A0F0-5DBAC9B137A6}"/>
            </a:ext>
          </a:extLst>
        </xdr:cNvPr>
        <xdr:cNvCxnSpPr/>
      </xdr:nvCxnSpPr>
      <xdr:spPr>
        <a:xfrm>
          <a:off x="2615712" y="11913577"/>
          <a:ext cx="0" cy="29307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29307</xdr:colOff>
      <xdr:row>88</xdr:row>
      <xdr:rowOff>0</xdr:rowOff>
    </xdr:from>
    <xdr:to>
      <xdr:col>2</xdr:col>
      <xdr:colOff>1562100</xdr:colOff>
      <xdr:row>90</xdr:row>
      <xdr:rowOff>50183</xdr:rowOff>
    </xdr:to>
    <xdr:sp macro="" textlink="">
      <xdr:nvSpPr>
        <xdr:cNvPr id="19" name="四角形: 角を丸くする 18">
          <a:extLst>
            <a:ext uri="{FF2B5EF4-FFF2-40B4-BE49-F238E27FC236}">
              <a16:creationId xmlns:a16="http://schemas.microsoft.com/office/drawing/2014/main" id="{D09F838C-2F1B-4DE3-8921-B4A546331D3A}"/>
            </a:ext>
          </a:extLst>
        </xdr:cNvPr>
        <xdr:cNvSpPr/>
      </xdr:nvSpPr>
      <xdr:spPr>
        <a:xfrm>
          <a:off x="3191607" y="15563850"/>
          <a:ext cx="1532793" cy="393083"/>
        </a:xfrm>
        <a:prstGeom prst="roundRect">
          <a:avLst>
            <a:gd name="adj" fmla="val 8334"/>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41031</xdr:colOff>
      <xdr:row>87</xdr:row>
      <xdr:rowOff>156882</xdr:rowOff>
    </xdr:from>
    <xdr:to>
      <xdr:col>3</xdr:col>
      <xdr:colOff>1571625</xdr:colOff>
      <xdr:row>90</xdr:row>
      <xdr:rowOff>50183</xdr:rowOff>
    </xdr:to>
    <xdr:sp macro="" textlink="">
      <xdr:nvSpPr>
        <xdr:cNvPr id="20" name="四角形: 角を丸くする 19">
          <a:extLst>
            <a:ext uri="{FF2B5EF4-FFF2-40B4-BE49-F238E27FC236}">
              <a16:creationId xmlns:a16="http://schemas.microsoft.com/office/drawing/2014/main" id="{FC18273C-ADE7-4CD2-8A13-433DF0F975A4}"/>
            </a:ext>
          </a:extLst>
        </xdr:cNvPr>
        <xdr:cNvSpPr/>
      </xdr:nvSpPr>
      <xdr:spPr>
        <a:xfrm>
          <a:off x="4784481" y="15549282"/>
          <a:ext cx="1530594" cy="407651"/>
        </a:xfrm>
        <a:prstGeom prst="roundRect">
          <a:avLst>
            <a:gd name="adj" fmla="val 8334"/>
          </a:avLst>
        </a:prstGeom>
        <a:noFill/>
        <a:ln w="127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263769</xdr:colOff>
      <xdr:row>90</xdr:row>
      <xdr:rowOff>33618</xdr:rowOff>
    </xdr:from>
    <xdr:to>
      <xdr:col>2</xdr:col>
      <xdr:colOff>263769</xdr:colOff>
      <xdr:row>91</xdr:row>
      <xdr:rowOff>158176</xdr:rowOff>
    </xdr:to>
    <xdr:cxnSp macro="">
      <xdr:nvCxnSpPr>
        <xdr:cNvPr id="21" name="直線矢印コネクタ 20">
          <a:extLst>
            <a:ext uri="{FF2B5EF4-FFF2-40B4-BE49-F238E27FC236}">
              <a16:creationId xmlns:a16="http://schemas.microsoft.com/office/drawing/2014/main" id="{2F6953E3-CBA1-4F05-884F-804E771779E4}"/>
            </a:ext>
          </a:extLst>
        </xdr:cNvPr>
        <xdr:cNvCxnSpPr/>
      </xdr:nvCxnSpPr>
      <xdr:spPr>
        <a:xfrm>
          <a:off x="2684240" y="15004677"/>
          <a:ext cx="0" cy="2926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197827</xdr:colOff>
      <xdr:row>90</xdr:row>
      <xdr:rowOff>33618</xdr:rowOff>
    </xdr:from>
    <xdr:to>
      <xdr:col>3</xdr:col>
      <xdr:colOff>197827</xdr:colOff>
      <xdr:row>91</xdr:row>
      <xdr:rowOff>158176</xdr:rowOff>
    </xdr:to>
    <xdr:cxnSp macro="">
      <xdr:nvCxnSpPr>
        <xdr:cNvPr id="22" name="直線矢印コネクタ 21">
          <a:extLst>
            <a:ext uri="{FF2B5EF4-FFF2-40B4-BE49-F238E27FC236}">
              <a16:creationId xmlns:a16="http://schemas.microsoft.com/office/drawing/2014/main" id="{3B129BDC-1374-4ADC-9FFD-EC074888E77C}"/>
            </a:ext>
          </a:extLst>
        </xdr:cNvPr>
        <xdr:cNvCxnSpPr/>
      </xdr:nvCxnSpPr>
      <xdr:spPr>
        <a:xfrm>
          <a:off x="3828533" y="15004677"/>
          <a:ext cx="0" cy="292646"/>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19782</xdr:colOff>
      <xdr:row>120</xdr:row>
      <xdr:rowOff>133350</xdr:rowOff>
    </xdr:from>
    <xdr:to>
      <xdr:col>1</xdr:col>
      <xdr:colOff>1562100</xdr:colOff>
      <xdr:row>123</xdr:row>
      <xdr:rowOff>9525</xdr:rowOff>
    </xdr:to>
    <xdr:sp macro="" textlink="">
      <xdr:nvSpPr>
        <xdr:cNvPr id="23" name="四角形: 角を丸くする 22">
          <a:extLst>
            <a:ext uri="{FF2B5EF4-FFF2-40B4-BE49-F238E27FC236}">
              <a16:creationId xmlns:a16="http://schemas.microsoft.com/office/drawing/2014/main" id="{54F21C45-565E-4B96-98C7-89A05EB6CCAF}"/>
            </a:ext>
          </a:extLst>
        </xdr:cNvPr>
        <xdr:cNvSpPr/>
      </xdr:nvSpPr>
      <xdr:spPr>
        <a:xfrm>
          <a:off x="1600932" y="21459825"/>
          <a:ext cx="1542318" cy="390525"/>
        </a:xfrm>
        <a:prstGeom prst="roundRect">
          <a:avLst>
            <a:gd name="adj" fmla="val 8334"/>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395352</xdr:colOff>
      <xdr:row>123</xdr:row>
      <xdr:rowOff>9525</xdr:rowOff>
    </xdr:from>
    <xdr:to>
      <xdr:col>1</xdr:col>
      <xdr:colOff>395352</xdr:colOff>
      <xdr:row>125</xdr:row>
      <xdr:rowOff>142875</xdr:rowOff>
    </xdr:to>
    <xdr:cxnSp macro="">
      <xdr:nvCxnSpPr>
        <xdr:cNvPr id="24" name="直線矢印コネクタ 23">
          <a:extLst>
            <a:ext uri="{FF2B5EF4-FFF2-40B4-BE49-F238E27FC236}">
              <a16:creationId xmlns:a16="http://schemas.microsoft.com/office/drawing/2014/main" id="{FFDC1D96-8C79-4792-8410-BC0F9B7B02C4}"/>
            </a:ext>
          </a:extLst>
        </xdr:cNvPr>
        <xdr:cNvCxnSpPr/>
      </xdr:nvCxnSpPr>
      <xdr:spPr>
        <a:xfrm>
          <a:off x="1976502" y="21631275"/>
          <a:ext cx="0" cy="476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21980</xdr:colOff>
      <xdr:row>123</xdr:row>
      <xdr:rowOff>133350</xdr:rowOff>
    </xdr:from>
    <xdr:to>
      <xdr:col>2</xdr:col>
      <xdr:colOff>1562099</xdr:colOff>
      <xdr:row>125</xdr:row>
      <xdr:rowOff>28575</xdr:rowOff>
    </xdr:to>
    <xdr:sp macro="" textlink="">
      <xdr:nvSpPr>
        <xdr:cNvPr id="26" name="四角形: 角を丸くする 25">
          <a:extLst>
            <a:ext uri="{FF2B5EF4-FFF2-40B4-BE49-F238E27FC236}">
              <a16:creationId xmlns:a16="http://schemas.microsoft.com/office/drawing/2014/main" id="{E5FCAA83-1A52-4E3D-BB25-ECC2DF1848ED}"/>
            </a:ext>
          </a:extLst>
        </xdr:cNvPr>
        <xdr:cNvSpPr/>
      </xdr:nvSpPr>
      <xdr:spPr>
        <a:xfrm>
          <a:off x="3184280" y="21755100"/>
          <a:ext cx="1540119" cy="238125"/>
        </a:xfrm>
        <a:prstGeom prst="roundRect">
          <a:avLst>
            <a:gd name="adj" fmla="val 8334"/>
          </a:avLst>
        </a:prstGeom>
        <a:noFill/>
        <a:ln w="127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197827</xdr:colOff>
      <xdr:row>125</xdr:row>
      <xdr:rowOff>38100</xdr:rowOff>
    </xdr:from>
    <xdr:to>
      <xdr:col>2</xdr:col>
      <xdr:colOff>197827</xdr:colOff>
      <xdr:row>125</xdr:row>
      <xdr:rowOff>161925</xdr:rowOff>
    </xdr:to>
    <xdr:cxnSp macro="">
      <xdr:nvCxnSpPr>
        <xdr:cNvPr id="27" name="直線矢印コネクタ 26">
          <a:extLst>
            <a:ext uri="{FF2B5EF4-FFF2-40B4-BE49-F238E27FC236}">
              <a16:creationId xmlns:a16="http://schemas.microsoft.com/office/drawing/2014/main" id="{69D115A7-4514-4EA9-8DB7-7EA5426C7132}"/>
            </a:ext>
          </a:extLst>
        </xdr:cNvPr>
        <xdr:cNvCxnSpPr/>
      </xdr:nvCxnSpPr>
      <xdr:spPr>
        <a:xfrm>
          <a:off x="3360127" y="22002750"/>
          <a:ext cx="0" cy="123825"/>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0</xdr:row>
      <xdr:rowOff>57151</xdr:rowOff>
    </xdr:from>
    <xdr:to>
      <xdr:col>4</xdr:col>
      <xdr:colOff>228600</xdr:colOff>
      <xdr:row>1</xdr:row>
      <xdr:rowOff>152401</xdr:rowOff>
    </xdr:to>
    <xdr:sp macro="" textlink="">
      <xdr:nvSpPr>
        <xdr:cNvPr id="3" name="テキスト ボックス 2">
          <a:extLst>
            <a:ext uri="{FF2B5EF4-FFF2-40B4-BE49-F238E27FC236}">
              <a16:creationId xmlns:a16="http://schemas.microsoft.com/office/drawing/2014/main" id="{93699419-32AC-4FB4-B930-52E3BB928993}"/>
            </a:ext>
          </a:extLst>
        </xdr:cNvPr>
        <xdr:cNvSpPr txBox="1"/>
      </xdr:nvSpPr>
      <xdr:spPr>
        <a:xfrm>
          <a:off x="5038725" y="57151"/>
          <a:ext cx="1514475" cy="3429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0" i="0">
              <a:latin typeface="ＤＦ特太ゴシック体" panose="020B0509000000000000" pitchFamily="49" charset="-128"/>
              <a:ea typeface="ＤＦ特太ゴシック体" panose="020B0509000000000000" pitchFamily="49" charset="-128"/>
            </a:rPr>
            <a:t>サンプル</a:t>
          </a:r>
        </a:p>
      </xdr:txBody>
    </xdr:sp>
    <xdr:clientData/>
  </xdr:twoCellAnchor>
  <xdr:twoCellAnchor>
    <xdr:from>
      <xdr:col>1</xdr:col>
      <xdr:colOff>809625</xdr:colOff>
      <xdr:row>103</xdr:row>
      <xdr:rowOff>76199</xdr:rowOff>
    </xdr:from>
    <xdr:to>
      <xdr:col>1</xdr:col>
      <xdr:colOff>1498403</xdr:colOff>
      <xdr:row>106</xdr:row>
      <xdr:rowOff>95249</xdr:rowOff>
    </xdr:to>
    <xdr:sp macro="" textlink="">
      <xdr:nvSpPr>
        <xdr:cNvPr id="28" name="矢印: 下 27">
          <a:extLst>
            <a:ext uri="{FF2B5EF4-FFF2-40B4-BE49-F238E27FC236}">
              <a16:creationId xmlns:a16="http://schemas.microsoft.com/office/drawing/2014/main" id="{2761FC3F-5C01-48ED-AE0B-56D8AAD9FDC2}"/>
            </a:ext>
          </a:extLst>
        </xdr:cNvPr>
        <xdr:cNvSpPr/>
      </xdr:nvSpPr>
      <xdr:spPr>
        <a:xfrm>
          <a:off x="2390775" y="18535649"/>
          <a:ext cx="688778" cy="723900"/>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911447</xdr:colOff>
      <xdr:row>114</xdr:row>
      <xdr:rowOff>75837</xdr:rowOff>
    </xdr:from>
    <xdr:to>
      <xdr:col>2</xdr:col>
      <xdr:colOff>19075</xdr:colOff>
      <xdr:row>117</xdr:row>
      <xdr:rowOff>100538</xdr:rowOff>
    </xdr:to>
    <xdr:sp macro="" textlink="">
      <xdr:nvSpPr>
        <xdr:cNvPr id="30" name="矢印: 下 29">
          <a:extLst>
            <a:ext uri="{FF2B5EF4-FFF2-40B4-BE49-F238E27FC236}">
              <a16:creationId xmlns:a16="http://schemas.microsoft.com/office/drawing/2014/main" id="{8B3B25DA-DD37-4515-83BF-9F5F7780E386}"/>
            </a:ext>
          </a:extLst>
        </xdr:cNvPr>
        <xdr:cNvSpPr/>
      </xdr:nvSpPr>
      <xdr:spPr>
        <a:xfrm>
          <a:off x="2492597" y="11010537"/>
          <a:ext cx="688778" cy="539051"/>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view="pageBreakPreview" zoomScale="60" zoomScaleNormal="100" workbookViewId="0">
      <selection activeCell="D26" sqref="D26"/>
    </sheetView>
  </sheetViews>
  <sheetFormatPr defaultRowHeight="13.2" x14ac:dyDescent="0.2"/>
  <cols>
    <col min="1" max="1" width="18.33203125" customWidth="1"/>
    <col min="2" max="2" width="16.77734375" customWidth="1"/>
    <col min="3" max="3" width="13.109375" customWidth="1"/>
    <col min="4" max="4" width="19" customWidth="1"/>
    <col min="5" max="5" width="22.44140625" customWidth="1"/>
    <col min="6" max="6" width="24.21875" customWidth="1"/>
    <col min="7" max="7" width="25.77734375" customWidth="1"/>
    <col min="8" max="8" width="27.109375" customWidth="1"/>
  </cols>
  <sheetData>
    <row r="1" spans="1:15" x14ac:dyDescent="0.2">
      <c r="A1" t="s">
        <v>0</v>
      </c>
    </row>
    <row r="3" spans="1:15" x14ac:dyDescent="0.2">
      <c r="A3" t="s">
        <v>1</v>
      </c>
    </row>
    <row r="4" spans="1:15" x14ac:dyDescent="0.2">
      <c r="A4" s="3"/>
      <c r="B4" s="3" t="s">
        <v>10</v>
      </c>
      <c r="C4" s="3" t="s">
        <v>12</v>
      </c>
      <c r="D4" s="3" t="s">
        <v>13</v>
      </c>
      <c r="E4" s="3" t="s">
        <v>16</v>
      </c>
      <c r="F4" s="3" t="s">
        <v>15</v>
      </c>
      <c r="G4" s="3" t="s">
        <v>17</v>
      </c>
    </row>
    <row r="5" spans="1:15" x14ac:dyDescent="0.2">
      <c r="A5" t="s">
        <v>2</v>
      </c>
      <c r="B5" s="1">
        <v>920000000</v>
      </c>
      <c r="C5" s="2">
        <f>ROUND(B5/$B$11,4)</f>
        <v>0.46939999999999998</v>
      </c>
      <c r="D5" s="1">
        <f>ROUND(B5+$B$13*C5,0)</f>
        <v>976891280</v>
      </c>
      <c r="E5" s="5">
        <f>ROUND(B5+B5*$C$13,2)</f>
        <v>976892349.20000005</v>
      </c>
      <c r="F5" s="6">
        <f>ROUND(E5,0)</f>
        <v>976892349</v>
      </c>
      <c r="G5" s="1">
        <f>ROUND(F5*1.08,0)</f>
        <v>1055043737</v>
      </c>
      <c r="H5" s="1"/>
      <c r="I5" s="1"/>
      <c r="J5" s="1"/>
      <c r="K5" s="1"/>
      <c r="L5" s="1"/>
      <c r="M5" s="1"/>
      <c r="N5" s="1"/>
      <c r="O5" s="1"/>
    </row>
    <row r="6" spans="1:15" x14ac:dyDescent="0.2">
      <c r="A6" t="s">
        <v>3</v>
      </c>
      <c r="B6" s="1">
        <v>344500000</v>
      </c>
      <c r="C6" s="2">
        <f>ROUND(B6/$B$11,4)-0.0001</f>
        <v>0.17570000000000002</v>
      </c>
      <c r="D6" s="1">
        <f t="shared" ref="D6:D10" si="0">ROUND(B6+$B$13*C6,0)</f>
        <v>365794840</v>
      </c>
      <c r="E6" s="5">
        <f t="shared" ref="E6:E10" si="1">ROUND(B6+B6*$C$13,2)</f>
        <v>365803711.19999999</v>
      </c>
      <c r="F6" s="6">
        <f t="shared" ref="F6:F8" si="2">ROUND(E6,0)</f>
        <v>365803711</v>
      </c>
      <c r="G6" s="1">
        <f t="shared" ref="G6:G10" si="3">ROUND(F6*1.08,0)</f>
        <v>395068008</v>
      </c>
      <c r="H6" s="1"/>
      <c r="I6" s="1"/>
      <c r="J6" s="1"/>
      <c r="K6" s="1"/>
      <c r="L6" s="1"/>
      <c r="M6" s="1"/>
      <c r="N6" s="1"/>
      <c r="O6" s="1"/>
    </row>
    <row r="7" spans="1:15" x14ac:dyDescent="0.2">
      <c r="A7" t="s">
        <v>4</v>
      </c>
      <c r="B7" s="1">
        <v>403500000</v>
      </c>
      <c r="C7" s="2">
        <f t="shared" ref="C7:C10" si="4">ROUND(B7/$B$11,4)</f>
        <v>0.2059</v>
      </c>
      <c r="D7" s="1">
        <f t="shared" si="0"/>
        <v>428455080</v>
      </c>
      <c r="E7" s="5">
        <f t="shared" si="1"/>
        <v>428452242.29000002</v>
      </c>
      <c r="F7" s="6">
        <f>ROUND(E7,0)+1</f>
        <v>428452243</v>
      </c>
      <c r="G7" s="1">
        <f t="shared" si="3"/>
        <v>462728422</v>
      </c>
      <c r="H7" s="1"/>
      <c r="I7" s="1"/>
      <c r="J7" s="1"/>
      <c r="K7" s="1"/>
      <c r="L7" s="1"/>
      <c r="M7" s="1"/>
      <c r="N7" s="1"/>
      <c r="O7" s="1"/>
    </row>
    <row r="8" spans="1:15" x14ac:dyDescent="0.2">
      <c r="A8" t="s">
        <v>5</v>
      </c>
      <c r="B8" s="1">
        <v>105000000</v>
      </c>
      <c r="C8" s="2">
        <f t="shared" si="4"/>
        <v>5.3600000000000002E-2</v>
      </c>
      <c r="D8" s="1">
        <f t="shared" si="0"/>
        <v>111496320</v>
      </c>
      <c r="E8" s="5">
        <f t="shared" si="1"/>
        <v>111493148.55</v>
      </c>
      <c r="F8" s="6">
        <f t="shared" si="2"/>
        <v>111493149</v>
      </c>
      <c r="G8" s="1">
        <f t="shared" si="3"/>
        <v>120412601</v>
      </c>
      <c r="H8" s="1"/>
      <c r="I8" s="1"/>
      <c r="J8" s="1"/>
      <c r="K8" s="1"/>
      <c r="L8" s="1"/>
      <c r="M8" s="1"/>
      <c r="N8" s="1"/>
      <c r="O8" s="1"/>
    </row>
    <row r="9" spans="1:15" x14ac:dyDescent="0.2">
      <c r="A9" t="s">
        <v>6</v>
      </c>
      <c r="B9" s="1">
        <v>11912000</v>
      </c>
      <c r="C9" s="2">
        <f t="shared" si="4"/>
        <v>6.1000000000000004E-3</v>
      </c>
      <c r="D9" s="1">
        <f t="shared" si="0"/>
        <v>12651320</v>
      </c>
      <c r="E9" s="5">
        <f t="shared" si="1"/>
        <v>12648632.24</v>
      </c>
      <c r="F9" s="6">
        <f>ROUND(E9,0)+1</f>
        <v>12648633</v>
      </c>
      <c r="G9" s="1">
        <f t="shared" si="3"/>
        <v>13660524</v>
      </c>
      <c r="H9" s="1"/>
      <c r="I9" s="1"/>
      <c r="J9" s="1"/>
      <c r="K9" s="1"/>
      <c r="L9" s="1"/>
      <c r="M9" s="1"/>
      <c r="N9" s="1"/>
      <c r="O9" s="1"/>
    </row>
    <row r="10" spans="1:15" x14ac:dyDescent="0.2">
      <c r="A10" t="s">
        <v>7</v>
      </c>
      <c r="B10" s="1">
        <v>175000000</v>
      </c>
      <c r="C10" s="2">
        <f t="shared" si="4"/>
        <v>8.9300000000000004E-2</v>
      </c>
      <c r="D10" s="1">
        <f t="shared" si="0"/>
        <v>185823160</v>
      </c>
      <c r="E10" s="5">
        <f t="shared" si="1"/>
        <v>185821914.25</v>
      </c>
      <c r="F10" s="6">
        <f>ROUND(E10,0)+1</f>
        <v>185821915</v>
      </c>
      <c r="G10" s="1">
        <f t="shared" si="3"/>
        <v>200687668</v>
      </c>
      <c r="H10" s="1"/>
      <c r="I10" s="1"/>
      <c r="J10" s="1"/>
      <c r="K10" s="1"/>
      <c r="L10" s="1"/>
      <c r="M10" s="1"/>
      <c r="N10" s="1"/>
      <c r="O10" s="1"/>
    </row>
    <row r="11" spans="1:15" x14ac:dyDescent="0.2">
      <c r="A11" s="3" t="s">
        <v>14</v>
      </c>
      <c r="B11" s="1">
        <f>SUM(B5:B10)</f>
        <v>1959912000</v>
      </c>
      <c r="C11" s="2"/>
      <c r="D11" s="1">
        <f>SUM(D5:D10)</f>
        <v>2081112000</v>
      </c>
      <c r="E11" s="5">
        <f>SUM(E5:E10)</f>
        <v>2081111997.73</v>
      </c>
      <c r="F11" s="6">
        <f>SUM(F5:F10)</f>
        <v>2081112000</v>
      </c>
      <c r="G11" s="1">
        <f>SUM(G5:G10)</f>
        <v>2247600960</v>
      </c>
      <c r="H11" s="1"/>
      <c r="I11" s="1"/>
      <c r="J11" s="1"/>
      <c r="K11" s="1"/>
      <c r="L11" s="1"/>
      <c r="M11" s="1"/>
      <c r="N11" s="1"/>
      <c r="O11" s="1"/>
    </row>
    <row r="12" spans="1:15" x14ac:dyDescent="0.2">
      <c r="B12" s="1"/>
      <c r="C12" s="2"/>
      <c r="D12" s="1"/>
      <c r="E12" s="1"/>
      <c r="F12" s="1"/>
      <c r="G12" s="1"/>
      <c r="H12" s="1"/>
      <c r="I12" s="1"/>
      <c r="J12" s="1"/>
      <c r="K12" s="1"/>
      <c r="L12" s="1"/>
      <c r="M12" s="1"/>
      <c r="N12" s="1"/>
      <c r="O12" s="1"/>
    </row>
    <row r="13" spans="1:15" x14ac:dyDescent="0.2">
      <c r="A13" t="s">
        <v>8</v>
      </c>
      <c r="B13" s="1">
        <v>121200000</v>
      </c>
      <c r="C13" s="4">
        <f>ROUND(B13/B11,8)</f>
        <v>6.183951E-2</v>
      </c>
      <c r="D13" s="1"/>
      <c r="E13" s="1"/>
      <c r="F13" s="1"/>
      <c r="G13" s="1"/>
      <c r="H13" s="1"/>
      <c r="I13" s="1"/>
      <c r="J13" s="1"/>
      <c r="K13" s="1"/>
      <c r="L13" s="1"/>
      <c r="M13" s="1"/>
      <c r="N13" s="1"/>
      <c r="O13" s="1"/>
    </row>
    <row r="14" spans="1:15" x14ac:dyDescent="0.2">
      <c r="A14" t="s">
        <v>9</v>
      </c>
      <c r="B14" s="1">
        <f>ROUNDDOWN(SUM(B5:B10,B13)*0.08,0)</f>
        <v>166488960</v>
      </c>
      <c r="C14" s="1"/>
      <c r="D14" s="1"/>
      <c r="E14" s="1"/>
      <c r="F14" s="1"/>
      <c r="G14" s="1"/>
      <c r="H14" s="1"/>
      <c r="I14" s="1"/>
      <c r="J14" s="1"/>
      <c r="K14" s="1"/>
      <c r="L14" s="1"/>
      <c r="M14" s="1"/>
      <c r="N14" s="1"/>
      <c r="O14" s="1"/>
    </row>
    <row r="15" spans="1:15" x14ac:dyDescent="0.2">
      <c r="A15" s="3" t="s">
        <v>11</v>
      </c>
      <c r="B15" s="1">
        <f>SUM(B5:B10,B13:B14)</f>
        <v>2247600960</v>
      </c>
      <c r="C15" s="1"/>
      <c r="D15" s="1"/>
      <c r="E15" s="1"/>
      <c r="F15" s="1"/>
      <c r="G15" s="1"/>
      <c r="H15" s="1"/>
      <c r="I15" s="1"/>
      <c r="J15" s="1"/>
      <c r="K15" s="1"/>
      <c r="L15" s="1"/>
      <c r="M15" s="1"/>
      <c r="N15" s="1"/>
      <c r="O15" s="1"/>
    </row>
    <row r="16" spans="1:15" x14ac:dyDescent="0.2">
      <c r="B16" s="1"/>
      <c r="C16" s="1"/>
      <c r="D16" s="1"/>
      <c r="E16" s="1"/>
      <c r="F16" s="1"/>
      <c r="G16" s="1"/>
      <c r="H16" s="1"/>
      <c r="I16" s="1"/>
      <c r="J16" s="1"/>
      <c r="K16" s="1"/>
      <c r="L16" s="1"/>
      <c r="M16" s="1"/>
      <c r="N16" s="1"/>
      <c r="O16" s="1"/>
    </row>
  </sheetData>
  <phoneticPr fontId="1"/>
  <pageMargins left="0.7" right="0.7" top="0.75" bottom="0.75" header="0.3" footer="0.3"/>
  <pageSetup paperSize="9" scale="96" orientation="landscape"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7"/>
  <sheetViews>
    <sheetView tabSelected="1" view="pageBreakPreview" zoomScaleNormal="100" zoomScaleSheetLayoutView="100" workbookViewId="0">
      <selection activeCell="D26" sqref="D26"/>
    </sheetView>
  </sheetViews>
  <sheetFormatPr defaultColWidth="9" defaultRowHeight="13.2" x14ac:dyDescent="0.2"/>
  <cols>
    <col min="1" max="4" width="20.77734375" style="9" customWidth="1"/>
    <col min="5" max="5" width="3.77734375" style="9" customWidth="1"/>
    <col min="6" max="9" width="15.88671875" style="9" customWidth="1"/>
    <col min="10" max="16384" width="9" style="9"/>
  </cols>
  <sheetData>
    <row r="1" spans="1:9" ht="19.5" customHeight="1" x14ac:dyDescent="0.2"/>
    <row r="2" spans="1:9" ht="22.5" customHeight="1" x14ac:dyDescent="0.2">
      <c r="A2" s="63" t="s">
        <v>48</v>
      </c>
      <c r="B2" s="64"/>
      <c r="C2" s="65"/>
      <c r="D2" s="16"/>
      <c r="E2" s="16"/>
    </row>
    <row r="4" spans="1:9" s="13" customFormat="1" x14ac:dyDescent="0.2">
      <c r="A4" s="26" t="s">
        <v>49</v>
      </c>
    </row>
    <row r="5" spans="1:9" ht="6" customHeight="1" x14ac:dyDescent="0.2">
      <c r="A5" s="7"/>
    </row>
    <row r="6" spans="1:9" x14ac:dyDescent="0.2">
      <c r="A6" s="27" t="s">
        <v>29</v>
      </c>
      <c r="B6" s="28">
        <v>4000</v>
      </c>
    </row>
    <row r="7" spans="1:9" ht="13.8" thickBot="1" x14ac:dyDescent="0.25">
      <c r="A7" s="29" t="s">
        <v>30</v>
      </c>
      <c r="B7" s="30">
        <v>5000</v>
      </c>
      <c r="C7" s="80"/>
      <c r="D7" s="80"/>
    </row>
    <row r="8" spans="1:9" ht="19.5" customHeight="1" thickBot="1" x14ac:dyDescent="0.25">
      <c r="A8" s="12" t="s">
        <v>53</v>
      </c>
      <c r="C8" s="8"/>
      <c r="D8" s="31">
        <f>B6/B7</f>
        <v>0.8</v>
      </c>
    </row>
    <row r="9" spans="1:9" x14ac:dyDescent="0.2">
      <c r="C9" s="8"/>
      <c r="D9" s="8"/>
    </row>
    <row r="10" spans="1:9" s="13" customFormat="1" x14ac:dyDescent="0.2">
      <c r="A10" s="26" t="s">
        <v>47</v>
      </c>
    </row>
    <row r="11" spans="1:9" s="13" customFormat="1" ht="7.5" customHeight="1" x14ac:dyDescent="0.2">
      <c r="A11" s="26"/>
    </row>
    <row r="12" spans="1:9" x14ac:dyDescent="0.2">
      <c r="A12" s="35" t="s">
        <v>59</v>
      </c>
      <c r="B12" s="35" t="s">
        <v>25</v>
      </c>
      <c r="C12" s="35" t="s">
        <v>50</v>
      </c>
      <c r="D12" s="41"/>
    </row>
    <row r="13" spans="1:9" x14ac:dyDescent="0.2">
      <c r="A13" s="27" t="s">
        <v>18</v>
      </c>
      <c r="B13" s="37">
        <v>920000000</v>
      </c>
      <c r="C13" s="71">
        <f>SUM(B13:B18)</f>
        <v>1959912000</v>
      </c>
      <c r="D13" s="42"/>
      <c r="E13" s="11"/>
      <c r="F13" s="11"/>
      <c r="G13" s="11"/>
      <c r="H13" s="11"/>
      <c r="I13" s="11"/>
    </row>
    <row r="14" spans="1:9" x14ac:dyDescent="0.2">
      <c r="A14" s="32" t="s">
        <v>19</v>
      </c>
      <c r="B14" s="33">
        <v>344500000</v>
      </c>
      <c r="C14" s="72"/>
      <c r="D14" s="42"/>
      <c r="E14" s="11"/>
      <c r="F14" s="11"/>
      <c r="G14" s="11"/>
      <c r="H14" s="11"/>
      <c r="I14" s="11"/>
    </row>
    <row r="15" spans="1:9" ht="13.5" customHeight="1" x14ac:dyDescent="0.2">
      <c r="A15" s="32" t="s">
        <v>20</v>
      </c>
      <c r="B15" s="33">
        <v>403500000</v>
      </c>
      <c r="C15" s="72"/>
      <c r="D15" s="42"/>
      <c r="E15" s="11"/>
      <c r="F15" s="11"/>
      <c r="G15" s="11"/>
      <c r="H15" s="11"/>
      <c r="I15" s="11"/>
    </row>
    <row r="16" spans="1:9" ht="13.5" customHeight="1" x14ac:dyDescent="0.2">
      <c r="A16" s="32" t="s">
        <v>27</v>
      </c>
      <c r="B16" s="33">
        <v>105000000</v>
      </c>
      <c r="C16" s="72"/>
      <c r="D16" s="42"/>
      <c r="E16" s="11"/>
      <c r="F16" s="11"/>
      <c r="G16" s="11"/>
      <c r="H16" s="11"/>
      <c r="I16" s="11"/>
    </row>
    <row r="17" spans="1:9" ht="13.5" customHeight="1" x14ac:dyDescent="0.2">
      <c r="A17" s="32" t="s">
        <v>21</v>
      </c>
      <c r="B17" s="33">
        <v>11912000</v>
      </c>
      <c r="C17" s="72"/>
      <c r="D17" s="42"/>
      <c r="E17" s="11"/>
      <c r="F17" s="11"/>
      <c r="G17" s="11"/>
      <c r="H17" s="11"/>
      <c r="I17" s="11"/>
    </row>
    <row r="18" spans="1:9" ht="13.5" customHeight="1" x14ac:dyDescent="0.2">
      <c r="A18" s="29" t="s">
        <v>22</v>
      </c>
      <c r="B18" s="34">
        <v>175000000</v>
      </c>
      <c r="C18" s="73"/>
      <c r="D18" s="42"/>
      <c r="E18" s="11"/>
      <c r="F18" s="11"/>
      <c r="G18" s="11"/>
      <c r="H18" s="11"/>
      <c r="I18" s="11"/>
    </row>
    <row r="19" spans="1:9" x14ac:dyDescent="0.2">
      <c r="A19" s="38" t="s">
        <v>23</v>
      </c>
      <c r="B19" s="66">
        <v>121200000</v>
      </c>
      <c r="C19" s="67"/>
      <c r="D19" s="43"/>
      <c r="F19" s="11"/>
      <c r="G19" s="11"/>
      <c r="H19" s="11"/>
      <c r="I19" s="11"/>
    </row>
    <row r="20" spans="1:9" x14ac:dyDescent="0.2">
      <c r="A20" s="39" t="s">
        <v>24</v>
      </c>
      <c r="B20" s="66">
        <f>ROUNDDOWN(SUM(B13:B18,B19)*0.08,0)</f>
        <v>166488960</v>
      </c>
      <c r="C20" s="67"/>
      <c r="D20" s="42"/>
      <c r="E20" s="11"/>
      <c r="F20" s="11"/>
      <c r="G20" s="70"/>
      <c r="H20" s="70"/>
      <c r="I20" s="11"/>
    </row>
    <row r="21" spans="1:9" x14ac:dyDescent="0.2">
      <c r="A21" s="17" t="s">
        <v>11</v>
      </c>
      <c r="B21" s="66">
        <f>SUM(B13:B18,B19:B20)</f>
        <v>2247600960</v>
      </c>
      <c r="C21" s="67"/>
      <c r="D21" s="42"/>
      <c r="E21" s="11"/>
      <c r="F21" s="11"/>
      <c r="G21" s="11"/>
      <c r="H21" s="11"/>
      <c r="I21" s="11"/>
    </row>
    <row r="22" spans="1:9" ht="13.8" thickBot="1" x14ac:dyDescent="0.25">
      <c r="A22" s="40" t="s">
        <v>28</v>
      </c>
      <c r="B22" s="11"/>
      <c r="C22" s="11"/>
      <c r="D22" s="11"/>
      <c r="E22" s="11"/>
      <c r="F22" s="11"/>
      <c r="G22" s="11"/>
      <c r="H22" s="11"/>
      <c r="I22" s="11"/>
    </row>
    <row r="23" spans="1:9" ht="19.5" customHeight="1" thickBot="1" x14ac:dyDescent="0.25">
      <c r="A23" s="12" t="s">
        <v>52</v>
      </c>
      <c r="B23" s="11"/>
      <c r="C23" s="11"/>
      <c r="D23" s="44">
        <f>ROUND(B19/C13,8)</f>
        <v>6.183951E-2</v>
      </c>
      <c r="E23" s="11"/>
      <c r="F23" s="11"/>
      <c r="G23" s="11"/>
      <c r="H23" s="11"/>
      <c r="I23" s="11"/>
    </row>
    <row r="24" spans="1:9" x14ac:dyDescent="0.2">
      <c r="A24" s="40"/>
      <c r="B24" s="11"/>
      <c r="C24" s="11"/>
      <c r="D24" s="11"/>
      <c r="E24" s="11"/>
      <c r="F24" s="11"/>
      <c r="G24" s="11"/>
      <c r="H24" s="11"/>
      <c r="I24" s="11"/>
    </row>
    <row r="26" spans="1:9" s="13" customFormat="1" x14ac:dyDescent="0.2">
      <c r="A26" s="53" t="s">
        <v>80</v>
      </c>
      <c r="B26" s="54"/>
      <c r="C26" s="54"/>
      <c r="D26" s="54"/>
    </row>
    <row r="27" spans="1:9" x14ac:dyDescent="0.2">
      <c r="A27" s="55" t="s">
        <v>46</v>
      </c>
      <c r="B27" s="56"/>
      <c r="C27" s="56"/>
      <c r="D27" s="56"/>
    </row>
    <row r="28" spans="1:9" x14ac:dyDescent="0.2">
      <c r="A28" s="35" t="s">
        <v>59</v>
      </c>
      <c r="B28" s="35" t="s">
        <v>56</v>
      </c>
      <c r="C28" s="35" t="s">
        <v>57</v>
      </c>
      <c r="D28" s="35" t="s">
        <v>26</v>
      </c>
    </row>
    <row r="29" spans="1:9" x14ac:dyDescent="0.2">
      <c r="A29" s="27" t="s">
        <v>18</v>
      </c>
      <c r="B29" s="47">
        <f>D29*0.1</f>
        <v>92000000</v>
      </c>
      <c r="C29" s="47">
        <f>D29*0.9</f>
        <v>828000000</v>
      </c>
      <c r="D29" s="47">
        <v>920000000</v>
      </c>
    </row>
    <row r="30" spans="1:9" x14ac:dyDescent="0.2">
      <c r="A30" s="32" t="s">
        <v>19</v>
      </c>
      <c r="B30" s="48">
        <v>0</v>
      </c>
      <c r="C30" s="48">
        <v>344500000</v>
      </c>
      <c r="D30" s="48">
        <v>344500000</v>
      </c>
    </row>
    <row r="31" spans="1:9" x14ac:dyDescent="0.2">
      <c r="A31" s="32" t="s">
        <v>20</v>
      </c>
      <c r="B31" s="48">
        <v>0</v>
      </c>
      <c r="C31" s="48">
        <v>403500000</v>
      </c>
      <c r="D31" s="48">
        <v>403500000</v>
      </c>
    </row>
    <row r="32" spans="1:9" x14ac:dyDescent="0.2">
      <c r="A32" s="32" t="s">
        <v>27</v>
      </c>
      <c r="B32" s="48">
        <v>0</v>
      </c>
      <c r="C32" s="48">
        <v>105000000</v>
      </c>
      <c r="D32" s="48">
        <v>105000000</v>
      </c>
    </row>
    <row r="33" spans="1:4" x14ac:dyDescent="0.2">
      <c r="A33" s="32" t="s">
        <v>21</v>
      </c>
      <c r="B33" s="48">
        <v>0</v>
      </c>
      <c r="C33" s="48">
        <v>11912000</v>
      </c>
      <c r="D33" s="48">
        <v>11912000</v>
      </c>
    </row>
    <row r="34" spans="1:4" x14ac:dyDescent="0.2">
      <c r="A34" s="29" t="s">
        <v>22</v>
      </c>
      <c r="B34" s="49">
        <v>3000000</v>
      </c>
      <c r="C34" s="49">
        <f>D34-B34</f>
        <v>172000000</v>
      </c>
      <c r="D34" s="49">
        <v>175000000</v>
      </c>
    </row>
    <row r="35" spans="1:4" x14ac:dyDescent="0.2">
      <c r="A35" s="46" t="s">
        <v>26</v>
      </c>
      <c r="B35" s="45">
        <f>SUM(B29:B34)</f>
        <v>95000000</v>
      </c>
      <c r="C35" s="45">
        <f>SUM(C29:C34)</f>
        <v>1864912000</v>
      </c>
      <c r="D35" s="45">
        <f>SUM(D29:D34)</f>
        <v>1959912000</v>
      </c>
    </row>
    <row r="36" spans="1:4" ht="4.5" customHeight="1" thickBot="1" x14ac:dyDescent="0.25">
      <c r="A36" s="50"/>
      <c r="B36" s="14"/>
      <c r="C36" s="14"/>
      <c r="D36" s="14"/>
    </row>
    <row r="37" spans="1:4" ht="18" customHeight="1" thickBot="1" x14ac:dyDescent="0.25">
      <c r="A37" s="12" t="s">
        <v>51</v>
      </c>
      <c r="B37" s="51">
        <f>ROUND(B35/$D$35,4)</f>
        <v>4.8500000000000001E-2</v>
      </c>
      <c r="C37" s="52">
        <f>ROUND(C35/$D$35,4)</f>
        <v>0.95150000000000001</v>
      </c>
    </row>
    <row r="38" spans="1:4" ht="13.5" customHeight="1" x14ac:dyDescent="0.2">
      <c r="D38" s="10"/>
    </row>
    <row r="39" spans="1:4" x14ac:dyDescent="0.2">
      <c r="C39" s="16" t="s">
        <v>55</v>
      </c>
      <c r="D39" s="16"/>
    </row>
    <row r="40" spans="1:4" x14ac:dyDescent="0.2">
      <c r="C40" s="78"/>
      <c r="D40" s="78"/>
    </row>
    <row r="41" spans="1:4" ht="18" customHeight="1" x14ac:dyDescent="0.2">
      <c r="A41" s="7" t="s">
        <v>54</v>
      </c>
    </row>
    <row r="42" spans="1:4" x14ac:dyDescent="0.2">
      <c r="A42" s="35" t="s">
        <v>59</v>
      </c>
      <c r="B42" s="35" t="s">
        <v>56</v>
      </c>
      <c r="C42" s="35" t="s">
        <v>57</v>
      </c>
      <c r="D42" s="35" t="s">
        <v>11</v>
      </c>
    </row>
    <row r="43" spans="1:4" x14ac:dyDescent="0.2">
      <c r="A43" s="27" t="s">
        <v>18</v>
      </c>
      <c r="B43" s="47">
        <v>90000000</v>
      </c>
      <c r="C43" s="47">
        <f>799000000</f>
        <v>799000000</v>
      </c>
      <c r="D43" s="47">
        <f>B43+C43</f>
        <v>889000000</v>
      </c>
    </row>
    <row r="44" spans="1:4" x14ac:dyDescent="0.2">
      <c r="A44" s="32" t="s">
        <v>19</v>
      </c>
      <c r="B44" s="48">
        <v>0</v>
      </c>
      <c r="C44" s="48">
        <v>344500000</v>
      </c>
      <c r="D44" s="48">
        <f t="shared" ref="D44:D48" si="0">B44+C44</f>
        <v>344500000</v>
      </c>
    </row>
    <row r="45" spans="1:4" x14ac:dyDescent="0.2">
      <c r="A45" s="32" t="s">
        <v>20</v>
      </c>
      <c r="B45" s="48">
        <v>0</v>
      </c>
      <c r="C45" s="48">
        <v>403500000</v>
      </c>
      <c r="D45" s="48">
        <f t="shared" si="0"/>
        <v>403500000</v>
      </c>
    </row>
    <row r="46" spans="1:4" x14ac:dyDescent="0.2">
      <c r="A46" s="32" t="s">
        <v>27</v>
      </c>
      <c r="B46" s="48">
        <v>0</v>
      </c>
      <c r="C46" s="48">
        <v>105000000</v>
      </c>
      <c r="D46" s="48">
        <f t="shared" si="0"/>
        <v>105000000</v>
      </c>
    </row>
    <row r="47" spans="1:4" x14ac:dyDescent="0.2">
      <c r="A47" s="32" t="s">
        <v>21</v>
      </c>
      <c r="B47" s="48">
        <v>0</v>
      </c>
      <c r="C47" s="48">
        <v>11912000</v>
      </c>
      <c r="D47" s="48">
        <f t="shared" si="0"/>
        <v>11912000</v>
      </c>
    </row>
    <row r="48" spans="1:4" x14ac:dyDescent="0.2">
      <c r="A48" s="29" t="s">
        <v>22</v>
      </c>
      <c r="B48" s="49">
        <v>0</v>
      </c>
      <c r="C48" s="49">
        <v>0</v>
      </c>
      <c r="D48" s="49">
        <f t="shared" si="0"/>
        <v>0</v>
      </c>
    </row>
    <row r="49" spans="1:4" x14ac:dyDescent="0.2">
      <c r="A49" s="46" t="s">
        <v>11</v>
      </c>
      <c r="B49" s="45">
        <f>SUM(B43:B48)</f>
        <v>90000000</v>
      </c>
      <c r="C49" s="45">
        <f>SUM(C43:C48)</f>
        <v>1663912000</v>
      </c>
      <c r="D49" s="45">
        <f>SUM(D43:D48)</f>
        <v>1753912000</v>
      </c>
    </row>
    <row r="50" spans="1:4" ht="8.25" customHeight="1" x14ac:dyDescent="0.2"/>
    <row r="51" spans="1:4" ht="29.25" customHeight="1" x14ac:dyDescent="0.2">
      <c r="C51" s="68" t="s">
        <v>58</v>
      </c>
      <c r="D51" s="68"/>
    </row>
    <row r="52" spans="1:4" ht="17.25" customHeight="1" x14ac:dyDescent="0.2">
      <c r="C52" s="69" t="s">
        <v>73</v>
      </c>
      <c r="D52" s="69"/>
    </row>
    <row r="53" spans="1:4" ht="8.25" customHeight="1" x14ac:dyDescent="0.2"/>
    <row r="54" spans="1:4" x14ac:dyDescent="0.2">
      <c r="A54" s="7" t="s">
        <v>31</v>
      </c>
    </row>
    <row r="55" spans="1:4" x14ac:dyDescent="0.2">
      <c r="A55" s="35" t="s">
        <v>59</v>
      </c>
      <c r="B55" s="35" t="s">
        <v>56</v>
      </c>
      <c r="C55" s="35" t="s">
        <v>57</v>
      </c>
      <c r="D55" s="35" t="s">
        <v>11</v>
      </c>
    </row>
    <row r="56" spans="1:4" x14ac:dyDescent="0.2">
      <c r="A56" s="27" t="s">
        <v>18</v>
      </c>
      <c r="B56" s="47">
        <f>ROUND((B43+B43*$D$23)*1.08,0)</f>
        <v>103210800</v>
      </c>
      <c r="C56" s="47">
        <f>ROUND((C43+C43*$D$23)*1.08,0)</f>
        <v>916282550</v>
      </c>
      <c r="D56" s="47">
        <f>B56+C56</f>
        <v>1019493350</v>
      </c>
    </row>
    <row r="57" spans="1:4" x14ac:dyDescent="0.2">
      <c r="A57" s="32" t="s">
        <v>19</v>
      </c>
      <c r="B57" s="48">
        <f>ROUND((B44+B44*$G$20)*1.08,0)</f>
        <v>0</v>
      </c>
      <c r="C57" s="48">
        <f t="shared" ref="C57:C61" si="1">ROUND((C44+C44*$D$23)*1.08,0)</f>
        <v>395068008</v>
      </c>
      <c r="D57" s="48">
        <f t="shared" ref="D57:D61" si="2">B57+C57</f>
        <v>395068008</v>
      </c>
    </row>
    <row r="58" spans="1:4" x14ac:dyDescent="0.2">
      <c r="A58" s="32" t="s">
        <v>20</v>
      </c>
      <c r="B58" s="48">
        <f>ROUND((B45+B45*$G$20)*1.08,0)</f>
        <v>0</v>
      </c>
      <c r="C58" s="48">
        <f t="shared" si="1"/>
        <v>462728422</v>
      </c>
      <c r="D58" s="48">
        <f t="shared" si="2"/>
        <v>462728422</v>
      </c>
    </row>
    <row r="59" spans="1:4" x14ac:dyDescent="0.2">
      <c r="A59" s="32" t="s">
        <v>27</v>
      </c>
      <c r="B59" s="48">
        <f>ROUND((B46+B46*$G$20)*1.08,0)</f>
        <v>0</v>
      </c>
      <c r="C59" s="48">
        <f t="shared" si="1"/>
        <v>120412600</v>
      </c>
      <c r="D59" s="48">
        <f t="shared" si="2"/>
        <v>120412600</v>
      </c>
    </row>
    <row r="60" spans="1:4" x14ac:dyDescent="0.2">
      <c r="A60" s="32" t="s">
        <v>21</v>
      </c>
      <c r="B60" s="48">
        <f>ROUND((B47+B47*$G$20)*1.08,0)</f>
        <v>0</v>
      </c>
      <c r="C60" s="48">
        <f t="shared" si="1"/>
        <v>13660523</v>
      </c>
      <c r="D60" s="48">
        <f t="shared" si="2"/>
        <v>13660523</v>
      </c>
    </row>
    <row r="61" spans="1:4" x14ac:dyDescent="0.2">
      <c r="A61" s="29" t="s">
        <v>22</v>
      </c>
      <c r="B61" s="49">
        <f>ROUND((B48+B48*$G$20)*1.08,0)</f>
        <v>0</v>
      </c>
      <c r="C61" s="49">
        <f t="shared" si="1"/>
        <v>0</v>
      </c>
      <c r="D61" s="49">
        <f t="shared" si="2"/>
        <v>0</v>
      </c>
    </row>
    <row r="62" spans="1:4" x14ac:dyDescent="0.2">
      <c r="A62" s="46" t="s">
        <v>11</v>
      </c>
      <c r="B62" s="45">
        <f>SUM(B56:B61)</f>
        <v>103210800</v>
      </c>
      <c r="C62" s="45">
        <f>SUM(C56:C61)</f>
        <v>1908152103</v>
      </c>
      <c r="D62" s="45">
        <f>SUM(D56:D61)</f>
        <v>2011362903</v>
      </c>
    </row>
    <row r="64" spans="1:4" x14ac:dyDescent="0.2">
      <c r="C64" s="9" t="s">
        <v>64</v>
      </c>
    </row>
    <row r="65" spans="1:4" x14ac:dyDescent="0.2">
      <c r="C65" s="9" t="s">
        <v>33</v>
      </c>
    </row>
    <row r="67" spans="1:4" x14ac:dyDescent="0.2">
      <c r="A67" s="7" t="s">
        <v>32</v>
      </c>
    </row>
    <row r="68" spans="1:4" x14ac:dyDescent="0.2">
      <c r="A68" s="35" t="s">
        <v>59</v>
      </c>
      <c r="B68" s="35" t="s">
        <v>56</v>
      </c>
      <c r="C68" s="35" t="s">
        <v>57</v>
      </c>
      <c r="D68" s="35" t="s">
        <v>11</v>
      </c>
    </row>
    <row r="69" spans="1:4" x14ac:dyDescent="0.2">
      <c r="A69" s="27" t="s">
        <v>18</v>
      </c>
      <c r="B69" s="47">
        <f>ROUND(B56*$D$8,0)</f>
        <v>82568640</v>
      </c>
      <c r="C69" s="47">
        <f>ROUND(C56*$D$8,0)</f>
        <v>733026040</v>
      </c>
      <c r="D69" s="47">
        <f>B69+C69</f>
        <v>815594680</v>
      </c>
    </row>
    <row r="70" spans="1:4" x14ac:dyDescent="0.2">
      <c r="A70" s="32" t="s">
        <v>19</v>
      </c>
      <c r="B70" s="48">
        <f>ROUND(B57*$C$8,0)</f>
        <v>0</v>
      </c>
      <c r="C70" s="48">
        <f t="shared" ref="C70:C74" si="3">ROUND(C57*$D$8,0)</f>
        <v>316054406</v>
      </c>
      <c r="D70" s="48">
        <f t="shared" ref="D70:D74" si="4">B70+C70</f>
        <v>316054406</v>
      </c>
    </row>
    <row r="71" spans="1:4" x14ac:dyDescent="0.2">
      <c r="A71" s="32" t="s">
        <v>20</v>
      </c>
      <c r="B71" s="48">
        <f t="shared" ref="B71" si="5">ROUND(B58*$C$8,0)</f>
        <v>0</v>
      </c>
      <c r="C71" s="48">
        <f t="shared" si="3"/>
        <v>370182738</v>
      </c>
      <c r="D71" s="48">
        <f t="shared" si="4"/>
        <v>370182738</v>
      </c>
    </row>
    <row r="72" spans="1:4" x14ac:dyDescent="0.2">
      <c r="A72" s="32" t="s">
        <v>27</v>
      </c>
      <c r="B72" s="48">
        <f t="shared" ref="B72" si="6">ROUND(B59*$C$8,0)</f>
        <v>0</v>
      </c>
      <c r="C72" s="48">
        <f t="shared" si="3"/>
        <v>96330080</v>
      </c>
      <c r="D72" s="48">
        <f t="shared" si="4"/>
        <v>96330080</v>
      </c>
    </row>
    <row r="73" spans="1:4" x14ac:dyDescent="0.2">
      <c r="A73" s="32" t="s">
        <v>21</v>
      </c>
      <c r="B73" s="48">
        <f t="shared" ref="B73" si="7">ROUND(B60*$C$8,0)</f>
        <v>0</v>
      </c>
      <c r="C73" s="48">
        <f t="shared" si="3"/>
        <v>10928418</v>
      </c>
      <c r="D73" s="48">
        <f t="shared" si="4"/>
        <v>10928418</v>
      </c>
    </row>
    <row r="74" spans="1:4" x14ac:dyDescent="0.2">
      <c r="A74" s="29" t="s">
        <v>22</v>
      </c>
      <c r="B74" s="49">
        <f t="shared" ref="B74" si="8">ROUND(B61*$C$8,0)</f>
        <v>0</v>
      </c>
      <c r="C74" s="49">
        <f t="shared" si="3"/>
        <v>0</v>
      </c>
      <c r="D74" s="49">
        <f t="shared" si="4"/>
        <v>0</v>
      </c>
    </row>
    <row r="75" spans="1:4" x14ac:dyDescent="0.2">
      <c r="A75" s="46" t="s">
        <v>11</v>
      </c>
      <c r="B75" s="45">
        <f>SUM(B69:B74)</f>
        <v>82568640</v>
      </c>
      <c r="C75" s="45">
        <f>SUM(C69:C74)</f>
        <v>1526521682</v>
      </c>
      <c r="D75" s="45">
        <f>SUM(D69:D74)</f>
        <v>1609090322</v>
      </c>
    </row>
    <row r="77" spans="1:4" ht="26.4" x14ac:dyDescent="0.2">
      <c r="B77" s="59" t="s">
        <v>81</v>
      </c>
      <c r="C77" s="60" t="s">
        <v>82</v>
      </c>
    </row>
    <row r="79" spans="1:4" s="13" customFormat="1" x14ac:dyDescent="0.2">
      <c r="A79" s="26" t="s">
        <v>83</v>
      </c>
    </row>
    <row r="80" spans="1:4" s="13" customFormat="1" x14ac:dyDescent="0.2">
      <c r="A80" s="7" t="s">
        <v>34</v>
      </c>
    </row>
    <row r="81" spans="1:4" x14ac:dyDescent="0.2">
      <c r="A81" s="74" t="s">
        <v>35</v>
      </c>
      <c r="B81" s="75"/>
      <c r="C81" s="17" t="s">
        <v>60</v>
      </c>
      <c r="D81" s="17" t="s">
        <v>61</v>
      </c>
    </row>
    <row r="82" spans="1:4" x14ac:dyDescent="0.2">
      <c r="A82" s="76">
        <v>4000</v>
      </c>
      <c r="B82" s="77"/>
      <c r="C82" s="18">
        <f>ROUND(A82*B37,2)</f>
        <v>194</v>
      </c>
      <c r="D82" s="18">
        <f>ROUND(A82*C37,2)</f>
        <v>3806</v>
      </c>
    </row>
    <row r="83" spans="1:4" x14ac:dyDescent="0.2">
      <c r="A83" s="19"/>
      <c r="B83" s="15"/>
      <c r="C83" s="62" t="s">
        <v>65</v>
      </c>
      <c r="D83" s="62"/>
    </row>
    <row r="85" spans="1:4" x14ac:dyDescent="0.2">
      <c r="A85" s="9" t="s">
        <v>38</v>
      </c>
      <c r="B85" s="9" t="s">
        <v>42</v>
      </c>
      <c r="C85" s="9">
        <v>188.9</v>
      </c>
      <c r="D85" s="9" t="s">
        <v>44</v>
      </c>
    </row>
    <row r="86" spans="1:4" x14ac:dyDescent="0.2">
      <c r="A86" s="9" t="s">
        <v>39</v>
      </c>
      <c r="B86" s="9" t="s">
        <v>43</v>
      </c>
      <c r="C86" s="20">
        <v>1</v>
      </c>
    </row>
    <row r="87" spans="1:4" x14ac:dyDescent="0.2">
      <c r="A87" s="9" t="s">
        <v>40</v>
      </c>
      <c r="C87" s="9">
        <v>188.9</v>
      </c>
      <c r="D87" s="9" t="s">
        <v>44</v>
      </c>
    </row>
    <row r="89" spans="1:4" x14ac:dyDescent="0.2">
      <c r="A89" s="79" t="s">
        <v>41</v>
      </c>
      <c r="B89" s="79"/>
      <c r="C89" s="21" t="s">
        <v>62</v>
      </c>
      <c r="D89" s="21" t="s">
        <v>63</v>
      </c>
    </row>
    <row r="90" spans="1:4" x14ac:dyDescent="0.2">
      <c r="A90" s="79"/>
      <c r="B90" s="79"/>
      <c r="C90" s="22">
        <f>C82*C87*1000</f>
        <v>36646600</v>
      </c>
      <c r="D90" s="22">
        <f>D82*C87*1000</f>
        <v>718953400</v>
      </c>
    </row>
    <row r="91" spans="1:4" x14ac:dyDescent="0.2">
      <c r="A91" s="10"/>
      <c r="B91" s="10"/>
      <c r="C91" s="23"/>
      <c r="D91" s="23"/>
    </row>
    <row r="92" spans="1:4" ht="7.5" customHeight="1" x14ac:dyDescent="0.2">
      <c r="A92" s="10"/>
      <c r="B92" s="10"/>
      <c r="C92" s="23"/>
      <c r="D92" s="23"/>
    </row>
    <row r="93" spans="1:4" ht="30" customHeight="1" x14ac:dyDescent="0.2">
      <c r="C93" s="24" t="s">
        <v>84</v>
      </c>
      <c r="D93" s="25" t="s">
        <v>85</v>
      </c>
    </row>
    <row r="94" spans="1:4" x14ac:dyDescent="0.2">
      <c r="A94" s="7" t="s">
        <v>36</v>
      </c>
    </row>
    <row r="95" spans="1:4" x14ac:dyDescent="0.2">
      <c r="A95" s="68" t="s">
        <v>45</v>
      </c>
      <c r="B95" s="68"/>
      <c r="C95" s="68"/>
      <c r="D95" s="68"/>
    </row>
    <row r="96" spans="1:4" ht="28.5" customHeight="1" x14ac:dyDescent="0.2">
      <c r="A96" s="68"/>
      <c r="B96" s="68"/>
      <c r="C96" s="68"/>
      <c r="D96" s="68"/>
    </row>
    <row r="97" spans="1:4" x14ac:dyDescent="0.2">
      <c r="A97" s="7" t="s">
        <v>77</v>
      </c>
    </row>
    <row r="98" spans="1:4" x14ac:dyDescent="0.2">
      <c r="A98" s="35" t="s">
        <v>59</v>
      </c>
      <c r="B98" s="35" t="s">
        <v>66</v>
      </c>
      <c r="C98" s="35" t="s">
        <v>67</v>
      </c>
    </row>
    <row r="99" spans="1:4" x14ac:dyDescent="0.2">
      <c r="A99" s="27" t="s">
        <v>68</v>
      </c>
      <c r="B99" s="27"/>
      <c r="C99" s="27"/>
    </row>
    <row r="100" spans="1:4" x14ac:dyDescent="0.2">
      <c r="A100" s="32" t="s">
        <v>69</v>
      </c>
      <c r="B100" s="33">
        <v>30000000</v>
      </c>
      <c r="C100" s="32"/>
    </row>
    <row r="101" spans="1:4" x14ac:dyDescent="0.2">
      <c r="A101" s="29" t="s">
        <v>70</v>
      </c>
      <c r="B101" s="34">
        <v>53000000</v>
      </c>
      <c r="C101" s="29"/>
    </row>
    <row r="102" spans="1:4" x14ac:dyDescent="0.2">
      <c r="A102" s="36" t="s">
        <v>37</v>
      </c>
      <c r="B102" s="36"/>
      <c r="C102" s="36"/>
    </row>
    <row r="103" spans="1:4" x14ac:dyDescent="0.2">
      <c r="A103" s="29" t="s">
        <v>71</v>
      </c>
      <c r="B103" s="29"/>
      <c r="C103" s="34">
        <v>10928418</v>
      </c>
    </row>
    <row r="104" spans="1:4" ht="9" customHeight="1" x14ac:dyDescent="0.2"/>
    <row r="105" spans="1:4" ht="29.25" customHeight="1" x14ac:dyDescent="0.2">
      <c r="C105" s="68" t="s">
        <v>58</v>
      </c>
      <c r="D105" s="68"/>
    </row>
    <row r="106" spans="1:4" ht="17.25" customHeight="1" x14ac:dyDescent="0.2">
      <c r="C106" s="69" t="s">
        <v>72</v>
      </c>
      <c r="D106" s="69"/>
    </row>
    <row r="107" spans="1:4" ht="10.5" customHeight="1" x14ac:dyDescent="0.2">
      <c r="C107" s="57"/>
      <c r="D107" s="57"/>
    </row>
    <row r="108" spans="1:4" ht="17.25" customHeight="1" x14ac:dyDescent="0.2">
      <c r="A108" s="7" t="s">
        <v>78</v>
      </c>
      <c r="C108" s="58"/>
      <c r="D108" s="58"/>
    </row>
    <row r="109" spans="1:4" x14ac:dyDescent="0.2">
      <c r="A109" s="35" t="s">
        <v>59</v>
      </c>
      <c r="B109" s="35" t="s">
        <v>56</v>
      </c>
      <c r="C109" s="35" t="s">
        <v>57</v>
      </c>
    </row>
    <row r="110" spans="1:4" x14ac:dyDescent="0.2">
      <c r="A110" s="27" t="s">
        <v>68</v>
      </c>
      <c r="B110" s="27"/>
      <c r="C110" s="27"/>
    </row>
    <row r="111" spans="1:4" x14ac:dyDescent="0.2">
      <c r="A111" s="32" t="s">
        <v>69</v>
      </c>
      <c r="B111" s="61">
        <f>ROUND((B100+B100*$D$23)*1.08,0)</f>
        <v>34403600</v>
      </c>
      <c r="C111" s="32"/>
    </row>
    <row r="112" spans="1:4" x14ac:dyDescent="0.2">
      <c r="A112" s="29" t="s">
        <v>70</v>
      </c>
      <c r="B112" s="34">
        <f>ROUND((B101+B101*$D$23)*1.08,0)</f>
        <v>60779694</v>
      </c>
      <c r="C112" s="29"/>
    </row>
    <row r="113" spans="1:3" x14ac:dyDescent="0.2">
      <c r="A113" s="36" t="s">
        <v>37</v>
      </c>
      <c r="B113" s="36"/>
      <c r="C113" s="36"/>
    </row>
    <row r="114" spans="1:3" x14ac:dyDescent="0.2">
      <c r="A114" s="29" t="s">
        <v>71</v>
      </c>
      <c r="B114" s="29"/>
      <c r="C114" s="34">
        <f>ROUND((C103+C103*$D$23)*1.08,0)</f>
        <v>12532564</v>
      </c>
    </row>
    <row r="116" spans="1:3" x14ac:dyDescent="0.2">
      <c r="C116" s="9" t="s">
        <v>64</v>
      </c>
    </row>
    <row r="117" spans="1:3" x14ac:dyDescent="0.2">
      <c r="C117" s="9" t="s">
        <v>74</v>
      </c>
    </row>
    <row r="119" spans="1:3" x14ac:dyDescent="0.2">
      <c r="A119" s="7" t="s">
        <v>79</v>
      </c>
    </row>
    <row r="120" spans="1:3" x14ac:dyDescent="0.2">
      <c r="A120" s="35" t="s">
        <v>59</v>
      </c>
      <c r="B120" s="35" t="s">
        <v>76</v>
      </c>
      <c r="C120" s="35" t="s">
        <v>75</v>
      </c>
    </row>
    <row r="121" spans="1:3" x14ac:dyDescent="0.2">
      <c r="A121" s="27" t="s">
        <v>68</v>
      </c>
      <c r="B121" s="27"/>
      <c r="C121" s="27"/>
    </row>
    <row r="122" spans="1:3" x14ac:dyDescent="0.2">
      <c r="A122" s="32" t="s">
        <v>69</v>
      </c>
      <c r="B122" s="61">
        <f>B111*0.8</f>
        <v>27522880</v>
      </c>
      <c r="C122" s="32"/>
    </row>
    <row r="123" spans="1:3" x14ac:dyDescent="0.2">
      <c r="A123" s="29" t="s">
        <v>70</v>
      </c>
      <c r="B123" s="34">
        <f>B112*0.8</f>
        <v>48623755.200000003</v>
      </c>
      <c r="C123" s="29"/>
    </row>
    <row r="124" spans="1:3" x14ac:dyDescent="0.2">
      <c r="A124" s="36" t="s">
        <v>37</v>
      </c>
      <c r="B124" s="36"/>
      <c r="C124" s="36"/>
    </row>
    <row r="125" spans="1:3" x14ac:dyDescent="0.2">
      <c r="A125" s="29" t="s">
        <v>71</v>
      </c>
      <c r="B125" s="29"/>
      <c r="C125" s="34">
        <f>C114*0.8</f>
        <v>10026051.200000001</v>
      </c>
    </row>
    <row r="127" spans="1:3" ht="26.4" x14ac:dyDescent="0.2">
      <c r="B127" s="24" t="s">
        <v>86</v>
      </c>
      <c r="C127" s="25" t="s">
        <v>87</v>
      </c>
    </row>
  </sheetData>
  <mergeCells count="17">
    <mergeCell ref="G20:H20"/>
    <mergeCell ref="C13:C18"/>
    <mergeCell ref="B19:C19"/>
    <mergeCell ref="B20:C20"/>
    <mergeCell ref="A81:B81"/>
    <mergeCell ref="C40:D40"/>
    <mergeCell ref="C51:D51"/>
    <mergeCell ref="C52:D52"/>
    <mergeCell ref="C83:D83"/>
    <mergeCell ref="A2:C2"/>
    <mergeCell ref="B21:C21"/>
    <mergeCell ref="C105:D105"/>
    <mergeCell ref="C106:D106"/>
    <mergeCell ref="A82:B82"/>
    <mergeCell ref="A89:B90"/>
    <mergeCell ref="A95:D96"/>
    <mergeCell ref="C7:D7"/>
  </mergeCells>
  <phoneticPr fontId="1"/>
  <pageMargins left="0.7" right="0.7" top="0.75" bottom="0.75" header="0.3" footer="0.3"/>
  <pageSetup paperSize="9" fitToWidth="0" fitToHeight="0" orientation="portrait" r:id="rId1"/>
  <rowBreaks count="2" manualBreakCount="2">
    <brk id="53" max="4" man="1"/>
    <brk id="10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Sheet1 (2)</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金子　萌奈</cp:lastModifiedBy>
  <cp:lastPrinted>2023-12-06T00:58:25Z</cp:lastPrinted>
  <dcterms:created xsi:type="dcterms:W3CDTF">2011-06-14T05:32:50Z</dcterms:created>
  <dcterms:modified xsi:type="dcterms:W3CDTF">2023-12-06T00:58:30Z</dcterms:modified>
</cp:coreProperties>
</file>