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ndisk-c50374\小中高振興Ｇ\【調整支援Ｇ一時】\03_授業料関係補助金業務\08_授業料減免補助金\R6\02_学校法人立の小中高\01_事務処理要領制定・事業計画募集\01_起案用\"/>
    </mc:Choice>
  </mc:AlternateContent>
  <xr:revisionPtr revIDLastSave="0" documentId="13_ncr:1_{72D317A3-BEAA-4209-AD8C-0A7357E6E99B}" xr6:coauthVersionLast="47" xr6:coauthVersionMax="47" xr10:uidLastSave="{00000000-0000-0000-0000-000000000000}"/>
  <bookViews>
    <workbookView xWindow="-108" yWindow="-108" windowWidth="23256" windowHeight="14160" tabRatio="813" xr2:uid="{00000000-000D-0000-FFFF-FFFF00000000}"/>
  </bookViews>
  <sheets>
    <sheet name="課税総所得金額等積算書" sheetId="1" r:id="rId1"/>
    <sheet name="【保護者１用】（別紙）生命保険・地震保険" sheetId="5" r:id="rId2"/>
    <sheet name="【保護者２用】（別紙）生命保険・地震保険" sheetId="6" r:id="rId3"/>
  </sheets>
  <definedNames>
    <definedName name="_xlnm.Print_Area" localSheetId="1">'【保護者１用】（別紙）生命保険・地震保険'!$A$1:$H$55</definedName>
    <definedName name="_xlnm.Print_Area" localSheetId="2">'【保護者２用】（別紙）生命保険・地震保険'!$A$1:$H$55</definedName>
    <definedName name="_xlnm.Print_Area" localSheetId="0">課税総所得金額等積算書!$B$1:$K$94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6" l="1"/>
  <c r="B14" i="6"/>
  <c r="E9" i="6"/>
  <c r="B9" i="6"/>
  <c r="H5" i="6"/>
  <c r="E5" i="6"/>
  <c r="B5" i="6"/>
  <c r="G9" i="6" s="1"/>
  <c r="I74" i="1" s="1"/>
  <c r="G14" i="6" l="1"/>
  <c r="I75" i="1" s="1"/>
  <c r="F18" i="1"/>
  <c r="J9" i="1" l="1"/>
  <c r="I91" i="1"/>
  <c r="I90" i="1"/>
  <c r="I89" i="1"/>
  <c r="I88" i="1"/>
  <c r="I87" i="1"/>
  <c r="I85" i="1"/>
  <c r="I84" i="1"/>
  <c r="I83" i="1"/>
  <c r="I93" i="1" s="1"/>
  <c r="H18" i="1"/>
  <c r="H25" i="1" s="1"/>
  <c r="F25" i="1"/>
  <c r="J25" i="1" l="1"/>
  <c r="H27" i="1"/>
  <c r="H29" i="1" s="1"/>
  <c r="J11" i="1"/>
  <c r="P15" i="1"/>
  <c r="O15" i="1"/>
  <c r="N15" i="1"/>
  <c r="M15" i="1"/>
  <c r="O33" i="1"/>
  <c r="P33" i="1"/>
  <c r="N33" i="1"/>
  <c r="M33" i="1"/>
  <c r="J33" i="1"/>
  <c r="J32" i="1"/>
  <c r="J16" i="1"/>
  <c r="J15" i="1"/>
  <c r="J14" i="1"/>
  <c r="J37" i="1" l="1"/>
  <c r="N3" i="1"/>
  <c r="Q33" i="1"/>
  <c r="R33" i="1"/>
  <c r="R15" i="1"/>
  <c r="E14" i="5" l="1"/>
  <c r="B14" i="5"/>
  <c r="H5" i="5"/>
  <c r="E5" i="5"/>
  <c r="B5" i="5"/>
  <c r="E9" i="5"/>
  <c r="B9" i="5"/>
  <c r="I65" i="1"/>
  <c r="I64" i="1"/>
  <c r="I63" i="1"/>
  <c r="I62" i="1"/>
  <c r="I61" i="1"/>
  <c r="I59" i="1"/>
  <c r="I58" i="1"/>
  <c r="I57" i="1"/>
  <c r="G9" i="5" l="1"/>
  <c r="G14" i="5"/>
  <c r="I49" i="1" l="1"/>
  <c r="Q15" i="1" l="1"/>
  <c r="I48" i="1"/>
  <c r="I67" i="1" l="1"/>
  <c r="F27" i="1" s="1"/>
  <c r="F29" i="1" s="1"/>
  <c r="J29" i="1" s="1"/>
  <c r="J38" i="1"/>
  <c r="M3" i="1"/>
  <c r="J40" i="1"/>
  <c r="O3" i="1" l="1"/>
  <c r="J39"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18" authorId="0" shapeId="0" xr:uid="{00000000-0006-0000-0000-000001000000}">
      <text>
        <r>
          <rPr>
            <b/>
            <sz val="9"/>
            <color indexed="81"/>
            <rFont val="MS P ゴシック"/>
            <family val="3"/>
            <charset val="128"/>
          </rPr>
          <t>この項目は収入見込額を入力すると、自動計算されます。
給与所得者ではない場合は金額を削除し、4-(2)必要経費を入力してください。</t>
        </r>
      </text>
    </comment>
  </commentList>
</comments>
</file>

<file path=xl/sharedStrings.xml><?xml version="1.0" encoding="utf-8"?>
<sst xmlns="http://schemas.openxmlformats.org/spreadsheetml/2006/main" count="270" uniqueCount="110">
  <si>
    <t>学校名</t>
    <rPh sb="0" eb="2">
      <t>ガッコウ</t>
    </rPh>
    <rPh sb="2" eb="3">
      <t>メイ</t>
    </rPh>
    <phoneticPr fontId="2"/>
  </si>
  <si>
    <t>収入見込み金額</t>
    <rPh sb="0" eb="2">
      <t>シュウニュウ</t>
    </rPh>
    <rPh sb="2" eb="4">
      <t>ミコ</t>
    </rPh>
    <rPh sb="5" eb="7">
      <t>キンガク</t>
    </rPh>
    <phoneticPr fontId="2"/>
  </si>
  <si>
    <t>積算</t>
    <rPh sb="0" eb="2">
      <t>セキサン</t>
    </rPh>
    <phoneticPr fontId="2"/>
  </si>
  <si>
    <t>162.5万円以下</t>
    <rPh sb="5" eb="6">
      <t>マン</t>
    </rPh>
    <rPh sb="6" eb="7">
      <t>エン</t>
    </rPh>
    <rPh sb="7" eb="9">
      <t>イカ</t>
    </rPh>
    <phoneticPr fontId="2"/>
  </si>
  <si>
    <t>※　上記計算の結果1,000円未満の端数は切り捨てる。また、マイナスとなったときは、０円とする。</t>
    <rPh sb="2" eb="4">
      <t>ジョウキ</t>
    </rPh>
    <rPh sb="4" eb="6">
      <t>ケイサン</t>
    </rPh>
    <rPh sb="7" eb="9">
      <t>ケッカ</t>
    </rPh>
    <rPh sb="14" eb="15">
      <t>エン</t>
    </rPh>
    <rPh sb="15" eb="17">
      <t>ミマン</t>
    </rPh>
    <rPh sb="18" eb="20">
      <t>ハスウ</t>
    </rPh>
    <rPh sb="21" eb="22">
      <t>キ</t>
    </rPh>
    <rPh sb="23" eb="24">
      <t>ス</t>
    </rPh>
    <rPh sb="43" eb="44">
      <t>エン</t>
    </rPh>
    <phoneticPr fontId="2"/>
  </si>
  <si>
    <t>課税総所得金額等積算書</t>
    <rPh sb="0" eb="1">
      <t>カ</t>
    </rPh>
    <rPh sb="1" eb="2">
      <t>ゼイ</t>
    </rPh>
    <rPh sb="2" eb="3">
      <t>フサ</t>
    </rPh>
    <rPh sb="3" eb="4">
      <t>ショ</t>
    </rPh>
    <rPh sb="4" eb="5">
      <t>トク</t>
    </rPh>
    <rPh sb="5" eb="6">
      <t>カネ</t>
    </rPh>
    <rPh sb="6" eb="7">
      <t>ガク</t>
    </rPh>
    <rPh sb="7" eb="8">
      <t>ナド</t>
    </rPh>
    <rPh sb="8" eb="9">
      <t>セキ</t>
    </rPh>
    <rPh sb="9" eb="10">
      <t>ザン</t>
    </rPh>
    <rPh sb="10" eb="11">
      <t>ショ</t>
    </rPh>
    <phoneticPr fontId="2"/>
  </si>
  <si>
    <t>162.5万円超　180万円以下</t>
    <rPh sb="7" eb="8">
      <t>コ</t>
    </rPh>
    <rPh sb="12" eb="13">
      <t>マン</t>
    </rPh>
    <rPh sb="13" eb="14">
      <t>エン</t>
    </rPh>
    <rPh sb="14" eb="16">
      <t>イカ</t>
    </rPh>
    <phoneticPr fontId="2"/>
  </si>
  <si>
    <t>360万円超　660万円以下</t>
    <rPh sb="5" eb="6">
      <t>コ</t>
    </rPh>
    <rPh sb="10" eb="11">
      <t>マン</t>
    </rPh>
    <rPh sb="11" eb="12">
      <t>エン</t>
    </rPh>
    <rPh sb="12" eb="14">
      <t>イカ</t>
    </rPh>
    <phoneticPr fontId="2"/>
  </si>
  <si>
    <t>180万円超　  360万円以下</t>
    <rPh sb="5" eb="6">
      <t>コ</t>
    </rPh>
    <rPh sb="12" eb="13">
      <t>マン</t>
    </rPh>
    <rPh sb="13" eb="14">
      <t>エン</t>
    </rPh>
    <rPh sb="14" eb="16">
      <t>イカ</t>
    </rPh>
    <phoneticPr fontId="2"/>
  </si>
  <si>
    <t>所得控除額合計</t>
  </si>
  <si>
    <t>③</t>
    <phoneticPr fontId="2"/>
  </si>
  <si>
    <t>②</t>
    <phoneticPr fontId="2"/>
  </si>
  <si>
    <t>収入見込金額</t>
    <rPh sb="0" eb="2">
      <t>シュウニュウ</t>
    </rPh>
    <rPh sb="2" eb="4">
      <t>ミコ</t>
    </rPh>
    <rPh sb="4" eb="6">
      <t>キンガク</t>
    </rPh>
    <phoneticPr fontId="2"/>
  </si>
  <si>
    <t>550,000円</t>
    <phoneticPr fontId="2"/>
  </si>
  <si>
    <t>1,950,000円</t>
    <phoneticPr fontId="2"/>
  </si>
  <si>
    <t>④-a</t>
    <phoneticPr fontId="2"/>
  </si>
  <si>
    <t>④-b</t>
    <phoneticPr fontId="2"/>
  </si>
  <si>
    <t>⑤</t>
    <phoneticPr fontId="2"/>
  </si>
  <si>
    <t>⑥</t>
    <phoneticPr fontId="2"/>
  </si>
  <si>
    <t>⑦</t>
    <phoneticPr fontId="2"/>
  </si>
  <si>
    <t>（自動計算）</t>
    <rPh sb="1" eb="3">
      <t>ジドウ</t>
    </rPh>
    <rPh sb="3" eb="5">
      <t>ケイサン</t>
    </rPh>
    <phoneticPr fontId="2"/>
  </si>
  <si>
    <t>０歳以上16歳未満</t>
    <phoneticPr fontId="2"/>
  </si>
  <si>
    <t>16歳以上19歳未満</t>
    <phoneticPr fontId="2"/>
  </si>
  <si>
    <t>16-18</t>
    <phoneticPr fontId="2"/>
  </si>
  <si>
    <t>0-15</t>
    <phoneticPr fontId="2"/>
  </si>
  <si>
    <t>結果</t>
    <rPh sb="0" eb="2">
      <t>ケッカ</t>
    </rPh>
    <phoneticPr fontId="2"/>
  </si>
  <si>
    <t>支払額</t>
    <rPh sb="0" eb="2">
      <t>シハラ</t>
    </rPh>
    <rPh sb="2" eb="3">
      <t>ガク</t>
    </rPh>
    <phoneticPr fontId="9"/>
  </si>
  <si>
    <t>控除額</t>
    <rPh sb="0" eb="2">
      <t>コウジョ</t>
    </rPh>
    <rPh sb="2" eb="3">
      <t>ガク</t>
    </rPh>
    <phoneticPr fontId="9"/>
  </si>
  <si>
    <t>生命保険料控除額計</t>
    <rPh sb="0" eb="2">
      <t>セイメイ</t>
    </rPh>
    <rPh sb="2" eb="4">
      <t>ホケン</t>
    </rPh>
    <rPh sb="4" eb="5">
      <t>リョウ</t>
    </rPh>
    <rPh sb="5" eb="7">
      <t>コウジョ</t>
    </rPh>
    <rPh sb="7" eb="8">
      <t>ガク</t>
    </rPh>
    <rPh sb="8" eb="9">
      <t>ケイ</t>
    </rPh>
    <phoneticPr fontId="9"/>
  </si>
  <si>
    <t>地震保険料控除額計</t>
    <rPh sb="0" eb="2">
      <t>ジシン</t>
    </rPh>
    <rPh sb="2" eb="4">
      <t>ホケン</t>
    </rPh>
    <rPh sb="4" eb="5">
      <t>リョウ</t>
    </rPh>
    <rPh sb="5" eb="7">
      <t>コウジョ</t>
    </rPh>
    <rPh sb="7" eb="8">
      <t>ガク</t>
    </rPh>
    <rPh sb="8" eb="9">
      <t>ケイ</t>
    </rPh>
    <phoneticPr fontId="9"/>
  </si>
  <si>
    <t>（別紙から自動計算）</t>
    <rPh sb="1" eb="3">
      <t>ベッシ</t>
    </rPh>
    <rPh sb="5" eb="7">
      <t>ジドウ</t>
    </rPh>
    <rPh sb="7" eb="9">
      <t>ケイサン</t>
    </rPh>
    <phoneticPr fontId="2"/>
  </si>
  <si>
    <t>種類</t>
    <rPh sb="0" eb="2">
      <t>シュルイ</t>
    </rPh>
    <phoneticPr fontId="2"/>
  </si>
  <si>
    <t>（別紙）</t>
    <rPh sb="1" eb="3">
      <t>ベッシ</t>
    </rPh>
    <phoneticPr fontId="2"/>
  </si>
  <si>
    <t>●住民税の生命保険料控除額の算定</t>
    <rPh sb="1" eb="4">
      <t>ジュウミンゼイ</t>
    </rPh>
    <rPh sb="5" eb="7">
      <t>セイメイ</t>
    </rPh>
    <rPh sb="7" eb="9">
      <t>ホケン</t>
    </rPh>
    <rPh sb="9" eb="10">
      <t>リョウ</t>
    </rPh>
    <rPh sb="10" eb="12">
      <t>コウジョ</t>
    </rPh>
    <rPh sb="12" eb="13">
      <t>ガク</t>
    </rPh>
    <rPh sb="14" eb="16">
      <t>サンテイ</t>
    </rPh>
    <phoneticPr fontId="9"/>
  </si>
  <si>
    <t>●住民税の地震保険料控除額の算定</t>
    <rPh sb="1" eb="4">
      <t>ジュウミンゼイ</t>
    </rPh>
    <rPh sb="5" eb="7">
      <t>ジシン</t>
    </rPh>
    <rPh sb="7" eb="9">
      <t>ホケン</t>
    </rPh>
    <rPh sb="9" eb="10">
      <t>リョウ</t>
    </rPh>
    <rPh sb="10" eb="12">
      <t>コウジョ</t>
    </rPh>
    <rPh sb="12" eb="13">
      <t>ガク</t>
    </rPh>
    <rPh sb="14" eb="16">
      <t>サンテイ</t>
    </rPh>
    <phoneticPr fontId="9"/>
  </si>
  <si>
    <t>人数</t>
    <rPh sb="0" eb="2">
      <t>ニンズウ</t>
    </rPh>
    <phoneticPr fontId="12"/>
  </si>
  <si>
    <t>所得控除額（住民税）</t>
    <rPh sb="0" eb="2">
      <t>ショトク</t>
    </rPh>
    <rPh sb="2" eb="4">
      <t>コウジョ</t>
    </rPh>
    <rPh sb="4" eb="5">
      <t>ガク</t>
    </rPh>
    <rPh sb="6" eb="9">
      <t>ジュウミンゼイ</t>
    </rPh>
    <phoneticPr fontId="12"/>
  </si>
  <si>
    <t>社会保険料控除</t>
    <phoneticPr fontId="2"/>
  </si>
  <si>
    <t>円</t>
    <rPh sb="0" eb="1">
      <t>エン</t>
    </rPh>
    <phoneticPr fontId="12"/>
  </si>
  <si>
    <t>小規模企業共済等掛金控除</t>
    <phoneticPr fontId="2"/>
  </si>
  <si>
    <t>医療費控除</t>
    <phoneticPr fontId="2"/>
  </si>
  <si>
    <t>雑損控除</t>
    <phoneticPr fontId="2"/>
  </si>
  <si>
    <t>勤労学生控除（該当の場合26万円）</t>
    <rPh sb="7" eb="9">
      <t>ガイトウ</t>
    </rPh>
    <rPh sb="10" eb="12">
      <t>バアイ</t>
    </rPh>
    <rPh sb="14" eb="16">
      <t>マンエン</t>
    </rPh>
    <phoneticPr fontId="2"/>
  </si>
  <si>
    <t>ひとり親控除（該当の場合30万円）</t>
    <rPh sb="3" eb="4">
      <t>オヤ</t>
    </rPh>
    <rPh sb="4" eb="6">
      <t>コウジョ</t>
    </rPh>
    <rPh sb="7" eb="9">
      <t>ガイトウ</t>
    </rPh>
    <rPh sb="10" eb="12">
      <t>バアイ</t>
    </rPh>
    <rPh sb="14" eb="16">
      <t>マンエン</t>
    </rPh>
    <phoneticPr fontId="2"/>
  </si>
  <si>
    <t>寡婦控除（該当の場合26万円）</t>
    <rPh sb="0" eb="2">
      <t>カフ</t>
    </rPh>
    <rPh sb="2" eb="4">
      <t>コウジョ</t>
    </rPh>
    <rPh sb="5" eb="7">
      <t>ガイトウ</t>
    </rPh>
    <rPh sb="8" eb="10">
      <t>バアイ</t>
    </rPh>
    <rPh sb="12" eb="14">
      <t>マンエン</t>
    </rPh>
    <phoneticPr fontId="2"/>
  </si>
  <si>
    <t>配偶者控除/配偶者特別控除</t>
    <rPh sb="0" eb="3">
      <t>ハイグウシャ</t>
    </rPh>
    <rPh sb="3" eb="5">
      <t>コウジョ</t>
    </rPh>
    <rPh sb="6" eb="9">
      <t>ハイグウシャ</t>
    </rPh>
    <rPh sb="9" eb="11">
      <t>トクベツ</t>
    </rPh>
    <rPh sb="11" eb="13">
      <t>コウジョ</t>
    </rPh>
    <phoneticPr fontId="2"/>
  </si>
  <si>
    <t>障害者控除</t>
    <phoneticPr fontId="2"/>
  </si>
  <si>
    <t>　●その他障害者（人数×26万円）</t>
    <rPh sb="4" eb="5">
      <t>タ</t>
    </rPh>
    <rPh sb="5" eb="7">
      <t>ショウガイ</t>
    </rPh>
    <rPh sb="7" eb="8">
      <t>シャ</t>
    </rPh>
    <rPh sb="9" eb="11">
      <t>ニンズウ</t>
    </rPh>
    <rPh sb="14" eb="16">
      <t>マンエン</t>
    </rPh>
    <phoneticPr fontId="2"/>
  </si>
  <si>
    <t>人</t>
    <rPh sb="0" eb="1">
      <t>ニン</t>
    </rPh>
    <phoneticPr fontId="12"/>
  </si>
  <si>
    <t>（人数記入で自動計算）</t>
    <rPh sb="1" eb="3">
      <t>ニンズウ</t>
    </rPh>
    <rPh sb="3" eb="5">
      <t>キニュウ</t>
    </rPh>
    <rPh sb="6" eb="8">
      <t>ジドウ</t>
    </rPh>
    <rPh sb="8" eb="10">
      <t>ケイサン</t>
    </rPh>
    <phoneticPr fontId="12"/>
  </si>
  <si>
    <t>　●特別障害者控除（人数×30万円）</t>
    <rPh sb="2" eb="4">
      <t>トクベツ</t>
    </rPh>
    <rPh sb="4" eb="7">
      <t>ショウガイシャ</t>
    </rPh>
    <rPh sb="7" eb="9">
      <t>コウジョ</t>
    </rPh>
    <rPh sb="10" eb="12">
      <t>ニンズウ</t>
    </rPh>
    <rPh sb="15" eb="17">
      <t>マンエン</t>
    </rPh>
    <phoneticPr fontId="2"/>
  </si>
  <si>
    <t>　●同居特別障害者控除（人数×53万円）</t>
    <rPh sb="2" eb="4">
      <t>ドウキョ</t>
    </rPh>
    <rPh sb="4" eb="6">
      <t>トクベツ</t>
    </rPh>
    <rPh sb="6" eb="9">
      <t>ショウガイシャ</t>
    </rPh>
    <rPh sb="9" eb="11">
      <t>コウジョ</t>
    </rPh>
    <rPh sb="12" eb="14">
      <t>ニンズウ</t>
    </rPh>
    <rPh sb="17" eb="19">
      <t>マンエン</t>
    </rPh>
    <phoneticPr fontId="2"/>
  </si>
  <si>
    <t>　●一般（16歳以上19歳未満）
　（人数×33万円）</t>
    <rPh sb="19" eb="21">
      <t>ニンズウ</t>
    </rPh>
    <rPh sb="24" eb="26">
      <t>マンエン</t>
    </rPh>
    <phoneticPr fontId="12"/>
  </si>
  <si>
    <t>　●特定（19歳以上23歳未満）
　（人数×45万円）</t>
    <rPh sb="19" eb="21">
      <t>ニンズウ</t>
    </rPh>
    <rPh sb="24" eb="26">
      <t>マンエン</t>
    </rPh>
    <phoneticPr fontId="12"/>
  </si>
  <si>
    <t>　●一般（23歳以上70歳未満）
　（人数×33万円）</t>
    <rPh sb="19" eb="21">
      <t>ニンズウ</t>
    </rPh>
    <rPh sb="24" eb="26">
      <t>マンエン</t>
    </rPh>
    <phoneticPr fontId="12"/>
  </si>
  <si>
    <t>基礎控除</t>
  </si>
  <si>
    <t>（内訳から自動計算）</t>
    <rPh sb="1" eb="3">
      <t>ウチワケ</t>
    </rPh>
    <rPh sb="5" eb="7">
      <t>ジドウ</t>
    </rPh>
    <rPh sb="7" eb="9">
      <t>ケイサン</t>
    </rPh>
    <phoneticPr fontId="2"/>
  </si>
  <si>
    <t>　●老人（70歳以上のうち、次の「同居
　　老親等」以外の者）（人数×38万円）</t>
    <rPh sb="32" eb="34">
      <t>ニンズウ</t>
    </rPh>
    <rPh sb="37" eb="39">
      <t>マンエン</t>
    </rPh>
    <phoneticPr fontId="12"/>
  </si>
  <si>
    <t>　●同居老親等（70歳以上のうち、父母等
　　で同居している者）（人数×45万円）</t>
    <rPh sb="33" eb="35">
      <t>ニンズウ</t>
    </rPh>
    <rPh sb="38" eb="40">
      <t>マンエン</t>
    </rPh>
    <phoneticPr fontId="12"/>
  </si>
  <si>
    <t>（自動計算）</t>
    <rPh sb="1" eb="3">
      <t>ジドウ</t>
    </rPh>
    <rPh sb="3" eb="5">
      <t>ケイサン</t>
    </rPh>
    <phoneticPr fontId="12"/>
  </si>
  <si>
    <t>固定</t>
    <rPh sb="0" eb="2">
      <t>コテイ</t>
    </rPh>
    <phoneticPr fontId="2"/>
  </si>
  <si>
    <r>
      <t xml:space="preserve">生命保険料控除 </t>
    </r>
    <r>
      <rPr>
        <sz val="11"/>
        <color theme="1"/>
        <rFont val="ＭＳ ゴシック"/>
        <family val="3"/>
        <charset val="128"/>
      </rPr>
      <t>（※別紙に支払保険料を記載)</t>
    </r>
    <phoneticPr fontId="2"/>
  </si>
  <si>
    <t>【新一般生命保険料】</t>
    <rPh sb="1" eb="2">
      <t>シン</t>
    </rPh>
    <rPh sb="2" eb="4">
      <t>イッパン</t>
    </rPh>
    <rPh sb="4" eb="6">
      <t>セイメイ</t>
    </rPh>
    <rPh sb="6" eb="8">
      <t>ホケン</t>
    </rPh>
    <rPh sb="8" eb="9">
      <t>リョウ</t>
    </rPh>
    <phoneticPr fontId="9"/>
  </si>
  <si>
    <t>【旧一般生命保険料】</t>
    <rPh sb="1" eb="2">
      <t>キュウ</t>
    </rPh>
    <rPh sb="2" eb="4">
      <t>イッパン</t>
    </rPh>
    <rPh sb="4" eb="6">
      <t>セイメイ</t>
    </rPh>
    <rPh sb="6" eb="8">
      <t>ホケン</t>
    </rPh>
    <rPh sb="8" eb="9">
      <t>リョウ</t>
    </rPh>
    <phoneticPr fontId="9"/>
  </si>
  <si>
    <t>【介護医療保険料】</t>
    <rPh sb="1" eb="3">
      <t>カイゴ</t>
    </rPh>
    <rPh sb="3" eb="5">
      <t>イリョウ</t>
    </rPh>
    <rPh sb="5" eb="8">
      <t>ホケンリョウ</t>
    </rPh>
    <phoneticPr fontId="9"/>
  </si>
  <si>
    <t>【旧個人年金保険料】</t>
    <rPh sb="1" eb="2">
      <t>キュウ</t>
    </rPh>
    <rPh sb="2" eb="4">
      <t>コジン</t>
    </rPh>
    <rPh sb="4" eb="6">
      <t>ネンキン</t>
    </rPh>
    <rPh sb="6" eb="8">
      <t>ホケン</t>
    </rPh>
    <rPh sb="8" eb="9">
      <t>リョウ</t>
    </rPh>
    <phoneticPr fontId="9"/>
  </si>
  <si>
    <t>【新個人年金保険料】</t>
    <rPh sb="1" eb="2">
      <t>シン</t>
    </rPh>
    <rPh sb="2" eb="4">
      <t>コジン</t>
    </rPh>
    <rPh sb="4" eb="6">
      <t>ネンキン</t>
    </rPh>
    <rPh sb="6" eb="9">
      <t>ホケンリョウ</t>
    </rPh>
    <phoneticPr fontId="9"/>
  </si>
  <si>
    <t>【地震保険料】</t>
    <rPh sb="1" eb="3">
      <t>ジシン</t>
    </rPh>
    <rPh sb="3" eb="6">
      <t>ホケンリョウ</t>
    </rPh>
    <phoneticPr fontId="9"/>
  </si>
  <si>
    <t>【旧長期損害保険料】</t>
    <rPh sb="1" eb="2">
      <t>キュウ</t>
    </rPh>
    <rPh sb="2" eb="4">
      <t>チョウキ</t>
    </rPh>
    <rPh sb="4" eb="6">
      <t>ソンガイ</t>
    </rPh>
    <rPh sb="6" eb="8">
      <t>ホケン</t>
    </rPh>
    <rPh sb="8" eb="9">
      <t>リョウ</t>
    </rPh>
    <phoneticPr fontId="9"/>
  </si>
  <si>
    <r>
      <t xml:space="preserve">地震保険料控除 </t>
    </r>
    <r>
      <rPr>
        <sz val="11"/>
        <color theme="1"/>
        <rFont val="ＭＳ ゴシック"/>
        <family val="3"/>
        <charset val="128"/>
      </rPr>
      <t>（※別紙に支払保険料を記載)</t>
    </r>
    <phoneticPr fontId="2"/>
  </si>
  <si>
    <t>（参考）</t>
    <rPh sb="1" eb="3">
      <t>サンコウ</t>
    </rPh>
    <phoneticPr fontId="2"/>
  </si>
  <si>
    <t>（参考）大阪府ホームぺージ「個人府民税」</t>
    <rPh sb="1" eb="3">
      <t>サンコウ</t>
    </rPh>
    <rPh sb="4" eb="6">
      <t>オオサカ</t>
    </rPh>
    <rPh sb="6" eb="7">
      <t>フ</t>
    </rPh>
    <rPh sb="14" eb="16">
      <t>コジン</t>
    </rPh>
    <rPh sb="16" eb="18">
      <t>フミン</t>
    </rPh>
    <rPh sb="18" eb="19">
      <t>ゼイ</t>
    </rPh>
    <phoneticPr fontId="2"/>
  </si>
  <si>
    <t>https://www.pref.osaka.lg.jp/zei/alacarte/kojnfmin.html</t>
    <phoneticPr fontId="2"/>
  </si>
  <si>
    <t>660万円超　850万円以下</t>
    <rPh sb="5" eb="6">
      <t>コ</t>
    </rPh>
    <rPh sb="10" eb="11">
      <t>マン</t>
    </rPh>
    <rPh sb="11" eb="12">
      <t>エン</t>
    </rPh>
    <rPh sb="12" eb="14">
      <t>イカ</t>
    </rPh>
    <phoneticPr fontId="2"/>
  </si>
  <si>
    <t>850万円超</t>
    <rPh sb="3" eb="4">
      <t>マン</t>
    </rPh>
    <rPh sb="4" eb="5">
      <t>エン</t>
    </rPh>
    <rPh sb="5" eb="6">
      <t>コ</t>
    </rPh>
    <phoneticPr fontId="2"/>
  </si>
  <si>
    <r>
      <rPr>
        <sz val="11"/>
        <color rgb="FFFF0000"/>
        <rFont val="ＭＳ ゴシック"/>
        <family val="3"/>
        <charset val="128"/>
      </rPr>
      <t>③</t>
    </r>
    <r>
      <rPr>
        <sz val="11"/>
        <rFont val="ＭＳ ゴシック"/>
        <family val="3"/>
        <charset val="128"/>
      </rPr>
      <t>の金額×20%＋440,000円</t>
    </r>
    <rPh sb="2" eb="4">
      <t>キンガク</t>
    </rPh>
    <phoneticPr fontId="2"/>
  </si>
  <si>
    <r>
      <rPr>
        <sz val="11"/>
        <color rgb="FFFF0000"/>
        <rFont val="ＭＳ ゴシック"/>
        <family val="3"/>
        <charset val="128"/>
      </rPr>
      <t>③</t>
    </r>
    <r>
      <rPr>
        <sz val="11"/>
        <rFont val="ＭＳ ゴシック"/>
        <family val="3"/>
        <charset val="128"/>
      </rPr>
      <t>の金額×10%＋1,100,000円</t>
    </r>
    <rPh sb="2" eb="4">
      <t>キンガク</t>
    </rPh>
    <phoneticPr fontId="2"/>
  </si>
  <si>
    <r>
      <rPr>
        <sz val="11"/>
        <color rgb="FFFF0000"/>
        <rFont val="ＭＳ ゴシック"/>
        <family val="3"/>
        <charset val="128"/>
      </rPr>
      <t>③</t>
    </r>
    <r>
      <rPr>
        <sz val="11"/>
        <rFont val="ＭＳ ゴシック"/>
        <family val="3"/>
        <charset val="128"/>
      </rPr>
      <t>の金額×40%-100,000円</t>
    </r>
    <rPh sb="2" eb="4">
      <t>キンガク</t>
    </rPh>
    <phoneticPr fontId="2"/>
  </si>
  <si>
    <r>
      <rPr>
        <sz val="11"/>
        <color rgb="FFFF0000"/>
        <rFont val="ＭＳ ゴシック"/>
        <family val="3"/>
        <charset val="128"/>
      </rPr>
      <t>③</t>
    </r>
    <r>
      <rPr>
        <sz val="11"/>
        <rFont val="ＭＳ ゴシック"/>
        <family val="3"/>
        <charset val="128"/>
      </rPr>
      <t>の金額×30%＋80,000円</t>
    </r>
    <rPh sb="2" eb="4">
      <t>キンガク</t>
    </rPh>
    <phoneticPr fontId="2"/>
  </si>
  <si>
    <t>（Ａ）</t>
    <phoneticPr fontId="2"/>
  </si>
  <si>
    <t>（Ｂ）</t>
    <phoneticPr fontId="2"/>
  </si>
  <si>
    <t>（Ｃ）</t>
    <phoneticPr fontId="2"/>
  </si>
  <si>
    <t>保護者等①氏名</t>
    <rPh sb="0" eb="5">
      <t>ホゴシャトウ1</t>
    </rPh>
    <rPh sb="5" eb="7">
      <t>シメイ</t>
    </rPh>
    <phoneticPr fontId="2"/>
  </si>
  <si>
    <t>保護者等②氏名</t>
    <rPh sb="0" eb="3">
      <t>ホゴシャ</t>
    </rPh>
    <rPh sb="3" eb="4">
      <t>トウ</t>
    </rPh>
    <rPh sb="5" eb="7">
      <t>シメイ</t>
    </rPh>
    <phoneticPr fontId="2"/>
  </si>
  <si>
    <t>生徒氏名</t>
    <rPh sb="0" eb="4">
      <t>セイトシメイ</t>
    </rPh>
    <phoneticPr fontId="2"/>
  </si>
  <si>
    <t>学年・組・番</t>
    <rPh sb="0" eb="2">
      <t>ガクネン</t>
    </rPh>
    <rPh sb="3" eb="4">
      <t>クミ</t>
    </rPh>
    <rPh sb="5" eb="6">
      <t>バン</t>
    </rPh>
    <phoneticPr fontId="2"/>
  </si>
  <si>
    <t>⑤</t>
    <phoneticPr fontId="2"/>
  </si>
  <si>
    <t>７-(1)推計課税総所得金額
（　⑤　－　⑥　＝　　⑦）</t>
    <phoneticPr fontId="2"/>
  </si>
  <si>
    <t>⑦</t>
    <phoneticPr fontId="2"/>
  </si>
  <si>
    <t>合算</t>
    <rPh sb="0" eb="2">
      <t>ガッサン</t>
    </rPh>
    <phoneticPr fontId="2"/>
  </si>
  <si>
    <t>４-(1)給与所得控除額
（給与所得者の場合）</t>
    <rPh sb="5" eb="7">
      <t>キュウヨ</t>
    </rPh>
    <rPh sb="7" eb="9">
      <t>ショトク</t>
    </rPh>
    <rPh sb="9" eb="11">
      <t>コウジョ</t>
    </rPh>
    <rPh sb="11" eb="12">
      <t>ガク</t>
    </rPh>
    <phoneticPr fontId="2"/>
  </si>
  <si>
    <t>４-(2)必要経費
（自営業等の場合）</t>
    <rPh sb="5" eb="7">
      <t>ヒツヨウ</t>
    </rPh>
    <rPh sb="7" eb="9">
      <t>ケイヒ</t>
    </rPh>
    <phoneticPr fontId="2"/>
  </si>
  <si>
    <r>
      <t xml:space="preserve">６．所得控除額計
</t>
    </r>
    <r>
      <rPr>
        <sz val="10"/>
        <rFont val="ＭＳ ゴシック"/>
        <family val="3"/>
        <charset val="128"/>
      </rPr>
      <t>（裏面に内訳を記入してください）</t>
    </r>
    <rPh sb="2" eb="4">
      <t>ショトク</t>
    </rPh>
    <rPh sb="4" eb="6">
      <t>コウジョ</t>
    </rPh>
    <rPh sb="6" eb="7">
      <t>ガク</t>
    </rPh>
    <rPh sb="7" eb="8">
      <t>ケイ</t>
    </rPh>
    <phoneticPr fontId="2"/>
  </si>
  <si>
    <t>①</t>
    <phoneticPr fontId="2"/>
  </si>
  <si>
    <t>②</t>
    <phoneticPr fontId="2"/>
  </si>
  <si>
    <t>保護者等１</t>
    <rPh sb="0" eb="3">
      <t>ホゴシャ</t>
    </rPh>
    <rPh sb="3" eb="4">
      <t>トウ</t>
    </rPh>
    <phoneticPr fontId="2"/>
  </si>
  <si>
    <t>保護者等２</t>
    <rPh sb="0" eb="3">
      <t>ホゴシャ</t>
    </rPh>
    <rPh sb="3" eb="4">
      <t>トウ</t>
    </rPh>
    <phoneticPr fontId="2"/>
  </si>
  <si>
    <t>年　　　　組　　　　番</t>
    <rPh sb="0" eb="1">
      <t>ネン</t>
    </rPh>
    <rPh sb="5" eb="6">
      <t>クミ</t>
    </rPh>
    <rPh sb="10" eb="11">
      <t>バン</t>
    </rPh>
    <phoneticPr fontId="2"/>
  </si>
  <si>
    <t>【保護者１】所得控除額（内訳）</t>
    <rPh sb="1" eb="4">
      <t>ホゴシャ</t>
    </rPh>
    <rPh sb="6" eb="8">
      <t>ショトク</t>
    </rPh>
    <rPh sb="8" eb="10">
      <t>コウジョ</t>
    </rPh>
    <rPh sb="10" eb="11">
      <t>ガク</t>
    </rPh>
    <rPh sb="12" eb="14">
      <t>ウチワケ</t>
    </rPh>
    <phoneticPr fontId="12"/>
  </si>
  <si>
    <t>【保護者２】所得控除額（内訳）</t>
    <rPh sb="1" eb="4">
      <t>ホゴシャ</t>
    </rPh>
    <rPh sb="6" eb="8">
      <t>ショトク</t>
    </rPh>
    <rPh sb="8" eb="10">
      <t>コウジョ</t>
    </rPh>
    <rPh sb="10" eb="11">
      <t>ガク</t>
    </rPh>
    <rPh sb="12" eb="14">
      <t>ウチワケ</t>
    </rPh>
    <phoneticPr fontId="12"/>
  </si>
  <si>
    <t>※黄色セルに課税証明書等や源泉徴収票記載の金額を入力してください。それ以外は自動反映されます。</t>
    <rPh sb="1" eb="3">
      <t>キイロ</t>
    </rPh>
    <rPh sb="6" eb="11">
      <t>カゼイショウメイショ</t>
    </rPh>
    <rPh sb="11" eb="12">
      <t>トウ</t>
    </rPh>
    <rPh sb="13" eb="18">
      <t>ゲンセンチョウシュウヒョウ</t>
    </rPh>
    <rPh sb="18" eb="20">
      <t>キサイ</t>
    </rPh>
    <rPh sb="21" eb="23">
      <t>キンガク</t>
    </rPh>
    <rPh sb="24" eb="26">
      <t>ニュウリョク</t>
    </rPh>
    <rPh sb="35" eb="37">
      <t>イガイ</t>
    </rPh>
    <rPh sb="38" eb="40">
      <t>ジドウ</t>
    </rPh>
    <rPh sb="40" eb="42">
      <t>ハンエイ</t>
    </rPh>
    <phoneticPr fontId="2"/>
  </si>
  <si>
    <t>１．令和５年中の総所得金額</t>
    <rPh sb="2" eb="4">
      <t>レイワ</t>
    </rPh>
    <rPh sb="5" eb="6">
      <t>ネン</t>
    </rPh>
    <rPh sb="6" eb="7">
      <t>チュウ</t>
    </rPh>
    <rPh sb="8" eb="11">
      <t>ソウショトク</t>
    </rPh>
    <rPh sb="11" eb="13">
      <t>キンガク</t>
    </rPh>
    <phoneticPr fontId="2"/>
  </si>
  <si>
    <r>
      <t>２-(1)令和５年中の課税総所得金額</t>
    </r>
    <r>
      <rPr>
        <b/>
        <sz val="10"/>
        <rFont val="ＭＳ ゴシック"/>
        <family val="3"/>
        <charset val="128"/>
      </rPr>
      <t xml:space="preserve">
</t>
    </r>
    <r>
      <rPr>
        <sz val="10"/>
        <rFont val="ＭＳ ゴシック"/>
        <family val="3"/>
        <charset val="128"/>
      </rPr>
      <t>※課税証明書に「課税総所得」の記載がない場合、「総所得－所得控除計」（計算結果の千円未満切捨）を記入。</t>
    </r>
    <rPh sb="5" eb="7">
      <t>レイワ</t>
    </rPh>
    <rPh sb="8" eb="9">
      <t>ネン</t>
    </rPh>
    <rPh sb="9" eb="10">
      <t>チュウ</t>
    </rPh>
    <rPh sb="11" eb="13">
      <t>カゼイ</t>
    </rPh>
    <rPh sb="13" eb="16">
      <t>ソウショトク</t>
    </rPh>
    <rPh sb="16" eb="18">
      <t>キンガク</t>
    </rPh>
    <phoneticPr fontId="2"/>
  </si>
  <si>
    <r>
      <t xml:space="preserve">２-(2)令和５年中の扶養親族の数
</t>
    </r>
    <r>
      <rPr>
        <sz val="10"/>
        <rFont val="ＭＳ ゴシック"/>
        <family val="3"/>
        <charset val="128"/>
      </rPr>
      <t>※年齢は令和５年12月31日現在</t>
    </r>
    <rPh sb="5" eb="7">
      <t>レイワ</t>
    </rPh>
    <rPh sb="8" eb="9">
      <t>ネン</t>
    </rPh>
    <rPh sb="9" eb="10">
      <t>チュウ</t>
    </rPh>
    <rPh sb="11" eb="13">
      <t>フヨウ</t>
    </rPh>
    <rPh sb="13" eb="15">
      <t>シンゾク</t>
    </rPh>
    <rPh sb="16" eb="17">
      <t>カズ</t>
    </rPh>
    <phoneticPr fontId="2"/>
  </si>
  <si>
    <t>３．令和６年中の収入見込額</t>
    <phoneticPr fontId="2"/>
  </si>
  <si>
    <r>
      <t xml:space="preserve">７-(2)令和６年中の扶養親族の数
</t>
    </r>
    <r>
      <rPr>
        <sz val="10"/>
        <rFont val="ＭＳ ゴシック"/>
        <family val="3"/>
        <charset val="128"/>
      </rPr>
      <t>※年齢は令和６年12月31日現在</t>
    </r>
    <rPh sb="5" eb="7">
      <t>レイワ</t>
    </rPh>
    <rPh sb="8" eb="9">
      <t>ネン</t>
    </rPh>
    <rPh sb="9" eb="10">
      <t>チュウ</t>
    </rPh>
    <rPh sb="11" eb="13">
      <t>フヨウ</t>
    </rPh>
    <rPh sb="13" eb="15">
      <t>シンゾク</t>
    </rPh>
    <rPh sb="16" eb="17">
      <t>カズ</t>
    </rPh>
    <phoneticPr fontId="2"/>
  </si>
  <si>
    <t>扶養控除　※扶養親族の年齢は令和６年12月31日現在
　　※生計を一にする扶養親族の前年の合計所得金額が48万円以下の場合に適用</t>
    <rPh sb="6" eb="8">
      <t>フヨウ</t>
    </rPh>
    <rPh sb="8" eb="10">
      <t>シンゾク</t>
    </rPh>
    <rPh sb="11" eb="13">
      <t>ネンレイ</t>
    </rPh>
    <rPh sb="14" eb="16">
      <t>レイワ</t>
    </rPh>
    <rPh sb="17" eb="18">
      <t>ネン</t>
    </rPh>
    <rPh sb="20" eb="21">
      <t>ガツ</t>
    </rPh>
    <rPh sb="23" eb="24">
      <t>ニチ</t>
    </rPh>
    <rPh sb="24" eb="26">
      <t>ゲンザイ</t>
    </rPh>
    <rPh sb="30" eb="32">
      <t>セイケイ</t>
    </rPh>
    <rPh sb="33" eb="34">
      <t>イツ</t>
    </rPh>
    <rPh sb="37" eb="39">
      <t>フヨウ</t>
    </rPh>
    <rPh sb="39" eb="41">
      <t>シンゾク</t>
    </rPh>
    <rPh sb="42" eb="44">
      <t>ゼンネン</t>
    </rPh>
    <rPh sb="45" eb="47">
      <t>ゴウケイ</t>
    </rPh>
    <rPh sb="47" eb="49">
      <t>ショトク</t>
    </rPh>
    <rPh sb="49" eb="51">
      <t>キンガク</t>
    </rPh>
    <rPh sb="54" eb="56">
      <t>マンエン</t>
    </rPh>
    <rPh sb="56" eb="58">
      <t>イカ</t>
    </rPh>
    <rPh sb="59" eb="61">
      <t>バアイ</t>
    </rPh>
    <rPh sb="62" eb="64">
      <t>テキヨウ</t>
    </rPh>
    <phoneticPr fontId="12"/>
  </si>
  <si>
    <t>５．令和６年総所得金額見込
（　③　－　④-a又は④-b　）</t>
    <phoneticPr fontId="2"/>
  </si>
  <si>
    <t>※令和６年度の課税証明書等から転記してください。</t>
    <rPh sb="1" eb="3">
      <t>レイワ</t>
    </rPh>
    <rPh sb="4" eb="6">
      <t>ネンド</t>
    </rPh>
    <rPh sb="7" eb="13">
      <t>カゼイショウメイショトウ</t>
    </rPh>
    <rPh sb="15" eb="17">
      <t>テンキ</t>
    </rPh>
    <phoneticPr fontId="2"/>
  </si>
  <si>
    <t>※令和６年度の課税証明書等から転記してください。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</si>
</sst>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円&quot;"/>
    <numFmt numFmtId="177" formatCode="0&quot;人&quot;"/>
    <numFmt numFmtId="178" formatCode="#,##0_);[Red]\(#,##0\)"/>
    <numFmt numFmtId="179" formatCode="0&quot;　人&quot;"/>
  </numFmts>
  <fonts count="1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0"/>
      <name val="ＭＳ ゴシック"/>
      <family val="3"/>
      <charset val="128"/>
    </font>
    <font>
      <sz val="10"/>
      <name val="ＭＳ ゴシック"/>
      <family val="3"/>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6"/>
      <name val="ＭＳ Ｐゴシック"/>
      <family val="3"/>
      <charset val="128"/>
      <scheme val="minor"/>
    </font>
    <font>
      <u/>
      <sz val="11"/>
      <color theme="10"/>
      <name val="ＭＳ Ｐゴシック"/>
      <family val="3"/>
      <charset val="128"/>
    </font>
    <font>
      <sz val="11"/>
      <color rgb="FFFF0000"/>
      <name val="ＭＳ ゴシック"/>
      <family val="3"/>
      <charset val="128"/>
    </font>
    <font>
      <b/>
      <sz val="9"/>
      <color indexed="81"/>
      <name val="MS P ゴシック"/>
      <family val="3"/>
      <charset val="128"/>
    </font>
    <font>
      <b/>
      <u/>
      <sz val="11"/>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s>
  <borders count="112">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50">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pplyAlignment="1">
      <alignment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38" fontId="8" fillId="0" borderId="0" xfId="1" applyFont="1">
      <alignment vertical="center"/>
    </xf>
    <xf numFmtId="38" fontId="10" fillId="0" borderId="0" xfId="1" applyFont="1">
      <alignment vertical="center"/>
    </xf>
    <xf numFmtId="38" fontId="10" fillId="0" borderId="0" xfId="1" applyFont="1" applyAlignment="1">
      <alignment horizontal="right" vertical="center"/>
    </xf>
    <xf numFmtId="176" fontId="8" fillId="4" borderId="10" xfId="1" applyNumberFormat="1" applyFont="1" applyFill="1" applyBorder="1">
      <alignment vertical="center"/>
    </xf>
    <xf numFmtId="0" fontId="11" fillId="0" borderId="0" xfId="0" applyFont="1" applyAlignment="1">
      <alignment vertical="center"/>
    </xf>
    <xf numFmtId="0" fontId="10" fillId="0" borderId="0" xfId="0" applyFont="1" applyAlignment="1">
      <alignment vertical="center"/>
    </xf>
    <xf numFmtId="0" fontId="11" fillId="3" borderId="18" xfId="0" applyFont="1" applyFill="1" applyBorder="1" applyAlignment="1">
      <alignment horizontal="centerContinuous" vertical="center"/>
    </xf>
    <xf numFmtId="0" fontId="10" fillId="3" borderId="19" xfId="0" applyFont="1" applyFill="1" applyBorder="1" applyAlignment="1">
      <alignment horizontal="centerContinuous" vertical="center"/>
    </xf>
    <xf numFmtId="0" fontId="11" fillId="0" borderId="22" xfId="0" applyFont="1" applyBorder="1" applyAlignment="1">
      <alignment vertical="center"/>
    </xf>
    <xf numFmtId="0" fontId="10" fillId="0" borderId="23" xfId="0" applyFont="1" applyBorder="1" applyAlignment="1">
      <alignment vertical="center"/>
    </xf>
    <xf numFmtId="0" fontId="10" fillId="0" borderId="28" xfId="0" applyFont="1" applyBorder="1" applyAlignment="1">
      <alignment horizontal="right" vertical="center"/>
    </xf>
    <xf numFmtId="0" fontId="11" fillId="0" borderId="29" xfId="0" applyFont="1" applyBorder="1" applyAlignment="1">
      <alignment vertical="center"/>
    </xf>
    <xf numFmtId="0" fontId="10" fillId="0" borderId="4" xfId="0" applyFont="1" applyBorder="1" applyAlignment="1">
      <alignment vertical="center"/>
    </xf>
    <xf numFmtId="0" fontId="10" fillId="0" borderId="32" xfId="0" applyFont="1" applyBorder="1" applyAlignment="1">
      <alignment horizontal="right" vertical="center"/>
    </xf>
    <xf numFmtId="0" fontId="11" fillId="0" borderId="33" xfId="0" applyFont="1" applyBorder="1" applyAlignment="1">
      <alignment vertical="center"/>
    </xf>
    <xf numFmtId="0" fontId="10" fillId="0" borderId="34" xfId="0" applyFont="1" applyBorder="1" applyAlignment="1">
      <alignment vertical="center"/>
    </xf>
    <xf numFmtId="0" fontId="10" fillId="0" borderId="38" xfId="0" applyFont="1" applyBorder="1" applyAlignment="1">
      <alignment horizontal="right" vertical="center"/>
    </xf>
    <xf numFmtId="0" fontId="11" fillId="3" borderId="18" xfId="0" applyFont="1" applyFill="1" applyBorder="1" applyAlignment="1">
      <alignment vertical="center"/>
    </xf>
    <xf numFmtId="0" fontId="10" fillId="3" borderId="19" xfId="0" applyFont="1" applyFill="1" applyBorder="1" applyAlignment="1">
      <alignment vertical="center"/>
    </xf>
    <xf numFmtId="0" fontId="10" fillId="3" borderId="19" xfId="0" applyFont="1" applyFill="1" applyBorder="1" applyAlignment="1">
      <alignment horizontal="center" vertical="center"/>
    </xf>
    <xf numFmtId="178" fontId="10" fillId="3" borderId="19" xfId="0" applyNumberFormat="1" applyFont="1" applyFill="1" applyBorder="1" applyAlignment="1">
      <alignment horizontal="right" vertical="center"/>
    </xf>
    <xf numFmtId="0" fontId="10" fillId="3" borderId="39" xfId="0" applyFont="1" applyFill="1" applyBorder="1" applyAlignment="1">
      <alignment horizontal="right" vertical="center"/>
    </xf>
    <xf numFmtId="0" fontId="11" fillId="0" borderId="40" xfId="0" applyFont="1" applyBorder="1" applyAlignment="1">
      <alignment vertical="center"/>
    </xf>
    <xf numFmtId="0" fontId="10" fillId="0" borderId="1" xfId="0" applyFont="1" applyBorder="1" applyAlignment="1">
      <alignment vertical="center"/>
    </xf>
    <xf numFmtId="0" fontId="10" fillId="0" borderId="41" xfId="0" applyFont="1" applyBorder="1" applyAlignment="1">
      <alignment horizontal="right" vertical="center"/>
    </xf>
    <xf numFmtId="0" fontId="10" fillId="0" borderId="43" xfId="0" applyFont="1" applyBorder="1" applyAlignment="1">
      <alignment horizontal="right" vertical="center"/>
    </xf>
    <xf numFmtId="0" fontId="10" fillId="0" borderId="3" xfId="0" applyFont="1" applyBorder="1" applyAlignment="1">
      <alignment horizontal="right" vertical="center"/>
    </xf>
    <xf numFmtId="0" fontId="10" fillId="0" borderId="24" xfId="0" applyFont="1" applyBorder="1" applyAlignment="1">
      <alignment horizontal="right" vertical="center"/>
    </xf>
    <xf numFmtId="0" fontId="11" fillId="0" borderId="13"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0" fillId="0" borderId="45" xfId="0" applyFont="1" applyBorder="1" applyAlignment="1">
      <alignment vertical="center"/>
    </xf>
    <xf numFmtId="0" fontId="10" fillId="0" borderId="48" xfId="0" applyFont="1" applyBorder="1" applyAlignment="1">
      <alignment horizontal="right" vertical="center"/>
    </xf>
    <xf numFmtId="0" fontId="11" fillId="0" borderId="49" xfId="0" applyFont="1" applyBorder="1" applyAlignment="1">
      <alignment vertical="center"/>
    </xf>
    <xf numFmtId="0" fontId="11" fillId="0" borderId="50" xfId="0" applyFont="1" applyBorder="1" applyAlignment="1">
      <alignment vertical="center"/>
    </xf>
    <xf numFmtId="0" fontId="10" fillId="0" borderId="50" xfId="0" applyFont="1" applyBorder="1" applyAlignment="1">
      <alignment vertical="center"/>
    </xf>
    <xf numFmtId="0" fontId="10" fillId="0" borderId="54" xfId="0" applyFont="1" applyBorder="1" applyAlignment="1">
      <alignment horizontal="right" vertical="center"/>
    </xf>
    <xf numFmtId="0" fontId="10" fillId="2" borderId="4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7" xfId="0" applyFont="1" applyFill="1" applyBorder="1" applyAlignment="1">
      <alignment horizontal="center" vertical="center"/>
    </xf>
    <xf numFmtId="38" fontId="10" fillId="0" borderId="9" xfId="1" applyFont="1" applyBorder="1" applyAlignment="1">
      <alignment horizontal="center" vertical="center"/>
    </xf>
    <xf numFmtId="176" fontId="10" fillId="2" borderId="9" xfId="1" applyNumberFormat="1" applyFont="1" applyFill="1" applyBorder="1">
      <alignment vertical="center"/>
    </xf>
    <xf numFmtId="176" fontId="10" fillId="0" borderId="9" xfId="1" applyNumberFormat="1" applyFont="1" applyBorder="1">
      <alignment vertical="center"/>
    </xf>
    <xf numFmtId="38" fontId="13" fillId="0" borderId="0" xfId="2" applyNumberFormat="1">
      <alignmen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3" fillId="0" borderId="63" xfId="0" applyFont="1" applyBorder="1" applyAlignment="1">
      <alignment horizontal="right" vertical="center" shrinkToFit="1"/>
    </xf>
    <xf numFmtId="0" fontId="3" fillId="0" borderId="64" xfId="0" applyFont="1" applyBorder="1" applyAlignment="1">
      <alignment horizontal="right" vertical="center" shrinkToFit="1"/>
    </xf>
    <xf numFmtId="0" fontId="3" fillId="0" borderId="0" xfId="0" applyFont="1" applyAlignment="1">
      <alignment horizontal="left" vertical="center"/>
    </xf>
    <xf numFmtId="0" fontId="3" fillId="0" borderId="2" xfId="0" applyFont="1" applyBorder="1" applyAlignment="1">
      <alignment vertical="center"/>
    </xf>
    <xf numFmtId="0" fontId="3" fillId="0" borderId="93" xfId="0" applyFont="1" applyBorder="1" applyAlignment="1">
      <alignment horizontal="right" vertical="center" shrinkToFit="1"/>
    </xf>
    <xf numFmtId="176" fontId="3" fillId="0" borderId="9" xfId="0" applyNumberFormat="1" applyFont="1" applyBorder="1" applyAlignment="1">
      <alignment horizontal="right" vertical="center" shrinkToFi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9" xfId="0" applyFont="1" applyFill="1" applyBorder="1" applyAlignment="1">
      <alignment horizontal="left" vertical="center" wrapText="1"/>
    </xf>
    <xf numFmtId="178" fontId="10" fillId="4" borderId="8" xfId="0" applyNumberFormat="1" applyFont="1" applyFill="1" applyBorder="1" applyAlignment="1">
      <alignment horizontal="right" vertical="center"/>
    </xf>
    <xf numFmtId="178" fontId="10" fillId="4" borderId="4" xfId="0" applyNumberFormat="1" applyFont="1" applyFill="1" applyBorder="1" applyAlignment="1">
      <alignment horizontal="right"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178" fontId="10" fillId="0" borderId="44" xfId="0" applyNumberFormat="1" applyFont="1" applyBorder="1" applyAlignment="1">
      <alignment horizontal="right" vertical="center"/>
    </xf>
    <xf numFmtId="178" fontId="10" fillId="0" borderId="45" xfId="0" applyNumberFormat="1" applyFont="1" applyBorder="1" applyAlignment="1">
      <alignment horizontal="righ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5" borderId="8" xfId="0" applyFont="1" applyFill="1" applyBorder="1" applyAlignment="1">
      <alignment horizontal="center" vertical="center"/>
    </xf>
    <xf numFmtId="0" fontId="3" fillId="5"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1" xfId="0" applyFont="1" applyFill="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178" fontId="10" fillId="2" borderId="8" xfId="0" applyNumberFormat="1" applyFont="1" applyFill="1" applyBorder="1" applyAlignment="1">
      <alignment horizontal="right" vertical="center"/>
    </xf>
    <xf numFmtId="178" fontId="10" fillId="2" borderId="4" xfId="0" applyNumberFormat="1" applyFont="1" applyFill="1" applyBorder="1" applyAlignment="1">
      <alignment horizontal="right" vertical="center"/>
    </xf>
    <xf numFmtId="178" fontId="10" fillId="4" borderId="27" xfId="0" applyNumberFormat="1" applyFont="1" applyFill="1" applyBorder="1" applyAlignment="1">
      <alignment horizontal="right" vertical="center"/>
    </xf>
    <xf numFmtId="178" fontId="10" fillId="4" borderId="23" xfId="0" applyNumberFormat="1" applyFont="1" applyFill="1" applyBorder="1" applyAlignment="1">
      <alignment horizontal="righ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178" fontId="10" fillId="2" borderId="37" xfId="0" applyNumberFormat="1" applyFont="1" applyFill="1" applyBorder="1" applyAlignment="1">
      <alignment horizontal="right" vertical="center"/>
    </xf>
    <xf numFmtId="178" fontId="10" fillId="2" borderId="34" xfId="0" applyNumberFormat="1" applyFont="1" applyFill="1" applyBorder="1" applyAlignment="1">
      <alignment horizontal="right" vertical="center"/>
    </xf>
    <xf numFmtId="178" fontId="10" fillId="4" borderId="42" xfId="0" applyNumberFormat="1" applyFont="1" applyFill="1" applyBorder="1" applyAlignment="1">
      <alignment horizontal="right" vertical="center"/>
    </xf>
    <xf numFmtId="178" fontId="10" fillId="4" borderId="1" xfId="0" applyNumberFormat="1" applyFont="1" applyFill="1" applyBorder="1" applyAlignment="1">
      <alignment horizontal="righ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178" fontId="10" fillId="4" borderId="53" xfId="0" applyNumberFormat="1" applyFont="1" applyFill="1" applyBorder="1" applyAlignment="1">
      <alignment horizontal="right" vertical="center"/>
    </xf>
    <xf numFmtId="178" fontId="10" fillId="4" borderId="50" xfId="0" applyNumberFormat="1" applyFont="1" applyFill="1" applyBorder="1" applyAlignment="1">
      <alignment horizontal="right" vertical="center"/>
    </xf>
    <xf numFmtId="0" fontId="11" fillId="0" borderId="29"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176" fontId="3" fillId="6" borderId="95" xfId="0" applyNumberFormat="1" applyFont="1" applyFill="1" applyBorder="1" applyAlignment="1">
      <alignment horizontal="right" vertical="center" shrinkToFit="1"/>
    </xf>
    <xf numFmtId="176" fontId="3" fillId="6" borderId="96" xfId="0" applyNumberFormat="1" applyFont="1" applyFill="1" applyBorder="1" applyAlignment="1">
      <alignment horizontal="right" vertical="center" shrinkToFit="1"/>
    </xf>
    <xf numFmtId="176" fontId="3" fillId="6" borderId="105" xfId="0" applyNumberFormat="1" applyFont="1" applyFill="1" applyBorder="1" applyAlignment="1">
      <alignment horizontal="right" vertical="center" shrinkToFit="1"/>
    </xf>
    <xf numFmtId="176" fontId="3" fillId="6" borderId="106" xfId="0" applyNumberFormat="1" applyFont="1" applyFill="1" applyBorder="1" applyAlignment="1">
      <alignment horizontal="right"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2"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43" xfId="0" applyFont="1" applyBorder="1" applyAlignment="1">
      <alignment horizontal="center" vertical="center" justifyLastLine="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178" fontId="10" fillId="2" borderId="27" xfId="0" applyNumberFormat="1" applyFont="1" applyFill="1" applyBorder="1" applyAlignment="1">
      <alignment horizontal="right" vertical="center"/>
    </xf>
    <xf numFmtId="178" fontId="10" fillId="2" borderId="23" xfId="0" applyNumberFormat="1" applyFont="1" applyFill="1" applyBorder="1" applyAlignment="1">
      <alignment horizontal="right" vertical="center"/>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3" fillId="0" borderId="2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vertical="center" justifyLastLine="1"/>
    </xf>
    <xf numFmtId="0" fontId="3" fillId="0" borderId="42" xfId="0" applyFont="1" applyBorder="1" applyAlignment="1">
      <alignment horizontal="center" vertical="center"/>
    </xf>
    <xf numFmtId="0" fontId="3" fillId="0" borderId="29" xfId="0" applyFont="1" applyBorder="1" applyAlignment="1">
      <alignment horizontal="center" vertical="center"/>
    </xf>
    <xf numFmtId="176" fontId="3" fillId="5" borderId="27" xfId="0" applyNumberFormat="1" applyFont="1" applyFill="1" applyBorder="1" applyAlignment="1">
      <alignment horizontal="right" vertical="center" shrinkToFit="1"/>
    </xf>
    <xf numFmtId="176" fontId="3" fillId="5" borderId="24" xfId="0" applyNumberFormat="1" applyFont="1" applyFill="1" applyBorder="1" applyAlignment="1">
      <alignment horizontal="right" vertical="center" shrinkToFit="1"/>
    </xf>
    <xf numFmtId="176" fontId="3" fillId="6" borderId="102" xfId="0" applyNumberFormat="1" applyFont="1" applyFill="1" applyBorder="1" applyAlignment="1">
      <alignment horizontal="right" vertical="center" shrinkToFit="1"/>
    </xf>
    <xf numFmtId="176" fontId="3" fillId="6" borderId="103" xfId="0" applyNumberFormat="1" applyFont="1" applyFill="1" applyBorder="1" applyAlignment="1">
      <alignment horizontal="right" vertical="center" shrinkToFit="1"/>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60" xfId="0" applyFont="1" applyBorder="1" applyAlignment="1">
      <alignment horizontal="center" vertical="center"/>
    </xf>
    <xf numFmtId="0" fontId="16" fillId="0" borderId="0" xfId="0" applyFont="1" applyAlignment="1">
      <alignment horizontal="center" vertical="center" shrinkToFit="1"/>
    </xf>
    <xf numFmtId="176" fontId="3" fillId="2" borderId="76" xfId="0" applyNumberFormat="1" applyFont="1" applyFill="1" applyBorder="1" applyAlignment="1">
      <alignment horizontal="right" vertical="center" shrinkToFit="1"/>
    </xf>
    <xf numFmtId="176" fontId="3" fillId="2" borderId="61" xfId="0" applyNumberFormat="1" applyFont="1" applyFill="1" applyBorder="1" applyAlignment="1">
      <alignment horizontal="right" vertical="center" shrinkToFit="1"/>
    </xf>
    <xf numFmtId="176" fontId="5" fillId="6" borderId="76" xfId="0" applyNumberFormat="1" applyFont="1" applyFill="1" applyBorder="1" applyAlignment="1">
      <alignment horizontal="right" vertical="center" shrinkToFit="1"/>
    </xf>
    <xf numFmtId="176" fontId="5" fillId="6" borderId="77" xfId="0" applyNumberFormat="1" applyFont="1" applyFill="1" applyBorder="1" applyAlignment="1">
      <alignment horizontal="right" vertical="center" shrinkToFit="1"/>
    </xf>
    <xf numFmtId="176" fontId="5" fillId="6" borderId="61" xfId="0" applyNumberFormat="1" applyFont="1" applyFill="1" applyBorder="1" applyAlignment="1">
      <alignment horizontal="right" vertical="center" shrinkToFit="1"/>
    </xf>
    <xf numFmtId="176" fontId="5" fillId="6" borderId="79" xfId="0" applyNumberFormat="1" applyFont="1" applyFill="1" applyBorder="1" applyAlignment="1">
      <alignment horizontal="right" vertical="center" shrinkToFit="1"/>
    </xf>
    <xf numFmtId="176" fontId="3" fillId="2" borderId="57" xfId="0" applyNumberFormat="1" applyFont="1" applyFill="1" applyBorder="1" applyAlignment="1">
      <alignment horizontal="right" vertical="center" shrinkToFit="1"/>
    </xf>
    <xf numFmtId="176" fontId="3" fillId="2" borderId="59" xfId="0" applyNumberFormat="1" applyFont="1" applyFill="1" applyBorder="1" applyAlignment="1">
      <alignment horizontal="right" vertical="center" shrinkToFit="1"/>
    </xf>
    <xf numFmtId="176" fontId="3" fillId="2" borderId="58" xfId="0" applyNumberFormat="1" applyFont="1" applyFill="1" applyBorder="1" applyAlignment="1">
      <alignment horizontal="right" vertical="center" shrinkToFit="1"/>
    </xf>
    <xf numFmtId="176" fontId="3" fillId="2" borderId="0" xfId="0" applyNumberFormat="1" applyFont="1" applyFill="1" applyBorder="1" applyAlignment="1">
      <alignment horizontal="right" vertical="center" shrinkToFit="1"/>
    </xf>
    <xf numFmtId="176" fontId="3" fillId="2" borderId="42" xfId="0" applyNumberFormat="1" applyFont="1" applyFill="1" applyBorder="1" applyAlignment="1">
      <alignment horizontal="right" vertical="center" shrinkToFit="1"/>
    </xf>
    <xf numFmtId="176" fontId="3" fillId="2" borderId="1" xfId="0" applyNumberFormat="1" applyFont="1" applyFill="1" applyBorder="1" applyAlignment="1">
      <alignment horizontal="right" vertical="center" shrinkToFit="1"/>
    </xf>
    <xf numFmtId="176" fontId="5" fillId="6" borderId="57" xfId="0" applyNumberFormat="1" applyFont="1" applyFill="1" applyBorder="1" applyAlignment="1">
      <alignment horizontal="right" vertical="center" shrinkToFit="1"/>
    </xf>
    <xf numFmtId="176" fontId="5" fillId="6" borderId="81" xfId="0" applyNumberFormat="1" applyFont="1" applyFill="1" applyBorder="1" applyAlignment="1">
      <alignment horizontal="right" vertical="center" shrinkToFit="1"/>
    </xf>
    <xf numFmtId="176" fontId="5" fillId="6" borderId="58" xfId="0" applyNumberFormat="1" applyFont="1" applyFill="1" applyBorder="1" applyAlignment="1">
      <alignment horizontal="right" vertical="center" shrinkToFit="1"/>
    </xf>
    <xf numFmtId="176" fontId="5" fillId="6" borderId="83" xfId="0" applyNumberFormat="1" applyFont="1" applyFill="1" applyBorder="1" applyAlignment="1">
      <alignment horizontal="right" vertical="center" shrinkToFit="1"/>
    </xf>
    <xf numFmtId="176" fontId="5" fillId="6" borderId="42" xfId="0" applyNumberFormat="1" applyFont="1" applyFill="1" applyBorder="1" applyAlignment="1">
      <alignment horizontal="right" vertical="center" shrinkToFit="1"/>
    </xf>
    <xf numFmtId="176" fontId="5" fillId="6" borderId="43" xfId="0" applyNumberFormat="1" applyFont="1" applyFill="1" applyBorder="1" applyAlignment="1">
      <alignment horizontal="right" vertical="center" shrinkToFit="1"/>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8" xfId="0" applyFont="1" applyBorder="1" applyAlignment="1">
      <alignment horizontal="left" vertical="center"/>
    </xf>
    <xf numFmtId="0" fontId="5" fillId="0" borderId="61" xfId="0" applyFont="1" applyBorder="1" applyAlignment="1">
      <alignment horizontal="left" vertical="center"/>
    </xf>
    <xf numFmtId="0" fontId="5" fillId="0" borderId="84" xfId="0" applyFont="1" applyBorder="1" applyAlignment="1">
      <alignment horizontal="left" vertical="center" wrapText="1"/>
    </xf>
    <xf numFmtId="0" fontId="5" fillId="0" borderId="59" xfId="0" applyFont="1" applyBorder="1" applyAlignment="1">
      <alignment horizontal="left" vertical="center" wrapText="1"/>
    </xf>
    <xf numFmtId="0" fontId="5" fillId="0" borderId="86" xfId="0" applyFont="1" applyBorder="1" applyAlignment="1">
      <alignment horizontal="left" vertical="center" wrapText="1"/>
    </xf>
    <xf numFmtId="0" fontId="5" fillId="0" borderId="69" xfId="0" applyFont="1" applyBorder="1" applyAlignment="1">
      <alignment horizontal="left" vertical="center" wrapText="1"/>
    </xf>
    <xf numFmtId="177" fontId="3" fillId="2" borderId="70" xfId="0" applyNumberFormat="1" applyFont="1" applyFill="1" applyBorder="1" applyAlignment="1">
      <alignment horizontal="right" vertical="center"/>
    </xf>
    <xf numFmtId="177" fontId="3" fillId="2" borderId="71" xfId="0" applyNumberFormat="1" applyFont="1" applyFill="1" applyBorder="1" applyAlignment="1">
      <alignment horizontal="right" vertical="center"/>
    </xf>
    <xf numFmtId="177" fontId="3" fillId="2" borderId="72" xfId="0" applyNumberFormat="1" applyFont="1" applyFill="1" applyBorder="1" applyAlignment="1">
      <alignment horizontal="right" vertical="center"/>
    </xf>
    <xf numFmtId="177" fontId="3" fillId="2" borderId="73" xfId="0" applyNumberFormat="1" applyFont="1" applyFill="1" applyBorder="1" applyAlignment="1">
      <alignment horizontal="right" vertical="center"/>
    </xf>
    <xf numFmtId="179" fontId="5" fillId="6" borderId="70" xfId="0" applyNumberFormat="1" applyFont="1" applyFill="1" applyBorder="1" applyAlignment="1">
      <alignment horizontal="right" vertical="center"/>
    </xf>
    <xf numFmtId="179" fontId="5" fillId="6" borderId="85" xfId="0" applyNumberFormat="1" applyFont="1" applyFill="1" applyBorder="1" applyAlignment="1">
      <alignment horizontal="right" vertical="center"/>
    </xf>
    <xf numFmtId="0" fontId="7" fillId="0" borderId="29" xfId="0" applyFont="1" applyBorder="1" applyAlignment="1">
      <alignment horizontal="left" vertical="center"/>
    </xf>
    <xf numFmtId="0" fontId="7" fillId="0" borderId="4" xfId="0" applyFont="1" applyBorder="1" applyAlignment="1">
      <alignment horizontal="left" vertical="center"/>
    </xf>
    <xf numFmtId="0" fontId="7" fillId="0" borderId="32" xfId="0" applyFont="1" applyBorder="1" applyAlignment="1">
      <alignment horizontal="left" vertical="center"/>
    </xf>
    <xf numFmtId="0" fontId="5" fillId="0" borderId="90" xfId="0" applyFont="1" applyBorder="1" applyAlignment="1">
      <alignment horizontal="left" vertical="center" wrapText="1"/>
    </xf>
    <xf numFmtId="0" fontId="5" fillId="0" borderId="63" xfId="0" applyFont="1" applyBorder="1" applyAlignment="1">
      <alignment horizontal="left"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177" fontId="3" fillId="2" borderId="63" xfId="0" applyNumberFormat="1" applyFont="1" applyFill="1" applyBorder="1" applyAlignment="1">
      <alignment horizontal="right" vertical="center"/>
    </xf>
    <xf numFmtId="179" fontId="5" fillId="6" borderId="63" xfId="0" applyNumberFormat="1" applyFont="1" applyFill="1" applyBorder="1" applyAlignment="1">
      <alignment vertical="center"/>
    </xf>
    <xf numFmtId="179" fontId="5" fillId="6" borderId="91" xfId="0" applyNumberFormat="1" applyFont="1" applyFill="1" applyBorder="1" applyAlignment="1">
      <alignment vertical="center"/>
    </xf>
    <xf numFmtId="177" fontId="3" fillId="2" borderId="93" xfId="0" applyNumberFormat="1" applyFont="1" applyFill="1" applyBorder="1" applyAlignment="1">
      <alignment horizontal="right" vertical="center"/>
    </xf>
    <xf numFmtId="179" fontId="5" fillId="6" borderId="93" xfId="0" applyNumberFormat="1" applyFont="1" applyFill="1" applyBorder="1" applyAlignment="1">
      <alignment vertical="center"/>
    </xf>
    <xf numFmtId="179" fontId="5" fillId="6" borderId="94" xfId="0" applyNumberFormat="1" applyFont="1" applyFill="1" applyBorder="1" applyAlignment="1">
      <alignmen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104" xfId="0" applyFont="1" applyBorder="1" applyAlignment="1">
      <alignment horizontal="center" vertical="center"/>
    </xf>
    <xf numFmtId="176" fontId="3" fillId="2" borderId="53" xfId="0" applyNumberFormat="1" applyFont="1" applyFill="1" applyBorder="1" applyAlignment="1">
      <alignment horizontal="right" vertical="center" shrinkToFit="1"/>
    </xf>
    <xf numFmtId="176" fontId="3" fillId="2" borderId="50" xfId="0" applyNumberFormat="1" applyFont="1" applyFill="1" applyBorder="1" applyAlignment="1">
      <alignment horizontal="right" vertical="center" shrinkToFi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40" xfId="0" applyFont="1" applyBorder="1" applyAlignment="1">
      <alignment horizontal="left" vertical="center" wrapText="1"/>
    </xf>
    <xf numFmtId="0" fontId="5" fillId="0" borderId="1" xfId="0" applyFont="1" applyBorder="1" applyAlignment="1">
      <alignment horizontal="left" vertical="center" wrapText="1"/>
    </xf>
    <xf numFmtId="0" fontId="5" fillId="0" borderId="41" xfId="0" applyFont="1" applyBorder="1" applyAlignment="1">
      <alignment horizontal="left" vertical="center" wrapText="1"/>
    </xf>
    <xf numFmtId="0" fontId="3" fillId="0" borderId="76" xfId="0" applyFont="1" applyBorder="1" applyAlignment="1">
      <alignment horizontal="center" vertical="center" wrapText="1"/>
    </xf>
    <xf numFmtId="0" fontId="3" fillId="0" borderId="61" xfId="0" applyFont="1" applyBorder="1" applyAlignment="1">
      <alignment horizontal="center" vertical="center" wrapText="1"/>
    </xf>
    <xf numFmtId="176" fontId="3" fillId="5" borderId="110" xfId="0" applyNumberFormat="1" applyFont="1" applyFill="1" applyBorder="1" applyAlignment="1">
      <alignment horizontal="right" vertical="center" shrinkToFit="1"/>
    </xf>
    <xf numFmtId="176" fontId="3" fillId="5" borderId="108" xfId="0" applyNumberFormat="1" applyFont="1" applyFill="1" applyBorder="1" applyAlignment="1">
      <alignment horizontal="right" vertical="center" shrinkToFit="1"/>
    </xf>
    <xf numFmtId="176" fontId="3" fillId="5" borderId="42" xfId="0" applyNumberFormat="1" applyFont="1" applyFill="1" applyBorder="1" applyAlignment="1">
      <alignment horizontal="right" vertical="center" shrinkToFit="1"/>
    </xf>
    <xf numFmtId="176" fontId="3" fillId="5" borderId="1" xfId="0" applyNumberFormat="1" applyFont="1" applyFill="1" applyBorder="1" applyAlignment="1">
      <alignment horizontal="right" vertical="center" shrinkToFit="1"/>
    </xf>
    <xf numFmtId="179" fontId="5" fillId="6" borderId="72" xfId="0" applyNumberFormat="1" applyFont="1" applyFill="1" applyBorder="1" applyAlignment="1">
      <alignment horizontal="right" vertical="center"/>
    </xf>
    <xf numFmtId="179" fontId="5" fillId="6" borderId="87" xfId="0" applyNumberFormat="1" applyFont="1" applyFill="1" applyBorder="1" applyAlignment="1">
      <alignment horizontal="right" vertical="center"/>
    </xf>
    <xf numFmtId="0" fontId="5" fillId="0" borderId="88" xfId="0" applyFont="1"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5" fillId="0" borderId="99"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3" fillId="0" borderId="68" xfId="0" applyFont="1"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61" xfId="0" applyFont="1" applyBorder="1" applyAlignment="1">
      <alignment horizontal="center" vertical="center"/>
    </xf>
    <xf numFmtId="0" fontId="5" fillId="0" borderId="80" xfId="0" applyFont="1" applyBorder="1" applyAlignment="1">
      <alignment horizontal="left" vertical="center" wrapText="1"/>
    </xf>
    <xf numFmtId="0" fontId="5" fillId="0" borderId="62" xfId="0" applyFont="1" applyBorder="1" applyAlignment="1">
      <alignment horizontal="left" vertical="center" wrapText="1"/>
    </xf>
    <xf numFmtId="0" fontId="5" fillId="0" borderId="82" xfId="0" applyFont="1" applyBorder="1" applyAlignment="1">
      <alignment horizontal="left" vertical="center" wrapText="1"/>
    </xf>
    <xf numFmtId="0" fontId="5" fillId="0" borderId="74" xfId="0" applyFont="1" applyBorder="1" applyAlignment="1">
      <alignment horizontal="left" vertical="center" wrapText="1"/>
    </xf>
    <xf numFmtId="0" fontId="5" fillId="0" borderId="78" xfId="0" applyFont="1" applyBorder="1" applyAlignment="1">
      <alignment horizontal="left" vertical="center" wrapText="1"/>
    </xf>
    <xf numFmtId="0" fontId="5" fillId="0" borderId="61" xfId="0" applyFont="1" applyBorder="1" applyAlignment="1">
      <alignment horizontal="left" vertical="center" wrapText="1"/>
    </xf>
    <xf numFmtId="0" fontId="3" fillId="0" borderId="62" xfId="0" applyFont="1" applyBorder="1" applyAlignment="1">
      <alignment horizontal="center" vertical="center" wrapText="1"/>
    </xf>
    <xf numFmtId="0" fontId="3" fillId="0" borderId="74" xfId="0" applyFont="1" applyBorder="1" applyAlignment="1">
      <alignment horizontal="center" vertical="center" wrapText="1"/>
    </xf>
    <xf numFmtId="176" fontId="3" fillId="2" borderId="65" xfId="0" applyNumberFormat="1" applyFont="1" applyFill="1" applyBorder="1" applyAlignment="1">
      <alignment horizontal="right" vertical="center" shrinkToFit="1"/>
    </xf>
    <xf numFmtId="176" fontId="3" fillId="2" borderId="66" xfId="0" applyNumberFormat="1" applyFont="1" applyFill="1" applyBorder="1" applyAlignment="1">
      <alignment horizontal="right" vertical="center" shrinkToFit="1"/>
    </xf>
    <xf numFmtId="176" fontId="3" fillId="5" borderId="57" xfId="0" applyNumberFormat="1" applyFont="1" applyFill="1" applyBorder="1" applyAlignment="1">
      <alignment horizontal="right" vertical="center" shrinkToFit="1"/>
    </xf>
    <xf numFmtId="176" fontId="3" fillId="5" borderId="59" xfId="0" applyNumberFormat="1" applyFont="1" applyFill="1" applyBorder="1" applyAlignment="1">
      <alignment horizontal="right" vertical="center" shrinkToFit="1"/>
    </xf>
    <xf numFmtId="176" fontId="5" fillId="6" borderId="110" xfId="0" applyNumberFormat="1" applyFont="1" applyFill="1" applyBorder="1" applyAlignment="1">
      <alignment horizontal="right" vertical="center" shrinkToFit="1"/>
    </xf>
    <xf numFmtId="176" fontId="5" fillId="6" borderId="111" xfId="0" applyNumberFormat="1" applyFont="1" applyFill="1" applyBorder="1" applyAlignment="1">
      <alignment horizontal="right" vertical="center" shrinkToFit="1"/>
    </xf>
    <xf numFmtId="176" fontId="5" fillId="6" borderId="100" xfId="0" applyNumberFormat="1" applyFont="1" applyFill="1" applyBorder="1" applyAlignment="1">
      <alignment horizontal="right" vertical="center" shrinkToFit="1"/>
    </xf>
    <xf numFmtId="176" fontId="5" fillId="6" borderId="101" xfId="0" applyNumberFormat="1" applyFont="1" applyFill="1" applyBorder="1" applyAlignment="1">
      <alignment horizontal="right" vertical="center" shrinkToFit="1"/>
    </xf>
    <xf numFmtId="176" fontId="5" fillId="6" borderId="97" xfId="0" applyNumberFormat="1" applyFont="1" applyFill="1" applyBorder="1" applyAlignment="1">
      <alignment horizontal="right" vertical="center" shrinkToFit="1"/>
    </xf>
    <xf numFmtId="176" fontId="5" fillId="6" borderId="98" xfId="0" applyNumberFormat="1" applyFont="1" applyFill="1" applyBorder="1" applyAlignment="1">
      <alignment horizontal="right" vertical="center" shrinkToFit="1"/>
    </xf>
    <xf numFmtId="0" fontId="5" fillId="0" borderId="99" xfId="0" applyFont="1" applyBorder="1" applyAlignment="1">
      <alignment horizontal="left" vertical="center" wrapText="1"/>
    </xf>
    <xf numFmtId="0" fontId="5" fillId="0" borderId="0" xfId="0" applyFont="1" applyBorder="1" applyAlignment="1">
      <alignment horizontal="left" vertical="center" wrapText="1"/>
    </xf>
    <xf numFmtId="176" fontId="3" fillId="5" borderId="58" xfId="0" applyNumberFormat="1" applyFont="1" applyFill="1" applyBorder="1" applyAlignment="1">
      <alignment horizontal="right" vertical="center" shrinkToFit="1"/>
    </xf>
    <xf numFmtId="176" fontId="3" fillId="5" borderId="0" xfId="0" applyNumberFormat="1" applyFont="1" applyFill="1" applyBorder="1" applyAlignment="1">
      <alignment horizontal="right" vertical="center" shrinkToFit="1"/>
    </xf>
    <xf numFmtId="176" fontId="5" fillId="6" borderId="65" xfId="0" applyNumberFormat="1" applyFont="1" applyFill="1" applyBorder="1" applyAlignment="1">
      <alignment horizontal="right" vertical="center" shrinkToFit="1"/>
    </xf>
    <xf numFmtId="176" fontId="5" fillId="6" borderId="89" xfId="0" applyNumberFormat="1" applyFont="1" applyFill="1" applyBorder="1" applyAlignment="1">
      <alignment horizontal="right" vertical="center" shrinkToFi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cellXfs>
  <cellStyles count="3">
    <cellStyle name="ハイパーリンク" xfId="2" builtinId="8"/>
    <cellStyle name="桁区切り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403413</xdr:colOff>
      <xdr:row>33</xdr:row>
      <xdr:rowOff>134472</xdr:rowOff>
    </xdr:from>
    <xdr:to>
      <xdr:col>7</xdr:col>
      <xdr:colOff>571501</xdr:colOff>
      <xdr:row>41</xdr:row>
      <xdr:rowOff>212911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1" y="8875060"/>
          <a:ext cx="4975412" cy="2050675"/>
        </a:xfrm>
        <a:prstGeom prst="rect">
          <a:avLst/>
        </a:prstGeom>
        <a:solidFill>
          <a:schemeClr val="lt1"/>
        </a:solidFill>
        <a:ln w="5715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108000" bIns="108000" rtlCol="0" anchor="ctr" anchorCtr="0"/>
        <a:lstStyle/>
        <a:p>
          <a:r>
            <a:rPr lang="ja-JP" altLang="ja-JP" sz="1100">
              <a:solidFill>
                <a:schemeClr val="dk1"/>
              </a:solidFill>
              <a:effectLst/>
              <a:latin typeface="+mn-lt"/>
              <a:ea typeface="+mn-ea"/>
              <a:cs typeface="+mn-cs"/>
            </a:rPr>
            <a:t>①、②は令和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年度の課税証明書等から転記してください。</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次のいずれも満たす場合は、授業料減免補助金の対象となります。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全て項目について、保護者１及び保護者２の合算額により判定する。</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（Ａ）　：　</a:t>
          </a:r>
          <a:r>
            <a:rPr lang="ja-JP" altLang="ja-JP" sz="1100">
              <a:solidFill>
                <a:schemeClr val="dk1"/>
              </a:solidFill>
              <a:effectLst/>
              <a:latin typeface="+mn-lt"/>
              <a:ea typeface="+mn-ea"/>
              <a:cs typeface="+mn-cs"/>
            </a:rPr>
            <a:t>⑤が①の２分の１以下であること。</a:t>
          </a:r>
        </a:p>
        <a:p>
          <a:pPr lvl="0"/>
          <a:r>
            <a:rPr lang="ja-JP" altLang="en-US" sz="1100">
              <a:solidFill>
                <a:schemeClr val="dk1"/>
              </a:solidFill>
              <a:effectLst/>
              <a:latin typeface="+mn-lt"/>
              <a:ea typeface="+mn-ea"/>
              <a:cs typeface="+mn-cs"/>
            </a:rPr>
            <a:t>（Ｂ）　：　</a:t>
          </a:r>
          <a:r>
            <a:rPr lang="ja-JP" altLang="ja-JP" sz="1100">
              <a:solidFill>
                <a:schemeClr val="dk1"/>
              </a:solidFill>
              <a:effectLst/>
              <a:latin typeface="+mn-lt"/>
              <a:ea typeface="+mn-ea"/>
              <a:cs typeface="+mn-cs"/>
            </a:rPr>
            <a:t>②が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万円に次の金額を加えた額を超えており、</a:t>
          </a:r>
        </a:p>
        <a:p>
          <a:r>
            <a:rPr lang="ja-JP" altLang="en-US" sz="1100">
              <a:solidFill>
                <a:schemeClr val="dk1"/>
              </a:solidFill>
              <a:effectLst/>
              <a:latin typeface="+mn-lt"/>
              <a:ea typeface="+mn-ea"/>
              <a:cs typeface="+mn-cs"/>
            </a:rPr>
            <a:t>（Ｃ）　：　</a:t>
          </a:r>
          <a:r>
            <a:rPr lang="ja-JP" altLang="ja-JP" sz="1100">
              <a:solidFill>
                <a:schemeClr val="dk1"/>
              </a:solidFill>
              <a:effectLst/>
              <a:latin typeface="+mn-lt"/>
              <a:ea typeface="+mn-ea"/>
              <a:cs typeface="+mn-cs"/>
            </a:rPr>
            <a:t>⑦が</a:t>
          </a:r>
          <a:r>
            <a:rPr lang="en-US" altLang="ja-JP" sz="1100">
              <a:solidFill>
                <a:schemeClr val="dk1"/>
              </a:solidFill>
              <a:effectLst/>
              <a:latin typeface="+mn-lt"/>
              <a:ea typeface="+mn-ea"/>
              <a:cs typeface="+mn-cs"/>
            </a:rPr>
            <a:t>98</a:t>
          </a:r>
          <a:r>
            <a:rPr lang="ja-JP" altLang="ja-JP" sz="1100">
              <a:solidFill>
                <a:schemeClr val="dk1"/>
              </a:solidFill>
              <a:effectLst/>
              <a:latin typeface="+mn-lt"/>
              <a:ea typeface="+mn-ea"/>
              <a:cs typeface="+mn-cs"/>
            </a:rPr>
            <a:t>万円に次の金額を加えた額以下であること。</a:t>
          </a:r>
        </a:p>
        <a:p>
          <a:pPr lvl="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０歳以上</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33</a:t>
          </a:r>
          <a:r>
            <a:rPr lang="ja-JP" altLang="ja-JP" sz="1100">
              <a:solidFill>
                <a:schemeClr val="dk1"/>
              </a:solidFill>
              <a:effectLst/>
              <a:latin typeface="+mn-lt"/>
              <a:ea typeface="+mn-ea"/>
              <a:cs typeface="+mn-cs"/>
            </a:rPr>
            <a:t>万円</a:t>
          </a:r>
        </a:p>
        <a:p>
          <a:pPr lvl="1"/>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歳以上</a:t>
          </a:r>
          <a:r>
            <a:rPr lang="en-US" altLang="ja-JP" sz="1100">
              <a:solidFill>
                <a:schemeClr val="dk1"/>
              </a:solidFill>
              <a:effectLst/>
              <a:latin typeface="+mn-lt"/>
              <a:ea typeface="+mn-ea"/>
              <a:cs typeface="+mn-cs"/>
            </a:rPr>
            <a:t>19</a:t>
          </a:r>
          <a:r>
            <a:rPr lang="ja-JP" altLang="ja-JP" sz="1100">
              <a:solidFill>
                <a:schemeClr val="dk1"/>
              </a:solidFill>
              <a:effectLst/>
              <a:latin typeface="+mn-lt"/>
              <a:ea typeface="+mn-ea"/>
              <a:cs typeface="+mn-cs"/>
            </a:rPr>
            <a:t>歳未満の扶養親族１人あたり</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万円</a:t>
          </a:r>
        </a:p>
        <a:p>
          <a:r>
            <a:rPr lang="ja-JP" altLang="ja-JP" sz="1100">
              <a:solidFill>
                <a:schemeClr val="dk1"/>
              </a:solidFill>
              <a:effectLst/>
              <a:latin typeface="+mn-lt"/>
              <a:ea typeface="+mn-ea"/>
              <a:cs typeface="+mn-cs"/>
            </a:rPr>
            <a:t>（年齢は、②は令和</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日現在、⑦は令和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31</a:t>
          </a:r>
          <a:r>
            <a:rPr lang="ja-JP" altLang="ja-JP" sz="1100">
              <a:solidFill>
                <a:schemeClr val="dk1"/>
              </a:solidFill>
              <a:effectLst/>
              <a:latin typeface="+mn-lt"/>
              <a:ea typeface="+mn-ea"/>
              <a:cs typeface="+mn-cs"/>
            </a:rPr>
            <a:t>日現在）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4" name="図 3" descr="画面の領域">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880744" y="66816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862350" y="6834023"/>
          <a:ext cx="78825"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61356" y="6680639"/>
          <a:ext cx="266759" cy="206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736408" y="6833039"/>
          <a:ext cx="266759" cy="20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19</xdr:row>
      <xdr:rowOff>104776</xdr:rowOff>
    </xdr:from>
    <xdr:to>
      <xdr:col>7</xdr:col>
      <xdr:colOff>904875</xdr:colOff>
      <xdr:row>45</xdr:row>
      <xdr:rowOff>105192</xdr:rowOff>
    </xdr:to>
    <xdr:pic>
      <xdr:nvPicPr>
        <xdr:cNvPr id="2" name="図 1" descr="画面の領域">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4962526"/>
          <a:ext cx="6857999" cy="4458116"/>
        </a:xfrm>
        <a:prstGeom prst="rect">
          <a:avLst/>
        </a:prstGeom>
      </xdr:spPr>
    </xdr:pic>
    <xdr:clientData/>
  </xdr:twoCellAnchor>
  <xdr:twoCellAnchor>
    <xdr:from>
      <xdr:col>5</xdr:col>
      <xdr:colOff>216778</xdr:colOff>
      <xdr:row>29</xdr:row>
      <xdr:rowOff>73244</xdr:rowOff>
    </xdr:from>
    <xdr:to>
      <xdr:col>6</xdr:col>
      <xdr:colOff>19707</xdr:colOff>
      <xdr:row>30</xdr:row>
      <xdr:rowOff>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874503" y="6645494"/>
          <a:ext cx="79154" cy="9820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198384</xdr:colOff>
      <xdr:row>30</xdr:row>
      <xdr:rowOff>54851</xdr:rowOff>
    </xdr:from>
    <xdr:to>
      <xdr:col>6</xdr:col>
      <xdr:colOff>1313</xdr:colOff>
      <xdr:row>30</xdr:row>
      <xdr:rowOff>152401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856109" y="6798551"/>
          <a:ext cx="79154" cy="97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114813</xdr:colOff>
      <xdr:row>29</xdr:row>
      <xdr:rowOff>13139</xdr:rowOff>
    </xdr:from>
    <xdr:to>
      <xdr:col>6</xdr:col>
      <xdr:colOff>108245</xdr:colOff>
      <xdr:row>30</xdr:row>
      <xdr:rowOff>45984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772538" y="6585389"/>
          <a:ext cx="269657" cy="204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twoCellAnchor>
    <xdr:from>
      <xdr:col>5</xdr:col>
      <xdr:colOff>89865</xdr:colOff>
      <xdr:row>29</xdr:row>
      <xdr:rowOff>165539</xdr:rowOff>
    </xdr:from>
    <xdr:to>
      <xdr:col>6</xdr:col>
      <xdr:colOff>83297</xdr:colOff>
      <xdr:row>31</xdr:row>
      <xdr:rowOff>27590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747590" y="6737789"/>
          <a:ext cx="269657" cy="2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zei/alacarte/kojnfmi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ref.osaka.lg.jp/zei/alacarte/kojnfmi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4"/>
  <sheetViews>
    <sheetView tabSelected="1" view="pageBreakPreview" topLeftCell="A29" zoomScale="85" zoomScaleNormal="100" zoomScaleSheetLayoutView="85" workbookViewId="0">
      <selection activeCell="F44" sqref="F44"/>
    </sheetView>
  </sheetViews>
  <sheetFormatPr defaultColWidth="9" defaultRowHeight="13.2"/>
  <cols>
    <col min="1" max="1" width="4.77734375" style="3" customWidth="1"/>
    <col min="2" max="4" width="11.21875" style="3" customWidth="1"/>
    <col min="5" max="5" width="10" style="3" customWidth="1"/>
    <col min="6" max="11" width="9.44140625" style="3" customWidth="1"/>
    <col min="12" max="12" width="1.21875" style="3" customWidth="1"/>
    <col min="13" max="18" width="10.88671875" style="3" customWidth="1"/>
    <col min="19" max="16384" width="9" style="3"/>
  </cols>
  <sheetData>
    <row r="1" spans="1:18" ht="19.5" customHeight="1" thickBot="1">
      <c r="K1" s="7" t="s">
        <v>70</v>
      </c>
    </row>
    <row r="2" spans="1:18" ht="39" customHeight="1" thickTop="1" thickBot="1">
      <c r="A2" s="1"/>
      <c r="B2" s="1"/>
      <c r="C2" s="129" t="s">
        <v>5</v>
      </c>
      <c r="D2" s="130"/>
      <c r="E2" s="130"/>
      <c r="F2" s="130"/>
      <c r="G2" s="130"/>
      <c r="H2" s="130"/>
      <c r="I2" s="130"/>
      <c r="J2" s="131"/>
      <c r="K2" s="2"/>
      <c r="M2" s="9" t="s">
        <v>11</v>
      </c>
      <c r="N2" s="10" t="s">
        <v>17</v>
      </c>
      <c r="O2" s="10" t="s">
        <v>19</v>
      </c>
      <c r="P2" s="11" t="s">
        <v>25</v>
      </c>
    </row>
    <row r="3" spans="1:18" ht="20.100000000000001" customHeight="1" thickTop="1" thickBot="1">
      <c r="B3" s="4"/>
      <c r="C3" s="4"/>
      <c r="D3" s="4"/>
      <c r="E3" s="4"/>
      <c r="F3" s="4"/>
      <c r="G3" s="4"/>
      <c r="H3" s="4"/>
      <c r="I3" s="4"/>
      <c r="J3" s="4"/>
      <c r="K3" s="4"/>
      <c r="L3" s="1"/>
      <c r="M3" s="12" t="str">
        <f>IF($J$11&gt;980000+$Q$15+$R$15,"OK","NG")</f>
        <v>OK</v>
      </c>
      <c r="N3" s="13" t="e">
        <f>IF($J$25&lt;($J$9/2),"OK","NG")</f>
        <v>#VALUE!</v>
      </c>
      <c r="O3" s="13" t="str">
        <f>IF($J$29&lt;980000+$Q$33+$R$33,"OK","NG")</f>
        <v>NG</v>
      </c>
      <c r="P3" s="14" t="str">
        <f>IF(COUNTIF(M3:O3,"OK")=3,"対象","対象外")</f>
        <v>対象外</v>
      </c>
    </row>
    <row r="4" spans="1:18" ht="20.100000000000001" customHeight="1">
      <c r="A4" s="5"/>
      <c r="B4" s="61" t="s">
        <v>0</v>
      </c>
      <c r="C4" s="85"/>
      <c r="D4" s="86"/>
      <c r="E4" s="87"/>
      <c r="F4" s="80" t="s">
        <v>85</v>
      </c>
      <c r="G4" s="81"/>
      <c r="H4" s="84" t="s">
        <v>97</v>
      </c>
      <c r="I4" s="84"/>
      <c r="J4" s="84"/>
      <c r="K4" s="84"/>
    </row>
    <row r="5" spans="1:18" ht="20.100000000000001" customHeight="1">
      <c r="A5" s="5"/>
      <c r="B5" s="144" t="s">
        <v>84</v>
      </c>
      <c r="C5" s="88"/>
      <c r="D5" s="89"/>
      <c r="E5" s="90"/>
      <c r="F5" s="82" t="s">
        <v>82</v>
      </c>
      <c r="G5" s="83"/>
      <c r="H5" s="84"/>
      <c r="I5" s="84"/>
      <c r="J5" s="84"/>
      <c r="K5" s="84"/>
    </row>
    <row r="6" spans="1:18" ht="20.100000000000001" customHeight="1">
      <c r="A6" s="5"/>
      <c r="B6" s="144"/>
      <c r="C6" s="91"/>
      <c r="D6" s="92"/>
      <c r="E6" s="93"/>
      <c r="F6" s="82" t="s">
        <v>83</v>
      </c>
      <c r="G6" s="83"/>
      <c r="H6" s="84"/>
      <c r="I6" s="84"/>
      <c r="J6" s="84"/>
      <c r="K6" s="84"/>
    </row>
    <row r="7" spans="1:18" ht="20.100000000000001" customHeight="1">
      <c r="B7" s="148" t="s">
        <v>100</v>
      </c>
      <c r="C7" s="148"/>
      <c r="D7" s="148"/>
      <c r="E7" s="148"/>
      <c r="F7" s="148"/>
      <c r="G7" s="148"/>
      <c r="H7" s="148"/>
      <c r="I7" s="148"/>
      <c r="J7" s="148"/>
      <c r="K7" s="148"/>
    </row>
    <row r="8" spans="1:18" ht="19.5" customHeight="1" thickBot="1">
      <c r="B8" s="6"/>
      <c r="C8" s="6"/>
      <c r="D8" s="6"/>
      <c r="E8" s="65"/>
      <c r="F8" s="145" t="s">
        <v>95</v>
      </c>
      <c r="G8" s="145"/>
      <c r="H8" s="145" t="s">
        <v>96</v>
      </c>
      <c r="I8" s="145"/>
      <c r="J8" s="146" t="s">
        <v>89</v>
      </c>
      <c r="K8" s="147"/>
    </row>
    <row r="9" spans="1:18" ht="19.5" customHeight="1">
      <c r="B9" s="167" t="s">
        <v>101</v>
      </c>
      <c r="C9" s="168"/>
      <c r="D9" s="168"/>
      <c r="E9" s="221" t="s">
        <v>93</v>
      </c>
      <c r="F9" s="149"/>
      <c r="G9" s="149"/>
      <c r="H9" s="149"/>
      <c r="I9" s="149"/>
      <c r="J9" s="151" t="str">
        <f>IF(F9&lt;&gt;"",F9+H9,"")</f>
        <v/>
      </c>
      <c r="K9" s="152"/>
    </row>
    <row r="10" spans="1:18" ht="19.5" customHeight="1">
      <c r="B10" s="169"/>
      <c r="C10" s="170"/>
      <c r="D10" s="170"/>
      <c r="E10" s="222"/>
      <c r="F10" s="150"/>
      <c r="G10" s="150"/>
      <c r="H10" s="150"/>
      <c r="I10" s="150"/>
      <c r="J10" s="153"/>
      <c r="K10" s="154"/>
    </row>
    <row r="11" spans="1:18" ht="19.5" customHeight="1">
      <c r="B11" s="223" t="s">
        <v>102</v>
      </c>
      <c r="C11" s="224"/>
      <c r="D11" s="224"/>
      <c r="E11" s="229" t="s">
        <v>94</v>
      </c>
      <c r="F11" s="155"/>
      <c r="G11" s="156"/>
      <c r="H11" s="155"/>
      <c r="I11" s="156"/>
      <c r="J11" s="161" t="str">
        <f>IF(F11="","",F11+H11)</f>
        <v/>
      </c>
      <c r="K11" s="162"/>
    </row>
    <row r="12" spans="1:18" ht="19.5" customHeight="1">
      <c r="B12" s="225"/>
      <c r="C12" s="226"/>
      <c r="D12" s="226"/>
      <c r="E12" s="230"/>
      <c r="F12" s="157"/>
      <c r="G12" s="158"/>
      <c r="H12" s="157"/>
      <c r="I12" s="158"/>
      <c r="J12" s="163"/>
      <c r="K12" s="164"/>
    </row>
    <row r="13" spans="1:18" ht="19.5" customHeight="1">
      <c r="B13" s="227"/>
      <c r="C13" s="228"/>
      <c r="D13" s="228"/>
      <c r="E13" s="206"/>
      <c r="F13" s="159"/>
      <c r="G13" s="160"/>
      <c r="H13" s="159"/>
      <c r="I13" s="160"/>
      <c r="J13" s="165"/>
      <c r="K13" s="166"/>
      <c r="M13" s="145" t="s">
        <v>95</v>
      </c>
      <c r="N13" s="145"/>
      <c r="O13" s="145" t="s">
        <v>96</v>
      </c>
      <c r="P13" s="145"/>
      <c r="Q13" s="146" t="s">
        <v>89</v>
      </c>
      <c r="R13" s="147"/>
    </row>
    <row r="14" spans="1:18" ht="19.5" customHeight="1">
      <c r="B14" s="171" t="s">
        <v>103</v>
      </c>
      <c r="C14" s="172"/>
      <c r="D14" s="172"/>
      <c r="E14" s="62" t="s">
        <v>21</v>
      </c>
      <c r="F14" s="175"/>
      <c r="G14" s="176"/>
      <c r="H14" s="175"/>
      <c r="I14" s="176"/>
      <c r="J14" s="179">
        <f>F14+H14</f>
        <v>0</v>
      </c>
      <c r="K14" s="180"/>
      <c r="M14" s="8" t="s">
        <v>24</v>
      </c>
      <c r="N14" s="8" t="s">
        <v>23</v>
      </c>
      <c r="O14" s="61" t="s">
        <v>24</v>
      </c>
      <c r="P14" s="61" t="s">
        <v>23</v>
      </c>
      <c r="Q14" s="61" t="s">
        <v>24</v>
      </c>
      <c r="R14" s="61" t="s">
        <v>23</v>
      </c>
    </row>
    <row r="15" spans="1:18" ht="19.5" customHeight="1" thickBot="1">
      <c r="B15" s="173"/>
      <c r="C15" s="174"/>
      <c r="D15" s="174"/>
      <c r="E15" s="63" t="s">
        <v>22</v>
      </c>
      <c r="F15" s="177"/>
      <c r="G15" s="178"/>
      <c r="H15" s="177"/>
      <c r="I15" s="178"/>
      <c r="J15" s="211">
        <f>F15+H15</f>
        <v>0</v>
      </c>
      <c r="K15" s="212"/>
      <c r="M15" s="67">
        <f>330000*F14</f>
        <v>0</v>
      </c>
      <c r="N15" s="67">
        <f>120000*F15</f>
        <v>0</v>
      </c>
      <c r="O15" s="67">
        <f>330000*H14</f>
        <v>0</v>
      </c>
      <c r="P15" s="67">
        <f>120000*H15</f>
        <v>0</v>
      </c>
      <c r="Q15" s="67">
        <f>M15+O15</f>
        <v>0</v>
      </c>
      <c r="R15" s="67">
        <f>N15+P15</f>
        <v>0</v>
      </c>
    </row>
    <row r="16" spans="1:18" ht="19.5" customHeight="1" thickTop="1">
      <c r="B16" s="213" t="s">
        <v>104</v>
      </c>
      <c r="C16" s="214"/>
      <c r="D16" s="215"/>
      <c r="E16" s="219" t="s">
        <v>10</v>
      </c>
      <c r="F16" s="231"/>
      <c r="G16" s="232"/>
      <c r="H16" s="231"/>
      <c r="I16" s="232"/>
      <c r="J16" s="245">
        <f>F16+H16</f>
        <v>0</v>
      </c>
      <c r="K16" s="246"/>
    </row>
    <row r="17" spans="1:18" ht="19.5" customHeight="1" thickBot="1">
      <c r="B17" s="216"/>
      <c r="C17" s="217"/>
      <c r="D17" s="218"/>
      <c r="E17" s="220"/>
      <c r="F17" s="157"/>
      <c r="G17" s="158"/>
      <c r="H17" s="157"/>
      <c r="I17" s="158"/>
      <c r="J17" s="163"/>
      <c r="K17" s="164"/>
    </row>
    <row r="18" spans="1:18" s="64" customFormat="1" ht="39" customHeight="1">
      <c r="B18" s="247" t="s">
        <v>90</v>
      </c>
      <c r="C18" s="248"/>
      <c r="D18" s="249"/>
      <c r="E18" s="10" t="s">
        <v>15</v>
      </c>
      <c r="F18" s="140" t="str">
        <f>IF(F16="","",IF(F16&lt;=1625000,550000,IF(F16&lt;=1800000,F16*0.4-100000,IF(F16&lt;=3600000,F16*0.3+80000,IF(F16&lt;=6600000,F16*0.2+440000,IF(F16&lt;=8500000,F16*0.1+1100000,1950000))))))</f>
        <v/>
      </c>
      <c r="G18" s="141"/>
      <c r="H18" s="140" t="str">
        <f>IF(H16="","",IF(H16&lt;=1625000,550000,IF(H16&lt;=1800000,H16*0.4-100000,IF(H16&lt;=3600000,H16*0.3+80000,IF(H16&lt;=6600000,H16*0.2+440000,IF(H16&lt;=8500000,H16*0.1+1100000,1950000))))))</f>
        <v/>
      </c>
      <c r="I18" s="141"/>
      <c r="J18" s="142"/>
      <c r="K18" s="143"/>
      <c r="M18" s="3" t="s">
        <v>20</v>
      </c>
    </row>
    <row r="19" spans="1:18" ht="19.5" customHeight="1">
      <c r="A19" s="1"/>
      <c r="B19" s="135" t="s">
        <v>12</v>
      </c>
      <c r="C19" s="136"/>
      <c r="D19" s="120" t="s">
        <v>2</v>
      </c>
      <c r="E19" s="121"/>
      <c r="F19" s="137"/>
      <c r="G19" s="138" t="s">
        <v>1</v>
      </c>
      <c r="H19" s="136"/>
      <c r="I19" s="120" t="s">
        <v>2</v>
      </c>
      <c r="J19" s="121"/>
      <c r="K19" s="122"/>
    </row>
    <row r="20" spans="1:18" ht="19.5" customHeight="1">
      <c r="A20" s="1"/>
      <c r="B20" s="139" t="s">
        <v>3</v>
      </c>
      <c r="C20" s="81"/>
      <c r="D20" s="80" t="s">
        <v>13</v>
      </c>
      <c r="E20" s="134"/>
      <c r="F20" s="81"/>
      <c r="G20" s="117" t="s">
        <v>7</v>
      </c>
      <c r="H20" s="133"/>
      <c r="I20" s="117" t="s">
        <v>75</v>
      </c>
      <c r="J20" s="118"/>
      <c r="K20" s="119"/>
    </row>
    <row r="21" spans="1:18" ht="19.5" customHeight="1">
      <c r="A21" s="1"/>
      <c r="B21" s="132" t="s">
        <v>6</v>
      </c>
      <c r="C21" s="133"/>
      <c r="D21" s="80" t="s">
        <v>77</v>
      </c>
      <c r="E21" s="134"/>
      <c r="F21" s="81"/>
      <c r="G21" s="117" t="s">
        <v>73</v>
      </c>
      <c r="H21" s="133"/>
      <c r="I21" s="117" t="s">
        <v>76</v>
      </c>
      <c r="J21" s="118"/>
      <c r="K21" s="119"/>
    </row>
    <row r="22" spans="1:18" ht="19.5" customHeight="1">
      <c r="A22" s="1"/>
      <c r="B22" s="132" t="s">
        <v>8</v>
      </c>
      <c r="C22" s="133"/>
      <c r="D22" s="117" t="s">
        <v>78</v>
      </c>
      <c r="E22" s="118"/>
      <c r="F22" s="133"/>
      <c r="G22" s="80" t="s">
        <v>74</v>
      </c>
      <c r="H22" s="81"/>
      <c r="I22" s="117" t="s">
        <v>14</v>
      </c>
      <c r="J22" s="118"/>
      <c r="K22" s="119"/>
    </row>
    <row r="23" spans="1:18" ht="19.05" customHeight="1">
      <c r="B23" s="171" t="s">
        <v>91</v>
      </c>
      <c r="C23" s="172"/>
      <c r="D23" s="172"/>
      <c r="E23" s="145" t="s">
        <v>16</v>
      </c>
      <c r="F23" s="155"/>
      <c r="G23" s="156"/>
      <c r="H23" s="155"/>
      <c r="I23" s="156"/>
      <c r="J23" s="113"/>
      <c r="K23" s="114"/>
    </row>
    <row r="24" spans="1:18" ht="19.05" customHeight="1" thickBot="1">
      <c r="B24" s="194"/>
      <c r="C24" s="195"/>
      <c r="D24" s="195"/>
      <c r="E24" s="196"/>
      <c r="F24" s="197"/>
      <c r="G24" s="198"/>
      <c r="H24" s="197"/>
      <c r="I24" s="198"/>
      <c r="J24" s="115"/>
      <c r="K24" s="116"/>
    </row>
    <row r="25" spans="1:18" ht="19.05" customHeight="1">
      <c r="B25" s="199" t="s">
        <v>107</v>
      </c>
      <c r="C25" s="200"/>
      <c r="D25" s="201"/>
      <c r="E25" s="205" t="s">
        <v>86</v>
      </c>
      <c r="F25" s="207" t="str">
        <f>IF(F16="","",IF(F23&lt;&gt;"",IF(F16-F23&gt;=0,F16-F23,0),IF(F16-F18&gt;=0,F16-F18,0)))</f>
        <v/>
      </c>
      <c r="G25" s="208"/>
      <c r="H25" s="207" t="str">
        <f>IF(H16="","",IF(H23&lt;&gt;"",IF(H16-H23&gt;=0,H16-H23,0),IF(H16-H18&gt;=0,H16-H18,0)))</f>
        <v/>
      </c>
      <c r="I25" s="208"/>
      <c r="J25" s="235" t="str">
        <f>IFERROR(IF(F25&lt;&gt;"",F25+H25,""),F25)</f>
        <v/>
      </c>
      <c r="K25" s="236"/>
    </row>
    <row r="26" spans="1:18" ht="19.05" customHeight="1">
      <c r="B26" s="202"/>
      <c r="C26" s="203"/>
      <c r="D26" s="204"/>
      <c r="E26" s="206"/>
      <c r="F26" s="209"/>
      <c r="G26" s="210"/>
      <c r="H26" s="209"/>
      <c r="I26" s="210"/>
      <c r="J26" s="165"/>
      <c r="K26" s="166"/>
    </row>
    <row r="27" spans="1:18" ht="19.05" customHeight="1">
      <c r="B27" s="241" t="s">
        <v>92</v>
      </c>
      <c r="C27" s="242"/>
      <c r="D27" s="242"/>
      <c r="E27" s="220" t="s">
        <v>18</v>
      </c>
      <c r="F27" s="243">
        <f>I67</f>
        <v>430000</v>
      </c>
      <c r="G27" s="244"/>
      <c r="H27" s="243">
        <f>I93</f>
        <v>430000</v>
      </c>
      <c r="I27" s="244"/>
      <c r="J27" s="237"/>
      <c r="K27" s="238"/>
      <c r="M27" s="3" t="s">
        <v>56</v>
      </c>
    </row>
    <row r="28" spans="1:18" ht="19.05" customHeight="1">
      <c r="B28" s="202"/>
      <c r="C28" s="203"/>
      <c r="D28" s="203"/>
      <c r="E28" s="222"/>
      <c r="F28" s="209"/>
      <c r="G28" s="210"/>
      <c r="H28" s="209"/>
      <c r="I28" s="210"/>
      <c r="J28" s="239"/>
      <c r="K28" s="240"/>
    </row>
    <row r="29" spans="1:18" ht="19.05" customHeight="1">
      <c r="B29" s="171" t="s">
        <v>87</v>
      </c>
      <c r="C29" s="172"/>
      <c r="D29" s="172"/>
      <c r="E29" s="145" t="s">
        <v>88</v>
      </c>
      <c r="F29" s="233" t="str">
        <f>IFERROR(MAX(0,F25-F27),"")</f>
        <v/>
      </c>
      <c r="G29" s="234"/>
      <c r="H29" s="233" t="str">
        <f>IFERROR(MAX(0,H25-H27),"")</f>
        <v/>
      </c>
      <c r="I29" s="234"/>
      <c r="J29" s="161" t="str">
        <f>IFERROR(MAX(0,F29+H29),"")</f>
        <v/>
      </c>
      <c r="K29" s="162"/>
      <c r="M29" s="3" t="s">
        <v>20</v>
      </c>
    </row>
    <row r="30" spans="1:18" ht="19.05" customHeight="1">
      <c r="B30" s="202"/>
      <c r="C30" s="203"/>
      <c r="D30" s="203"/>
      <c r="E30" s="222"/>
      <c r="F30" s="209"/>
      <c r="G30" s="210"/>
      <c r="H30" s="209"/>
      <c r="I30" s="210"/>
      <c r="J30" s="165"/>
      <c r="K30" s="166"/>
    </row>
    <row r="31" spans="1:18" ht="19.5" customHeight="1">
      <c r="B31" s="181" t="s">
        <v>4</v>
      </c>
      <c r="C31" s="182"/>
      <c r="D31" s="182"/>
      <c r="E31" s="182"/>
      <c r="F31" s="182"/>
      <c r="G31" s="182"/>
      <c r="H31" s="182"/>
      <c r="I31" s="182"/>
      <c r="J31" s="182"/>
      <c r="K31" s="183"/>
      <c r="M31" s="145" t="s">
        <v>95</v>
      </c>
      <c r="N31" s="145"/>
      <c r="O31" s="145" t="s">
        <v>96</v>
      </c>
      <c r="P31" s="145"/>
      <c r="Q31" s="146" t="s">
        <v>89</v>
      </c>
      <c r="R31" s="147"/>
    </row>
    <row r="32" spans="1:18" ht="19.5" customHeight="1">
      <c r="B32" s="184" t="s">
        <v>105</v>
      </c>
      <c r="C32" s="185"/>
      <c r="D32" s="185"/>
      <c r="E32" s="62" t="s">
        <v>21</v>
      </c>
      <c r="F32" s="188"/>
      <c r="G32" s="188"/>
      <c r="H32" s="188"/>
      <c r="I32" s="188"/>
      <c r="J32" s="189">
        <f>F32+H32</f>
        <v>0</v>
      </c>
      <c r="K32" s="190"/>
      <c r="M32" s="61" t="s">
        <v>24</v>
      </c>
      <c r="N32" s="61" t="s">
        <v>23</v>
      </c>
      <c r="O32" s="61" t="s">
        <v>24</v>
      </c>
      <c r="P32" s="61" t="s">
        <v>23</v>
      </c>
      <c r="Q32" s="61" t="s">
        <v>24</v>
      </c>
      <c r="R32" s="61" t="s">
        <v>23</v>
      </c>
    </row>
    <row r="33" spans="2:18" ht="19.5" customHeight="1" thickBot="1">
      <c r="B33" s="186"/>
      <c r="C33" s="187"/>
      <c r="D33" s="187"/>
      <c r="E33" s="66" t="s">
        <v>22</v>
      </c>
      <c r="F33" s="191"/>
      <c r="G33" s="191"/>
      <c r="H33" s="191"/>
      <c r="I33" s="191"/>
      <c r="J33" s="192">
        <f>F33+H33</f>
        <v>0</v>
      </c>
      <c r="K33" s="193"/>
      <c r="M33" s="67">
        <f>330000*F32</f>
        <v>0</v>
      </c>
      <c r="N33" s="67">
        <f>120000*F33</f>
        <v>0</v>
      </c>
      <c r="O33" s="67">
        <f>330000*H32</f>
        <v>0</v>
      </c>
      <c r="P33" s="67">
        <f>120000*H33</f>
        <v>0</v>
      </c>
      <c r="Q33" s="67">
        <f>M33+O33</f>
        <v>0</v>
      </c>
      <c r="R33" s="67">
        <f>N33+P33</f>
        <v>0</v>
      </c>
    </row>
    <row r="34" spans="2:18" ht="20.100000000000001" customHeight="1"/>
    <row r="35" spans="2:18" ht="20.100000000000001" customHeight="1"/>
    <row r="36" spans="2:18" ht="20.100000000000001" customHeight="1" thickBot="1"/>
    <row r="37" spans="2:18" ht="20.100000000000001" customHeight="1">
      <c r="I37" s="9" t="s">
        <v>79</v>
      </c>
      <c r="J37" s="11" t="str">
        <f>IF(J9&lt;&gt;"",IF($J$25&lt;($J$9/2),"OK","NG"),"")</f>
        <v/>
      </c>
    </row>
    <row r="38" spans="2:18" ht="20.100000000000001" customHeight="1">
      <c r="I38" s="59" t="s">
        <v>80</v>
      </c>
      <c r="J38" s="60" t="str">
        <f>IF(J11&lt;&gt;"",IF($J$11&gt;980000+$Q$15+$R$15,"OK","NG"),"")</f>
        <v/>
      </c>
    </row>
    <row r="39" spans="2:18" ht="20.100000000000001" customHeight="1">
      <c r="I39" s="59" t="s">
        <v>81</v>
      </c>
      <c r="J39" s="60" t="str">
        <f>IF(J29="","",IF($J$29&lt;980000+$Q$33+$R$33,"OK","NG"))</f>
        <v/>
      </c>
    </row>
    <row r="40" spans="2:18" ht="20.100000000000001" customHeight="1" thickBot="1">
      <c r="I40" s="12" t="s">
        <v>25</v>
      </c>
      <c r="J40" s="14" t="str">
        <f>IF(J37&lt;&gt;"",IF(COUNTIF(J37:J39,"OK")=3,"対象","対象外"),"")</f>
        <v/>
      </c>
    </row>
    <row r="41" spans="2:18" ht="20.100000000000001" customHeight="1"/>
    <row r="42" spans="2:18" ht="20.100000000000001" customHeight="1"/>
    <row r="43" spans="2:18" ht="20.100000000000001" customHeight="1"/>
    <row r="44" spans="2:18" ht="20.100000000000001" customHeight="1" thickBot="1">
      <c r="B44" s="19" t="s">
        <v>98</v>
      </c>
      <c r="C44" s="20"/>
      <c r="D44" s="20"/>
      <c r="E44" s="20"/>
      <c r="F44" s="20" t="s">
        <v>108</v>
      </c>
      <c r="G44" s="20"/>
      <c r="H44" s="20"/>
      <c r="I44" s="20"/>
      <c r="J44" s="20"/>
      <c r="K44" s="20"/>
      <c r="L44" s="20"/>
      <c r="M44" s="20"/>
      <c r="N44" s="20"/>
      <c r="O44" s="20"/>
      <c r="P44" s="20"/>
      <c r="Q44" s="20"/>
      <c r="R44" s="20"/>
    </row>
    <row r="45" spans="2:18" ht="23.25" customHeight="1" thickBot="1">
      <c r="B45" s="21" t="s">
        <v>31</v>
      </c>
      <c r="C45" s="22"/>
      <c r="D45" s="22"/>
      <c r="E45" s="22"/>
      <c r="F45" s="22"/>
      <c r="G45" s="123" t="s">
        <v>35</v>
      </c>
      <c r="H45" s="123"/>
      <c r="I45" s="123" t="s">
        <v>36</v>
      </c>
      <c r="J45" s="123"/>
      <c r="K45" s="124"/>
      <c r="L45" s="20"/>
      <c r="M45" s="20"/>
      <c r="N45" s="20"/>
      <c r="O45" s="20"/>
      <c r="P45" s="20"/>
    </row>
    <row r="46" spans="2:18" ht="23.25" customHeight="1">
      <c r="B46" s="23" t="s">
        <v>37</v>
      </c>
      <c r="C46" s="24"/>
      <c r="D46" s="24"/>
      <c r="E46" s="24"/>
      <c r="F46" s="24"/>
      <c r="G46" s="125"/>
      <c r="H46" s="126"/>
      <c r="I46" s="127"/>
      <c r="J46" s="128"/>
      <c r="K46" s="25" t="s">
        <v>38</v>
      </c>
      <c r="L46" s="20"/>
      <c r="M46" s="20"/>
      <c r="N46" s="20"/>
      <c r="O46" s="20"/>
      <c r="P46" s="20"/>
    </row>
    <row r="47" spans="2:18" ht="23.25" customHeight="1">
      <c r="B47" s="26" t="s">
        <v>39</v>
      </c>
      <c r="C47" s="27"/>
      <c r="D47" s="27"/>
      <c r="E47" s="27"/>
      <c r="F47" s="27"/>
      <c r="G47" s="94"/>
      <c r="H47" s="95"/>
      <c r="I47" s="96"/>
      <c r="J47" s="97"/>
      <c r="K47" s="28" t="s">
        <v>38</v>
      </c>
      <c r="L47" s="20"/>
      <c r="M47" s="20"/>
      <c r="N47" s="20"/>
      <c r="O47" s="20"/>
      <c r="P47" s="20"/>
    </row>
    <row r="48" spans="2:18" ht="23.25" customHeight="1">
      <c r="B48" s="26" t="s">
        <v>61</v>
      </c>
      <c r="C48" s="27"/>
      <c r="D48" s="27"/>
      <c r="E48" s="27"/>
      <c r="F48" s="27"/>
      <c r="G48" s="94"/>
      <c r="H48" s="95"/>
      <c r="I48" s="74" t="str">
        <f>IF('【保護者１用】（別紙）生命保険・地震保険'!G9&gt;0,'【保護者１用】（別紙）生命保険・地震保険'!G9,"")</f>
        <v/>
      </c>
      <c r="J48" s="75"/>
      <c r="K48" s="28" t="s">
        <v>38</v>
      </c>
      <c r="L48" s="20"/>
      <c r="M48" t="s">
        <v>30</v>
      </c>
      <c r="N48" s="20"/>
      <c r="O48" s="20"/>
      <c r="P48" s="20"/>
    </row>
    <row r="49" spans="2:16" ht="23.25" customHeight="1">
      <c r="B49" s="26" t="s">
        <v>69</v>
      </c>
      <c r="C49" s="27"/>
      <c r="D49" s="27"/>
      <c r="E49" s="27"/>
      <c r="F49" s="27"/>
      <c r="G49" s="94"/>
      <c r="H49" s="95"/>
      <c r="I49" s="74" t="str">
        <f>IF('【保護者１用】（別紙）生命保険・地震保険'!G14&gt;0,'【保護者１用】（別紙）生命保険・地震保険'!G14,"")</f>
        <v/>
      </c>
      <c r="J49" s="75"/>
      <c r="K49" s="28" t="s">
        <v>38</v>
      </c>
      <c r="L49" s="20"/>
      <c r="M49" t="s">
        <v>30</v>
      </c>
      <c r="N49" s="20"/>
      <c r="O49" s="20"/>
      <c r="P49" s="20"/>
    </row>
    <row r="50" spans="2:16" ht="23.25" customHeight="1">
      <c r="B50" s="26" t="s">
        <v>40</v>
      </c>
      <c r="C50" s="27"/>
      <c r="D50" s="27"/>
      <c r="E50" s="27"/>
      <c r="F50" s="27"/>
      <c r="G50" s="94"/>
      <c r="H50" s="95"/>
      <c r="I50" s="96"/>
      <c r="J50" s="97"/>
      <c r="K50" s="28" t="s">
        <v>38</v>
      </c>
      <c r="L50" s="20"/>
      <c r="M50" s="20"/>
      <c r="N50" s="20"/>
      <c r="O50" s="20"/>
      <c r="P50" s="20"/>
    </row>
    <row r="51" spans="2:16" ht="23.25" customHeight="1">
      <c r="B51" s="26" t="s">
        <v>41</v>
      </c>
      <c r="C51" s="27"/>
      <c r="D51" s="27"/>
      <c r="E51" s="27"/>
      <c r="F51" s="27"/>
      <c r="G51" s="94"/>
      <c r="H51" s="95"/>
      <c r="I51" s="96"/>
      <c r="J51" s="97"/>
      <c r="K51" s="28" t="s">
        <v>38</v>
      </c>
      <c r="L51" s="20"/>
      <c r="M51" s="20"/>
      <c r="N51" s="20"/>
      <c r="O51" s="20"/>
      <c r="P51" s="20"/>
    </row>
    <row r="52" spans="2:16" ht="23.25" customHeight="1">
      <c r="B52" s="26" t="s">
        <v>42</v>
      </c>
      <c r="C52" s="27"/>
      <c r="D52" s="27"/>
      <c r="E52" s="27"/>
      <c r="F52" s="27"/>
      <c r="G52" s="94"/>
      <c r="H52" s="95"/>
      <c r="I52" s="96"/>
      <c r="J52" s="97"/>
      <c r="K52" s="28" t="s">
        <v>38</v>
      </c>
      <c r="L52" s="20"/>
      <c r="M52" s="20"/>
      <c r="N52" s="20"/>
      <c r="O52" s="20"/>
      <c r="P52" s="20"/>
    </row>
    <row r="53" spans="2:16" ht="23.25" customHeight="1">
      <c r="B53" s="26" t="s">
        <v>43</v>
      </c>
      <c r="C53" s="27"/>
      <c r="D53" s="27"/>
      <c r="E53" s="27"/>
      <c r="F53" s="27"/>
      <c r="G53" s="94"/>
      <c r="H53" s="95"/>
      <c r="I53" s="96"/>
      <c r="J53" s="97"/>
      <c r="K53" s="28" t="s">
        <v>38</v>
      </c>
      <c r="L53" s="20"/>
      <c r="M53" s="20"/>
      <c r="N53" s="20"/>
      <c r="O53" s="20"/>
      <c r="P53" s="20"/>
    </row>
    <row r="54" spans="2:16" ht="23.25" customHeight="1">
      <c r="B54" s="26" t="s">
        <v>44</v>
      </c>
      <c r="C54" s="27"/>
      <c r="D54" s="27"/>
      <c r="E54" s="27"/>
      <c r="F54" s="27"/>
      <c r="G54" s="94"/>
      <c r="H54" s="95"/>
      <c r="I54" s="96"/>
      <c r="J54" s="97"/>
      <c r="K54" s="28" t="s">
        <v>38</v>
      </c>
      <c r="L54" s="20"/>
      <c r="M54" s="20"/>
      <c r="N54" s="20"/>
      <c r="O54" s="20"/>
      <c r="P54" s="20"/>
    </row>
    <row r="55" spans="2:16" ht="23.25" customHeight="1" thickBot="1">
      <c r="B55" s="29" t="s">
        <v>45</v>
      </c>
      <c r="C55" s="30"/>
      <c r="D55" s="30"/>
      <c r="E55" s="30"/>
      <c r="F55" s="30"/>
      <c r="G55" s="100"/>
      <c r="H55" s="101"/>
      <c r="I55" s="102"/>
      <c r="J55" s="103"/>
      <c r="K55" s="31" t="s">
        <v>38</v>
      </c>
      <c r="L55" s="20"/>
      <c r="M55" s="20"/>
      <c r="N55" s="20"/>
      <c r="O55" s="20"/>
      <c r="P55" s="20"/>
    </row>
    <row r="56" spans="2:16" ht="42.75" customHeight="1" thickBot="1">
      <c r="B56" s="32" t="s">
        <v>46</v>
      </c>
      <c r="C56" s="33"/>
      <c r="D56" s="33"/>
      <c r="E56" s="33"/>
      <c r="F56" s="33"/>
      <c r="G56" s="34"/>
      <c r="H56" s="34"/>
      <c r="I56" s="35"/>
      <c r="J56" s="35"/>
      <c r="K56" s="36"/>
      <c r="L56" s="20"/>
      <c r="M56" s="20"/>
      <c r="N56" s="20"/>
      <c r="O56" s="20"/>
      <c r="P56" s="20"/>
    </row>
    <row r="57" spans="2:16" ht="23.25" customHeight="1">
      <c r="B57" s="37" t="s">
        <v>47</v>
      </c>
      <c r="C57" s="38"/>
      <c r="D57" s="38"/>
      <c r="E57" s="38"/>
      <c r="F57" s="38"/>
      <c r="G57" s="52"/>
      <c r="H57" s="39" t="s">
        <v>48</v>
      </c>
      <c r="I57" s="104" t="str">
        <f>IF(G57*260000=0,"",G57*260000)</f>
        <v/>
      </c>
      <c r="J57" s="105"/>
      <c r="K57" s="40" t="s">
        <v>38</v>
      </c>
      <c r="L57" s="20"/>
      <c r="M57" s="20" t="s">
        <v>49</v>
      </c>
      <c r="N57" s="20"/>
      <c r="O57" s="20"/>
      <c r="P57" s="20"/>
    </row>
    <row r="58" spans="2:16" ht="23.25" customHeight="1">
      <c r="B58" s="26" t="s">
        <v>50</v>
      </c>
      <c r="C58" s="27"/>
      <c r="D58" s="27"/>
      <c r="E58" s="27"/>
      <c r="F58" s="27"/>
      <c r="G58" s="53"/>
      <c r="H58" s="41" t="s">
        <v>48</v>
      </c>
      <c r="I58" s="74" t="str">
        <f>IF(G58*300000=0,"",G58*300000)</f>
        <v/>
      </c>
      <c r="J58" s="75"/>
      <c r="K58" s="28" t="s">
        <v>38</v>
      </c>
      <c r="L58" s="20"/>
      <c r="M58" s="20" t="s">
        <v>49</v>
      </c>
      <c r="N58" s="20"/>
      <c r="O58" s="20"/>
      <c r="P58" s="20"/>
    </row>
    <row r="59" spans="2:16" ht="23.25" customHeight="1" thickBot="1">
      <c r="B59" s="26" t="s">
        <v>51</v>
      </c>
      <c r="C59" s="27"/>
      <c r="D59" s="27"/>
      <c r="E59" s="27"/>
      <c r="F59" s="27"/>
      <c r="G59" s="53"/>
      <c r="H59" s="41" t="s">
        <v>48</v>
      </c>
      <c r="I59" s="74" t="str">
        <f>IF(G59*530000=0,"",G59*530000)</f>
        <v/>
      </c>
      <c r="J59" s="75"/>
      <c r="K59" s="28" t="s">
        <v>38</v>
      </c>
      <c r="L59" s="20"/>
      <c r="M59" s="20" t="s">
        <v>49</v>
      </c>
      <c r="N59" s="20"/>
      <c r="O59" s="20"/>
      <c r="P59" s="20"/>
    </row>
    <row r="60" spans="2:16" ht="46.5" customHeight="1" thickBot="1">
      <c r="B60" s="71" t="s">
        <v>106</v>
      </c>
      <c r="C60" s="72"/>
      <c r="D60" s="72"/>
      <c r="E60" s="72"/>
      <c r="F60" s="72"/>
      <c r="G60" s="72"/>
      <c r="H60" s="72"/>
      <c r="I60" s="72"/>
      <c r="J60" s="72"/>
      <c r="K60" s="73"/>
      <c r="L60" s="20"/>
      <c r="M60" s="20"/>
      <c r="N60" s="20"/>
      <c r="O60" s="20"/>
      <c r="P60" s="20"/>
    </row>
    <row r="61" spans="2:16" ht="42" customHeight="1">
      <c r="B61" s="68" t="s">
        <v>52</v>
      </c>
      <c r="C61" s="69"/>
      <c r="D61" s="69"/>
      <c r="E61" s="69"/>
      <c r="F61" s="70"/>
      <c r="G61" s="54"/>
      <c r="H61" s="42" t="s">
        <v>48</v>
      </c>
      <c r="I61" s="98" t="str">
        <f>IF(G61*330000=0,"",G61*330000)</f>
        <v/>
      </c>
      <c r="J61" s="99"/>
      <c r="K61" s="25" t="s">
        <v>38</v>
      </c>
      <c r="L61" s="20"/>
      <c r="M61" s="20" t="s">
        <v>49</v>
      </c>
      <c r="N61" s="20"/>
      <c r="O61" s="20"/>
      <c r="P61" s="20"/>
    </row>
    <row r="62" spans="2:16" ht="42" customHeight="1">
      <c r="B62" s="110" t="s">
        <v>53</v>
      </c>
      <c r="C62" s="111"/>
      <c r="D62" s="111"/>
      <c r="E62" s="111"/>
      <c r="F62" s="112"/>
      <c r="G62" s="53"/>
      <c r="H62" s="41" t="s">
        <v>48</v>
      </c>
      <c r="I62" s="74" t="str">
        <f>IF(G62*450000=0,"",G62*450000)</f>
        <v/>
      </c>
      <c r="J62" s="75"/>
      <c r="K62" s="28" t="s">
        <v>38</v>
      </c>
      <c r="L62" s="20"/>
      <c r="M62" s="20" t="s">
        <v>49</v>
      </c>
      <c r="N62" s="20"/>
      <c r="O62" s="20"/>
      <c r="P62" s="20"/>
    </row>
    <row r="63" spans="2:16" ht="42" customHeight="1">
      <c r="B63" s="110" t="s">
        <v>54</v>
      </c>
      <c r="C63" s="111"/>
      <c r="D63" s="111"/>
      <c r="E63" s="111"/>
      <c r="F63" s="112"/>
      <c r="G63" s="53"/>
      <c r="H63" s="41" t="s">
        <v>48</v>
      </c>
      <c r="I63" s="74" t="str">
        <f>IF(G63*330000=0,"",G63*330000)</f>
        <v/>
      </c>
      <c r="J63" s="75"/>
      <c r="K63" s="28" t="s">
        <v>38</v>
      </c>
      <c r="L63" s="20"/>
      <c r="M63" s="20" t="s">
        <v>49</v>
      </c>
      <c r="N63" s="20"/>
      <c r="O63" s="20"/>
      <c r="P63" s="20"/>
    </row>
    <row r="64" spans="2:16" ht="42" customHeight="1">
      <c r="B64" s="110" t="s">
        <v>57</v>
      </c>
      <c r="C64" s="111"/>
      <c r="D64" s="111"/>
      <c r="E64" s="111"/>
      <c r="F64" s="112"/>
      <c r="G64" s="53"/>
      <c r="H64" s="41" t="s">
        <v>48</v>
      </c>
      <c r="I64" s="74" t="str">
        <f>IF(G64*380000=0,"",G64*380000)</f>
        <v/>
      </c>
      <c r="J64" s="75"/>
      <c r="K64" s="28" t="s">
        <v>38</v>
      </c>
      <c r="L64" s="20"/>
      <c r="M64" s="20" t="s">
        <v>49</v>
      </c>
      <c r="N64" s="20"/>
      <c r="O64" s="20"/>
      <c r="P64" s="20"/>
    </row>
    <row r="65" spans="2:18" ht="42" customHeight="1">
      <c r="B65" s="110" t="s">
        <v>58</v>
      </c>
      <c r="C65" s="111"/>
      <c r="D65" s="111"/>
      <c r="E65" s="111"/>
      <c r="F65" s="112"/>
      <c r="G65" s="53"/>
      <c r="H65" s="41" t="s">
        <v>48</v>
      </c>
      <c r="I65" s="74" t="str">
        <f>IF(G65*450000=0,"",G65*450000)</f>
        <v/>
      </c>
      <c r="J65" s="75"/>
      <c r="K65" s="28" t="s">
        <v>38</v>
      </c>
      <c r="L65" s="20"/>
      <c r="M65" s="20" t="s">
        <v>49</v>
      </c>
      <c r="N65" s="20"/>
      <c r="O65" s="20"/>
      <c r="P65" s="20"/>
    </row>
    <row r="66" spans="2:18" ht="23.25" customHeight="1" thickBot="1">
      <c r="B66" s="43" t="s">
        <v>55</v>
      </c>
      <c r="C66" s="44"/>
      <c r="D66" s="45"/>
      <c r="E66" s="45"/>
      <c r="F66" s="46"/>
      <c r="G66" s="76"/>
      <c r="H66" s="77"/>
      <c r="I66" s="78">
        <v>430000</v>
      </c>
      <c r="J66" s="79"/>
      <c r="K66" s="47" t="s">
        <v>38</v>
      </c>
      <c r="L66" s="20"/>
      <c r="M66" s="20" t="s">
        <v>60</v>
      </c>
      <c r="N66" s="20"/>
      <c r="O66" s="20"/>
      <c r="P66" s="20"/>
    </row>
    <row r="67" spans="2:18" ht="23.25" customHeight="1" thickTop="1" thickBot="1">
      <c r="B67" s="48" t="s">
        <v>9</v>
      </c>
      <c r="C67" s="49"/>
      <c r="D67" s="49"/>
      <c r="E67" s="49"/>
      <c r="F67" s="50"/>
      <c r="G67" s="106"/>
      <c r="H67" s="107"/>
      <c r="I67" s="108">
        <f>IF(SUM(I46:J55,I57:J59,I61:J66)&lt;430000,"",SUM(I46:J55,I57:J59,I61:J66))</f>
        <v>430000</v>
      </c>
      <c r="J67" s="109">
        <v>430000</v>
      </c>
      <c r="K67" s="51" t="s">
        <v>38</v>
      </c>
      <c r="L67" s="20"/>
      <c r="M67" s="20" t="s">
        <v>59</v>
      </c>
      <c r="N67" s="20"/>
      <c r="O67" s="20"/>
      <c r="P67" s="20"/>
    </row>
    <row r="68" spans="2:18" ht="23.25" customHeight="1">
      <c r="B68" s="19"/>
      <c r="C68" s="19"/>
      <c r="D68" s="19"/>
      <c r="E68" s="19"/>
      <c r="F68" s="20"/>
      <c r="G68" s="20"/>
      <c r="H68" s="20"/>
      <c r="I68" s="20"/>
      <c r="J68" s="20"/>
      <c r="K68" s="20"/>
      <c r="L68" s="20"/>
      <c r="M68" s="20"/>
      <c r="N68" s="20"/>
      <c r="O68" s="20"/>
      <c r="P68" s="20"/>
      <c r="Q68" s="20"/>
      <c r="R68" s="20"/>
    </row>
    <row r="69" spans="2:18" ht="20.100000000000001" customHeight="1"/>
    <row r="70" spans="2:18" ht="20.100000000000001" customHeight="1" thickBot="1">
      <c r="B70" s="19" t="s">
        <v>99</v>
      </c>
      <c r="C70" s="20"/>
      <c r="D70" s="20"/>
      <c r="E70" s="20"/>
      <c r="F70" s="20" t="s">
        <v>109</v>
      </c>
      <c r="G70" s="20"/>
      <c r="H70" s="20"/>
      <c r="I70" s="20"/>
      <c r="J70" s="20"/>
      <c r="K70" s="20"/>
      <c r="L70" s="20"/>
      <c r="M70" s="20"/>
      <c r="N70" s="20"/>
      <c r="O70" s="20"/>
      <c r="P70" s="20"/>
      <c r="Q70" s="20"/>
      <c r="R70" s="20"/>
    </row>
    <row r="71" spans="2:18" ht="23.25" customHeight="1" thickBot="1">
      <c r="B71" s="21" t="s">
        <v>31</v>
      </c>
      <c r="C71" s="22"/>
      <c r="D71" s="22"/>
      <c r="E71" s="22"/>
      <c r="F71" s="22"/>
      <c r="G71" s="123" t="s">
        <v>35</v>
      </c>
      <c r="H71" s="123"/>
      <c r="I71" s="123" t="s">
        <v>36</v>
      </c>
      <c r="J71" s="123"/>
      <c r="K71" s="124"/>
      <c r="L71" s="20"/>
      <c r="M71" s="20"/>
      <c r="N71" s="20"/>
      <c r="O71" s="20"/>
      <c r="P71" s="20"/>
    </row>
    <row r="72" spans="2:18" ht="23.25" customHeight="1">
      <c r="B72" s="23" t="s">
        <v>37</v>
      </c>
      <c r="C72" s="24"/>
      <c r="D72" s="24"/>
      <c r="E72" s="24"/>
      <c r="F72" s="24"/>
      <c r="G72" s="125"/>
      <c r="H72" s="126"/>
      <c r="I72" s="127"/>
      <c r="J72" s="128"/>
      <c r="K72" s="25" t="s">
        <v>38</v>
      </c>
      <c r="L72" s="20"/>
      <c r="M72" s="20"/>
      <c r="N72" s="20"/>
      <c r="O72" s="20"/>
      <c r="P72" s="20"/>
    </row>
    <row r="73" spans="2:18" ht="23.25" customHeight="1">
      <c r="B73" s="26" t="s">
        <v>39</v>
      </c>
      <c r="C73" s="27"/>
      <c r="D73" s="27"/>
      <c r="E73" s="27"/>
      <c r="F73" s="27"/>
      <c r="G73" s="94"/>
      <c r="H73" s="95"/>
      <c r="I73" s="96"/>
      <c r="J73" s="97"/>
      <c r="K73" s="28" t="s">
        <v>38</v>
      </c>
      <c r="L73" s="20"/>
      <c r="M73" s="20"/>
      <c r="N73" s="20"/>
      <c r="O73" s="20"/>
      <c r="P73" s="20"/>
    </row>
    <row r="74" spans="2:18" ht="23.25" customHeight="1">
      <c r="B74" s="26" t="s">
        <v>61</v>
      </c>
      <c r="C74" s="27"/>
      <c r="D74" s="27"/>
      <c r="E74" s="27"/>
      <c r="F74" s="27"/>
      <c r="G74" s="94"/>
      <c r="H74" s="95"/>
      <c r="I74" s="74" t="str">
        <f>IF('【保護者２用】（別紙）生命保険・地震保険'!G9&gt;0,'【保護者２用】（別紙）生命保険・地震保険'!G9,"")</f>
        <v/>
      </c>
      <c r="J74" s="75"/>
      <c r="K74" s="28" t="s">
        <v>38</v>
      </c>
      <c r="L74" s="20"/>
      <c r="M74" t="s">
        <v>30</v>
      </c>
      <c r="N74" s="20"/>
      <c r="O74" s="20"/>
      <c r="P74" s="20"/>
    </row>
    <row r="75" spans="2:18" ht="23.25" customHeight="1">
      <c r="B75" s="26" t="s">
        <v>69</v>
      </c>
      <c r="C75" s="27"/>
      <c r="D75" s="27"/>
      <c r="E75" s="27"/>
      <c r="F75" s="27"/>
      <c r="G75" s="94"/>
      <c r="H75" s="95"/>
      <c r="I75" s="74" t="str">
        <f>IF('【保護者２用】（別紙）生命保険・地震保険'!G14&gt;0,'【保護者２用】（別紙）生命保険・地震保険'!G14,"")</f>
        <v/>
      </c>
      <c r="J75" s="75"/>
      <c r="K75" s="28" t="s">
        <v>38</v>
      </c>
      <c r="L75" s="20"/>
      <c r="M75" t="s">
        <v>30</v>
      </c>
      <c r="N75" s="20"/>
      <c r="O75" s="20"/>
      <c r="P75" s="20"/>
    </row>
    <row r="76" spans="2:18" ht="23.25" customHeight="1">
      <c r="B76" s="26" t="s">
        <v>40</v>
      </c>
      <c r="C76" s="27"/>
      <c r="D76" s="27"/>
      <c r="E76" s="27"/>
      <c r="F76" s="27"/>
      <c r="G76" s="94"/>
      <c r="H76" s="95"/>
      <c r="I76" s="96"/>
      <c r="J76" s="97"/>
      <c r="K76" s="28" t="s">
        <v>38</v>
      </c>
      <c r="L76" s="20"/>
      <c r="M76" s="20"/>
      <c r="N76" s="20"/>
      <c r="O76" s="20"/>
      <c r="P76" s="20"/>
    </row>
    <row r="77" spans="2:18" ht="23.25" customHeight="1">
      <c r="B77" s="26" t="s">
        <v>41</v>
      </c>
      <c r="C77" s="27"/>
      <c r="D77" s="27"/>
      <c r="E77" s="27"/>
      <c r="F77" s="27"/>
      <c r="G77" s="94"/>
      <c r="H77" s="95"/>
      <c r="I77" s="96"/>
      <c r="J77" s="97"/>
      <c r="K77" s="28" t="s">
        <v>38</v>
      </c>
      <c r="L77" s="20"/>
      <c r="M77" s="20"/>
      <c r="N77" s="20"/>
      <c r="O77" s="20"/>
      <c r="P77" s="20"/>
    </row>
    <row r="78" spans="2:18" ht="23.25" customHeight="1">
      <c r="B78" s="26" t="s">
        <v>42</v>
      </c>
      <c r="C78" s="27"/>
      <c r="D78" s="27"/>
      <c r="E78" s="27"/>
      <c r="F78" s="27"/>
      <c r="G78" s="94"/>
      <c r="H78" s="95"/>
      <c r="I78" s="96"/>
      <c r="J78" s="97"/>
      <c r="K78" s="28" t="s">
        <v>38</v>
      </c>
      <c r="L78" s="20"/>
      <c r="M78" s="20"/>
      <c r="N78" s="20"/>
      <c r="O78" s="20"/>
      <c r="P78" s="20"/>
    </row>
    <row r="79" spans="2:18" ht="23.25" customHeight="1">
      <c r="B79" s="26" t="s">
        <v>43</v>
      </c>
      <c r="C79" s="27"/>
      <c r="D79" s="27"/>
      <c r="E79" s="27"/>
      <c r="F79" s="27"/>
      <c r="G79" s="94"/>
      <c r="H79" s="95"/>
      <c r="I79" s="96"/>
      <c r="J79" s="97"/>
      <c r="K79" s="28" t="s">
        <v>38</v>
      </c>
      <c r="L79" s="20"/>
      <c r="M79" s="20"/>
      <c r="N79" s="20"/>
      <c r="O79" s="20"/>
      <c r="P79" s="20"/>
    </row>
    <row r="80" spans="2:18" ht="23.25" customHeight="1">
      <c r="B80" s="26" t="s">
        <v>44</v>
      </c>
      <c r="C80" s="27"/>
      <c r="D80" s="27"/>
      <c r="E80" s="27"/>
      <c r="F80" s="27"/>
      <c r="G80" s="94"/>
      <c r="H80" s="95"/>
      <c r="I80" s="96"/>
      <c r="J80" s="97"/>
      <c r="K80" s="28" t="s">
        <v>38</v>
      </c>
      <c r="L80" s="20"/>
      <c r="M80" s="20"/>
      <c r="N80" s="20"/>
      <c r="O80" s="20"/>
      <c r="P80" s="20"/>
    </row>
    <row r="81" spans="2:18" ht="23.25" customHeight="1" thickBot="1">
      <c r="B81" s="29" t="s">
        <v>45</v>
      </c>
      <c r="C81" s="30"/>
      <c r="D81" s="30"/>
      <c r="E81" s="30"/>
      <c r="F81" s="30"/>
      <c r="G81" s="100"/>
      <c r="H81" s="101"/>
      <c r="I81" s="102"/>
      <c r="J81" s="103"/>
      <c r="K81" s="31" t="s">
        <v>38</v>
      </c>
      <c r="L81" s="20"/>
      <c r="M81" s="20"/>
      <c r="N81" s="20"/>
      <c r="O81" s="20"/>
      <c r="P81" s="20"/>
    </row>
    <row r="82" spans="2:18" ht="42.75" customHeight="1" thickBot="1">
      <c r="B82" s="32" t="s">
        <v>46</v>
      </c>
      <c r="C82" s="33"/>
      <c r="D82" s="33"/>
      <c r="E82" s="33"/>
      <c r="F82" s="33"/>
      <c r="G82" s="34"/>
      <c r="H82" s="34"/>
      <c r="I82" s="35"/>
      <c r="J82" s="35"/>
      <c r="K82" s="36"/>
      <c r="L82" s="20"/>
      <c r="M82" s="20"/>
      <c r="N82" s="20"/>
      <c r="O82" s="20"/>
      <c r="P82" s="20"/>
    </row>
    <row r="83" spans="2:18" ht="23.25" customHeight="1">
      <c r="B83" s="37" t="s">
        <v>47</v>
      </c>
      <c r="C83" s="38"/>
      <c r="D83" s="38"/>
      <c r="E83" s="38"/>
      <c r="F83" s="38"/>
      <c r="G83" s="52"/>
      <c r="H83" s="39" t="s">
        <v>48</v>
      </c>
      <c r="I83" s="104" t="str">
        <f>IF(G83*260000=0,"",G83*260000)</f>
        <v/>
      </c>
      <c r="J83" s="105"/>
      <c r="K83" s="40" t="s">
        <v>38</v>
      </c>
      <c r="L83" s="20"/>
      <c r="M83" s="20" t="s">
        <v>49</v>
      </c>
      <c r="N83" s="20"/>
      <c r="O83" s="20"/>
      <c r="P83" s="20"/>
    </row>
    <row r="84" spans="2:18" ht="23.25" customHeight="1">
      <c r="B84" s="26" t="s">
        <v>50</v>
      </c>
      <c r="C84" s="27"/>
      <c r="D84" s="27"/>
      <c r="E84" s="27"/>
      <c r="F84" s="27"/>
      <c r="G84" s="53"/>
      <c r="H84" s="41" t="s">
        <v>48</v>
      </c>
      <c r="I84" s="74" t="str">
        <f>IF(G84*300000=0,"",G84*300000)</f>
        <v/>
      </c>
      <c r="J84" s="75"/>
      <c r="K84" s="28" t="s">
        <v>38</v>
      </c>
      <c r="L84" s="20"/>
      <c r="M84" s="20" t="s">
        <v>49</v>
      </c>
      <c r="N84" s="20"/>
      <c r="O84" s="20"/>
      <c r="P84" s="20"/>
    </row>
    <row r="85" spans="2:18" ht="23.25" customHeight="1" thickBot="1">
      <c r="B85" s="26" t="s">
        <v>51</v>
      </c>
      <c r="C85" s="27"/>
      <c r="D85" s="27"/>
      <c r="E85" s="27"/>
      <c r="F85" s="27"/>
      <c r="G85" s="53"/>
      <c r="H85" s="41" t="s">
        <v>48</v>
      </c>
      <c r="I85" s="74" t="str">
        <f>IF(G85*530000=0,"",G85*530000)</f>
        <v/>
      </c>
      <c r="J85" s="75"/>
      <c r="K85" s="28" t="s">
        <v>38</v>
      </c>
      <c r="L85" s="20"/>
      <c r="M85" s="20" t="s">
        <v>49</v>
      </c>
      <c r="N85" s="20"/>
      <c r="O85" s="20"/>
      <c r="P85" s="20"/>
    </row>
    <row r="86" spans="2:18" ht="46.5" customHeight="1" thickBot="1">
      <c r="B86" s="71" t="s">
        <v>106</v>
      </c>
      <c r="C86" s="72"/>
      <c r="D86" s="72"/>
      <c r="E86" s="72"/>
      <c r="F86" s="72"/>
      <c r="G86" s="72"/>
      <c r="H86" s="72"/>
      <c r="I86" s="72"/>
      <c r="J86" s="72"/>
      <c r="K86" s="73"/>
      <c r="L86" s="20"/>
      <c r="M86" s="20"/>
      <c r="N86" s="20"/>
      <c r="O86" s="20"/>
      <c r="P86" s="20"/>
    </row>
    <row r="87" spans="2:18" ht="42" customHeight="1">
      <c r="B87" s="68" t="s">
        <v>52</v>
      </c>
      <c r="C87" s="69"/>
      <c r="D87" s="69"/>
      <c r="E87" s="69"/>
      <c r="F87" s="70"/>
      <c r="G87" s="54"/>
      <c r="H87" s="42" t="s">
        <v>48</v>
      </c>
      <c r="I87" s="98" t="str">
        <f>IF(G87*330000=0,"",G87*330000)</f>
        <v/>
      </c>
      <c r="J87" s="99"/>
      <c r="K87" s="25" t="s">
        <v>38</v>
      </c>
      <c r="L87" s="20"/>
      <c r="M87" s="20" t="s">
        <v>49</v>
      </c>
      <c r="N87" s="20"/>
      <c r="O87" s="20"/>
      <c r="P87" s="20"/>
    </row>
    <row r="88" spans="2:18" ht="42" customHeight="1">
      <c r="B88" s="110" t="s">
        <v>53</v>
      </c>
      <c r="C88" s="111"/>
      <c r="D88" s="111"/>
      <c r="E88" s="111"/>
      <c r="F88" s="112"/>
      <c r="G88" s="53"/>
      <c r="H88" s="41" t="s">
        <v>48</v>
      </c>
      <c r="I88" s="74" t="str">
        <f>IF(G88*450000=0,"",G88*450000)</f>
        <v/>
      </c>
      <c r="J88" s="75"/>
      <c r="K88" s="28" t="s">
        <v>38</v>
      </c>
      <c r="L88" s="20"/>
      <c r="M88" s="20" t="s">
        <v>49</v>
      </c>
      <c r="N88" s="20"/>
      <c r="O88" s="20"/>
      <c r="P88" s="20"/>
    </row>
    <row r="89" spans="2:18" ht="42" customHeight="1">
      <c r="B89" s="110" t="s">
        <v>54</v>
      </c>
      <c r="C89" s="111"/>
      <c r="D89" s="111"/>
      <c r="E89" s="111"/>
      <c r="F89" s="112"/>
      <c r="G89" s="53"/>
      <c r="H89" s="41" t="s">
        <v>48</v>
      </c>
      <c r="I89" s="74" t="str">
        <f>IF(G89*330000=0,"",G89*330000)</f>
        <v/>
      </c>
      <c r="J89" s="75"/>
      <c r="K89" s="28" t="s">
        <v>38</v>
      </c>
      <c r="L89" s="20"/>
      <c r="M89" s="20" t="s">
        <v>49</v>
      </c>
      <c r="N89" s="20"/>
      <c r="O89" s="20"/>
      <c r="P89" s="20"/>
    </row>
    <row r="90" spans="2:18" ht="42" customHeight="1">
      <c r="B90" s="110" t="s">
        <v>57</v>
      </c>
      <c r="C90" s="111"/>
      <c r="D90" s="111"/>
      <c r="E90" s="111"/>
      <c r="F90" s="112"/>
      <c r="G90" s="53"/>
      <c r="H90" s="41" t="s">
        <v>48</v>
      </c>
      <c r="I90" s="74" t="str">
        <f>IF(G90*380000=0,"",G90*380000)</f>
        <v/>
      </c>
      <c r="J90" s="75"/>
      <c r="K90" s="28" t="s">
        <v>38</v>
      </c>
      <c r="L90" s="20"/>
      <c r="M90" s="20" t="s">
        <v>49</v>
      </c>
      <c r="N90" s="20"/>
      <c r="O90" s="20"/>
      <c r="P90" s="20"/>
    </row>
    <row r="91" spans="2:18" ht="42" customHeight="1">
      <c r="B91" s="110" t="s">
        <v>58</v>
      </c>
      <c r="C91" s="111"/>
      <c r="D91" s="111"/>
      <c r="E91" s="111"/>
      <c r="F91" s="112"/>
      <c r="G91" s="53"/>
      <c r="H91" s="41" t="s">
        <v>48</v>
      </c>
      <c r="I91" s="74" t="str">
        <f>IF(G91*450000=0,"",G91*450000)</f>
        <v/>
      </c>
      <c r="J91" s="75"/>
      <c r="K91" s="28" t="s">
        <v>38</v>
      </c>
      <c r="L91" s="20"/>
      <c r="M91" s="20" t="s">
        <v>49</v>
      </c>
      <c r="N91" s="20"/>
      <c r="O91" s="20"/>
      <c r="P91" s="20"/>
    </row>
    <row r="92" spans="2:18" ht="23.25" customHeight="1" thickBot="1">
      <c r="B92" s="43" t="s">
        <v>55</v>
      </c>
      <c r="C92" s="44"/>
      <c r="D92" s="45"/>
      <c r="E92" s="45"/>
      <c r="F92" s="46"/>
      <c r="G92" s="76"/>
      <c r="H92" s="77"/>
      <c r="I92" s="78">
        <v>430000</v>
      </c>
      <c r="J92" s="79"/>
      <c r="K92" s="47" t="s">
        <v>38</v>
      </c>
      <c r="L92" s="20"/>
      <c r="M92" s="20" t="s">
        <v>60</v>
      </c>
      <c r="N92" s="20"/>
      <c r="O92" s="20"/>
      <c r="P92" s="20"/>
    </row>
    <row r="93" spans="2:18" ht="23.25" customHeight="1" thickTop="1" thickBot="1">
      <c r="B93" s="48" t="s">
        <v>9</v>
      </c>
      <c r="C93" s="49"/>
      <c r="D93" s="49"/>
      <c r="E93" s="49"/>
      <c r="F93" s="50"/>
      <c r="G93" s="106"/>
      <c r="H93" s="107"/>
      <c r="I93" s="108">
        <f>IF(SUM(I72:J81,I83:J85,I87:J92)&lt;430000,"",SUM(I72:J81,I83:J85,I87:J92))</f>
        <v>430000</v>
      </c>
      <c r="J93" s="109">
        <v>430000</v>
      </c>
      <c r="K93" s="51" t="s">
        <v>38</v>
      </c>
      <c r="L93" s="20"/>
      <c r="M93" s="20" t="s">
        <v>59</v>
      </c>
      <c r="N93" s="20"/>
      <c r="O93" s="20"/>
      <c r="P93" s="20"/>
    </row>
    <row r="94" spans="2:18" ht="23.25" customHeight="1">
      <c r="B94" s="19"/>
      <c r="C94" s="19"/>
      <c r="D94" s="19"/>
      <c r="E94" s="19"/>
      <c r="F94" s="20"/>
      <c r="G94" s="20"/>
      <c r="H94" s="20"/>
      <c r="I94" s="20"/>
      <c r="J94" s="20"/>
      <c r="K94" s="20"/>
      <c r="L94" s="20"/>
      <c r="M94" s="20"/>
      <c r="N94" s="20"/>
      <c r="O94" s="20"/>
      <c r="P94" s="20"/>
      <c r="Q94" s="20"/>
      <c r="R94" s="20"/>
    </row>
  </sheetData>
  <mergeCells count="170">
    <mergeCell ref="B91:F91"/>
    <mergeCell ref="I91:J91"/>
    <mergeCell ref="G92:H92"/>
    <mergeCell ref="I92:J92"/>
    <mergeCell ref="G93:H93"/>
    <mergeCell ref="I93:J93"/>
    <mergeCell ref="B88:F88"/>
    <mergeCell ref="I88:J88"/>
    <mergeCell ref="B89:F89"/>
    <mergeCell ref="I89:J89"/>
    <mergeCell ref="B90:F90"/>
    <mergeCell ref="I90:J90"/>
    <mergeCell ref="I84:J84"/>
    <mergeCell ref="I85:J85"/>
    <mergeCell ref="B86:K86"/>
    <mergeCell ref="B87:F87"/>
    <mergeCell ref="I87:J87"/>
    <mergeCell ref="G80:H80"/>
    <mergeCell ref="I80:J80"/>
    <mergeCell ref="G81:H81"/>
    <mergeCell ref="I81:J81"/>
    <mergeCell ref="I83:J83"/>
    <mergeCell ref="G77:H77"/>
    <mergeCell ref="I77:J77"/>
    <mergeCell ref="G78:H78"/>
    <mergeCell ref="I78:J78"/>
    <mergeCell ref="G79:H79"/>
    <mergeCell ref="I79:J79"/>
    <mergeCell ref="G74:H74"/>
    <mergeCell ref="I74:J74"/>
    <mergeCell ref="G75:H75"/>
    <mergeCell ref="I75:J75"/>
    <mergeCell ref="G76:H76"/>
    <mergeCell ref="I76:J76"/>
    <mergeCell ref="G71:H71"/>
    <mergeCell ref="I71:K71"/>
    <mergeCell ref="G72:H72"/>
    <mergeCell ref="I72:J72"/>
    <mergeCell ref="G73:H73"/>
    <mergeCell ref="I73:J73"/>
    <mergeCell ref="E9:E10"/>
    <mergeCell ref="B11:D13"/>
    <mergeCell ref="E11:E13"/>
    <mergeCell ref="F16:G17"/>
    <mergeCell ref="H16:I17"/>
    <mergeCell ref="J29:K30"/>
    <mergeCell ref="B29:D30"/>
    <mergeCell ref="E29:E30"/>
    <mergeCell ref="F29:G30"/>
    <mergeCell ref="H29:I30"/>
    <mergeCell ref="J25:K26"/>
    <mergeCell ref="J27:K28"/>
    <mergeCell ref="B27:D28"/>
    <mergeCell ref="E27:E28"/>
    <mergeCell ref="F27:G28"/>
    <mergeCell ref="H27:I28"/>
    <mergeCell ref="J16:K17"/>
    <mergeCell ref="B18:D18"/>
    <mergeCell ref="Q13:R13"/>
    <mergeCell ref="M31:N31"/>
    <mergeCell ref="O31:P31"/>
    <mergeCell ref="Q31:R31"/>
    <mergeCell ref="B31:K31"/>
    <mergeCell ref="B32:D33"/>
    <mergeCell ref="F32:G32"/>
    <mergeCell ref="H32:I32"/>
    <mergeCell ref="J32:K32"/>
    <mergeCell ref="F33:G33"/>
    <mergeCell ref="H33:I33"/>
    <mergeCell ref="J33:K33"/>
    <mergeCell ref="B23:D24"/>
    <mergeCell ref="E23:E24"/>
    <mergeCell ref="F23:G24"/>
    <mergeCell ref="H23:I24"/>
    <mergeCell ref="B25:D26"/>
    <mergeCell ref="E25:E26"/>
    <mergeCell ref="F25:G26"/>
    <mergeCell ref="H25:I26"/>
    <mergeCell ref="H15:I15"/>
    <mergeCell ref="J15:K15"/>
    <mergeCell ref="B16:D17"/>
    <mergeCell ref="E16:E17"/>
    <mergeCell ref="O13:P13"/>
    <mergeCell ref="H9:I10"/>
    <mergeCell ref="J9:K10"/>
    <mergeCell ref="H11:I13"/>
    <mergeCell ref="J11:K13"/>
    <mergeCell ref="M13:N13"/>
    <mergeCell ref="B9:D10"/>
    <mergeCell ref="B14:D15"/>
    <mergeCell ref="F9:G10"/>
    <mergeCell ref="F11:G13"/>
    <mergeCell ref="F14:G14"/>
    <mergeCell ref="F15:G15"/>
    <mergeCell ref="H14:I14"/>
    <mergeCell ref="J14:K14"/>
    <mergeCell ref="C2:J2"/>
    <mergeCell ref="B22:C22"/>
    <mergeCell ref="D20:F20"/>
    <mergeCell ref="G20:H20"/>
    <mergeCell ref="D21:F21"/>
    <mergeCell ref="G21:H21"/>
    <mergeCell ref="B19:C19"/>
    <mergeCell ref="D19:F19"/>
    <mergeCell ref="G19:H19"/>
    <mergeCell ref="B20:C20"/>
    <mergeCell ref="B21:C21"/>
    <mergeCell ref="D22:F22"/>
    <mergeCell ref="G22:H22"/>
    <mergeCell ref="I22:K22"/>
    <mergeCell ref="F18:G18"/>
    <mergeCell ref="H18:I18"/>
    <mergeCell ref="J18:K18"/>
    <mergeCell ref="B5:B6"/>
    <mergeCell ref="F8:G8"/>
    <mergeCell ref="H8:I8"/>
    <mergeCell ref="J8:K8"/>
    <mergeCell ref="B7:K7"/>
    <mergeCell ref="J23:K24"/>
    <mergeCell ref="I21:K21"/>
    <mergeCell ref="I20:K20"/>
    <mergeCell ref="I19:K19"/>
    <mergeCell ref="G45:H45"/>
    <mergeCell ref="I45:K45"/>
    <mergeCell ref="G46:H46"/>
    <mergeCell ref="I46:J46"/>
    <mergeCell ref="G47:H47"/>
    <mergeCell ref="I47:J47"/>
    <mergeCell ref="I48:J48"/>
    <mergeCell ref="G49:H49"/>
    <mergeCell ref="I49:J49"/>
    <mergeCell ref="G50:H50"/>
    <mergeCell ref="I50:J50"/>
    <mergeCell ref="G51:H51"/>
    <mergeCell ref="I51:J51"/>
    <mergeCell ref="G52:H52"/>
    <mergeCell ref="I52:J52"/>
    <mergeCell ref="G67:H67"/>
    <mergeCell ref="I67:J67"/>
    <mergeCell ref="B65:F65"/>
    <mergeCell ref="I62:J62"/>
    <mergeCell ref="I63:J63"/>
    <mergeCell ref="I64:J64"/>
    <mergeCell ref="B64:F64"/>
    <mergeCell ref="B63:F63"/>
    <mergeCell ref="B62:F62"/>
    <mergeCell ref="B61:F61"/>
    <mergeCell ref="B60:K60"/>
    <mergeCell ref="I65:J65"/>
    <mergeCell ref="G66:H66"/>
    <mergeCell ref="I66:J66"/>
    <mergeCell ref="F4:G4"/>
    <mergeCell ref="F5:G5"/>
    <mergeCell ref="F6:G6"/>
    <mergeCell ref="H4:K4"/>
    <mergeCell ref="H5:K5"/>
    <mergeCell ref="H6:K6"/>
    <mergeCell ref="C4:E4"/>
    <mergeCell ref="C5:E6"/>
    <mergeCell ref="G53:H53"/>
    <mergeCell ref="I53:J53"/>
    <mergeCell ref="I58:J58"/>
    <mergeCell ref="I59:J59"/>
    <mergeCell ref="I61:J61"/>
    <mergeCell ref="G54:H54"/>
    <mergeCell ref="I54:J54"/>
    <mergeCell ref="G55:H55"/>
    <mergeCell ref="I55:J55"/>
    <mergeCell ref="I57:J57"/>
    <mergeCell ref="G48:H48"/>
  </mergeCells>
  <phoneticPr fontId="2"/>
  <printOptions horizontalCentered="1"/>
  <pageMargins left="0.59055118110236227" right="0.19685039370078741" top="0.59055118110236227" bottom="0.19685039370078741" header="0.51181102362204722" footer="0.51181102362204722"/>
  <pageSetup paperSize="9" scale="96" fitToHeight="0" orientation="portrait" r:id="rId1"/>
  <headerFooter alignWithMargins="0"/>
  <rowBreaks count="2" manualBreakCount="2">
    <brk id="42" min="1" max="10" man="1"/>
    <brk id="68" min="1" max="10" man="1"/>
  </rowBreaks>
  <ignoredErrors>
    <ignoredError sqref="I6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zoomScale="115" zoomScaleNormal="100" zoomScaleSheetLayoutView="115" workbookViewId="0">
      <selection activeCell="A19" sqref="A19"/>
    </sheetView>
  </sheetViews>
  <sheetFormatPr defaultColWidth="9" defaultRowHeight="13.2"/>
  <cols>
    <col min="1" max="2" width="14.33203125" style="16" customWidth="1"/>
    <col min="3" max="3" width="3.6640625" style="16" customWidth="1"/>
    <col min="4" max="5" width="14.33203125" style="16" customWidth="1"/>
    <col min="6" max="6" width="3.6640625" style="16" customWidth="1"/>
    <col min="7" max="8" width="14.3320312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xr:uid="{00000000-0004-0000-0100-000000000000}"/>
  </hyperlinks>
  <pageMargins left="1" right="1" top="1" bottom="1" header="0.5" footer="0.5"/>
  <pageSetup paperSize="9" scale="8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
  <sheetViews>
    <sheetView view="pageBreakPreview" zoomScale="115" zoomScaleNormal="100" zoomScaleSheetLayoutView="115" workbookViewId="0">
      <selection activeCell="A5" sqref="A5"/>
    </sheetView>
  </sheetViews>
  <sheetFormatPr defaultColWidth="9" defaultRowHeight="13.2"/>
  <cols>
    <col min="1" max="2" width="14.33203125" style="16" customWidth="1"/>
    <col min="3" max="3" width="3.6640625" style="16" customWidth="1"/>
    <col min="4" max="5" width="14.33203125" style="16" customWidth="1"/>
    <col min="6" max="6" width="3.6640625" style="16" customWidth="1"/>
    <col min="7" max="8" width="14.33203125" style="16" customWidth="1"/>
    <col min="9" max="16384" width="9" style="16"/>
  </cols>
  <sheetData>
    <row r="1" spans="1:8" ht="22.5" customHeight="1">
      <c r="A1" s="16" t="s">
        <v>32</v>
      </c>
    </row>
    <row r="2" spans="1:8" ht="22.5" customHeight="1">
      <c r="A2" s="15" t="s">
        <v>33</v>
      </c>
    </row>
    <row r="3" spans="1:8" ht="22.5" customHeight="1">
      <c r="A3" s="16" t="s">
        <v>62</v>
      </c>
      <c r="D3" s="16" t="s">
        <v>64</v>
      </c>
      <c r="G3" s="16" t="s">
        <v>66</v>
      </c>
    </row>
    <row r="4" spans="1:8" ht="22.5" customHeight="1">
      <c r="A4" s="55" t="s">
        <v>26</v>
      </c>
      <c r="B4" s="55" t="s">
        <v>27</v>
      </c>
      <c r="D4" s="55" t="s">
        <v>26</v>
      </c>
      <c r="E4" s="55" t="s">
        <v>27</v>
      </c>
      <c r="G4" s="55" t="s">
        <v>26</v>
      </c>
      <c r="H4" s="55" t="s">
        <v>27</v>
      </c>
    </row>
    <row r="5" spans="1:8" ht="22.5" customHeight="1">
      <c r="A5" s="56"/>
      <c r="B5" s="57" t="str">
        <f>IF(A5=0,"",IF(A5&lt;=12000,A5,IF(AND(A5&gt;12000,A5&lt;=32000),A5/2+6000,IF(AND(A5&gt;32100,A5&lt;=56000),A5/4+14000,28000))))</f>
        <v/>
      </c>
      <c r="D5" s="56"/>
      <c r="E5" s="57" t="str">
        <f>IF(D5=0,"",IF(D5&lt;=12000,D5,IF(AND(D5&gt;12000,D5&lt;=32000),D5/2+6000,IF(AND(D5&gt;32100,D5&lt;=56000),D5/4+14000,28000))))</f>
        <v/>
      </c>
      <c r="G5" s="56"/>
      <c r="H5" s="57" t="str">
        <f>IF(G5=0,"",IF(G5&lt;=12000,G5,IF(AND(G5&gt;12000,G5&lt;=32000),G5/2+6000,IF(AND(G5&gt;32100,G5&lt;=56000),G5/4+14000,28000))))</f>
        <v/>
      </c>
    </row>
    <row r="6" spans="1:8" ht="22.5" customHeight="1">
      <c r="D6" s="17"/>
    </row>
    <row r="7" spans="1:8" ht="22.5" customHeight="1">
      <c r="A7" s="16" t="s">
        <v>63</v>
      </c>
      <c r="D7" s="16" t="s">
        <v>65</v>
      </c>
    </row>
    <row r="8" spans="1:8" ht="22.5" customHeight="1" thickBot="1">
      <c r="A8" s="55" t="s">
        <v>26</v>
      </c>
      <c r="B8" s="55" t="s">
        <v>27</v>
      </c>
      <c r="D8" s="55" t="s">
        <v>26</v>
      </c>
      <c r="E8" s="55" t="s">
        <v>27</v>
      </c>
      <c r="G8" s="15" t="s">
        <v>28</v>
      </c>
    </row>
    <row r="9" spans="1:8" ht="22.5" customHeight="1" thickBot="1">
      <c r="A9" s="56"/>
      <c r="B9" s="57" t="str">
        <f>IF(A9=0,"",IF(A9&lt;=15000,A9,IF(AND(A9&gt;15000,A9&lt;=40000),A9/2+7500,IF(AND(A9&gt;40000,A9&lt;=70000),A9/4+17500,35000))))</f>
        <v/>
      </c>
      <c r="D9" s="56"/>
      <c r="E9" s="57" t="str">
        <f>IF(D9=0,"",IF(D9&lt;=15000,D9,IF(AND(D9&gt;15000,D9&lt;=40000),D9/2+7500,IF(AND(D9&gt;40000,D9&lt;=70000),D9/4+17500,35000))))</f>
        <v/>
      </c>
      <c r="G9" s="18" t="str">
        <f>IF(SUM(B5,E5,H5,B9,E9)=0,"",IF((SUM(B5,E5,H5,B9,E9))&gt;=70000,70000,SUM(B5,E5,H5,B9,E9)))</f>
        <v/>
      </c>
    </row>
    <row r="10" spans="1:8" ht="22.5" customHeight="1"/>
    <row r="11" spans="1:8" ht="22.5" customHeight="1">
      <c r="A11" s="15" t="s">
        <v>34</v>
      </c>
    </row>
    <row r="12" spans="1:8" ht="22.5" customHeight="1">
      <c r="A12" s="16" t="s">
        <v>67</v>
      </c>
      <c r="D12" s="16" t="s">
        <v>68</v>
      </c>
    </row>
    <row r="13" spans="1:8" ht="22.5" customHeight="1" thickBot="1">
      <c r="A13" s="55" t="s">
        <v>26</v>
      </c>
      <c r="B13" s="55" t="s">
        <v>27</v>
      </c>
      <c r="D13" s="55" t="s">
        <v>26</v>
      </c>
      <c r="E13" s="55" t="s">
        <v>27</v>
      </c>
      <c r="G13" s="15" t="s">
        <v>29</v>
      </c>
    </row>
    <row r="14" spans="1:8" ht="22.5" customHeight="1" thickBot="1">
      <c r="A14" s="56"/>
      <c r="B14" s="57" t="str">
        <f>IF(A14=0,"",IF(A14&lt;=50000,A14/2,25000))</f>
        <v/>
      </c>
      <c r="D14" s="56"/>
      <c r="E14" s="57" t="str">
        <f>IF(D14=0,"",IF(D14&lt;=5000,D14,IF(AND(D14&gt;5000,D14&lt;=15000),D14/2+2500,10000)))</f>
        <v/>
      </c>
      <c r="G14" s="18" t="str">
        <f>IF(SUM(B14,E14)=0,"",IF(SUM(B14,E14)&lt;25000,SUM(B14,E14),25000))</f>
        <v/>
      </c>
    </row>
    <row r="18" spans="1:1">
      <c r="A18" s="16" t="s">
        <v>71</v>
      </c>
    </row>
    <row r="19" spans="1:1">
      <c r="A19" s="58" t="s">
        <v>72</v>
      </c>
    </row>
  </sheetData>
  <phoneticPr fontId="2"/>
  <hyperlinks>
    <hyperlink ref="A19" r:id="rId1" xr:uid="{00000000-0004-0000-0200-000000000000}"/>
  </hyperlinks>
  <pageMargins left="1" right="1" top="1" bottom="1" header="0.5" footer="0.5"/>
  <pageSetup paperSize="9" scale="87"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課税総所得金額等積算書</vt:lpstr>
      <vt:lpstr>【保護者１用】（別紙）生命保険・地震保険</vt:lpstr>
      <vt:lpstr>【保護者２用】（別紙）生命保険・地震保険</vt:lpstr>
      <vt:lpstr>'【保護者１用】（別紙）生命保険・地震保険'!Print_Area</vt:lpstr>
      <vt:lpstr>'【保護者２用】（別紙）生命保険・地震保険'!Print_Area</vt:lpstr>
      <vt:lpstr>課税総所得金額等積算書!Print_Area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西内　光美</cp:lastModifiedBy>
  <cp:lastPrinted>2024-05-23T00:32:43Z</cp:lastPrinted>
  <dcterms:created xsi:type="dcterms:W3CDTF">2003-12-04T10:12:17Z</dcterms:created>
  <dcterms:modified xsi:type="dcterms:W3CDTF">2024-09-04T07:36:41Z</dcterms:modified>
</cp:coreProperties>
</file>