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484w$\作業用\財務調査G\財政ノート\令和6年度\09_HP公表　　　（）\"/>
    </mc:Choice>
  </mc:AlternateContent>
  <xr:revisionPtr revIDLastSave="0" documentId="13_ncr:1_{D5398728-A314-4CC4-830E-292DFA2EBF64}" xr6:coauthVersionLast="47" xr6:coauthVersionMax="47" xr10:uidLastSave="{00000000-0000-0000-0000-000000000000}"/>
  <workbookProtection workbookAlgorithmName="SHA-512" workbookHashValue="nCbCeA+AvAd402K3tOotQzadsPPRl4yZHMv8HyXCH8KRXqcIihpwW8bTMRMq5Av99TSjT58G1OUzwGG2aaqbLA==" workbookSaltValue="I9/1ViM/zINMJPmo0BdaeQ==" workbookSpinCount="100000" lockStructure="1"/>
  <bookViews>
    <workbookView xWindow="-28920" yWindow="-120" windowWidth="29040" windowHeight="15990" xr2:uid="{00000000-000D-0000-FFFF-FFFF00000000}"/>
  </bookViews>
  <sheets>
    <sheet name="グラフ" sheetId="8" r:id="rId1"/>
    <sheet name="表" sheetId="23" r:id="rId2"/>
    <sheet name="国庫調整額" sheetId="21" state="hidden" r:id="rId3"/>
    <sheet name="グラフ用" sheetId="20" state="hidden" r:id="rId4"/>
    <sheet name="表用" sheetId="10" state="hidden" r:id="rId5"/>
    <sheet name="R1R2コロナ事業費" sheetId="12" state="hidden" r:id="rId6"/>
    <sheet name="R3コロナ事業費" sheetId="13" state="hidden" r:id="rId7"/>
    <sheet name="R4コロナ事業費" sheetId="14" state="hidden" r:id="rId8"/>
    <sheet name="R4コロナ事業費 (千円)" sheetId="22" state="hidden" r:id="rId9"/>
  </sheets>
  <externalReferences>
    <externalReference r:id="rId10"/>
  </externalReferences>
  <definedNames>
    <definedName name="_xlnm.Print_Area" localSheetId="5">'R1R2コロナ事業費'!$A$1:$L$144</definedName>
    <definedName name="_xlnm.Print_Area" localSheetId="6">'R3コロナ事業費'!$B$1:$N$22</definedName>
    <definedName name="_xlnm.Print_Area" localSheetId="7">'R4コロナ事業費'!$B$1:$M$133</definedName>
    <definedName name="_xlnm.Print_Area" localSheetId="8">'R4コロナ事業費 (千円)'!$B$1:$L$12</definedName>
    <definedName name="_xlnm.Print_Area" localSheetId="0">グラフ!$A$1:$P$41</definedName>
    <definedName name="_xlnm.Print_Area" localSheetId="1">表!$A$1:$Z$61</definedName>
    <definedName name="_xlnm.Print_Titles" localSheetId="5">'R1R2コロナ事業費'!$7:$8</definedName>
    <definedName name="_xlnm.Print_Titles" localSheetId="6">'R3コロナ事業費'!$3:$4</definedName>
    <definedName name="_xlnm.Print_Titles" localSheetId="7">'R4コロナ事業費'!$2:$3</definedName>
    <definedName name="_xlnm.Print_Titles" localSheetId="8">'R4コロナ事業費 (千円)'!$2:$3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8" i="10" l="1"/>
  <c r="H41" i="10" l="1"/>
  <c r="O12" i="23"/>
  <c r="L12" i="23"/>
  <c r="J12" i="23"/>
  <c r="Y10" i="23"/>
  <c r="W10" i="23"/>
  <c r="O10" i="23"/>
  <c r="M10" i="23"/>
  <c r="L10" i="23"/>
  <c r="J10" i="23"/>
  <c r="H10" i="23"/>
  <c r="G10" i="23"/>
  <c r="G28" i="10" l="1"/>
  <c r="D28" i="10"/>
  <c r="D20" i="10"/>
  <c r="C20" i="10"/>
  <c r="D14" i="21" l="1"/>
  <c r="V28" i="10"/>
  <c r="S28" i="10"/>
  <c r="P28" i="10"/>
  <c r="M28" i="10"/>
  <c r="J28" i="10"/>
  <c r="M7" i="10"/>
  <c r="J20" i="10"/>
  <c r="L16" i="21"/>
  <c r="K16" i="21"/>
  <c r="O11" i="20" l="1"/>
  <c r="K6" i="21"/>
  <c r="W41" i="10" l="1"/>
  <c r="T41" i="10"/>
  <c r="Q41" i="10"/>
  <c r="N41" i="10"/>
  <c r="K41" i="10"/>
  <c r="E41" i="10"/>
  <c r="C41" i="10"/>
  <c r="D41" i="10" s="1"/>
  <c r="N20" i="10"/>
  <c r="K20" i="10"/>
  <c r="M20" i="10" s="1"/>
  <c r="H20" i="10"/>
  <c r="E20" i="10"/>
  <c r="G20" i="10" s="1"/>
  <c r="F20" i="10" l="1"/>
  <c r="X41" i="10"/>
  <c r="U41" i="10"/>
  <c r="L41" i="10"/>
  <c r="F41" i="10"/>
  <c r="O41" i="10"/>
  <c r="I20" i="10"/>
  <c r="R41" i="10"/>
  <c r="I41" i="10"/>
  <c r="O20" i="10"/>
  <c r="L20" i="10"/>
  <c r="D23" i="21"/>
  <c r="E23" i="21" s="1"/>
  <c r="C23" i="21"/>
  <c r="C22" i="21"/>
  <c r="L5" i="21"/>
  <c r="L4" i="21"/>
  <c r="H16" i="21"/>
  <c r="H6" i="21" s="1"/>
  <c r="H5" i="21"/>
  <c r="H4" i="21"/>
  <c r="E16" i="21"/>
  <c r="E5" i="21"/>
  <c r="E6" i="21" l="1"/>
  <c r="E4" i="21"/>
  <c r="F9" i="22" l="1"/>
  <c r="I9" i="22"/>
  <c r="J9" i="22"/>
  <c r="K9" i="22"/>
  <c r="E9" i="22"/>
  <c r="L4" i="22"/>
  <c r="L9" i="22" s="1"/>
  <c r="H4" i="22"/>
  <c r="H9" i="22" s="1"/>
  <c r="G4" i="22"/>
  <c r="G9" i="22" s="1"/>
  <c r="V4" i="22"/>
  <c r="R4" i="22"/>
  <c r="Q4" i="22"/>
  <c r="P4" i="22"/>
  <c r="P6" i="22" s="1"/>
  <c r="Q132" i="14"/>
  <c r="W130" i="14"/>
  <c r="S130" i="14"/>
  <c r="R130" i="14"/>
  <c r="Q130" i="14"/>
  <c r="G29" i="14"/>
  <c r="H29" i="14"/>
  <c r="M29" i="14"/>
  <c r="M130" i="14"/>
  <c r="G130" i="14"/>
  <c r="H130" i="14"/>
  <c r="H132" i="14"/>
  <c r="I130" i="14"/>
  <c r="M132" i="14"/>
  <c r="G132" i="14"/>
  <c r="M6" i="14"/>
  <c r="I6" i="14"/>
  <c r="G6" i="14"/>
  <c r="M28" i="14"/>
  <c r="H28" i="14"/>
  <c r="G28" i="14"/>
  <c r="H5" i="14" l="1"/>
  <c r="G5" i="14"/>
  <c r="M5" i="14"/>
  <c r="M7" i="14"/>
  <c r="G7" i="14"/>
  <c r="I11" i="20" l="1"/>
  <c r="F11" i="20"/>
  <c r="C11" i="20"/>
  <c r="M5" i="21"/>
  <c r="K5" i="21"/>
  <c r="J5" i="21"/>
  <c r="I5" i="21"/>
  <c r="G5" i="21"/>
  <c r="F5" i="21"/>
  <c r="D5" i="21"/>
  <c r="C5" i="21"/>
  <c r="B5" i="21"/>
  <c r="M4" i="21"/>
  <c r="K4" i="21"/>
  <c r="J4" i="21"/>
  <c r="I4" i="21"/>
  <c r="G4" i="21"/>
  <c r="F4" i="21"/>
  <c r="D4" i="21"/>
  <c r="C4" i="21"/>
  <c r="B4" i="21"/>
  <c r="I16" i="21" l="1"/>
  <c r="M16" i="21" s="1"/>
  <c r="M6" i="21" s="1"/>
  <c r="U10" i="20" s="1"/>
  <c r="U11" i="20" s="1"/>
  <c r="G16" i="21"/>
  <c r="G6" i="21" s="1"/>
  <c r="F16" i="21"/>
  <c r="F6" i="21" s="1"/>
  <c r="D16" i="21"/>
  <c r="C16" i="21"/>
  <c r="L6" i="21" s="1"/>
  <c r="R10" i="20" s="1"/>
  <c r="B16" i="21"/>
  <c r="J16" i="21" s="1"/>
  <c r="I6" i="21" l="1"/>
  <c r="R11" i="20" s="1"/>
  <c r="C6" i="21"/>
  <c r="D6" i="21"/>
  <c r="J6" i="21"/>
  <c r="L10" i="20" s="1"/>
  <c r="L11" i="20" s="1"/>
  <c r="B6" i="21"/>
  <c r="O10" i="20"/>
  <c r="E40" i="10" l="1"/>
  <c r="G41" i="10" s="1"/>
  <c r="W40" i="10" l="1"/>
  <c r="Y41" i="10" s="1"/>
  <c r="T40" i="10"/>
  <c r="V41" i="10" s="1"/>
  <c r="Q40" i="10"/>
  <c r="S41" i="10" s="1"/>
  <c r="N40" i="10"/>
  <c r="P41" i="10" s="1"/>
  <c r="K40" i="10"/>
  <c r="M41" i="10" s="1"/>
  <c r="H40" i="10"/>
  <c r="J41" i="10" s="1"/>
  <c r="C40" i="10"/>
  <c r="C38" i="10"/>
  <c r="C37" i="10"/>
  <c r="E26" i="10"/>
  <c r="C19" i="10"/>
  <c r="N19" i="10"/>
  <c r="P20" i="10" s="1"/>
  <c r="K19" i="10"/>
  <c r="H19" i="10"/>
  <c r="E19" i="10"/>
  <c r="C16" i="10"/>
  <c r="F40" i="10" l="1"/>
  <c r="L40" i="10"/>
  <c r="R40" i="10"/>
  <c r="X40" i="10"/>
  <c r="I19" i="10"/>
  <c r="L19" i="10"/>
  <c r="I40" i="10"/>
  <c r="U40" i="10"/>
  <c r="O40" i="10"/>
  <c r="F19" i="10"/>
  <c r="O19" i="10"/>
  <c r="E25" i="10" l="1"/>
  <c r="E24" i="10"/>
  <c r="N26" i="10" l="1"/>
  <c r="N25" i="10"/>
  <c r="N24" i="10"/>
  <c r="N36" i="10"/>
  <c r="C10" i="10" l="1"/>
  <c r="C17" i="10" s="1"/>
  <c r="K10" i="10" l="1"/>
  <c r="O17" i="13" l="1"/>
  <c r="C11" i="10" l="1"/>
  <c r="C18" i="10" s="1"/>
  <c r="D18" i="10" l="1"/>
  <c r="D19" i="10"/>
  <c r="C32" i="10"/>
  <c r="C39" i="10" s="1"/>
  <c r="D40" i="10" s="1"/>
  <c r="D37" i="10" l="1"/>
  <c r="E39" i="10"/>
  <c r="G40" i="10" s="1"/>
  <c r="E38" i="10"/>
  <c r="E37" i="10"/>
  <c r="W39" i="10"/>
  <c r="W38" i="10"/>
  <c r="W37" i="10"/>
  <c r="X37" i="10" s="1"/>
  <c r="T39" i="10"/>
  <c r="T38" i="10"/>
  <c r="T37" i="10"/>
  <c r="V37" i="10" s="1"/>
  <c r="Q39" i="10"/>
  <c r="Q38" i="10"/>
  <c r="Q37" i="10"/>
  <c r="R37" i="10" s="1"/>
  <c r="N39" i="10"/>
  <c r="N38" i="10"/>
  <c r="N37" i="10"/>
  <c r="O37" i="10" s="1"/>
  <c r="K39" i="10"/>
  <c r="K38" i="10"/>
  <c r="K37" i="10"/>
  <c r="M37" i="10" s="1"/>
  <c r="H39" i="10"/>
  <c r="H38" i="10"/>
  <c r="H37" i="10"/>
  <c r="J38" i="10" l="1"/>
  <c r="J39" i="10"/>
  <c r="L37" i="10"/>
  <c r="I37" i="10"/>
  <c r="J37" i="10"/>
  <c r="S37" i="10"/>
  <c r="U37" i="10"/>
  <c r="Y37" i="10"/>
  <c r="M40" i="10"/>
  <c r="Y40" i="10"/>
  <c r="M39" i="10"/>
  <c r="Y38" i="10"/>
  <c r="P40" i="10"/>
  <c r="M38" i="10"/>
  <c r="J40" i="10"/>
  <c r="S39" i="10"/>
  <c r="V40" i="10"/>
  <c r="V38" i="10"/>
  <c r="Y39" i="10"/>
  <c r="X38" i="10"/>
  <c r="S40" i="10"/>
  <c r="S38" i="10"/>
  <c r="F38" i="10"/>
  <c r="G39" i="10"/>
  <c r="G37" i="10"/>
  <c r="F37" i="10"/>
  <c r="G38" i="10"/>
  <c r="O39" i="10"/>
  <c r="O38" i="10"/>
  <c r="P39" i="10"/>
  <c r="P38" i="10"/>
  <c r="P37" i="10"/>
  <c r="D38" i="10"/>
  <c r="I38" i="10"/>
  <c r="R38" i="10"/>
  <c r="U38" i="10"/>
  <c r="L38" i="10"/>
  <c r="D39" i="10"/>
  <c r="F39" i="10"/>
  <c r="L39" i="10"/>
  <c r="R39" i="10"/>
  <c r="X39" i="10"/>
  <c r="U39" i="10"/>
  <c r="I39" i="10"/>
  <c r="V39" i="10"/>
  <c r="F16" i="10"/>
  <c r="P17" i="10"/>
  <c r="P16" i="10"/>
  <c r="D16" i="10"/>
  <c r="N18" i="10"/>
  <c r="N17" i="10"/>
  <c r="N16" i="10"/>
  <c r="O16" i="10" s="1"/>
  <c r="K18" i="10"/>
  <c r="M19" i="10" s="1"/>
  <c r="K17" i="10"/>
  <c r="K16" i="10"/>
  <c r="M16" i="10" s="1"/>
  <c r="H18" i="10"/>
  <c r="H17" i="10"/>
  <c r="H16" i="10"/>
  <c r="E18" i="10"/>
  <c r="E17" i="10"/>
  <c r="E16" i="10"/>
  <c r="J16" i="10" l="1"/>
  <c r="I16" i="10"/>
  <c r="L16" i="10"/>
  <c r="J17" i="10"/>
  <c r="G16" i="10"/>
  <c r="P19" i="10"/>
  <c r="J19" i="10"/>
  <c r="J18" i="10"/>
  <c r="P18" i="10"/>
  <c r="G17" i="10"/>
  <c r="G19" i="10"/>
  <c r="G18" i="10"/>
  <c r="O17" i="10"/>
  <c r="L18" i="10"/>
  <c r="M17" i="10"/>
  <c r="D17" i="10"/>
  <c r="M18" i="10"/>
  <c r="F17" i="10"/>
  <c r="L17" i="10"/>
  <c r="I17" i="10"/>
  <c r="I18" i="10"/>
  <c r="F18" i="10"/>
  <c r="O1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14" authorId="0" shapeId="0" xr:uid="{09BCEC93-C9BA-4DCA-B6AE-FB4FF3130731}">
      <text>
        <r>
          <rPr>
            <b/>
            <sz val="9"/>
            <color indexed="81"/>
            <rFont val="MS P ゴシック"/>
            <family val="3"/>
            <charset val="128"/>
          </rPr>
          <t>=35051845-5290599</t>
        </r>
      </text>
    </comment>
  </commentList>
</comments>
</file>

<file path=xl/sharedStrings.xml><?xml version="1.0" encoding="utf-8"?>
<sst xmlns="http://schemas.openxmlformats.org/spreadsheetml/2006/main" count="1159" uniqueCount="579">
  <si>
    <t>区分</t>
    <rPh sb="0" eb="2">
      <t>クブン</t>
    </rPh>
    <phoneticPr fontId="2"/>
  </si>
  <si>
    <t>（単位：億円）</t>
    <rPh sb="1" eb="3">
      <t>タンイ</t>
    </rPh>
    <rPh sb="4" eb="5">
      <t>オク</t>
    </rPh>
    <rPh sb="5" eb="6">
      <t>エン</t>
    </rPh>
    <phoneticPr fontId="2"/>
  </si>
  <si>
    <t>対前年
度伸率</t>
    <rPh sb="0" eb="1">
      <t>タイ</t>
    </rPh>
    <rPh sb="1" eb="3">
      <t>ゼンネン</t>
    </rPh>
    <rPh sb="4" eb="5">
      <t>タビ</t>
    </rPh>
    <rPh sb="5" eb="6">
      <t>ノ</t>
    </rPh>
    <rPh sb="6" eb="7">
      <t>リツ</t>
    </rPh>
    <phoneticPr fontId="2"/>
  </si>
  <si>
    <t>%</t>
    <phoneticPr fontId="2"/>
  </si>
  <si>
    <t>(見込)</t>
    <phoneticPr fontId="2"/>
  </si>
  <si>
    <t>歳入決算額</t>
    <rPh sb="0" eb="2">
      <t>サイニュウ</t>
    </rPh>
    <rPh sb="2" eb="4">
      <t>ケッサン</t>
    </rPh>
    <rPh sb="4" eb="5">
      <t>ガク</t>
    </rPh>
    <phoneticPr fontId="2"/>
  </si>
  <si>
    <t>R1</t>
    <phoneticPr fontId="2"/>
  </si>
  <si>
    <t>R2</t>
    <phoneticPr fontId="2"/>
  </si>
  <si>
    <t>R3</t>
    <phoneticPr fontId="2"/>
  </si>
  <si>
    <t>歳出決算額</t>
    <rPh sb="0" eb="2">
      <t>サイシュツ</t>
    </rPh>
    <rPh sb="2" eb="4">
      <t>ケッサン</t>
    </rPh>
    <rPh sb="4" eb="5">
      <t>ガク</t>
    </rPh>
    <phoneticPr fontId="2"/>
  </si>
  <si>
    <t>実質収支</t>
    <rPh sb="0" eb="4">
      <t>ジッシツシュウシ</t>
    </rPh>
    <phoneticPr fontId="2"/>
  </si>
  <si>
    <t>構成比</t>
    <rPh sb="0" eb="3">
      <t>コウセイヒ</t>
    </rPh>
    <phoneticPr fontId="2"/>
  </si>
  <si>
    <t>歳入決算額</t>
    <rPh sb="0" eb="5">
      <t>サイニュウケッサンガク</t>
    </rPh>
    <phoneticPr fontId="2"/>
  </si>
  <si>
    <t>うち府税</t>
    <rPh sb="2" eb="4">
      <t>フゼイ</t>
    </rPh>
    <phoneticPr fontId="2"/>
  </si>
  <si>
    <t>うち地方交付税</t>
    <rPh sb="2" eb="7">
      <t>チホウコウフゼイ</t>
    </rPh>
    <phoneticPr fontId="2"/>
  </si>
  <si>
    <t>うち国庫支出金</t>
    <rPh sb="2" eb="7">
      <t>コッコシシュツキン</t>
    </rPh>
    <phoneticPr fontId="2"/>
  </si>
  <si>
    <t>うち府債</t>
    <rPh sb="2" eb="4">
      <t>フサイ</t>
    </rPh>
    <phoneticPr fontId="2"/>
  </si>
  <si>
    <t>R2</t>
  </si>
  <si>
    <t>R3</t>
  </si>
  <si>
    <t>対前年度伸率</t>
    <rPh sb="0" eb="3">
      <t>タイゼンネン</t>
    </rPh>
    <rPh sb="3" eb="4">
      <t>ド</t>
    </rPh>
    <rPh sb="4" eb="5">
      <t>ノ</t>
    </rPh>
    <rPh sb="5" eb="6">
      <t>リツ</t>
    </rPh>
    <phoneticPr fontId="2"/>
  </si>
  <si>
    <t>（単位：百万円）</t>
    <rPh sb="1" eb="3">
      <t>タンイ</t>
    </rPh>
    <rPh sb="4" eb="7">
      <t>ヒャクマンエン</t>
    </rPh>
    <phoneticPr fontId="2"/>
  </si>
  <si>
    <t>合計</t>
    <rPh sb="0" eb="2">
      <t>ゴウケイ</t>
    </rPh>
    <phoneticPr fontId="2"/>
  </si>
  <si>
    <t>コロナ</t>
    <phoneticPr fontId="2"/>
  </si>
  <si>
    <t>コロナ
除外</t>
    <rPh sb="4" eb="6">
      <t>ジョガイ</t>
    </rPh>
    <phoneticPr fontId="2"/>
  </si>
  <si>
    <t>うち義務的経費</t>
    <rPh sb="2" eb="7">
      <t>ギムテキケイヒ</t>
    </rPh>
    <phoneticPr fontId="2"/>
  </si>
  <si>
    <t>うち人件費</t>
    <rPh sb="2" eb="5">
      <t>ジンケンヒ</t>
    </rPh>
    <phoneticPr fontId="2"/>
  </si>
  <si>
    <t>うち扶助費</t>
    <rPh sb="2" eb="5">
      <t>フジョヒ</t>
    </rPh>
    <phoneticPr fontId="2"/>
  </si>
  <si>
    <t>うち公債費</t>
    <rPh sb="2" eb="5">
      <t>コウサイヒ</t>
    </rPh>
    <phoneticPr fontId="2"/>
  </si>
  <si>
    <t>うち公共</t>
    <rPh sb="2" eb="4">
      <t>コウキョウ</t>
    </rPh>
    <phoneticPr fontId="2"/>
  </si>
  <si>
    <t>うち単独</t>
    <rPh sb="2" eb="4">
      <t>タンドク</t>
    </rPh>
    <phoneticPr fontId="2"/>
  </si>
  <si>
    <t>H30</t>
    <phoneticPr fontId="2"/>
  </si>
  <si>
    <t>うち普建</t>
    <rPh sb="2" eb="3">
      <t>フ</t>
    </rPh>
    <rPh sb="3" eb="4">
      <t>タツル</t>
    </rPh>
    <phoneticPr fontId="2"/>
  </si>
  <si>
    <t>う　ち　府　税</t>
    <rPh sb="4" eb="5">
      <t>フ</t>
    </rPh>
    <rPh sb="6" eb="7">
      <t>ゼイ</t>
    </rPh>
    <phoneticPr fontId="2"/>
  </si>
  <si>
    <t>うち地方交付税</t>
    <rPh sb="2" eb="4">
      <t>チホウ</t>
    </rPh>
    <rPh sb="4" eb="7">
      <t>コウフゼイ</t>
    </rPh>
    <phoneticPr fontId="2"/>
  </si>
  <si>
    <t>うち国庫支出金</t>
    <phoneticPr fontId="2"/>
  </si>
  <si>
    <t>う　ち　府　債</t>
    <phoneticPr fontId="2"/>
  </si>
  <si>
    <t>年度</t>
    <rPh sb="0" eb="2">
      <t>ネンド</t>
    </rPh>
    <phoneticPr fontId="2"/>
  </si>
  <si>
    <t>決算額</t>
    <rPh sb="0" eb="2">
      <t>ケッサン</t>
    </rPh>
    <rPh sb="2" eb="3">
      <t>ガク</t>
    </rPh>
    <phoneticPr fontId="2"/>
  </si>
  <si>
    <t>歳出決算額</t>
    <rPh sb="0" eb="1">
      <t>トシ</t>
    </rPh>
    <rPh sb="1" eb="2">
      <t>デ</t>
    </rPh>
    <rPh sb="2" eb="4">
      <t>ケッサン</t>
    </rPh>
    <rPh sb="4" eb="5">
      <t>ガク</t>
    </rPh>
    <phoneticPr fontId="2"/>
  </si>
  <si>
    <t>うち義務的経費</t>
    <rPh sb="2" eb="5">
      <t>ギムテキ</t>
    </rPh>
    <rPh sb="5" eb="7">
      <t>ケイヒ</t>
    </rPh>
    <phoneticPr fontId="2"/>
  </si>
  <si>
    <t>う　ち　人　件　費</t>
    <rPh sb="4" eb="5">
      <t>ジン</t>
    </rPh>
    <rPh sb="6" eb="7">
      <t>ケン</t>
    </rPh>
    <rPh sb="8" eb="9">
      <t>ヒ</t>
    </rPh>
    <phoneticPr fontId="2"/>
  </si>
  <si>
    <t>う　ち　扶　助　費</t>
    <rPh sb="4" eb="5">
      <t>タモツ</t>
    </rPh>
    <rPh sb="6" eb="7">
      <t>スケ</t>
    </rPh>
    <rPh sb="8" eb="9">
      <t>ヒ</t>
    </rPh>
    <phoneticPr fontId="2"/>
  </si>
  <si>
    <t>う　ち　公　債　費</t>
    <rPh sb="4" eb="5">
      <t>コウ</t>
    </rPh>
    <rPh sb="6" eb="7">
      <t>サイ</t>
    </rPh>
    <rPh sb="8" eb="9">
      <t>ヒ</t>
    </rPh>
    <phoneticPr fontId="2"/>
  </si>
  <si>
    <t>うち普通建設事業費</t>
    <rPh sb="2" eb="4">
      <t>フツウ</t>
    </rPh>
    <rPh sb="4" eb="6">
      <t>ケンセツ</t>
    </rPh>
    <rPh sb="6" eb="8">
      <t>ジギョウ</t>
    </rPh>
    <rPh sb="8" eb="9">
      <t>ヒ</t>
    </rPh>
    <phoneticPr fontId="2"/>
  </si>
  <si>
    <t>（億円）</t>
    <rPh sb="1" eb="3">
      <t>オクエン</t>
    </rPh>
    <phoneticPr fontId="13"/>
  </si>
  <si>
    <t>部局</t>
    <rPh sb="0" eb="2">
      <t>ブキョク</t>
    </rPh>
    <phoneticPr fontId="13"/>
  </si>
  <si>
    <t>事業名</t>
    <rPh sb="0" eb="2">
      <t>ジギョウ</t>
    </rPh>
    <rPh sb="2" eb="3">
      <t>メイ</t>
    </rPh>
    <phoneticPr fontId="13"/>
  </si>
  <si>
    <t>事業内容</t>
    <rPh sb="0" eb="2">
      <t>ジギョウ</t>
    </rPh>
    <rPh sb="2" eb="4">
      <t>ナイヨウ</t>
    </rPh>
    <phoneticPr fontId="13"/>
  </si>
  <si>
    <t>事業費</t>
    <rPh sb="0" eb="2">
      <t>ジギョウ</t>
    </rPh>
    <rPh sb="2" eb="3">
      <t>ヒ</t>
    </rPh>
    <phoneticPr fontId="13"/>
  </si>
  <si>
    <t>国庫支出金</t>
    <rPh sb="0" eb="2">
      <t>コッコ</t>
    </rPh>
    <rPh sb="2" eb="5">
      <t>シシュツキン</t>
    </rPh>
    <phoneticPr fontId="13"/>
  </si>
  <si>
    <t>地方債</t>
    <rPh sb="0" eb="3">
      <t>チホウサイ</t>
    </rPh>
    <phoneticPr fontId="13"/>
  </si>
  <si>
    <t>その他</t>
    <rPh sb="2" eb="3">
      <t>タ</t>
    </rPh>
    <phoneticPr fontId="13"/>
  </si>
  <si>
    <t>一般財源</t>
    <rPh sb="0" eb="2">
      <t>イッパン</t>
    </rPh>
    <rPh sb="2" eb="4">
      <t>ザイゲン</t>
    </rPh>
    <phoneticPr fontId="13"/>
  </si>
  <si>
    <t>地方創生
臨時交付金</t>
    <rPh sb="0" eb="2">
      <t>チホウ</t>
    </rPh>
    <rPh sb="2" eb="4">
      <t>ソウセイ</t>
    </rPh>
    <rPh sb="5" eb="7">
      <t>リンジ</t>
    </rPh>
    <rPh sb="7" eb="10">
      <t>コウフキン</t>
    </rPh>
    <phoneticPr fontId="13"/>
  </si>
  <si>
    <t>市町村負担金</t>
    <rPh sb="0" eb="3">
      <t>シチョウソン</t>
    </rPh>
    <rPh sb="3" eb="5">
      <t>フタン</t>
    </rPh>
    <rPh sb="5" eb="6">
      <t>キン</t>
    </rPh>
    <phoneticPr fontId="13"/>
  </si>
  <si>
    <t>生活福祉資金貸付事業費</t>
  </si>
  <si>
    <t>生活再建までに必要な生活費、生業費用、就学費用等の貸付を行うのに必要な貸付原資及び事務費を補助</t>
    <rPh sb="0" eb="2">
      <t>セイカツ</t>
    </rPh>
    <rPh sb="2" eb="4">
      <t>サイケン</t>
    </rPh>
    <rPh sb="7" eb="9">
      <t>ヒツヨウ</t>
    </rPh>
    <rPh sb="10" eb="13">
      <t>セイカツヒ</t>
    </rPh>
    <rPh sb="14" eb="16">
      <t>ナリワイ</t>
    </rPh>
    <rPh sb="16" eb="18">
      <t>ヒヨウ</t>
    </rPh>
    <rPh sb="19" eb="21">
      <t>シュウガク</t>
    </rPh>
    <rPh sb="21" eb="23">
      <t>ヒヨウ</t>
    </rPh>
    <rPh sb="23" eb="24">
      <t>トウ</t>
    </rPh>
    <rPh sb="25" eb="27">
      <t>カシツケ</t>
    </rPh>
    <rPh sb="28" eb="29">
      <t>オコナ</t>
    </rPh>
    <rPh sb="32" eb="34">
      <t>ヒツヨウ</t>
    </rPh>
    <rPh sb="35" eb="37">
      <t>カシツケ</t>
    </rPh>
    <rPh sb="37" eb="39">
      <t>ゲンシ</t>
    </rPh>
    <rPh sb="39" eb="40">
      <t>オヨ</t>
    </rPh>
    <rPh sb="41" eb="44">
      <t>ジムヒ</t>
    </rPh>
    <rPh sb="45" eb="47">
      <t>ホジョ</t>
    </rPh>
    <phoneticPr fontId="13"/>
  </si>
  <si>
    <t>制度融資預託金</t>
    <rPh sb="0" eb="2">
      <t>セイド</t>
    </rPh>
    <rPh sb="2" eb="4">
      <t>ユウシ</t>
    </rPh>
    <rPh sb="4" eb="7">
      <t>ヨタクキン</t>
    </rPh>
    <phoneticPr fontId="13"/>
  </si>
  <si>
    <t>中小企業等を支援するため、預託金を増額し制度融資枠を拡大</t>
    <rPh sb="0" eb="2">
      <t>チュウショウ</t>
    </rPh>
    <rPh sb="2" eb="4">
      <t>キギョウ</t>
    </rPh>
    <rPh sb="4" eb="5">
      <t>トウ</t>
    </rPh>
    <rPh sb="6" eb="8">
      <t>シエン</t>
    </rPh>
    <rPh sb="13" eb="16">
      <t>ヨタクキン</t>
    </rPh>
    <rPh sb="17" eb="19">
      <t>ゾウガク</t>
    </rPh>
    <rPh sb="20" eb="22">
      <t>セイド</t>
    </rPh>
    <rPh sb="22" eb="24">
      <t>ユウシ</t>
    </rPh>
    <rPh sb="24" eb="25">
      <t>ワク</t>
    </rPh>
    <rPh sb="26" eb="28">
      <t>カクダイ</t>
    </rPh>
    <phoneticPr fontId="13"/>
  </si>
  <si>
    <t>新型コロナウイルス感染症対策費（病床確保）</t>
    <rPh sb="16" eb="18">
      <t>ビョウショウ</t>
    </rPh>
    <rPh sb="18" eb="20">
      <t>カクホ</t>
    </rPh>
    <phoneticPr fontId="13"/>
  </si>
  <si>
    <t>病床確保事業</t>
    <rPh sb="4" eb="6">
      <t>ジギョウ</t>
    </rPh>
    <phoneticPr fontId="13"/>
  </si>
  <si>
    <t>営業時間短縮協力金</t>
  </si>
  <si>
    <t>営業時間短縮等の要請に協力した事業者に対し、協力金を支給</t>
    <rPh sb="0" eb="6">
      <t>エイギョウジカンタンシュク</t>
    </rPh>
    <rPh sb="6" eb="7">
      <t>ナド</t>
    </rPh>
    <rPh sb="8" eb="10">
      <t>ヨウセイ</t>
    </rPh>
    <rPh sb="11" eb="13">
      <t>キョウリョク</t>
    </rPh>
    <rPh sb="15" eb="18">
      <t>ジギョウシャ</t>
    </rPh>
    <rPh sb="19" eb="20">
      <t>タイ</t>
    </rPh>
    <rPh sb="22" eb="25">
      <t>キョウリョクキン</t>
    </rPh>
    <rPh sb="26" eb="28">
      <t>シキュウ</t>
    </rPh>
    <phoneticPr fontId="13"/>
  </si>
  <si>
    <t>新型コロナウイルス感染症対策休業要請外支援金</t>
  </si>
  <si>
    <t>休業要請の対象外となった事業者への支援金の支給</t>
    <rPh sb="0" eb="2">
      <t>キュウギョウ</t>
    </rPh>
    <rPh sb="2" eb="4">
      <t>ヨウセイ</t>
    </rPh>
    <rPh sb="5" eb="7">
      <t>タイショウ</t>
    </rPh>
    <rPh sb="7" eb="8">
      <t>ソト</t>
    </rPh>
    <rPh sb="12" eb="14">
      <t>ジギョウ</t>
    </rPh>
    <rPh sb="14" eb="15">
      <t>シャ</t>
    </rPh>
    <rPh sb="17" eb="19">
      <t>シエン</t>
    </rPh>
    <rPh sb="19" eb="20">
      <t>キン</t>
    </rPh>
    <rPh sb="21" eb="23">
      <t>シキュウ</t>
    </rPh>
    <phoneticPr fontId="13"/>
  </si>
  <si>
    <t>新型コロナウイルス感染症対策費（慰労金）</t>
    <rPh sb="16" eb="19">
      <t>イロウキン</t>
    </rPh>
    <phoneticPr fontId="13"/>
  </si>
  <si>
    <t>慰労金交付事業</t>
    <rPh sb="3" eb="5">
      <t>コウフ</t>
    </rPh>
    <phoneticPr fontId="13"/>
  </si>
  <si>
    <t>感染症対策休業要請支援事業費
（府・市町村共同支援金）</t>
    <phoneticPr fontId="13"/>
  </si>
  <si>
    <t>休業要請の対象となった事業者への支援金の支給</t>
    <rPh sb="0" eb="2">
      <t>キュウギョウ</t>
    </rPh>
    <rPh sb="2" eb="4">
      <t>ヨウセイ</t>
    </rPh>
    <rPh sb="5" eb="7">
      <t>タイショウ</t>
    </rPh>
    <rPh sb="11" eb="13">
      <t>ジギョウ</t>
    </rPh>
    <rPh sb="13" eb="14">
      <t>シャ</t>
    </rPh>
    <rPh sb="16" eb="18">
      <t>シエン</t>
    </rPh>
    <rPh sb="18" eb="19">
      <t>キン</t>
    </rPh>
    <rPh sb="20" eb="22">
      <t>シキュウ</t>
    </rPh>
    <phoneticPr fontId="13"/>
  </si>
  <si>
    <t>新型コロナウイルス感染症対策費（支援金）</t>
    <rPh sb="16" eb="19">
      <t>シエンキン</t>
    </rPh>
    <phoneticPr fontId="13"/>
  </si>
  <si>
    <t>支援金交付事業</t>
    <rPh sb="3" eb="5">
      <t>コウフ</t>
    </rPh>
    <phoneticPr fontId="13"/>
  </si>
  <si>
    <t>介護施設等慰労金給付等事業費</t>
  </si>
  <si>
    <t>介護サービス提供に当たり、感染症対策を継続的に行うために必要な物資を確保するとともに、介護サービスを再開し、継続的に提供するための支援や職員に対する慰労金の支給を実施</t>
    <rPh sb="6" eb="8">
      <t>テイキョウ</t>
    </rPh>
    <rPh sb="9" eb="10">
      <t>ア</t>
    </rPh>
    <rPh sb="13" eb="16">
      <t>カンセンショウ</t>
    </rPh>
    <rPh sb="16" eb="18">
      <t>タイサク</t>
    </rPh>
    <rPh sb="19" eb="22">
      <t>ケイゾクテキ</t>
    </rPh>
    <rPh sb="23" eb="24">
      <t>オコナ</t>
    </rPh>
    <rPh sb="28" eb="30">
      <t>ヒツヨウ</t>
    </rPh>
    <rPh sb="31" eb="33">
      <t>ブッシ</t>
    </rPh>
    <rPh sb="34" eb="36">
      <t>カクホ</t>
    </rPh>
    <rPh sb="43" eb="45">
      <t>カイゴ</t>
    </rPh>
    <rPh sb="50" eb="52">
      <t>サイカイ</t>
    </rPh>
    <rPh sb="54" eb="57">
      <t>ケイゾクテキ</t>
    </rPh>
    <rPh sb="58" eb="60">
      <t>テイキョウ</t>
    </rPh>
    <rPh sb="65" eb="67">
      <t>シエン</t>
    </rPh>
    <rPh sb="68" eb="70">
      <t>ショクイン</t>
    </rPh>
    <rPh sb="71" eb="72">
      <t>タイ</t>
    </rPh>
    <rPh sb="74" eb="77">
      <t>イロウキン</t>
    </rPh>
    <rPh sb="78" eb="80">
      <t>シキュウ</t>
    </rPh>
    <rPh sb="81" eb="83">
      <t>ジッシ</t>
    </rPh>
    <phoneticPr fontId="13"/>
  </si>
  <si>
    <t>新型コロナウイルス感染症対策費（その他検査・相談等）</t>
    <rPh sb="18" eb="19">
      <t>タ</t>
    </rPh>
    <rPh sb="19" eb="21">
      <t>ケンサ</t>
    </rPh>
    <rPh sb="22" eb="24">
      <t>ソウダン</t>
    </rPh>
    <rPh sb="24" eb="25">
      <t>ナド</t>
    </rPh>
    <phoneticPr fontId="13"/>
  </si>
  <si>
    <t>その他（検査・相談事業等）</t>
    <rPh sb="2" eb="3">
      <t>タ</t>
    </rPh>
    <rPh sb="4" eb="6">
      <t>ケンサ</t>
    </rPh>
    <rPh sb="7" eb="9">
      <t>ソウダン</t>
    </rPh>
    <rPh sb="9" eb="11">
      <t>ジギョウ</t>
    </rPh>
    <rPh sb="11" eb="12">
      <t>トウ</t>
    </rPh>
    <phoneticPr fontId="13"/>
  </si>
  <si>
    <t>新型コロナウイルス感染症対策費（設備整備）</t>
    <rPh sb="16" eb="18">
      <t>セツビ</t>
    </rPh>
    <rPh sb="18" eb="20">
      <t>セイビ</t>
    </rPh>
    <phoneticPr fontId="13"/>
  </si>
  <si>
    <t>設備整備事業</t>
    <rPh sb="4" eb="6">
      <t>ジギョウ</t>
    </rPh>
    <phoneticPr fontId="13"/>
  </si>
  <si>
    <t>新型コロナウイルス感染症対応資金融資利子補給金</t>
  </si>
  <si>
    <t>「新型コロナウイルス感染症対応資金」利用事業者の利子負担を実質無利子とするため、利子補給を実施</t>
    <rPh sb="1" eb="3">
      <t>シンガタ</t>
    </rPh>
    <rPh sb="15" eb="17">
      <t>シキン</t>
    </rPh>
    <rPh sb="18" eb="20">
      <t>リヨウ</t>
    </rPh>
    <rPh sb="20" eb="23">
      <t>ジギョウシャ</t>
    </rPh>
    <rPh sb="24" eb="26">
      <t>リシ</t>
    </rPh>
    <rPh sb="26" eb="28">
      <t>フタン</t>
    </rPh>
    <rPh sb="29" eb="31">
      <t>ジッシツ</t>
    </rPh>
    <rPh sb="31" eb="34">
      <t>ムリシ</t>
    </rPh>
    <rPh sb="40" eb="42">
      <t>リシ</t>
    </rPh>
    <rPh sb="42" eb="44">
      <t>ホキュウ</t>
    </rPh>
    <rPh sb="45" eb="47">
      <t>ジッシ</t>
    </rPh>
    <phoneticPr fontId="13"/>
  </si>
  <si>
    <t>障がい福祉サービス等事業者慰労金給付等事業費</t>
  </si>
  <si>
    <t>新型コロナウイルス感染症対策を徹底した上で障がい者福祉サービス等を提供する体制を構築するための支援を実施するとともに、新型コロナウイルス感染症が発生した施設・事業所においてサービス継続のために業務に従事した職員等に対して慰労金を支給</t>
    <rPh sb="11" eb="12">
      <t>ショウ</t>
    </rPh>
    <rPh sb="12" eb="14">
      <t>タイサク</t>
    </rPh>
    <rPh sb="15" eb="17">
      <t>テッテイ</t>
    </rPh>
    <rPh sb="19" eb="20">
      <t>ウエ</t>
    </rPh>
    <rPh sb="21" eb="22">
      <t>ショウ</t>
    </rPh>
    <rPh sb="24" eb="25">
      <t>シャ</t>
    </rPh>
    <rPh sb="25" eb="27">
      <t>フクシ</t>
    </rPh>
    <rPh sb="31" eb="32">
      <t>トウ</t>
    </rPh>
    <rPh sb="33" eb="35">
      <t>テイキョウ</t>
    </rPh>
    <rPh sb="37" eb="39">
      <t>タイセイ</t>
    </rPh>
    <rPh sb="40" eb="42">
      <t>コウチク</t>
    </rPh>
    <rPh sb="47" eb="49">
      <t>シエン</t>
    </rPh>
    <rPh sb="50" eb="52">
      <t>ジッシ</t>
    </rPh>
    <rPh sb="59" eb="61">
      <t>シンガタ</t>
    </rPh>
    <rPh sb="68" eb="71">
      <t>カンセンショウ</t>
    </rPh>
    <rPh sb="72" eb="74">
      <t>ハッセイ</t>
    </rPh>
    <rPh sb="76" eb="78">
      <t>シセツ</t>
    </rPh>
    <rPh sb="79" eb="82">
      <t>ジギョウショ</t>
    </rPh>
    <rPh sb="90" eb="92">
      <t>ケイゾク</t>
    </rPh>
    <rPh sb="96" eb="98">
      <t>ギョウム</t>
    </rPh>
    <rPh sb="99" eb="101">
      <t>ジュウジ</t>
    </rPh>
    <rPh sb="103" eb="105">
      <t>ショクイン</t>
    </rPh>
    <rPh sb="105" eb="106">
      <t>トウ</t>
    </rPh>
    <rPh sb="107" eb="108">
      <t>タイ</t>
    </rPh>
    <rPh sb="110" eb="113">
      <t>イロウキン</t>
    </rPh>
    <rPh sb="114" eb="116">
      <t>シキュウ</t>
    </rPh>
    <phoneticPr fontId="13"/>
  </si>
  <si>
    <t>新型コロナウイルス感染症宿泊施設確保等事業費</t>
  </si>
  <si>
    <t>宿泊療養施設の確保運営</t>
    <rPh sb="0" eb="2">
      <t>シュクハク</t>
    </rPh>
    <rPh sb="2" eb="4">
      <t>リョウヨウ</t>
    </rPh>
    <rPh sb="4" eb="6">
      <t>シセツ</t>
    </rPh>
    <rPh sb="7" eb="9">
      <t>カクホ</t>
    </rPh>
    <rPh sb="9" eb="11">
      <t>ウンエイ</t>
    </rPh>
    <phoneticPr fontId="13"/>
  </si>
  <si>
    <t>児童福祉推進事業費</t>
  </si>
  <si>
    <t>児童福祉施設等の業務継続支援、衛生用品購入、個室化等感染防止対策</t>
    <rPh sb="0" eb="2">
      <t>ジドウ</t>
    </rPh>
    <rPh sb="2" eb="4">
      <t>フクシ</t>
    </rPh>
    <rPh sb="4" eb="6">
      <t>シセツ</t>
    </rPh>
    <rPh sb="6" eb="7">
      <t>トウ</t>
    </rPh>
    <rPh sb="8" eb="10">
      <t>ギョウム</t>
    </rPh>
    <rPh sb="10" eb="12">
      <t>ケイゾク</t>
    </rPh>
    <rPh sb="12" eb="14">
      <t>シエン</t>
    </rPh>
    <rPh sb="15" eb="17">
      <t>エイセイ</t>
    </rPh>
    <rPh sb="17" eb="19">
      <t>ヨウヒン</t>
    </rPh>
    <rPh sb="19" eb="21">
      <t>コウニュウ</t>
    </rPh>
    <rPh sb="22" eb="25">
      <t>コシツカ</t>
    </rPh>
    <rPh sb="25" eb="26">
      <t>トウ</t>
    </rPh>
    <rPh sb="26" eb="28">
      <t>カンセン</t>
    </rPh>
    <rPh sb="28" eb="30">
      <t>ボウシ</t>
    </rPh>
    <rPh sb="30" eb="32">
      <t>タイサク</t>
    </rPh>
    <phoneticPr fontId="13"/>
  </si>
  <si>
    <t>新型コロナウイルス助け合い基金事業費</t>
  </si>
  <si>
    <t>基金により新型コロナウイルス感染症に関する医療及び療養に従事される方を支援する</t>
    <rPh sb="0" eb="2">
      <t>キキン</t>
    </rPh>
    <rPh sb="33" eb="34">
      <t>カタ</t>
    </rPh>
    <phoneticPr fontId="13"/>
  </si>
  <si>
    <t>家庭学習支援事業費</t>
  </si>
  <si>
    <t>新型コロナウイルス感染症に伴う臨時休業期間が長期間に及ぶことから、幼児児童生徒への家庭等での学習を支援するため、図書カードを配付</t>
  </si>
  <si>
    <t>介護福祉士修学資金等貸付事業費</t>
  </si>
  <si>
    <t>介護福祉士養成施設就学者等への修学資金等の貸付</t>
    <rPh sb="0" eb="2">
      <t>カイゴ</t>
    </rPh>
    <rPh sb="2" eb="5">
      <t>フクシシ</t>
    </rPh>
    <rPh sb="5" eb="7">
      <t>ヨウセイ</t>
    </rPh>
    <rPh sb="7" eb="9">
      <t>シセツ</t>
    </rPh>
    <rPh sb="9" eb="12">
      <t>シュウガクシャ</t>
    </rPh>
    <rPh sb="12" eb="13">
      <t>トウ</t>
    </rPh>
    <rPh sb="15" eb="17">
      <t>シュウガク</t>
    </rPh>
    <rPh sb="17" eb="19">
      <t>シキン</t>
    </rPh>
    <rPh sb="19" eb="20">
      <t>トウ</t>
    </rPh>
    <rPh sb="21" eb="23">
      <t>カシツケ</t>
    </rPh>
    <phoneticPr fontId="13"/>
  </si>
  <si>
    <t>少人数利用・飲食店応援キャンペーン事業費</t>
    <rPh sb="19" eb="20">
      <t>ヒ</t>
    </rPh>
    <phoneticPr fontId="13"/>
  </si>
  <si>
    <t>条件を満たした飲食をした利用者に対してポイントを付与</t>
    <rPh sb="0" eb="2">
      <t>ジョウケン</t>
    </rPh>
    <rPh sb="3" eb="4">
      <t>ミ</t>
    </rPh>
    <rPh sb="7" eb="9">
      <t>インショク</t>
    </rPh>
    <rPh sb="12" eb="15">
      <t>リヨウシャ</t>
    </rPh>
    <rPh sb="16" eb="17">
      <t>タイ</t>
    </rPh>
    <rPh sb="24" eb="26">
      <t>フヨ</t>
    </rPh>
    <phoneticPr fontId="13"/>
  </si>
  <si>
    <t>農林水産物流通対策事業費</t>
  </si>
  <si>
    <t>国産農林水産物学校給食提供事業</t>
  </si>
  <si>
    <t>新型コロナウイルス感染症対策費（PCR検査費等）</t>
    <rPh sb="19" eb="21">
      <t>ケンサ</t>
    </rPh>
    <rPh sb="21" eb="22">
      <t>ヒ</t>
    </rPh>
    <rPh sb="22" eb="23">
      <t>トウ</t>
    </rPh>
    <phoneticPr fontId="13"/>
  </si>
  <si>
    <t>入院医療費、ＰＣＲ検査費（自己負担分）等</t>
    <rPh sb="0" eb="2">
      <t>ニュウイン</t>
    </rPh>
    <rPh sb="2" eb="5">
      <t>イリョウヒ</t>
    </rPh>
    <rPh sb="9" eb="11">
      <t>ケンサ</t>
    </rPh>
    <rPh sb="11" eb="12">
      <t>ヒ</t>
    </rPh>
    <rPh sb="13" eb="15">
      <t>ジコ</t>
    </rPh>
    <rPh sb="15" eb="17">
      <t>フタン</t>
    </rPh>
    <rPh sb="17" eb="18">
      <t>ブン</t>
    </rPh>
    <rPh sb="19" eb="20">
      <t>トウ</t>
    </rPh>
    <phoneticPr fontId="13"/>
  </si>
  <si>
    <t>新型コロナウイルス感染症対策学校再開支援事業費</t>
  </si>
  <si>
    <t>府立学校の授業再開にあたり、感染拡大防止のため、保健衛生用品（マスク、消毒液）等を購入</t>
  </si>
  <si>
    <t>国際会議場管理運営費</t>
  </si>
  <si>
    <t>新型コロナウイルス感染症の影響に伴う指定管理者の収入減やキャンセル料の補塡経費</t>
    <rPh sb="37" eb="39">
      <t>ケイヒ</t>
    </rPh>
    <phoneticPr fontId="13"/>
  </si>
  <si>
    <t>管理費</t>
  </si>
  <si>
    <t>健康医療部職員費</t>
  </si>
  <si>
    <t>職員費</t>
    <rPh sb="0" eb="2">
      <t>ショクイン</t>
    </rPh>
    <rPh sb="2" eb="3">
      <t>ヒ</t>
    </rPh>
    <phoneticPr fontId="13"/>
  </si>
  <si>
    <t>子ども・子育て支援事業費</t>
    <phoneticPr fontId="13"/>
  </si>
  <si>
    <t>小学校臨時休校に伴う放課後児童クラブ等の対応にかかる費用を交付</t>
    <rPh sb="0" eb="3">
      <t>ショウガッコウ</t>
    </rPh>
    <rPh sb="3" eb="5">
      <t>リンジ</t>
    </rPh>
    <rPh sb="5" eb="7">
      <t>キュウコウ</t>
    </rPh>
    <rPh sb="8" eb="9">
      <t>トモナ</t>
    </rPh>
    <rPh sb="10" eb="13">
      <t>ホウカゴ</t>
    </rPh>
    <rPh sb="13" eb="15">
      <t>ジドウ</t>
    </rPh>
    <rPh sb="18" eb="19">
      <t>トウ</t>
    </rPh>
    <rPh sb="20" eb="22">
      <t>タイオウ</t>
    </rPh>
    <rPh sb="26" eb="28">
      <t>ヒヨウ</t>
    </rPh>
    <rPh sb="29" eb="31">
      <t>コウフ</t>
    </rPh>
    <phoneticPr fontId="13"/>
  </si>
  <si>
    <t>公立高校生等奨学給付金事業費</t>
  </si>
  <si>
    <t>国公立高校等に在学する非課税世帯の生徒への新型コロナウイルス感染症対策として追加支援の給付金を支給</t>
  </si>
  <si>
    <t>外出自粛高齢者・障がい者等見守り支援事業交付金</t>
  </si>
  <si>
    <t>高齢者単身世帯、障がい者世帯など、支援を必要とする世帯への見守り支援に係る費用を措置</t>
    <rPh sb="0" eb="3">
      <t>コウレイシャ</t>
    </rPh>
    <rPh sb="3" eb="5">
      <t>タンシン</t>
    </rPh>
    <rPh sb="5" eb="7">
      <t>セタイ</t>
    </rPh>
    <rPh sb="8" eb="9">
      <t>ショウ</t>
    </rPh>
    <rPh sb="11" eb="12">
      <t>シャ</t>
    </rPh>
    <rPh sb="12" eb="14">
      <t>セタイ</t>
    </rPh>
    <rPh sb="17" eb="19">
      <t>シエン</t>
    </rPh>
    <rPh sb="20" eb="22">
      <t>ヒツヨウ</t>
    </rPh>
    <rPh sb="25" eb="27">
      <t>セタイ</t>
    </rPh>
    <rPh sb="29" eb="31">
      <t>ミマモ</t>
    </rPh>
    <rPh sb="32" eb="34">
      <t>シエン</t>
    </rPh>
    <rPh sb="35" eb="36">
      <t>カカ</t>
    </rPh>
    <rPh sb="37" eb="39">
      <t>ヒヨウ</t>
    </rPh>
    <rPh sb="40" eb="42">
      <t>ソチ</t>
    </rPh>
    <phoneticPr fontId="13"/>
  </si>
  <si>
    <t xml:space="preserve">学習支援員配置事業費補助金 </t>
  </si>
  <si>
    <t>臨時休業の影響により学習内容の定着が不十分な児童・生徒に対する学習補助等を行う学習支援員を配置
（対象：市町村立小中学校）</t>
  </si>
  <si>
    <t>家庭保育等支援事業費</t>
  </si>
  <si>
    <t>府内の保育所等に在籍する３歳児以上の子どもを対象に学習支援のための図書カードを配布</t>
    <rPh sb="0" eb="2">
      <t>フナイ</t>
    </rPh>
    <rPh sb="3" eb="5">
      <t>ホイク</t>
    </rPh>
    <rPh sb="5" eb="6">
      <t>ショ</t>
    </rPh>
    <rPh sb="6" eb="7">
      <t>ナド</t>
    </rPh>
    <rPh sb="8" eb="10">
      <t>ザイセキ</t>
    </rPh>
    <rPh sb="13" eb="17">
      <t>サイジイジョウ</t>
    </rPh>
    <rPh sb="18" eb="19">
      <t>コ</t>
    </rPh>
    <rPh sb="22" eb="24">
      <t>タイショウ</t>
    </rPh>
    <rPh sb="25" eb="27">
      <t>ガクシュウ</t>
    </rPh>
    <rPh sb="27" eb="29">
      <t>シエン</t>
    </rPh>
    <rPh sb="33" eb="35">
      <t>トショ</t>
    </rPh>
    <rPh sb="39" eb="41">
      <t>ハイフ</t>
    </rPh>
    <phoneticPr fontId="13"/>
  </si>
  <si>
    <t>介護施設等における簡易陰圧装置･換気設備設置事業費</t>
    <rPh sb="24" eb="25">
      <t>ヒ</t>
    </rPh>
    <phoneticPr fontId="13"/>
  </si>
  <si>
    <t>介護施設等における簡易陰圧装置・換気設備の設置に必要な経費について補助</t>
  </si>
  <si>
    <t>新たなエネルギー社会の構築推進事業費</t>
  </si>
  <si>
    <t>高機能換気設備導入補助</t>
    <rPh sb="0" eb="3">
      <t>コウキノウ</t>
    </rPh>
    <rPh sb="3" eb="5">
      <t>カンキ</t>
    </rPh>
    <rPh sb="5" eb="7">
      <t>セツビ</t>
    </rPh>
    <rPh sb="7" eb="9">
      <t>ドウニュウ</t>
    </rPh>
    <rPh sb="9" eb="11">
      <t>ホジョ</t>
    </rPh>
    <phoneticPr fontId="13"/>
  </si>
  <si>
    <t>児童福祉施設事業費</t>
    <phoneticPr fontId="13"/>
  </si>
  <si>
    <t>新型コロナウイルス感染拡大防止のため、特別支援学校等の臨時休業に伴い見込まれる障がい児サービスに係る利用者負担金等に対して支援を実施</t>
    <rPh sb="0" eb="2">
      <t>シンガタ</t>
    </rPh>
    <rPh sb="9" eb="11">
      <t>カンセン</t>
    </rPh>
    <rPh sb="11" eb="13">
      <t>カクダイ</t>
    </rPh>
    <rPh sb="13" eb="15">
      <t>ボウシ</t>
    </rPh>
    <rPh sb="19" eb="21">
      <t>トクベツ</t>
    </rPh>
    <rPh sb="21" eb="23">
      <t>シエン</t>
    </rPh>
    <rPh sb="23" eb="25">
      <t>ガッコウ</t>
    </rPh>
    <rPh sb="25" eb="26">
      <t>トウ</t>
    </rPh>
    <rPh sb="27" eb="29">
      <t>リンジ</t>
    </rPh>
    <rPh sb="29" eb="31">
      <t>キュウギョウ</t>
    </rPh>
    <rPh sb="32" eb="33">
      <t>トモナ</t>
    </rPh>
    <rPh sb="34" eb="36">
      <t>ミコ</t>
    </rPh>
    <rPh sb="39" eb="40">
      <t>ショウ</t>
    </rPh>
    <rPh sb="42" eb="43">
      <t>ジ</t>
    </rPh>
    <rPh sb="48" eb="49">
      <t>カカ</t>
    </rPh>
    <rPh sb="50" eb="52">
      <t>リヨウ</t>
    </rPh>
    <rPh sb="52" eb="53">
      <t>シャ</t>
    </rPh>
    <rPh sb="53" eb="55">
      <t>フタン</t>
    </rPh>
    <rPh sb="55" eb="56">
      <t>キン</t>
    </rPh>
    <rPh sb="56" eb="57">
      <t>トウ</t>
    </rPh>
    <rPh sb="58" eb="59">
      <t>タイ</t>
    </rPh>
    <rPh sb="61" eb="63">
      <t>シエン</t>
    </rPh>
    <rPh sb="64" eb="66">
      <t>ジッシ</t>
    </rPh>
    <phoneticPr fontId="13"/>
  </si>
  <si>
    <t>求職者緊急雇用促進事業費</t>
    <rPh sb="11" eb="12">
      <t>ヒ</t>
    </rPh>
    <phoneticPr fontId="13"/>
  </si>
  <si>
    <t>新型コロナウイルス感染症の影響による失業者に対し、民間人材サービス会社と連携し、求人情報を発信するとともに、新たに求職者を雇い入れた企業に支援金を支給</t>
    <rPh sb="0" eb="2">
      <t>シンガタ</t>
    </rPh>
    <rPh sb="9" eb="12">
      <t>カンセンショウ</t>
    </rPh>
    <rPh sb="13" eb="15">
      <t>エイキョウ</t>
    </rPh>
    <rPh sb="18" eb="20">
      <t>シツギョウ</t>
    </rPh>
    <rPh sb="20" eb="21">
      <t>シャ</t>
    </rPh>
    <rPh sb="22" eb="23">
      <t>タイ</t>
    </rPh>
    <rPh sb="25" eb="27">
      <t>ミンカン</t>
    </rPh>
    <rPh sb="27" eb="29">
      <t>ジンザイ</t>
    </rPh>
    <rPh sb="33" eb="35">
      <t>カイシャ</t>
    </rPh>
    <rPh sb="36" eb="38">
      <t>レンケイ</t>
    </rPh>
    <rPh sb="40" eb="42">
      <t>キュウジン</t>
    </rPh>
    <rPh sb="42" eb="44">
      <t>ジョウホウ</t>
    </rPh>
    <rPh sb="45" eb="47">
      <t>ハッシン</t>
    </rPh>
    <rPh sb="54" eb="55">
      <t>アラ</t>
    </rPh>
    <rPh sb="57" eb="59">
      <t>キュウショク</t>
    </rPh>
    <rPh sb="59" eb="60">
      <t>シャ</t>
    </rPh>
    <rPh sb="61" eb="62">
      <t>ヤト</t>
    </rPh>
    <rPh sb="63" eb="64">
      <t>イ</t>
    </rPh>
    <rPh sb="66" eb="68">
      <t>キギョウ</t>
    </rPh>
    <rPh sb="69" eb="71">
      <t>シエン</t>
    </rPh>
    <rPh sb="71" eb="72">
      <t>キン</t>
    </rPh>
    <rPh sb="73" eb="75">
      <t>シキュウ</t>
    </rPh>
    <phoneticPr fontId="13"/>
  </si>
  <si>
    <t>私立高校生等奨学給付金事業費</t>
  </si>
  <si>
    <t>私立高等学校等に在学する非課税世帯の生徒への新型コロナウイルス感染症対策として追加支援の給付金を支給</t>
    <rPh sb="48" eb="50">
      <t>シキュウ</t>
    </rPh>
    <phoneticPr fontId="13"/>
  </si>
  <si>
    <t>学校維持管理費
（府立高校・支援学校）</t>
  </si>
  <si>
    <t>・国の緊急事態宣言を受け、学校への登校が中止となった期間に、学校から生徒及び保護者に対して、各教科の課題や修学支援金関係等の必要書類を郵送による配布を実施
・府立学校の夏期休暇の短縮等による空調等稼働時間の増及び換気に伴う空調設定温度変更による電気代相当額の追加</t>
  </si>
  <si>
    <t>観光振興事業費</t>
  </si>
  <si>
    <t>府内観光関連事業者への支援（「大阪の人・いらっしゃい」キャンペーン）</t>
    <rPh sb="15" eb="17">
      <t>オオサカ</t>
    </rPh>
    <rPh sb="18" eb="19">
      <t>ヒト</t>
    </rPh>
    <phoneticPr fontId="13"/>
  </si>
  <si>
    <t>障がい福祉サービス等の衛生管理体制確保支援事業費</t>
  </si>
  <si>
    <t>障がい福祉サービス等施設・事業所における新型コロナウイルス感染症の感染拡大を防止するため、衛生用品の確保を支援する</t>
    <rPh sb="0" eb="1">
      <t>ショウ</t>
    </rPh>
    <rPh sb="3" eb="5">
      <t>フクシ</t>
    </rPh>
    <rPh sb="9" eb="10">
      <t>トウ</t>
    </rPh>
    <rPh sb="10" eb="12">
      <t>シセツ</t>
    </rPh>
    <rPh sb="13" eb="16">
      <t>ジギョウショ</t>
    </rPh>
    <rPh sb="20" eb="22">
      <t>シンガタ</t>
    </rPh>
    <rPh sb="29" eb="32">
      <t>カンセンショウ</t>
    </rPh>
    <rPh sb="33" eb="35">
      <t>カンセン</t>
    </rPh>
    <rPh sb="35" eb="37">
      <t>カクダイ</t>
    </rPh>
    <rPh sb="38" eb="40">
      <t>ボウシ</t>
    </rPh>
    <rPh sb="45" eb="47">
      <t>エイセイ</t>
    </rPh>
    <rPh sb="47" eb="49">
      <t>ヨウヒン</t>
    </rPh>
    <rPh sb="50" eb="52">
      <t>カクホ</t>
    </rPh>
    <rPh sb="53" eb="55">
      <t>シエン</t>
    </rPh>
    <phoneticPr fontId="13"/>
  </si>
  <si>
    <t>新型コロナウイルス感染症対策資器材整備事業費</t>
  </si>
  <si>
    <t>マスク及び消毒液等の購入等</t>
    <rPh sb="3" eb="4">
      <t>オヨ</t>
    </rPh>
    <rPh sb="5" eb="8">
      <t>ショウドクエキ</t>
    </rPh>
    <rPh sb="8" eb="9">
      <t>トウ</t>
    </rPh>
    <rPh sb="10" eb="12">
      <t>コウニュウ</t>
    </rPh>
    <rPh sb="12" eb="13">
      <t>トウ</t>
    </rPh>
    <phoneticPr fontId="13"/>
  </si>
  <si>
    <t>OSAKAしごとフィールド運営事業費（早期再就職事業）</t>
  </si>
  <si>
    <t>休業者に対し、早期再就職を支援するため、既存の支援体制を強化</t>
    <rPh sb="0" eb="2">
      <t>キュウギョウ</t>
    </rPh>
    <rPh sb="2" eb="3">
      <t>シャ</t>
    </rPh>
    <rPh sb="4" eb="5">
      <t>タイ</t>
    </rPh>
    <rPh sb="7" eb="9">
      <t>ソウキ</t>
    </rPh>
    <rPh sb="9" eb="12">
      <t>サイシュウショク</t>
    </rPh>
    <rPh sb="13" eb="15">
      <t>シエン</t>
    </rPh>
    <rPh sb="20" eb="22">
      <t>キゾン</t>
    </rPh>
    <rPh sb="23" eb="25">
      <t>シエン</t>
    </rPh>
    <rPh sb="25" eb="27">
      <t>タイセイ</t>
    </rPh>
    <rPh sb="28" eb="30">
      <t>キョウカ</t>
    </rPh>
    <phoneticPr fontId="13"/>
  </si>
  <si>
    <t>介護サービス事業所等サービス継続支援事業費</t>
  </si>
  <si>
    <t>介護サービス事業所・介護施設等が、必要な介護サービスを継続して提供できるよう、通常の介護サービスの提供では想定されない、かかり増し経費等の支援を実施</t>
    <rPh sb="17" eb="19">
      <t>ヒツヨウ</t>
    </rPh>
    <rPh sb="20" eb="22">
      <t>カイゴ</t>
    </rPh>
    <rPh sb="27" eb="29">
      <t>ケイゾク</t>
    </rPh>
    <rPh sb="31" eb="33">
      <t>テイキョウ</t>
    </rPh>
    <rPh sb="39" eb="41">
      <t>ツウジョウ</t>
    </rPh>
    <rPh sb="42" eb="44">
      <t>カイゴ</t>
    </rPh>
    <rPh sb="49" eb="51">
      <t>テイキョウ</t>
    </rPh>
    <rPh sb="53" eb="55">
      <t>ソウテイ</t>
    </rPh>
    <rPh sb="63" eb="64">
      <t>マ</t>
    </rPh>
    <rPh sb="65" eb="67">
      <t>ケイヒ</t>
    </rPh>
    <rPh sb="67" eb="68">
      <t>トウ</t>
    </rPh>
    <rPh sb="69" eb="71">
      <t>シエン</t>
    </rPh>
    <rPh sb="72" eb="74">
      <t>ジッシ</t>
    </rPh>
    <phoneticPr fontId="13"/>
  </si>
  <si>
    <t>体育会館運営費　　　　　　　　　　　　　　　　　　　　　　　</t>
  </si>
  <si>
    <t>ひとり親家庭臨時特別給付金支給事業費</t>
  </si>
  <si>
    <t>児童扶養手当受給世帯等に臨時特別給付金を支給</t>
  </si>
  <si>
    <t>商店街新型コロナウイルス感染症対策支援事業費</t>
  </si>
  <si>
    <t>商店街等における感染症対策、風評被害払拭の取組みを支援</t>
    <rPh sb="0" eb="3">
      <t>ショウテンガイ</t>
    </rPh>
    <rPh sb="3" eb="4">
      <t>トウ</t>
    </rPh>
    <rPh sb="8" eb="11">
      <t>カンセンショウ</t>
    </rPh>
    <rPh sb="11" eb="13">
      <t>タイサク</t>
    </rPh>
    <rPh sb="14" eb="18">
      <t>フウヒョウヒガイ</t>
    </rPh>
    <rPh sb="18" eb="20">
      <t>フッショク</t>
    </rPh>
    <rPh sb="21" eb="23">
      <t>トリクミ</t>
    </rPh>
    <rPh sb="25" eb="27">
      <t>シエン</t>
    </rPh>
    <phoneticPr fontId="13"/>
  </si>
  <si>
    <t>スクールサポートスタッフ配置事業費（新型コロナウイルス感染症対策）</t>
  </si>
  <si>
    <t>感染症対策強化に伴い教員の増加する業務をサポートするスクールサポートスタッフを配置</t>
    <rPh sb="10" eb="12">
      <t>キョウイン</t>
    </rPh>
    <phoneticPr fontId="12"/>
  </si>
  <si>
    <t>大阪文化芸術元気プロジェクト事業費</t>
  </si>
  <si>
    <t>府内の文化芸術団体等を支援するとともに、府民の鑑賞機会を提供</t>
    <rPh sb="0" eb="2">
      <t>フナイ</t>
    </rPh>
    <rPh sb="3" eb="5">
      <t>ブンカ</t>
    </rPh>
    <rPh sb="5" eb="7">
      <t>ゲイジュツ</t>
    </rPh>
    <rPh sb="7" eb="9">
      <t>ダンタイ</t>
    </rPh>
    <rPh sb="9" eb="10">
      <t>トウ</t>
    </rPh>
    <rPh sb="11" eb="13">
      <t>シエン</t>
    </rPh>
    <rPh sb="20" eb="22">
      <t>フミン</t>
    </rPh>
    <rPh sb="23" eb="25">
      <t>カンショウ</t>
    </rPh>
    <rPh sb="25" eb="27">
      <t>キカイ</t>
    </rPh>
    <rPh sb="28" eb="30">
      <t>テイキョウ</t>
    </rPh>
    <phoneticPr fontId="13"/>
  </si>
  <si>
    <t>おおさかプロモーション推進事業費負担金</t>
  </si>
  <si>
    <t>国内旅行者へのプロモーション</t>
  </si>
  <si>
    <t>文化芸術活動支援事業費</t>
  </si>
  <si>
    <t>・無観客ライブ等の配信事業を新たに立ち上げるための経費補助
・補助事業に先行して制度の事業プロモーション</t>
    <rPh sb="1" eb="2">
      <t>ム</t>
    </rPh>
    <rPh sb="2" eb="4">
      <t>カンキャク</t>
    </rPh>
    <rPh sb="7" eb="8">
      <t>トウ</t>
    </rPh>
    <rPh sb="9" eb="11">
      <t>ハイシン</t>
    </rPh>
    <rPh sb="11" eb="13">
      <t>ジギョウ</t>
    </rPh>
    <rPh sb="14" eb="15">
      <t>アラ</t>
    </rPh>
    <rPh sb="17" eb="18">
      <t>タ</t>
    </rPh>
    <rPh sb="19" eb="20">
      <t>ア</t>
    </rPh>
    <rPh sb="25" eb="27">
      <t>ケイヒ</t>
    </rPh>
    <rPh sb="27" eb="29">
      <t>ホジョ</t>
    </rPh>
    <rPh sb="31" eb="33">
      <t>ホジョ</t>
    </rPh>
    <rPh sb="33" eb="35">
      <t>ジギョウ</t>
    </rPh>
    <rPh sb="36" eb="38">
      <t>センコウ</t>
    </rPh>
    <rPh sb="40" eb="42">
      <t>セイド</t>
    </rPh>
    <rPh sb="43" eb="45">
      <t>ジギョウ</t>
    </rPh>
    <phoneticPr fontId="13"/>
  </si>
  <si>
    <t>公園管理費</t>
  </si>
  <si>
    <t>在宅勤務実施事業費</t>
  </si>
  <si>
    <t>職員の職場への出勤抑制を図りつつ、府の業務を継続させるためのテレワーク環境を整備</t>
  </si>
  <si>
    <t>大型児童館ビッグバン運営費</t>
    <phoneticPr fontId="13"/>
  </si>
  <si>
    <t>学習支援員配置事業費</t>
  </si>
  <si>
    <t>・臨時休業の影響により学習内容の定着が不十分な生徒に対する学習補助等を行う学習支援員を配置
・感染症対策強化に伴い児童生徒に対する医療的ケア等の学校生活における支援が新たに必要となるため、学習支援員を配置
（対象：府立学校）</t>
    <rPh sb="6" eb="8">
      <t>エイキョウ</t>
    </rPh>
    <rPh sb="33" eb="34">
      <t>トウ</t>
    </rPh>
    <rPh sb="35" eb="36">
      <t>オコナ</t>
    </rPh>
    <rPh sb="104" eb="106">
      <t>タイショウ</t>
    </rPh>
    <rPh sb="107" eb="109">
      <t>フリツ</t>
    </rPh>
    <rPh sb="109" eb="111">
      <t>ガッコウ</t>
    </rPh>
    <phoneticPr fontId="12"/>
  </si>
  <si>
    <t>男女共同参画・青少年センター管理運営費</t>
  </si>
  <si>
    <t>外出自粛デリバリーサービス活用支援事業費</t>
    <rPh sb="19" eb="20">
      <t>ヒ</t>
    </rPh>
    <phoneticPr fontId="13"/>
  </si>
  <si>
    <t>デリバリーサービスを活用した消費者にポイント等を付与</t>
    <rPh sb="10" eb="12">
      <t>カツヨウ</t>
    </rPh>
    <rPh sb="14" eb="17">
      <t>ショウヒシャ</t>
    </rPh>
    <rPh sb="22" eb="23">
      <t>トウ</t>
    </rPh>
    <rPh sb="24" eb="26">
      <t>フヨ</t>
    </rPh>
    <phoneticPr fontId="13"/>
  </si>
  <si>
    <t>障がい福祉サービス等事業者継続支援事業費</t>
  </si>
  <si>
    <t>障がい福祉サービス施設・事業所が、必要なサービスを継続して提供するために、通常のサービス提供時では想定できないかかり増し経費等に対して支援を実施</t>
    <rPh sb="0" eb="1">
      <t>ショウ</t>
    </rPh>
    <rPh sb="3" eb="5">
      <t>フクシ</t>
    </rPh>
    <rPh sb="9" eb="11">
      <t>シセツ</t>
    </rPh>
    <rPh sb="12" eb="15">
      <t>ジギョウショ</t>
    </rPh>
    <rPh sb="17" eb="19">
      <t>ヒツヨウ</t>
    </rPh>
    <rPh sb="25" eb="27">
      <t>ケイゾク</t>
    </rPh>
    <rPh sb="29" eb="31">
      <t>テイキョウ</t>
    </rPh>
    <rPh sb="37" eb="39">
      <t>ツウジョウ</t>
    </rPh>
    <rPh sb="44" eb="46">
      <t>テイキョウ</t>
    </rPh>
    <rPh sb="46" eb="47">
      <t>ジ</t>
    </rPh>
    <rPh sb="49" eb="51">
      <t>ソウテイ</t>
    </rPh>
    <rPh sb="58" eb="59">
      <t>マ</t>
    </rPh>
    <rPh sb="60" eb="62">
      <t>ケイヒ</t>
    </rPh>
    <rPh sb="62" eb="63">
      <t>トウ</t>
    </rPh>
    <rPh sb="64" eb="65">
      <t>タイ</t>
    </rPh>
    <rPh sb="67" eb="69">
      <t>シエン</t>
    </rPh>
    <rPh sb="70" eb="72">
      <t>ジッシ</t>
    </rPh>
    <phoneticPr fontId="13"/>
  </si>
  <si>
    <t>新型コロナウイルス感染症対策費（ワクチン接種）</t>
  </si>
  <si>
    <t>医療従事者へのワクチン接種、市町村支援</t>
    <rPh sb="0" eb="2">
      <t>イリョウ</t>
    </rPh>
    <rPh sb="2" eb="5">
      <t>ジュウジシャ</t>
    </rPh>
    <rPh sb="11" eb="13">
      <t>セッシュ</t>
    </rPh>
    <rPh sb="14" eb="17">
      <t>シチョウソン</t>
    </rPh>
    <rPh sb="17" eb="19">
      <t>シエン</t>
    </rPh>
    <phoneticPr fontId="13"/>
  </si>
  <si>
    <t>非常勤職員緊急雇用対策事業費</t>
    <rPh sb="13" eb="14">
      <t>ヒ</t>
    </rPh>
    <phoneticPr fontId="13"/>
  </si>
  <si>
    <t>コロの影響による内定取消など、就労機会を失った方を非常勤職員として雇用</t>
    <rPh sb="25" eb="28">
      <t>ヒジョウキン</t>
    </rPh>
    <rPh sb="28" eb="30">
      <t>ショクイン</t>
    </rPh>
    <rPh sb="33" eb="35">
      <t>コヨウ</t>
    </rPh>
    <phoneticPr fontId="13"/>
  </si>
  <si>
    <t>府立学校スマートスクール推進事業費</t>
  </si>
  <si>
    <t>ICTを活用した新時代の教育を実現するため、学校のICT環境の整備とICTを効果的に活用した事業を「スマートスクール事業」として実施するために必要な基盤整備等を行う</t>
  </si>
  <si>
    <t>府立学校オンライン学習環境緊急整備事業費</t>
  </si>
  <si>
    <t>臨時休校期間中、府内全家庭でオンライン授業を行えるよう、オンライン学習必要物品購入、Wifiルータの配備、ICT支援員の配備、通信回線の増強等の環境を整備</t>
  </si>
  <si>
    <t>新型コロナウイルス感染症対策経営相談体制強化事業費補助金</t>
  </si>
  <si>
    <t>金融相談の増加に対応するため、商工会議所等に対し、金融相談専門員の設置費用を補助</t>
    <rPh sb="0" eb="4">
      <t>キンユウソウダン</t>
    </rPh>
    <rPh sb="5" eb="7">
      <t>ゾウカ</t>
    </rPh>
    <rPh sb="8" eb="10">
      <t>タイオウ</t>
    </rPh>
    <rPh sb="15" eb="20">
      <t>ショウコウカイギショ</t>
    </rPh>
    <rPh sb="20" eb="21">
      <t>トウ</t>
    </rPh>
    <rPh sb="22" eb="23">
      <t>タイ</t>
    </rPh>
    <rPh sb="25" eb="27">
      <t>キンユウ</t>
    </rPh>
    <rPh sb="27" eb="29">
      <t>ソウダン</t>
    </rPh>
    <rPh sb="29" eb="32">
      <t>センモンイン</t>
    </rPh>
    <rPh sb="33" eb="35">
      <t>セッチ</t>
    </rPh>
    <rPh sb="35" eb="37">
      <t>ヒヨウ</t>
    </rPh>
    <rPh sb="38" eb="40">
      <t>ホジョ</t>
    </rPh>
    <phoneticPr fontId="13"/>
  </si>
  <si>
    <t>労働福祉施設運営費（エル・おおさか）</t>
    <phoneticPr fontId="13"/>
  </si>
  <si>
    <t>大阪スポーツ元気プロジェクト事業費</t>
  </si>
  <si>
    <t>大阪が有するプロスポーツチーム等と連携した府民参加型のスポーツフェスティバル等を実施</t>
    <rPh sb="0" eb="2">
      <t>オオサカ</t>
    </rPh>
    <rPh sb="3" eb="4">
      <t>ユウ</t>
    </rPh>
    <rPh sb="15" eb="16">
      <t>トウ</t>
    </rPh>
    <rPh sb="17" eb="19">
      <t>レンケイ</t>
    </rPh>
    <rPh sb="21" eb="23">
      <t>フミン</t>
    </rPh>
    <rPh sb="23" eb="26">
      <t>サンカガタ</t>
    </rPh>
    <rPh sb="38" eb="39">
      <t>トウ</t>
    </rPh>
    <rPh sb="40" eb="42">
      <t>ジッシ</t>
    </rPh>
    <phoneticPr fontId="13"/>
  </si>
  <si>
    <t>修学旅行キャンセル料支援事業費補助金</t>
  </si>
  <si>
    <t>新型コロナウィルス感染症の影響により、修学旅行がキャンセルになった場合に生徒・保護者が負担するキャンセル料を支援</t>
    <rPh sb="0" eb="2">
      <t>シンガタ</t>
    </rPh>
    <rPh sb="9" eb="12">
      <t>カンセンショウ</t>
    </rPh>
    <rPh sb="13" eb="15">
      <t>エイキョウ</t>
    </rPh>
    <rPh sb="19" eb="21">
      <t>シュウガク</t>
    </rPh>
    <rPh sb="21" eb="23">
      <t>リョコウ</t>
    </rPh>
    <rPh sb="33" eb="35">
      <t>バアイ</t>
    </rPh>
    <rPh sb="36" eb="38">
      <t>セイト</t>
    </rPh>
    <rPh sb="39" eb="42">
      <t>ホゴシャ</t>
    </rPh>
    <rPh sb="43" eb="45">
      <t>フタン</t>
    </rPh>
    <rPh sb="52" eb="53">
      <t>リョウ</t>
    </rPh>
    <rPh sb="54" eb="56">
      <t>シエン</t>
    </rPh>
    <phoneticPr fontId="12"/>
  </si>
  <si>
    <t>不妊治療費助成事業</t>
  </si>
  <si>
    <t>【国経済対策】不妊対策事業費</t>
    <phoneticPr fontId="13"/>
  </si>
  <si>
    <t>就労系障がい福祉サービス等支援強化事業費</t>
  </si>
  <si>
    <t>障がい者の就労を維持・確保するため、就労系障がい福祉サービス等の機能強化を支援</t>
    <rPh sb="0" eb="1">
      <t>ショウ</t>
    </rPh>
    <rPh sb="3" eb="4">
      <t>シャ</t>
    </rPh>
    <rPh sb="5" eb="7">
      <t>シュウロウ</t>
    </rPh>
    <rPh sb="8" eb="10">
      <t>イジ</t>
    </rPh>
    <rPh sb="11" eb="13">
      <t>カクホ</t>
    </rPh>
    <rPh sb="18" eb="20">
      <t>シュウロウ</t>
    </rPh>
    <rPh sb="20" eb="21">
      <t>ケイ</t>
    </rPh>
    <rPh sb="21" eb="22">
      <t>ショウ</t>
    </rPh>
    <rPh sb="24" eb="26">
      <t>フクシ</t>
    </rPh>
    <rPh sb="30" eb="31">
      <t>トウ</t>
    </rPh>
    <rPh sb="32" eb="34">
      <t>キノウ</t>
    </rPh>
    <rPh sb="34" eb="36">
      <t>キョウカ</t>
    </rPh>
    <rPh sb="37" eb="39">
      <t>シエン</t>
    </rPh>
    <phoneticPr fontId="13"/>
  </si>
  <si>
    <t>門真スポーツセンター運営費　　　　　　　　　　　　　　　　　</t>
  </si>
  <si>
    <t>青少年海洋センター運営費</t>
    <rPh sb="0" eb="3">
      <t>セイショウネン</t>
    </rPh>
    <rPh sb="3" eb="5">
      <t>カイヨウ</t>
    </rPh>
    <rPh sb="9" eb="11">
      <t>ウンエイ</t>
    </rPh>
    <rPh sb="11" eb="12">
      <t>ヒ</t>
    </rPh>
    <phoneticPr fontId="13"/>
  </si>
  <si>
    <t>介護支援専門員法定研修等補助事業費</t>
    <rPh sb="16" eb="17">
      <t>ヒ</t>
    </rPh>
    <phoneticPr fontId="13"/>
  </si>
  <si>
    <t>新型コロナウイルス感染拡大防止のため、法定研修の中止及び延期に伴い生じた実施団体のかかり増し経費に対する補助</t>
    <rPh sb="19" eb="21">
      <t>ホウテイ</t>
    </rPh>
    <rPh sb="21" eb="23">
      <t>ケンシュウ</t>
    </rPh>
    <rPh sb="24" eb="26">
      <t>チュウシ</t>
    </rPh>
    <rPh sb="26" eb="27">
      <t>オヨ</t>
    </rPh>
    <rPh sb="28" eb="30">
      <t>エンキ</t>
    </rPh>
    <rPh sb="31" eb="32">
      <t>トモナ</t>
    </rPh>
    <rPh sb="33" eb="34">
      <t>ショウ</t>
    </rPh>
    <rPh sb="36" eb="38">
      <t>ジッシ</t>
    </rPh>
    <rPh sb="38" eb="40">
      <t>ダンタイ</t>
    </rPh>
    <rPh sb="44" eb="45">
      <t>マ</t>
    </rPh>
    <rPh sb="46" eb="48">
      <t>ケイヒ</t>
    </rPh>
    <rPh sb="49" eb="50">
      <t>タイ</t>
    </rPh>
    <rPh sb="52" eb="54">
      <t>ホジョ</t>
    </rPh>
    <phoneticPr fontId="13"/>
  </si>
  <si>
    <t>新型コロナウイルス感染症感染拡大防止対策費</t>
  </si>
  <si>
    <t>「感染防止宣言ステッカー」発行、その実効性を確保するための事業者の実施状況についての現地確認等を実施</t>
    <rPh sb="22" eb="24">
      <t>カクホ</t>
    </rPh>
    <rPh sb="46" eb="47">
      <t>ナド</t>
    </rPh>
    <rPh sb="48" eb="50">
      <t>ジッシ</t>
    </rPh>
    <phoneticPr fontId="13"/>
  </si>
  <si>
    <t>大阪健康安全基盤研究所運営費交付金</t>
  </si>
  <si>
    <t>新型コロナウイルス感染症対策事業</t>
  </si>
  <si>
    <t>新型コロナウイルス感染症対策費（妊産婦支援）</t>
    <rPh sb="16" eb="19">
      <t>ニンサンプ</t>
    </rPh>
    <rPh sb="19" eb="21">
      <t>シエン</t>
    </rPh>
    <phoneticPr fontId="13"/>
  </si>
  <si>
    <t>新型コロナウイルス流行下における妊産婦総合支援事業</t>
  </si>
  <si>
    <t>障がい者就労・生活支援の拠点づくり推進事業費</t>
  </si>
  <si>
    <t>活動自粛や休業等の影響により、職業生活のリズムが崩れる恐れのある障がい者（新規学卒を含む）に対する生活支援の強化を支援</t>
    <rPh sb="0" eb="2">
      <t>カツドウ</t>
    </rPh>
    <rPh sb="2" eb="4">
      <t>ジシュク</t>
    </rPh>
    <rPh sb="5" eb="7">
      <t>キュウギョウ</t>
    </rPh>
    <rPh sb="7" eb="8">
      <t>トウ</t>
    </rPh>
    <rPh sb="9" eb="11">
      <t>エイキョウ</t>
    </rPh>
    <rPh sb="15" eb="17">
      <t>ショクギョウ</t>
    </rPh>
    <rPh sb="17" eb="19">
      <t>セイカツ</t>
    </rPh>
    <rPh sb="24" eb="25">
      <t>クズ</t>
    </rPh>
    <rPh sb="27" eb="28">
      <t>オソ</t>
    </rPh>
    <rPh sb="32" eb="33">
      <t>ショウ</t>
    </rPh>
    <rPh sb="35" eb="36">
      <t>シャ</t>
    </rPh>
    <rPh sb="37" eb="39">
      <t>シンキ</t>
    </rPh>
    <rPh sb="39" eb="41">
      <t>ガクソツ</t>
    </rPh>
    <rPh sb="42" eb="43">
      <t>フク</t>
    </rPh>
    <rPh sb="46" eb="47">
      <t>タイ</t>
    </rPh>
    <rPh sb="49" eb="51">
      <t>セイカツ</t>
    </rPh>
    <rPh sb="51" eb="53">
      <t>シエン</t>
    </rPh>
    <rPh sb="54" eb="56">
      <t>キョウカ</t>
    </rPh>
    <rPh sb="57" eb="59">
      <t>シエン</t>
    </rPh>
    <phoneticPr fontId="13"/>
  </si>
  <si>
    <t>大阪産（もん）グローバルブランド化促進事業費</t>
  </si>
  <si>
    <t>外食産業への店舗改修等補助事業</t>
    <rPh sb="6" eb="8">
      <t>テンポ</t>
    </rPh>
    <rPh sb="8" eb="10">
      <t>カイシュウ</t>
    </rPh>
    <rPh sb="10" eb="11">
      <t>トウ</t>
    </rPh>
    <rPh sb="11" eb="13">
      <t>ホジョ</t>
    </rPh>
    <rPh sb="13" eb="15">
      <t>ジギョウ</t>
    </rPh>
    <phoneticPr fontId="13"/>
  </si>
  <si>
    <t>ICT導入支援事業費</t>
    <rPh sb="9" eb="10">
      <t>ヒ</t>
    </rPh>
    <phoneticPr fontId="13"/>
  </si>
  <si>
    <t>介護従事者の負担軽減による雇用環境の改善、離職防止及び定着促進のため、ICT導入の費用の一部を補助</t>
    <rPh sb="38" eb="40">
      <t>ドウニュウ</t>
    </rPh>
    <rPh sb="41" eb="43">
      <t>ヒヨウ</t>
    </rPh>
    <rPh sb="44" eb="46">
      <t>イチブ</t>
    </rPh>
    <rPh sb="47" eb="49">
      <t>ホジョ</t>
    </rPh>
    <phoneticPr fontId="13"/>
  </si>
  <si>
    <t>生活困窮者自立支援事業費</t>
  </si>
  <si>
    <t>離職等により経済的に困窮し、住居を失った又はそのおそれのあがある者に対し、住居確保給付金を支給</t>
    <rPh sb="0" eb="2">
      <t>リショク</t>
    </rPh>
    <rPh sb="2" eb="3">
      <t>トウ</t>
    </rPh>
    <rPh sb="6" eb="9">
      <t>ケイザイテキ</t>
    </rPh>
    <rPh sb="10" eb="12">
      <t>コンキュウ</t>
    </rPh>
    <rPh sb="14" eb="16">
      <t>ジュウキョ</t>
    </rPh>
    <rPh sb="17" eb="18">
      <t>ウシナ</t>
    </rPh>
    <rPh sb="20" eb="21">
      <t>マタ</t>
    </rPh>
    <rPh sb="32" eb="33">
      <t>モノ</t>
    </rPh>
    <rPh sb="34" eb="35">
      <t>タイ</t>
    </rPh>
    <rPh sb="37" eb="39">
      <t>ジュウキョ</t>
    </rPh>
    <rPh sb="39" eb="41">
      <t>カクホ</t>
    </rPh>
    <rPh sb="41" eb="44">
      <t>キュウフキン</t>
    </rPh>
    <rPh sb="45" eb="47">
      <t>シキュウ</t>
    </rPh>
    <phoneticPr fontId="13"/>
  </si>
  <si>
    <t>健康診断費</t>
  </si>
  <si>
    <t>府立学校での健康診断時の感染拡大防止対策のための保健衛生用品の購入</t>
    <rPh sb="0" eb="2">
      <t>フリツ</t>
    </rPh>
    <rPh sb="2" eb="4">
      <t>ガッコウ</t>
    </rPh>
    <rPh sb="6" eb="8">
      <t>ケンコウ</t>
    </rPh>
    <rPh sb="8" eb="10">
      <t>シンダン</t>
    </rPh>
    <rPh sb="10" eb="11">
      <t>ジ</t>
    </rPh>
    <rPh sb="12" eb="14">
      <t>カンセン</t>
    </rPh>
    <rPh sb="14" eb="16">
      <t>カクダイ</t>
    </rPh>
    <rPh sb="16" eb="18">
      <t>ボウシ</t>
    </rPh>
    <rPh sb="18" eb="20">
      <t>タイサク</t>
    </rPh>
    <rPh sb="24" eb="26">
      <t>ホケン</t>
    </rPh>
    <rPh sb="26" eb="28">
      <t>エイセイ</t>
    </rPh>
    <rPh sb="28" eb="30">
      <t>ヨウヒン</t>
    </rPh>
    <rPh sb="31" eb="33">
      <t>コウニュウ</t>
    </rPh>
    <phoneticPr fontId="12"/>
  </si>
  <si>
    <t>介護ロボット導入活用支援事業費</t>
    <rPh sb="14" eb="15">
      <t>ヒ</t>
    </rPh>
    <phoneticPr fontId="13"/>
  </si>
  <si>
    <t>介護従事者の負担軽減による雇用環境の改善、離職防止及び定着促進のため、介護ロボット機器の導入費の一部を補助する</t>
  </si>
  <si>
    <t>聴覚障がい者意思疎通支援体制強化事業費</t>
  </si>
  <si>
    <t>新型コロナウイルスや災害時に活用できる遠隔手話サービスを実施する体制整備を実施</t>
    <rPh sb="37" eb="39">
      <t>ジッシ</t>
    </rPh>
    <phoneticPr fontId="13"/>
  </si>
  <si>
    <t>宿泊施設おもてなし環境整備促進事業費補助金</t>
  </si>
  <si>
    <t>宿泊施設における新型コロナウイルス感染症の拡大防止対策を支援</t>
    <rPh sb="23" eb="25">
      <t>ボウシ</t>
    </rPh>
    <rPh sb="25" eb="27">
      <t>タイサク</t>
    </rPh>
    <rPh sb="28" eb="30">
      <t>シエン</t>
    </rPh>
    <phoneticPr fontId="13"/>
  </si>
  <si>
    <t>保護施設等衛生管理体制確保支援事業費</t>
  </si>
  <si>
    <t>救護施設職員への慰労金の支給等</t>
    <rPh sb="0" eb="2">
      <t>キュウゴ</t>
    </rPh>
    <rPh sb="2" eb="4">
      <t>シセツ</t>
    </rPh>
    <rPh sb="4" eb="6">
      <t>ショクイン</t>
    </rPh>
    <rPh sb="8" eb="11">
      <t>イロウキン</t>
    </rPh>
    <rPh sb="12" eb="14">
      <t>シキュウ</t>
    </rPh>
    <rPh sb="14" eb="15">
      <t>トウ</t>
    </rPh>
    <phoneticPr fontId="13"/>
  </si>
  <si>
    <t>新型コロナウイルス感染症対策費（自殺予防電話相談）</t>
    <rPh sb="16" eb="18">
      <t>ジサツ</t>
    </rPh>
    <rPh sb="18" eb="20">
      <t>ヨボウ</t>
    </rPh>
    <rPh sb="20" eb="22">
      <t>デンワ</t>
    </rPh>
    <rPh sb="22" eb="24">
      <t>ソウダン</t>
    </rPh>
    <phoneticPr fontId="13"/>
  </si>
  <si>
    <t>新型コロナウイルス感染症に対応した自殺予防電話相談体制整備事業</t>
  </si>
  <si>
    <t>障がい福祉サービス在宅就労等導入支援事業費補助金</t>
  </si>
  <si>
    <t>新型コロナウイルス感染拡大防止のため、就労系サービス事業所に対し、利用者の在宅就労推進に必要な経費を補助</t>
    <rPh sb="0" eb="2">
      <t>シンガタ</t>
    </rPh>
    <rPh sb="9" eb="11">
      <t>カンセン</t>
    </rPh>
    <rPh sb="11" eb="13">
      <t>カクダイ</t>
    </rPh>
    <rPh sb="13" eb="15">
      <t>ボウシ</t>
    </rPh>
    <rPh sb="19" eb="21">
      <t>シュウロウ</t>
    </rPh>
    <rPh sb="21" eb="22">
      <t>ケイ</t>
    </rPh>
    <rPh sb="26" eb="28">
      <t>ジギョウ</t>
    </rPh>
    <rPh sb="28" eb="29">
      <t>ショ</t>
    </rPh>
    <rPh sb="30" eb="31">
      <t>タイ</t>
    </rPh>
    <rPh sb="33" eb="36">
      <t>リヨウシャ</t>
    </rPh>
    <rPh sb="37" eb="39">
      <t>ザイタク</t>
    </rPh>
    <rPh sb="39" eb="41">
      <t>シュウロウ</t>
    </rPh>
    <rPh sb="41" eb="43">
      <t>スイシン</t>
    </rPh>
    <rPh sb="44" eb="46">
      <t>ヒツヨウ</t>
    </rPh>
    <rPh sb="47" eb="49">
      <t>ケイヒ</t>
    </rPh>
    <rPh sb="50" eb="52">
      <t>ホジョ</t>
    </rPh>
    <phoneticPr fontId="13"/>
  </si>
  <si>
    <t>少年自然の家運営費　　　　　　　　　　　　　　　　　　　　　</t>
  </si>
  <si>
    <t>就職氷河期世代就職支援事業費</t>
  </si>
  <si>
    <t>就職氷河期世代のうち長期無業状態にある方に対し、府営住宅の空室を利用し、就職支援から定着支援まで一体的に実施</t>
    <rPh sb="0" eb="5">
      <t>シュウショクヒョウガキ</t>
    </rPh>
    <rPh sb="5" eb="7">
      <t>セダイ</t>
    </rPh>
    <rPh sb="10" eb="12">
      <t>チョウキ</t>
    </rPh>
    <rPh sb="12" eb="13">
      <t>ム</t>
    </rPh>
    <rPh sb="13" eb="14">
      <t>ギョウ</t>
    </rPh>
    <rPh sb="14" eb="16">
      <t>ジョウタイ</t>
    </rPh>
    <rPh sb="19" eb="20">
      <t>カタ</t>
    </rPh>
    <rPh sb="21" eb="22">
      <t>タイ</t>
    </rPh>
    <rPh sb="24" eb="26">
      <t>フエイ</t>
    </rPh>
    <rPh sb="26" eb="28">
      <t>ジュウタク</t>
    </rPh>
    <rPh sb="29" eb="30">
      <t>ア</t>
    </rPh>
    <rPh sb="30" eb="31">
      <t>シツ</t>
    </rPh>
    <rPh sb="32" eb="34">
      <t>リヨウ</t>
    </rPh>
    <rPh sb="36" eb="38">
      <t>シュウショク</t>
    </rPh>
    <rPh sb="38" eb="40">
      <t>シエン</t>
    </rPh>
    <rPh sb="42" eb="44">
      <t>テイチャク</t>
    </rPh>
    <rPh sb="44" eb="46">
      <t>シエン</t>
    </rPh>
    <rPh sb="48" eb="51">
      <t>イッタイテキ</t>
    </rPh>
    <rPh sb="52" eb="54">
      <t>ジッシ</t>
    </rPh>
    <phoneticPr fontId="13"/>
  </si>
  <si>
    <t>運営費（花の文化園）</t>
    <rPh sb="4" eb="5">
      <t>ハナ</t>
    </rPh>
    <rPh sb="6" eb="8">
      <t>ブンカ</t>
    </rPh>
    <rPh sb="8" eb="9">
      <t>エン</t>
    </rPh>
    <phoneticPr fontId="13"/>
  </si>
  <si>
    <t>サービス管理責任者研修事業費</t>
  </si>
  <si>
    <t>新型コロナウイルス感染拡大防止のため、研修の小規模化等を実施</t>
    <rPh sb="0" eb="2">
      <t>シンガタ</t>
    </rPh>
    <rPh sb="9" eb="11">
      <t>カンセン</t>
    </rPh>
    <rPh sb="11" eb="13">
      <t>カクダイ</t>
    </rPh>
    <rPh sb="13" eb="15">
      <t>ボウシ</t>
    </rPh>
    <rPh sb="19" eb="21">
      <t>ケンシュウ</t>
    </rPh>
    <rPh sb="22" eb="26">
      <t>ショウキボカ</t>
    </rPh>
    <rPh sb="26" eb="27">
      <t>トウ</t>
    </rPh>
    <rPh sb="28" eb="30">
      <t>ジッシ</t>
    </rPh>
    <phoneticPr fontId="13"/>
  </si>
  <si>
    <t>訪問入浴サービス等体制強化事業費</t>
  </si>
  <si>
    <t>新型コロナウイルス感染拡大に伴う訪問入浴サービスなど障がい者の生活に必要不可欠なサービス提供体制の強化を支援</t>
    <rPh sb="0" eb="2">
      <t>シンガタ</t>
    </rPh>
    <rPh sb="9" eb="11">
      <t>カンセン</t>
    </rPh>
    <rPh sb="11" eb="13">
      <t>カクダイ</t>
    </rPh>
    <rPh sb="14" eb="15">
      <t>トモナ</t>
    </rPh>
    <rPh sb="16" eb="18">
      <t>ホウモン</t>
    </rPh>
    <rPh sb="18" eb="20">
      <t>ニュウヨク</t>
    </rPh>
    <rPh sb="26" eb="27">
      <t>ショウ</t>
    </rPh>
    <rPh sb="29" eb="30">
      <t>シャ</t>
    </rPh>
    <rPh sb="31" eb="33">
      <t>セイカツ</t>
    </rPh>
    <rPh sb="34" eb="36">
      <t>ヒツヨウ</t>
    </rPh>
    <rPh sb="36" eb="39">
      <t>フカケツ</t>
    </rPh>
    <rPh sb="44" eb="46">
      <t>テイキョウ</t>
    </rPh>
    <rPh sb="46" eb="48">
      <t>タイセイ</t>
    </rPh>
    <rPh sb="49" eb="51">
      <t>キョウカ</t>
    </rPh>
    <rPh sb="52" eb="54">
      <t>シエン</t>
    </rPh>
    <phoneticPr fontId="13"/>
  </si>
  <si>
    <t>一般運転免許事業費</t>
  </si>
  <si>
    <t>電話等による運転免許学科試験等の予約制を実施</t>
    <rPh sb="0" eb="2">
      <t>デンワ</t>
    </rPh>
    <rPh sb="2" eb="3">
      <t>トウ</t>
    </rPh>
    <rPh sb="6" eb="8">
      <t>ウンテン</t>
    </rPh>
    <rPh sb="8" eb="10">
      <t>メンキョ</t>
    </rPh>
    <rPh sb="10" eb="12">
      <t>ガッカ</t>
    </rPh>
    <rPh sb="12" eb="14">
      <t>シケン</t>
    </rPh>
    <rPh sb="14" eb="15">
      <t>トウ</t>
    </rPh>
    <rPh sb="16" eb="19">
      <t>ヨヤクセイ</t>
    </rPh>
    <rPh sb="20" eb="22">
      <t>ジッシ</t>
    </rPh>
    <phoneticPr fontId="13"/>
  </si>
  <si>
    <t>新型コロナウイルス感染症対策費（SNS相談）</t>
    <rPh sb="19" eb="21">
      <t>ソウダン</t>
    </rPh>
    <phoneticPr fontId="13"/>
  </si>
  <si>
    <t>新型コロナウイルス感染症に対応したSNS相談体制整備事業</t>
  </si>
  <si>
    <t>OSAKAしごとフィールド運営事業費（就職氷河期世代就職支援事業）</t>
  </si>
  <si>
    <t>求職者の掘り起こしと就職氷河期世代就職氷河期世代の就職支援を実施</t>
    <rPh sb="0" eb="2">
      <t>キュウショク</t>
    </rPh>
    <rPh sb="2" eb="3">
      <t>シャ</t>
    </rPh>
    <rPh sb="4" eb="5">
      <t>ホ</t>
    </rPh>
    <rPh sb="6" eb="7">
      <t>オ</t>
    </rPh>
    <rPh sb="10" eb="17">
      <t>シュウショクヒョウガキセダイ</t>
    </rPh>
    <rPh sb="17" eb="24">
      <t>シュウショクヒョウガキセダイ</t>
    </rPh>
    <rPh sb="25" eb="27">
      <t>シュウショク</t>
    </rPh>
    <rPh sb="27" eb="29">
      <t>シエン</t>
    </rPh>
    <rPh sb="30" eb="32">
      <t>ジッシ</t>
    </rPh>
    <phoneticPr fontId="13"/>
  </si>
  <si>
    <t>保育対策総合支援等事業費</t>
  </si>
  <si>
    <t>府所管認可外保育施設の子ども用マスク、消毒液購入等感染防止対策</t>
    <rPh sb="0" eb="1">
      <t>フ</t>
    </rPh>
    <rPh sb="1" eb="3">
      <t>ショカン</t>
    </rPh>
    <rPh sb="3" eb="5">
      <t>ニンカ</t>
    </rPh>
    <rPh sb="5" eb="6">
      <t>ガイ</t>
    </rPh>
    <rPh sb="6" eb="8">
      <t>ホイク</t>
    </rPh>
    <rPh sb="8" eb="10">
      <t>シセツ</t>
    </rPh>
    <rPh sb="11" eb="12">
      <t>コ</t>
    </rPh>
    <rPh sb="14" eb="15">
      <t>ヨウ</t>
    </rPh>
    <rPh sb="19" eb="21">
      <t>ショウドク</t>
    </rPh>
    <rPh sb="21" eb="22">
      <t>エキ</t>
    </rPh>
    <rPh sb="22" eb="24">
      <t>コウニュウ</t>
    </rPh>
    <rPh sb="24" eb="25">
      <t>トウ</t>
    </rPh>
    <rPh sb="25" eb="27">
      <t>カンセン</t>
    </rPh>
    <rPh sb="27" eb="29">
      <t>ボウシ</t>
    </rPh>
    <rPh sb="29" eb="31">
      <t>タイサク</t>
    </rPh>
    <phoneticPr fontId="13"/>
  </si>
  <si>
    <t>臨海スポーツセンター運営費　　　　　　　　　　　　　　　　　</t>
  </si>
  <si>
    <t>相談支援従事者研修事業費</t>
  </si>
  <si>
    <t>新型コロナウイルス感染症対策緊急会議システム整備事業費</t>
    <rPh sb="0" eb="2">
      <t>シンガタ</t>
    </rPh>
    <rPh sb="9" eb="12">
      <t>カンセンショウ</t>
    </rPh>
    <rPh sb="12" eb="14">
      <t>タイサク</t>
    </rPh>
    <rPh sb="14" eb="16">
      <t>キンキュウ</t>
    </rPh>
    <rPh sb="16" eb="18">
      <t>カイギ</t>
    </rPh>
    <rPh sb="22" eb="24">
      <t>セイビ</t>
    </rPh>
    <rPh sb="24" eb="27">
      <t>ジギョウヒ</t>
    </rPh>
    <phoneticPr fontId="12"/>
  </si>
  <si>
    <t>テレビ会議等実施における資器材の購入及びシステム設定費</t>
    <rPh sb="3" eb="5">
      <t>カイギ</t>
    </rPh>
    <rPh sb="5" eb="6">
      <t>トウ</t>
    </rPh>
    <rPh sb="6" eb="8">
      <t>ジッシ</t>
    </rPh>
    <rPh sb="12" eb="15">
      <t>シキザイ</t>
    </rPh>
    <rPh sb="16" eb="18">
      <t>コウニュウ</t>
    </rPh>
    <rPh sb="18" eb="19">
      <t>オヨ</t>
    </rPh>
    <rPh sb="24" eb="26">
      <t>セッテイ</t>
    </rPh>
    <rPh sb="26" eb="27">
      <t>ヒ</t>
    </rPh>
    <phoneticPr fontId="13"/>
  </si>
  <si>
    <t>介護施設等感染拡大防止対策支援事業費</t>
  </si>
  <si>
    <t>介護施設等において、感染が疑われる者同士を分離するための個室化に要する費用を補助</t>
  </si>
  <si>
    <t>大阪産業技術研究所運営費交付金</t>
  </si>
  <si>
    <t>府内中小企業の研究開発棟を支援するため、大阪産業技術研究所の各種使用料・手数料の減額を実施</t>
    <rPh sb="0" eb="2">
      <t>フナイ</t>
    </rPh>
    <rPh sb="2" eb="4">
      <t>チュウショウ</t>
    </rPh>
    <rPh sb="4" eb="6">
      <t>キギョウ</t>
    </rPh>
    <rPh sb="7" eb="9">
      <t>ケンキュウ</t>
    </rPh>
    <rPh sb="9" eb="11">
      <t>カイハツ</t>
    </rPh>
    <rPh sb="11" eb="12">
      <t>トウ</t>
    </rPh>
    <rPh sb="13" eb="15">
      <t>シエン</t>
    </rPh>
    <rPh sb="20" eb="24">
      <t>オオサカサンギョウ</t>
    </rPh>
    <rPh sb="24" eb="29">
      <t>ギジュツケンキュウジョ</t>
    </rPh>
    <rPh sb="30" eb="32">
      <t>カクシュ</t>
    </rPh>
    <rPh sb="32" eb="35">
      <t>シヨウリョウ</t>
    </rPh>
    <rPh sb="36" eb="39">
      <t>テスウリョウ</t>
    </rPh>
    <rPh sb="40" eb="42">
      <t>ゲンガク</t>
    </rPh>
    <rPh sb="43" eb="45">
      <t>ジッシ</t>
    </rPh>
    <phoneticPr fontId="13"/>
  </si>
  <si>
    <t>地域活動支援センター等受入体制強化事業費</t>
  </si>
  <si>
    <t>新型コロナウイルス感染拡大に伴う地域活動支援センターや日中一時支援事業の受入体制の強化を支援</t>
    <rPh sb="0" eb="2">
      <t>シンガタ</t>
    </rPh>
    <rPh sb="9" eb="11">
      <t>カンセン</t>
    </rPh>
    <rPh sb="11" eb="13">
      <t>カクダイ</t>
    </rPh>
    <rPh sb="14" eb="15">
      <t>トモナ</t>
    </rPh>
    <rPh sb="16" eb="18">
      <t>チイキ</t>
    </rPh>
    <rPh sb="18" eb="20">
      <t>カツドウ</t>
    </rPh>
    <rPh sb="20" eb="22">
      <t>シエン</t>
    </rPh>
    <rPh sb="27" eb="29">
      <t>ニッチュウ</t>
    </rPh>
    <rPh sb="29" eb="31">
      <t>イチジ</t>
    </rPh>
    <rPh sb="31" eb="33">
      <t>シエン</t>
    </rPh>
    <rPh sb="33" eb="35">
      <t>ジギョウ</t>
    </rPh>
    <rPh sb="36" eb="38">
      <t>ウケイレ</t>
    </rPh>
    <rPh sb="38" eb="40">
      <t>タイセイ</t>
    </rPh>
    <rPh sb="41" eb="43">
      <t>キョウカ</t>
    </rPh>
    <rPh sb="44" eb="46">
      <t>シエン</t>
    </rPh>
    <phoneticPr fontId="13"/>
  </si>
  <si>
    <t>介護福祉士養成施設等衛生管理体制確保支援事業費</t>
  </si>
  <si>
    <t>マスクや消毒液等を確保し、介護福祉士養成施設等へ配布</t>
    <rPh sb="4" eb="6">
      <t>ショウドク</t>
    </rPh>
    <rPh sb="6" eb="7">
      <t>エキ</t>
    </rPh>
    <rPh sb="7" eb="8">
      <t>トウ</t>
    </rPh>
    <rPh sb="9" eb="11">
      <t>カクホ</t>
    </rPh>
    <rPh sb="13" eb="15">
      <t>カイゴ</t>
    </rPh>
    <rPh sb="15" eb="18">
      <t>フクシシ</t>
    </rPh>
    <rPh sb="18" eb="20">
      <t>ヨウセイ</t>
    </rPh>
    <rPh sb="20" eb="22">
      <t>シセツ</t>
    </rPh>
    <rPh sb="22" eb="23">
      <t>トウ</t>
    </rPh>
    <rPh sb="24" eb="26">
      <t>ハイフ</t>
    </rPh>
    <phoneticPr fontId="13"/>
  </si>
  <si>
    <t>学校給食実施費</t>
  </si>
  <si>
    <t>特別支援学校等の臨時休業に伴い保護者負担相当の給食食材費を負担</t>
    <rPh sb="0" eb="2">
      <t>トクベツ</t>
    </rPh>
    <rPh sb="2" eb="4">
      <t>シエン</t>
    </rPh>
    <rPh sb="4" eb="6">
      <t>ガッコウ</t>
    </rPh>
    <rPh sb="6" eb="7">
      <t>トウ</t>
    </rPh>
    <rPh sb="8" eb="10">
      <t>リンジ</t>
    </rPh>
    <rPh sb="10" eb="12">
      <t>キュウギョウ</t>
    </rPh>
    <rPh sb="13" eb="14">
      <t>トモナ</t>
    </rPh>
    <rPh sb="15" eb="18">
      <t>ホゴシャ</t>
    </rPh>
    <rPh sb="18" eb="20">
      <t>フタン</t>
    </rPh>
    <rPh sb="20" eb="22">
      <t>ソウトウ</t>
    </rPh>
    <rPh sb="23" eb="25">
      <t>キュウショク</t>
    </rPh>
    <rPh sb="25" eb="27">
      <t>ショクザイ</t>
    </rPh>
    <rPh sb="27" eb="28">
      <t>ヒ</t>
    </rPh>
    <rPh sb="29" eb="31">
      <t>フタン</t>
    </rPh>
    <phoneticPr fontId="12"/>
  </si>
  <si>
    <t>議会事務費</t>
  </si>
  <si>
    <t>・議場等へのパーテーションの設置
・執務室等への消毒液等の設置
・Web会議を可能とする環境整備</t>
    <phoneticPr fontId="13"/>
  </si>
  <si>
    <t>新型コロナウイルス感染症対策費（看護師養成所支援）</t>
    <rPh sb="16" eb="19">
      <t>カンゴシ</t>
    </rPh>
    <rPh sb="19" eb="22">
      <t>ヨウセイジョ</t>
    </rPh>
    <rPh sb="22" eb="24">
      <t>シエン</t>
    </rPh>
    <phoneticPr fontId="13"/>
  </si>
  <si>
    <t>看護師養成所支援事業（遠隔授業等）</t>
    <rPh sb="0" eb="3">
      <t>カンゴシ</t>
    </rPh>
    <rPh sb="3" eb="6">
      <t>ヨウセイショ</t>
    </rPh>
    <rPh sb="6" eb="8">
      <t>シエン</t>
    </rPh>
    <rPh sb="8" eb="10">
      <t>ジギョウ</t>
    </rPh>
    <rPh sb="11" eb="13">
      <t>エンカク</t>
    </rPh>
    <rPh sb="13" eb="15">
      <t>ジュギョウ</t>
    </rPh>
    <rPh sb="15" eb="16">
      <t>トウ</t>
    </rPh>
    <phoneticPr fontId="13"/>
  </si>
  <si>
    <t xml:space="preserve">新型コロナウイルス感染症対策等支援事業費 </t>
  </si>
  <si>
    <t>新型コロナウイルス感染症のクラスターが発生した場合において、施設名の公表等の協力事業者等に対し協力金を支給</t>
    <rPh sb="38" eb="40">
      <t>キョウリョク</t>
    </rPh>
    <phoneticPr fontId="13"/>
  </si>
  <si>
    <t>行動援護従事者養成研修事業費</t>
  </si>
  <si>
    <t>児童虐待対策費</t>
  </si>
  <si>
    <t>江之子島文化芸術創造センター管理運営費</t>
  </si>
  <si>
    <t>中央図書館運営費　　　　　　　　　　　　　　　　　　　　　　</t>
  </si>
  <si>
    <t>新型コロナウイルス感染症情報管理支援事業費</t>
  </si>
  <si>
    <t>不特定多数の人が集まる施設やイベントを対象にQRコードを活用し、感染者との接触の可能性がある利用者にメールで注意喚起を行い、行動変容を促す</t>
  </si>
  <si>
    <t>社会福祉施設等応援職員派遣支援事業費</t>
  </si>
  <si>
    <t>社会福祉施設等の福祉専門職員等が不足した場合に応援職員を派遣するための体制整備</t>
    <rPh sb="0" eb="2">
      <t>シャカイ</t>
    </rPh>
    <rPh sb="2" eb="4">
      <t>フクシ</t>
    </rPh>
    <rPh sb="4" eb="6">
      <t>シセツ</t>
    </rPh>
    <rPh sb="6" eb="7">
      <t>トウ</t>
    </rPh>
    <rPh sb="8" eb="10">
      <t>フクシ</t>
    </rPh>
    <rPh sb="10" eb="12">
      <t>センモン</t>
    </rPh>
    <rPh sb="12" eb="14">
      <t>ショクイン</t>
    </rPh>
    <rPh sb="14" eb="15">
      <t>トウ</t>
    </rPh>
    <rPh sb="16" eb="18">
      <t>フソク</t>
    </rPh>
    <rPh sb="20" eb="22">
      <t>バアイ</t>
    </rPh>
    <rPh sb="23" eb="25">
      <t>オウエン</t>
    </rPh>
    <rPh sb="25" eb="27">
      <t>ショクイン</t>
    </rPh>
    <rPh sb="28" eb="30">
      <t>ハケン</t>
    </rPh>
    <rPh sb="35" eb="37">
      <t>タイセイ</t>
    </rPh>
    <rPh sb="37" eb="39">
      <t>セイビ</t>
    </rPh>
    <phoneticPr fontId="13"/>
  </si>
  <si>
    <t>府民の森管理運営事業費</t>
  </si>
  <si>
    <t>海外事務所等運営費</t>
  </si>
  <si>
    <t>海外ビジネスを展開している中小企業にオンライン相談やWebを活用した情報発信を実施</t>
    <rPh sb="0" eb="2">
      <t>カイガイ</t>
    </rPh>
    <rPh sb="7" eb="9">
      <t>テンカイ</t>
    </rPh>
    <rPh sb="13" eb="17">
      <t>チュウショウキギョウ</t>
    </rPh>
    <rPh sb="23" eb="25">
      <t>ソウダン</t>
    </rPh>
    <rPh sb="30" eb="32">
      <t>カツヨウ</t>
    </rPh>
    <rPh sb="34" eb="38">
      <t>ジョウホウハッシン</t>
    </rPh>
    <rPh sb="39" eb="41">
      <t>ジッシ</t>
    </rPh>
    <phoneticPr fontId="13"/>
  </si>
  <si>
    <t>消費者行政推進事業費</t>
  </si>
  <si>
    <t>新型コロナウイルス感染症拡大の影響に対応した消費者生活相談体制の整備</t>
    <rPh sb="0" eb="2">
      <t>シンガタ</t>
    </rPh>
    <rPh sb="9" eb="12">
      <t>カンセンショウ</t>
    </rPh>
    <rPh sb="12" eb="14">
      <t>カクダイ</t>
    </rPh>
    <rPh sb="15" eb="17">
      <t>エイキョウ</t>
    </rPh>
    <rPh sb="18" eb="20">
      <t>タイオウ</t>
    </rPh>
    <rPh sb="22" eb="25">
      <t>ショウヒシャ</t>
    </rPh>
    <rPh sb="25" eb="27">
      <t>セイカツ</t>
    </rPh>
    <rPh sb="27" eb="29">
      <t>ソウダン</t>
    </rPh>
    <rPh sb="29" eb="31">
      <t>タイセイ</t>
    </rPh>
    <rPh sb="32" eb="34">
      <t>セイビ</t>
    </rPh>
    <phoneticPr fontId="13"/>
  </si>
  <si>
    <t>ＮＰＯ等社会課題解決活動支援事業費</t>
  </si>
  <si>
    <t>新型コロナウイルス感染症の影響で顕在化した社会的な課題に対し、民間資金提供先と連携して課題解決を図るＮＰＯ等を支援</t>
  </si>
  <si>
    <t>強度行動障がい支援者養成研修事業費</t>
  </si>
  <si>
    <t>近つ飛鳥博物館・風土記の丘運営費　　　　　　　　　　　　　　</t>
  </si>
  <si>
    <t>ＡＩチャットボット導入事業費</t>
  </si>
  <si>
    <t>新型コロナ感染症関連の府民からの問い合わせにおける相談体制の充実等を図るため、ＡＩチャットボットによる自動応答システムを導入</t>
    <rPh sb="51" eb="53">
      <t>ジドウ</t>
    </rPh>
    <rPh sb="53" eb="55">
      <t>オウトウ</t>
    </rPh>
    <rPh sb="60" eb="62">
      <t>ドウニュウ</t>
    </rPh>
    <phoneticPr fontId="13"/>
  </si>
  <si>
    <t>弥生文化博物館運営費　　　　　　　　　　　　　　　　　　　　</t>
  </si>
  <si>
    <t>医療的ケア児等コーディネーター養成研修等事業費</t>
  </si>
  <si>
    <t>総合支援制度推進事業費</t>
  </si>
  <si>
    <t>女性相談センター体制強化事業費</t>
    <rPh sb="14" eb="15">
      <t>ヒ</t>
    </rPh>
    <phoneticPr fontId="13"/>
  </si>
  <si>
    <t>DV相談体制強化、緊急避難支援</t>
    <rPh sb="2" eb="4">
      <t>ソウダン</t>
    </rPh>
    <rPh sb="4" eb="6">
      <t>タイセイ</t>
    </rPh>
    <rPh sb="6" eb="8">
      <t>キョウカ</t>
    </rPh>
    <rPh sb="9" eb="11">
      <t>キンキュウ</t>
    </rPh>
    <rPh sb="11" eb="13">
      <t>ヒナン</t>
    </rPh>
    <rPh sb="13" eb="15">
      <t>シエン</t>
    </rPh>
    <phoneticPr fontId="13"/>
  </si>
  <si>
    <t>幼稚園等給食費返還事業費補助金</t>
  </si>
  <si>
    <t>臨時休業中、学校給食を中止したことで生じた保護者の負担を補助する</t>
  </si>
  <si>
    <t>ひとり親家庭等自立支援事業費</t>
  </si>
  <si>
    <t>ひとり親家庭に対する子どもの生活・学習支援事業において、子ども用マスクの配布等を行う市町村へ補助</t>
  </si>
  <si>
    <t>そ　　　の　　　他</t>
    <rPh sb="8" eb="9">
      <t>タ</t>
    </rPh>
    <phoneticPr fontId="13"/>
  </si>
  <si>
    <t>合   　　  　　　計</t>
    <rPh sb="0" eb="1">
      <t>ア</t>
    </rPh>
    <rPh sb="11" eb="12">
      <t>ケイ</t>
    </rPh>
    <phoneticPr fontId="13"/>
  </si>
  <si>
    <t>特定財源合計</t>
    <rPh sb="0" eb="4">
      <t>トクテイザイゲン</t>
    </rPh>
    <rPh sb="4" eb="6">
      <t>ゴウケイ</t>
    </rPh>
    <phoneticPr fontId="13"/>
  </si>
  <si>
    <t>府域において営業時間短縮等の養成に協力した事業者に対し、「大阪府営業時間短縮協力金」を支給</t>
  </si>
  <si>
    <t>病床確保</t>
  </si>
  <si>
    <t>生活再建までに必要な生活費、生業費用、就学費用等の貸付を行うのに必要な貸付原資及び事務費を補助</t>
  </si>
  <si>
    <t>検査委託等</t>
  </si>
  <si>
    <t>医療機関器機整備等</t>
  </si>
  <si>
    <t>「新型コロナウイルス感染症対応資金」利用事業者の利子負担を実質無利子とするため、利子補給を実施</t>
  </si>
  <si>
    <t>宿泊療養施設の運営費</t>
  </si>
  <si>
    <t>コロナ禍で経営に大きな影響を受けている府内中小企業等に対し一時支援金を給付</t>
  </si>
  <si>
    <t>自宅療養者等生活支援及び健康管理等</t>
  </si>
  <si>
    <t>個別・職域接種</t>
  </si>
  <si>
    <t>営業時間短縮等の要請に協力した事業者に対し、大阪市が支給する協力金の1/2を負担</t>
  </si>
  <si>
    <r>
      <t>児童の安全確認等に係る体制強化</t>
    </r>
    <r>
      <rPr>
        <sz val="12"/>
        <rFont val="ＭＳ 明朝"/>
        <family val="1"/>
        <charset val="128"/>
      </rPr>
      <t>及び開庁時における電話相談業務委託</t>
    </r>
    <rPh sb="0" eb="2">
      <t>ジドウ</t>
    </rPh>
    <rPh sb="3" eb="5">
      <t>アンゼン</t>
    </rPh>
    <rPh sb="5" eb="7">
      <t>カクニン</t>
    </rPh>
    <rPh sb="7" eb="8">
      <t>トウ</t>
    </rPh>
    <rPh sb="9" eb="10">
      <t>カカ</t>
    </rPh>
    <rPh sb="11" eb="13">
      <t>タイセイ</t>
    </rPh>
    <rPh sb="13" eb="15">
      <t>キョウカ</t>
    </rPh>
    <rPh sb="15" eb="16">
      <t>オヨ</t>
    </rPh>
    <rPh sb="17" eb="19">
      <t>カイチョウ</t>
    </rPh>
    <rPh sb="19" eb="20">
      <t>ジ</t>
    </rPh>
    <rPh sb="24" eb="26">
      <t>デンワ</t>
    </rPh>
    <rPh sb="26" eb="28">
      <t>ソウダン</t>
    </rPh>
    <rPh sb="28" eb="30">
      <t>ギョウム</t>
    </rPh>
    <rPh sb="30" eb="32">
      <t>イタク</t>
    </rPh>
    <phoneticPr fontId="13"/>
  </si>
  <si>
    <t>令和3年度</t>
    <rPh sb="0" eb="2">
      <t>レイワ</t>
    </rPh>
    <rPh sb="3" eb="4">
      <t>ネン</t>
    </rPh>
    <rPh sb="4" eb="5">
      <t>ド</t>
    </rPh>
    <phoneticPr fontId="13"/>
  </si>
  <si>
    <t>（単位：億円）</t>
    <rPh sb="1" eb="3">
      <t>タンイ</t>
    </rPh>
    <rPh sb="4" eb="6">
      <t>オクエン</t>
    </rPh>
    <phoneticPr fontId="13"/>
  </si>
  <si>
    <t>包括支援
交付金</t>
    <rPh sb="0" eb="2">
      <t>ホウカツ</t>
    </rPh>
    <rPh sb="2" eb="4">
      <t>シエン</t>
    </rPh>
    <rPh sb="5" eb="8">
      <t>コウフキン</t>
    </rPh>
    <phoneticPr fontId="13"/>
  </si>
  <si>
    <t>令和元年度</t>
    <rPh sb="0" eb="2">
      <t>レイワ</t>
    </rPh>
    <rPh sb="2" eb="3">
      <t>ガン</t>
    </rPh>
    <rPh sb="3" eb="4">
      <t>ネン</t>
    </rPh>
    <rPh sb="4" eb="5">
      <t>ド</t>
    </rPh>
    <phoneticPr fontId="13"/>
  </si>
  <si>
    <t>令和2年度</t>
    <rPh sb="0" eb="2">
      <t>レイワ</t>
    </rPh>
    <rPh sb="3" eb="4">
      <t>ネン</t>
    </rPh>
    <rPh sb="4" eb="5">
      <t>ド</t>
    </rPh>
    <phoneticPr fontId="13"/>
  </si>
  <si>
    <t>制度融資預託金（コロナ預託）</t>
  </si>
  <si>
    <t>中小企業等を支援するため、預託金を増額し制度融資枠を拡大</t>
  </si>
  <si>
    <t>新型コロナウイルス感染症対策費（感染症・検査）</t>
  </si>
  <si>
    <t>中小企業等一時支援金支給事業費</t>
  </si>
  <si>
    <t>新型コロナウイルス感染症対策費（個別事象対応等）</t>
  </si>
  <si>
    <t>営業時間短縮協力金負担金</t>
  </si>
  <si>
    <t>（２）主な新型コロナウイルス感染症関連事業費等</t>
    <rPh sb="3" eb="4">
      <t>オモ</t>
    </rPh>
    <rPh sb="22" eb="23">
      <t>トウ</t>
    </rPh>
    <phoneticPr fontId="2"/>
  </si>
  <si>
    <t>新型コロナウイルス感染症関連事業費 合計　①</t>
    <rPh sb="18" eb="20">
      <t>ゴウケイ</t>
    </rPh>
    <rPh sb="19" eb="20">
      <t>ケイ</t>
    </rPh>
    <phoneticPr fontId="2"/>
  </si>
  <si>
    <t>合   　　  　　　計　①＋②</t>
    <rPh sb="0" eb="1">
      <t>ア</t>
    </rPh>
    <rPh sb="11" eb="12">
      <t>ケイ</t>
    </rPh>
    <phoneticPr fontId="13"/>
  </si>
  <si>
    <t>合   　　  　　　計　①＋②＋③</t>
    <rPh sb="0" eb="1">
      <t>ア</t>
    </rPh>
    <rPh sb="11" eb="12">
      <t>ケイ</t>
    </rPh>
    <phoneticPr fontId="13"/>
  </si>
  <si>
    <t>新型コロナウイルス感染症緊急包括支援交付金の過年度超過交付分の返還金　②</t>
    <rPh sb="25" eb="30">
      <t>チョウカコウフブン</t>
    </rPh>
    <phoneticPr fontId="2"/>
  </si>
  <si>
    <t>新型コロナウイルス感染症緊急包括支援交付金等の当年度超過交付額（次年度以降返還分）③</t>
    <rPh sb="21" eb="22">
      <t>トウ</t>
    </rPh>
    <rPh sb="23" eb="26">
      <t>トウネンド</t>
    </rPh>
    <rPh sb="26" eb="28">
      <t>チョウカ</t>
    </rPh>
    <phoneticPr fontId="2"/>
  </si>
  <si>
    <t>新型コロナウイルス感染症緊急包括支援交付金の当年度超過交付額（次年度以降返還分）　②</t>
    <rPh sb="22" eb="25">
      <t>トウネンド</t>
    </rPh>
    <rPh sb="25" eb="27">
      <t>チョウカ</t>
    </rPh>
    <rPh sb="27" eb="30">
      <t>コウフガク</t>
    </rPh>
    <rPh sb="31" eb="34">
      <t>ジネンド</t>
    </rPh>
    <rPh sb="34" eb="36">
      <t>イコウ</t>
    </rPh>
    <rPh sb="36" eb="38">
      <t>ヘンカン</t>
    </rPh>
    <rPh sb="38" eb="39">
      <t>ブン</t>
    </rPh>
    <phoneticPr fontId="2"/>
  </si>
  <si>
    <t>対前年
度伸率</t>
    <rPh sb="0" eb="1">
      <t>タイ</t>
    </rPh>
    <rPh sb="1" eb="3">
      <t>ゼンネン</t>
    </rPh>
    <rPh sb="4" eb="5">
      <t>ド</t>
    </rPh>
    <rPh sb="5" eb="6">
      <t>ノ</t>
    </rPh>
    <rPh sb="6" eb="7">
      <t>リツ</t>
    </rPh>
    <phoneticPr fontId="2"/>
  </si>
  <si>
    <t>（参考）新型コロナウイルス感染症関連事業費を除外した場合の一般会計決算額の推移</t>
    <rPh sb="1" eb="3">
      <t>サンコウ</t>
    </rPh>
    <rPh sb="4" eb="6">
      <t>シンガタ</t>
    </rPh>
    <rPh sb="13" eb="16">
      <t>カンセンショウ</t>
    </rPh>
    <rPh sb="16" eb="18">
      <t>カンレン</t>
    </rPh>
    <rPh sb="18" eb="21">
      <t>ジギョウヒ</t>
    </rPh>
    <rPh sb="22" eb="24">
      <t>ジョガイ</t>
    </rPh>
    <rPh sb="26" eb="28">
      <t>バアイ</t>
    </rPh>
    <rPh sb="29" eb="31">
      <t>イッパン</t>
    </rPh>
    <rPh sb="31" eb="33">
      <t>カイケイ</t>
    </rPh>
    <rPh sb="33" eb="35">
      <t>ケッサン</t>
    </rPh>
    <rPh sb="35" eb="36">
      <t>ガク</t>
    </rPh>
    <rPh sb="37" eb="39">
      <t>スイイ</t>
    </rPh>
    <phoneticPr fontId="2"/>
  </si>
  <si>
    <t>（参考）新型コロナウイルス感染症関連事業費を除外した場合の一般会計決算額の推移</t>
    <rPh sb="1" eb="3">
      <t>サンコウ</t>
    </rPh>
    <phoneticPr fontId="2"/>
  </si>
  <si>
    <t xml:space="preserve"> 除外した場合の一般会計歳入決算額</t>
    <rPh sb="1" eb="3">
      <t>ジョガイ</t>
    </rPh>
    <rPh sb="5" eb="7">
      <t>バアイ</t>
    </rPh>
    <rPh sb="8" eb="12">
      <t>イッパンカイケイ</t>
    </rPh>
    <rPh sb="12" eb="14">
      <t>サイニュウ</t>
    </rPh>
    <rPh sb="14" eb="16">
      <t>ケッサン</t>
    </rPh>
    <rPh sb="16" eb="17">
      <t>ガク</t>
    </rPh>
    <phoneticPr fontId="2"/>
  </si>
  <si>
    <t xml:space="preserve"> 除外した場合の一般会計歳出決算額（性質別）</t>
    <rPh sb="1" eb="3">
      <t>ジョガイ</t>
    </rPh>
    <rPh sb="5" eb="7">
      <t>バアイ</t>
    </rPh>
    <rPh sb="8" eb="12">
      <t>イッパンカイケイ</t>
    </rPh>
    <rPh sb="12" eb="14">
      <t>サイシュツ</t>
    </rPh>
    <rPh sb="14" eb="16">
      <t>ケッサン</t>
    </rPh>
    <rPh sb="16" eb="17">
      <t>ガク</t>
    </rPh>
    <rPh sb="18" eb="20">
      <t>セイシツ</t>
    </rPh>
    <rPh sb="20" eb="21">
      <t>ベツ</t>
    </rPh>
    <phoneticPr fontId="2"/>
  </si>
  <si>
    <t>令和4年度　一般会計決算額（新型コロナウイルス感染症対策関係）（事業費10億円以上）</t>
    <rPh sb="0" eb="2">
      <t>レイワ</t>
    </rPh>
    <rPh sb="3" eb="4">
      <t>ネン</t>
    </rPh>
    <rPh sb="4" eb="5">
      <t>ド</t>
    </rPh>
    <rPh sb="6" eb="10">
      <t>イッパンカイケイ</t>
    </rPh>
    <rPh sb="10" eb="12">
      <t>ケッサン</t>
    </rPh>
    <rPh sb="12" eb="13">
      <t>ガク</t>
    </rPh>
    <rPh sb="14" eb="16">
      <t>シンガタ</t>
    </rPh>
    <rPh sb="23" eb="26">
      <t>カンセンショウ</t>
    </rPh>
    <rPh sb="26" eb="28">
      <t>タイサク</t>
    </rPh>
    <rPh sb="28" eb="30">
      <t>カンケイ</t>
    </rPh>
    <rPh sb="32" eb="35">
      <t>ジギョウヒ</t>
    </rPh>
    <rPh sb="37" eb="41">
      <t>オクエンイジョウ</t>
    </rPh>
    <phoneticPr fontId="13"/>
  </si>
  <si>
    <t>物価高騰対策</t>
    <rPh sb="0" eb="2">
      <t>ブッカ</t>
    </rPh>
    <rPh sb="2" eb="4">
      <t>コウトウ</t>
    </rPh>
    <rPh sb="4" eb="6">
      <t>タイサク</t>
    </rPh>
    <phoneticPr fontId="13"/>
  </si>
  <si>
    <t>包括支援交付金</t>
    <rPh sb="0" eb="7">
      <t>ホウカツシエンコウフキン</t>
    </rPh>
    <phoneticPr fontId="13"/>
  </si>
  <si>
    <t>その他</t>
    <rPh sb="2" eb="3">
      <t>ホカ</t>
    </rPh>
    <phoneticPr fontId="13"/>
  </si>
  <si>
    <t>R4</t>
    <phoneticPr fontId="2"/>
  </si>
  <si>
    <t>（注3）本表の公債費には、減債基金復元にかかる積立金は含んでいない。</t>
    <phoneticPr fontId="2"/>
  </si>
  <si>
    <t>（注1）（　）内は、新型コロナウイルス感染症関連事業費を含む決算規模、構成比及び対前年度伸率を示す。</t>
    <rPh sb="28" eb="29">
      <t>フク</t>
    </rPh>
    <rPh sb="38" eb="39">
      <t>オヨ</t>
    </rPh>
    <rPh sb="40" eb="46">
      <t>タイゼンネ</t>
    </rPh>
    <phoneticPr fontId="2"/>
  </si>
  <si>
    <t>H29</t>
  </si>
  <si>
    <t>H30</t>
  </si>
  <si>
    <t>（注2）本表の決算額は、各年度の一般会計決算額から、新型コロナウイルス感染症関連事業費に係る歳入決算額並びに新型コロナウイルス感染症緊急包括支援交付金等の</t>
    <rPh sb="4" eb="6">
      <t>ホンヒョウ</t>
    </rPh>
    <rPh sb="51" eb="52">
      <t>ナラ</t>
    </rPh>
    <phoneticPr fontId="2"/>
  </si>
  <si>
    <t>商労</t>
  </si>
  <si>
    <t>制度融資預託金（コロナ関係事業）</t>
  </si>
  <si>
    <t>中小企業等を支援するため、預託金を増額し制度融資枠を拡大。</t>
  </si>
  <si>
    <t/>
  </si>
  <si>
    <t>健医</t>
  </si>
  <si>
    <t>新型コロナウイルス感染症対策費（病院支援）</t>
  </si>
  <si>
    <t>検査委託、公費負担等</t>
  </si>
  <si>
    <t>政企</t>
  </si>
  <si>
    <t>府文</t>
  </si>
  <si>
    <t>新たなＧｏＴｏトラベル事業費</t>
  </si>
  <si>
    <t>都道府県版ＧｏＴｏトラベル事業</t>
  </si>
  <si>
    <t>上記以外（医療機関器機整備等）</t>
  </si>
  <si>
    <t>福祉</t>
  </si>
  <si>
    <t>生活福祉資金の特例貸付償還事務に対応するための事務費補助金</t>
  </si>
  <si>
    <t>大阪府子ども教育・生活支援事業費</t>
  </si>
  <si>
    <t>18歳以下の子に1人あたり1万円分のギフトカード等を配付</t>
  </si>
  <si>
    <t>○</t>
  </si>
  <si>
    <t>おおさか観光支援事業費</t>
  </si>
  <si>
    <t>府内旅行商品や宿泊サービスに対する割引</t>
  </si>
  <si>
    <t>接種促進経費、接種会場費</t>
  </si>
  <si>
    <t>地域医療介護総合確保基金事業費（高齢者福祉事業）</t>
  </si>
  <si>
    <t>介護サービス事業所等において、感染症対策の徹底を図りながら事業を継続的に提供していくために必要な経費等を補助</t>
  </si>
  <si>
    <t>求職者緊急雇用促進事業費</t>
  </si>
  <si>
    <t>コロナ禍における民間人材サービス事業者と連携した緊急雇用対策の実施</t>
  </si>
  <si>
    <t>社会福祉施設職員等支援</t>
  </si>
  <si>
    <t>社会福祉施設職員等へのギフトカードの送付</t>
  </si>
  <si>
    <t>おおさか観光消費喚起事業費</t>
  </si>
  <si>
    <t xml:space="preserve">府内に宿泊する旅行者に対して大阪独自のクーポンを配布 </t>
  </si>
  <si>
    <t>教育</t>
  </si>
  <si>
    <t>各府立学校等への端末の配備事業　他</t>
  </si>
  <si>
    <t>福祉施設等光熱費高騰対策支援事業</t>
  </si>
  <si>
    <t>社会福祉施設等へ支援金の給付</t>
  </si>
  <si>
    <t>協力金</t>
  </si>
  <si>
    <t>高齢者施設等施設内療養体制確保事業費補助金</t>
  </si>
  <si>
    <t>施設内療養を⾏う⾼齢者施設等に対し、施設内療養者１名につき1万円／日（最大15万円）を補助（府独自の上乗せ支援）</t>
  </si>
  <si>
    <t>医療機関等光熱費高騰対策支援事業費</t>
  </si>
  <si>
    <t>医療機関等光熱費高騰対策</t>
  </si>
  <si>
    <t>地域医療介護総合確保基金事業費（高齢者施設事業）</t>
  </si>
  <si>
    <t>介護施設等における簡易陰圧装置の設置、多床室の個室化改修やゾーニング環境等の整備に必要な経費を補助</t>
  </si>
  <si>
    <t>運輸事業振興助成補助金</t>
  </si>
  <si>
    <t>価格転嫁が困難なトラック事業者に対し、低燃費タイヤの導入支援、燃料高騰対策支援金支給を実施</t>
  </si>
  <si>
    <t>大阪コロナ大規模医療・療養センター（仮称）運営事業費</t>
  </si>
  <si>
    <t>インテックスにおける大規模医療療養センターの設置運営費</t>
  </si>
  <si>
    <t>都整</t>
  </si>
  <si>
    <t>公共交通戦略推進費</t>
  </si>
  <si>
    <t>公共交通事業者を支援するため、低燃費性能等を有するタイヤの購入費及び燃料費の一部を支援等。</t>
  </si>
  <si>
    <t>国内旅行消費喚起事業費</t>
  </si>
  <si>
    <t>国内旅行消費喚起事業</t>
  </si>
  <si>
    <t>環農</t>
  </si>
  <si>
    <t>中小事業者LED導入促進事業費（新たなエネルギー社会の構築推進事業費）</t>
  </si>
  <si>
    <t>中小事業者の脱炭素化と電気料金の削減による経営力強化を後押しするため、LED照明の導入を支援</t>
  </si>
  <si>
    <t>保育人材の確保など講ずることで、待機児童の解消を図るとともに子どもを安心して育てることができる環境整備を行う。</t>
  </si>
  <si>
    <t>ゴールドステッカー認証施設利用事業費＜R4要求分＞</t>
  </si>
  <si>
    <t>GoToEat事業において、食事券を利用できる飲食店の要件をGS認証店に限定し、プレミアム食事券の上乗せを行うことで、GS認証店の利用を促進</t>
  </si>
  <si>
    <t>【国経済対策】母子保健医療推進事業費（政策的経費）</t>
  </si>
  <si>
    <t>【国経済対策】子育て支援</t>
  </si>
  <si>
    <t>校舎等維持補修費（府立高等学校）</t>
  </si>
  <si>
    <t>トイレの洋式化、手洗い水栓の自動化等</t>
  </si>
  <si>
    <t>学校給食費等の無償化</t>
  </si>
  <si>
    <t>府立学校感染症対策等継続支援事業費（前年から繰越）</t>
  </si>
  <si>
    <t>コロナに伴う衛生用品の購入　他</t>
  </si>
  <si>
    <t>児童福祉施設事業費（政策的経費）</t>
  </si>
  <si>
    <t>児童養護施設等へ衛生用品の購入経費、個室化に必要となる経費の支援</t>
  </si>
  <si>
    <t>見回り・GSの発行等</t>
  </si>
  <si>
    <t>子ども・子育て支援事業費（政策）</t>
  </si>
  <si>
    <t>地域子ども・子育て支援事業におけるマスク購入等の感染症拡大防止対策にかかる支援及び放課後児童クラブ等におけるＩＣＴ化推進に係る支援</t>
  </si>
  <si>
    <t>健康医療部職員費（コロナ時間外）</t>
  </si>
  <si>
    <t>時間外勤務手当</t>
  </si>
  <si>
    <t>訪問系介護サービス事業者等支援事業費</t>
  </si>
  <si>
    <t>コロナ禍において物価高騰の影響を受ける事業所等において、特に影響が大きいガソリン代について、施設の性質上、日々車両にて利用者の送迎等が基本業務となる訪問系、通所系等の介護サービス事業者の負担軽減のため、ガソリン代の高騰分見合いに対して支援を実施。</t>
  </si>
  <si>
    <t>大阪文化芸術創出事業費</t>
  </si>
  <si>
    <t>活動支援事業及び公演機会創出</t>
  </si>
  <si>
    <t>スマシ</t>
  </si>
  <si>
    <t>情報基盤整備事業費（政策）</t>
  </si>
  <si>
    <t>ポストコロナにおける新しい生活様式を見据えて、職員が必要なときに場所にとらわれずに働くことができる職場環境を実現するため、在宅や出張時も含め、セキュリティを保ちながらどこからでも安全に庁内へアクセスできる新たなICT環境の整備に向けて、全体設計やセキュリティ強化などの事業を実施する。</t>
  </si>
  <si>
    <t>万博を契機としたバス事業者の脱炭素化促進事業</t>
  </si>
  <si>
    <t>万博時の来客輸送や万博開催前後の交通を支える環境配慮型バス（EVバス・FCバス）の普及促進のため、導入事業者に対し必要な経費の一部を補助</t>
  </si>
  <si>
    <t>〇新型コロナウイルスの感染者や濃厚接触者等が発生した施設・事業所において、建物の消毒に要する費用や職員の感染等に伴う人員確保等、サービスの継続に必要な経費を支援。
〇障がい福祉サービス施設・事業所が、関係者と連携の下、感染機会を減らしつつ、必要なサービスを継続して提供できるよう支援。</t>
  </si>
  <si>
    <t>商店街等店舗魅力向上支援事業費</t>
  </si>
  <si>
    <t>コロナによる慢性的な人流の低下により商店街が大打撃を受けている中、万博開催も見据え、府内商店街・店舗の魅力向上や来街者数等を増やすための支援を重点的に行い、商店街の回復の後押しを通じて大阪経済の再活性化を促進</t>
  </si>
  <si>
    <t>肥料高騰緊急対策事業</t>
  </si>
  <si>
    <t>コロナ禍における肥料等原材料価格の⾼騰による影響を⼤きく受けている農業者等の経営を支援</t>
  </si>
  <si>
    <t>児童福祉推進事業費（政策）</t>
  </si>
  <si>
    <t>食料品を支給することで、子ども食堂の取組みを支援</t>
  </si>
  <si>
    <t>セーフティネット強化事業費（社会援護事業）</t>
  </si>
  <si>
    <t>新型コロナの影響を踏まえた、生活困窮者の自立支援の機能強化のために市町に補助</t>
  </si>
  <si>
    <t>ナイトカルチャー魅力創出事業費</t>
  </si>
  <si>
    <t>御堂筋イルミネーション事業及び光空間創出事業</t>
  </si>
  <si>
    <t>新事業展開チャレンジ支援事業費</t>
  </si>
  <si>
    <t>中小企業の経営改善やビジネスモデル転換を促進するため、専門家による伴走支援及び補助金交付を実施</t>
  </si>
  <si>
    <t>教育支援体制整備事業費補助金（私学課）</t>
  </si>
  <si>
    <t>子どもへの食料支援事業</t>
  </si>
  <si>
    <t>子どもへの申請型食料支援</t>
  </si>
  <si>
    <t>大阪魅力発信事業費</t>
  </si>
  <si>
    <t>大阪の魅力を発信するプロモーション事業及び審査会関連費用</t>
  </si>
  <si>
    <t>テレワーク推進事業費</t>
  </si>
  <si>
    <t>ニューノーマル時代の新しい生活様式の実践が求められている中、緊急時だけでなく働き方改革の観点からも、職員が場所にとらわれず職場と同様に働くことができるよう、職員が自宅等から庁内ネットワークに接続し、メール送受信や所属フォルダ・各種業務システムを利用する環境を整備する。</t>
  </si>
  <si>
    <t>スクールカウンセラー配置事業費（小学校）</t>
  </si>
  <si>
    <t>コロナの影響で不安やストレスを抱えている児童の支援</t>
  </si>
  <si>
    <t>公衆浴場事業者支援事業費</t>
  </si>
  <si>
    <t>燃料費等の高騰対策</t>
  </si>
  <si>
    <t>空飛ぶクルマ都市型ビジネス創造都市推進事業費</t>
  </si>
  <si>
    <t>離着陸場などのインフラ整備、ビジネス開発、社会受容性向上など、地元大阪での取組みが必要な課題について調査・検討、実証実験などの民間主体の各種取組みを支援
大阪を舞台にした「将来の空飛ぶクルマのある社会像」をリアルに体験・理解できる効果的なメディアコンテンツを作成</t>
  </si>
  <si>
    <t>商店街等需要喚起緊急支援事業費</t>
  </si>
  <si>
    <t>国の「がんばろう！商店街事業」に連動した商店街の取組みについて、府域全体を対象とした情報発信するとともに、昨年度の国事業に採択されたものの、感染症の再拡大等により影響を被った商店街の需要喚起の取組みを支援</t>
  </si>
  <si>
    <t>総務</t>
  </si>
  <si>
    <t>電子契約システム運用事業費</t>
  </si>
  <si>
    <t>電子契約システムの開発運用</t>
  </si>
  <si>
    <t>校舎等維持補修費（府立支援学校）</t>
  </si>
  <si>
    <t>訪問系障がい福祉サービス事業者等支援事業費</t>
  </si>
  <si>
    <t>コロナ禍において物価高騰の影響を受ける事業所等において、特に影響が大きいガソリン代について、施設の性 質上、日々車両にて利用者の送迎等が基本業務となる訪問系、通所系等の障がい福祉サービス事業者の負担軽減のため、ガソリン代の高騰分見合いに対して支援 。</t>
  </si>
  <si>
    <t>私立学校光熱費高騰対策支援事業費</t>
  </si>
  <si>
    <t>学校設置者の光熱費負担軽減</t>
  </si>
  <si>
    <t>セーフティネット強化事業費（生活保護総務事業）</t>
  </si>
  <si>
    <t>保護施設等に対するかかりまし経費及び市町の福祉事務所における非常勤職員雇上げ費用等を補助</t>
  </si>
  <si>
    <t>ひとり親家庭臨時特別給付金事業費</t>
  </si>
  <si>
    <t>低所得の子育て世帯に対し、その実情を踏まえた生活の支援を行う。</t>
  </si>
  <si>
    <t>中小事業者の脱炭素化促進事業</t>
  </si>
  <si>
    <t>省エネ診断やモデル事例となり得る省エネ・再エネ設備導入等の費用の⼀部を補助</t>
  </si>
  <si>
    <t>国内外への魅力発信事業費負担金</t>
  </si>
  <si>
    <t>国内外の人々を惹きつけるキラーコンテンツを実施</t>
  </si>
  <si>
    <t>スポーツツーリズム推進事業費</t>
  </si>
  <si>
    <t>アーバンスポーツ体感フェスティバル及び誘客促進事業</t>
  </si>
  <si>
    <t>国際金融都市推進事業費</t>
  </si>
  <si>
    <t>ポストコロナに向けた大阪経済の再生・成長を図るため、国際金融都市の実現に向けて、調査検討や、金融関連事業者等の誘致等の取組みを実施</t>
  </si>
  <si>
    <t>いじめ・虐待等対応支援体制構築事業費</t>
  </si>
  <si>
    <t>中小企業万博参入促進事業費</t>
  </si>
  <si>
    <t>万博開催の経済効果を府内中小企業に波及させるため、企業情報・商品情報を発注側に提供するとともに、発注情報を府内中小企業に提供する万博関連事業受注者登録システム（サプライヤーリスト）を構築</t>
  </si>
  <si>
    <t>大阪アートフェスティバル事業費</t>
  </si>
  <si>
    <t>運営事業費</t>
  </si>
  <si>
    <t>新型コロナウイルス感染症の長期化に伴い貸付限度額に達したことなどにより緊急小口資金等の特例貸付を利用できない世帯に対し支援金を支給
また、生活困窮者に対し、住居確保給付金を支給。</t>
  </si>
  <si>
    <t>行政ＤＸ推進事業費</t>
  </si>
  <si>
    <t>新型コロナウイルス感染症の拡大を防止し、行政DXを推進するため、申請から審査、交付までオンライン上で完結できるクラウドサービスを本格導入し、窓口に行かず、自宅等にいながらパソコンやスマートフォンから申請・届出等が行えるオンライン手続きを拡大する。</t>
  </si>
  <si>
    <t>スマートシニアライフ事業費</t>
  </si>
  <si>
    <t>新型コロナウイルス感染症による外出自粛等の感染対策が続く状況下において、高齢者が健康で便利に生活できるよう、タブレット等のデジタル端末で活用できるサービスプラットフォームを公民連携で構築・運営するとともに、サービスを体験できる説明会を実施する。</t>
  </si>
  <si>
    <t>新型コロナウイルス感染症対策費（自殺対策）</t>
  </si>
  <si>
    <t>SNS相談体制・自殺予防電話相談体制</t>
  </si>
  <si>
    <t>大阪府立大学運営費交付金</t>
  </si>
  <si>
    <t>大阪府立大学・大阪市立大学感染症研究推進事業</t>
  </si>
  <si>
    <t>ＯＳＡＫＡ女性活躍推進事業費</t>
  </si>
  <si>
    <t>女性のためのＳＮＳ相談の実施及びつながりサポート型事業</t>
  </si>
  <si>
    <t>スタートアップ資金調達支援事業費</t>
  </si>
  <si>
    <t>革新的技術を持つ研究開発型スタートアップ「ディープテック」の成長を支援するため、民間ファンドの組成促進に向けた取組みを推進し、資金調達面での課題解決をめざす</t>
  </si>
  <si>
    <t>配合飼料価格高騰対策事業</t>
  </si>
  <si>
    <t>コロナ禍における飼料価格の⾼騰による影響を大きく受けている農業者等に対して、費用の⼀部を支援</t>
  </si>
  <si>
    <t>再生医療万博連携推進事業費</t>
  </si>
  <si>
    <t>再生医療に関する社会の理解促進、市場の拡大を図り、再生医療の産業化を推進するため、世界の注目が集まる万博を機に、大阪・関西が強みをもつ再生医療等のポテンシャルを広く発信するための包括的な計画を策定</t>
  </si>
  <si>
    <t>商店街等モデル創出普及事業</t>
  </si>
  <si>
    <t>商店街において、ニューノーマルに沿ったモデル創出の支援に取り組み、その成果の普及等を通じて市町村・商店街を後押しすることで、商店街の活性化と持続的な発展を促進</t>
  </si>
  <si>
    <t>教育支援体制整備事業費補助金（小中学校課）（前年から繰越）</t>
  </si>
  <si>
    <t>商工労働部職員費</t>
  </si>
  <si>
    <t>商工労働部職員の新型コロナウイルス感染症対応に伴い、増加した時間外手当を支給</t>
  </si>
  <si>
    <t>社会福祉施設等感染症予防重点強化事業費</t>
  </si>
  <si>
    <t>感染管理の専門家が社会福祉施設を戸別訪問するなど、施設の感染予防対策を強化。</t>
  </si>
  <si>
    <t>スマートシティ戦略推進事業費補助金</t>
  </si>
  <si>
    <t>先端技術を利用したコロナ対策等に資するスマートモデル事業や複数企業と複数市町村のプロジェクト（ｎ対ｎサービス事業）、システムの共同化（共同化事業）に取組む市町村に対して補助金を通じて支援する</t>
  </si>
  <si>
    <t>バイオプラスチックビジネス等推進事業費</t>
  </si>
  <si>
    <t>バイオプラスチック製品のビジネス化に挑戦する府内中小企業の取組みを、万博の機会も活用して加速させるため、ビジネス化に向けた課題やニーズに関する調査分析を実施</t>
  </si>
  <si>
    <t>スーパーシティ推進事業費</t>
  </si>
  <si>
    <t>ポストコロナにおける新しい生活様式を見据えて、「うめきた２期地区」と「夢洲地区」において、規制改革を伴う複数分野のスマート化の取組を実装し、最先端技術を活用した未来の暮らしを先行実現する「まるごと未来都市＝スーパーシティ」の推進に向け、先端的サービスの検討及び基本構想の作成を行う。</t>
  </si>
  <si>
    <t>公安</t>
  </si>
  <si>
    <t>留置管理費</t>
  </si>
  <si>
    <t>感染防護服、保護めがね購入</t>
  </si>
  <si>
    <t>大阪・関西万博に向けた大阪産（もん）の活用拡大支援事業</t>
  </si>
  <si>
    <t>飲食店と生産者のマッチングの基礎資料として、商談に必要な情報をまとめたデータベースを製作し、府内飲食店における活用拡大を図ることで、万博来場者が大阪産(もん)を味わう機会を創出</t>
  </si>
  <si>
    <t>大阪デジタル改革推進体制検討調査事業費</t>
  </si>
  <si>
    <t>ポストコロナにおける新しい生活様式を見据えて、大阪府や府内市町村において、デジタル改革の取組みをより一層加速させていくため、最適な推進体制のあり方について検討調査を行う。</t>
  </si>
  <si>
    <t>充電インフラ拡充事業（自動車公害対策費）</t>
  </si>
  <si>
    <t>電気自動車を普及促進するため、充電設備の設置費用の一部を補助</t>
  </si>
  <si>
    <t>再生医療産業化推進事業費</t>
  </si>
  <si>
    <t>再生医療の産業化に不可欠なサプライチェーンの構築に向け、再生医療の将来需要や課題・ニーズを抽出・分析し、必要な機能等を調査検討</t>
  </si>
  <si>
    <t>障がいのある生徒の高校生活支援事業費</t>
  </si>
  <si>
    <t>コロナの影響で不安やストレスを抱えている生徒の支援</t>
  </si>
  <si>
    <t>大阪健康安全基盤研究所運営費交付金（コロナ関係事業）</t>
  </si>
  <si>
    <t>検査</t>
  </si>
  <si>
    <t>特殊詐欺被害防止緊急対策事業費</t>
  </si>
  <si>
    <t>コロナ禍で増加する給付金詐欺等の特殊詐欺への対策として、対策機器を購入し高齢者等に貸与する事業を行う市町村に対し補助</t>
  </si>
  <si>
    <t>交通事業者によるＡＩオンデマンド交通先行モデル構築補助事業費</t>
  </si>
  <si>
    <t>ポストコロナにおける新しい生活様式を見据えて、市町村と交通事業者が協力して取組むAIオンデマンド交通導入に向けた実証実験の経費を支援し、モデルとなる導入スキームを創出する。</t>
  </si>
  <si>
    <t>環境に配慮した宿泊によるプラスチック資源循環事業</t>
  </si>
  <si>
    <t>府内宿泊施設の使い捨てプラスチック製品を代替製品へ転換する取組みについて支援</t>
  </si>
  <si>
    <t>大阪DX人材活躍推進事業費</t>
  </si>
  <si>
    <t>求職者等をＤＸ人材として育成し、中小企業とのマッチングを行うなど、総合的に支援するため、求職者からの相談にチャット等オンラインで応じるとともに、公民連携により実施している「にであうトレーニング」等について、習得できるスキルやそれを活かせる仕事について求職者に分かりやすく紹介</t>
  </si>
  <si>
    <t>スマートシティ戦略推進アドバイザー派遣事業費</t>
  </si>
  <si>
    <t>市町村のデジタル化を推進するアドバイザーを派遣し、感染症拡大防止に資する電子申請システム等の先進事例を横展開（共同化）するなど、人材面・技術面で不安を抱える市町村を支援する。</t>
  </si>
  <si>
    <t>消毒液の購入</t>
  </si>
  <si>
    <t>成長戦略推進事業費
（「万博アクションプラン」の加速化に向けたモデル事業）</t>
  </si>
  <si>
    <t>「万博アクションプラン」の重点分野等を中心に、大阪における新技術やサービス等の効果検証を図るモデル事業を実施</t>
  </si>
  <si>
    <t>大阪コロナ追跡システム運営事業費</t>
  </si>
  <si>
    <t>イベント利用者の感染が判明した際に、大阪府から注意喚起を行い、感染拡大を防ぐためのシステムを運営する。</t>
  </si>
  <si>
    <t>大阪健康安全基盤研究所施設整備費補助金（コロナ関係事業）</t>
  </si>
  <si>
    <t>医療機器整備</t>
  </si>
  <si>
    <t>公民共同スマートシティ推進事業費</t>
  </si>
  <si>
    <t>府及び市町村と民間企業等との共同によるスマートシティ化推進の取組みとして、コロナ対策をはじめとする大阪の社会的課題解決に資する事業の実施に向けて、事業実施効果や社会ニーズ等の調査・検討を行う。</t>
  </si>
  <si>
    <t>消防団充実強化推進事業費</t>
  </si>
  <si>
    <t>コロナ禍により消防団の訓練や活動が大きく制限されていることを踏まえ、消防団員の訓練件数の減少を補うことを目的に、VR技術を活用した非接触型・体験型の教育訓練動画を制作</t>
  </si>
  <si>
    <t>新型コロナが発生した際に、他の社会福祉施設等から応援職員を派遣する体制を整備</t>
  </si>
  <si>
    <t>ウクライナ避難民支援事業費</t>
  </si>
  <si>
    <t>ウクライナ避難民に対して円滑に支援するため、携帯型翻訳機を購入する際の費用を補助</t>
  </si>
  <si>
    <t>新型コロナウイルス感染症対策費（母子保健）</t>
  </si>
  <si>
    <t>妊産婦総合支援事業</t>
  </si>
  <si>
    <t>建設総務事務費</t>
  </si>
  <si>
    <t>ウクライナ避難民への府営住宅の提供のための日用品準備業務に係る経費。</t>
  </si>
  <si>
    <t>府立高等学校再編整備事業費</t>
  </si>
  <si>
    <t>外国人受入環境整備事業費</t>
  </si>
  <si>
    <t>ウクライナ避難民受入環境整備事業補助金</t>
  </si>
  <si>
    <t>長袖ガウンセットの購入</t>
  </si>
  <si>
    <t>セーフティネット強化事業費（障がい者福祉事業）</t>
  </si>
  <si>
    <t>相談支援の環境整備や広報、支援者ネットワークの構築等ひきこもり支援の拡充を行う市町村へ補助</t>
  </si>
  <si>
    <t>庁費</t>
  </si>
  <si>
    <t>抗原検査キットの購入</t>
  </si>
  <si>
    <t>議会</t>
  </si>
  <si>
    <t>オンライン会議にかかる経費</t>
  </si>
  <si>
    <t>ビニール手袋の購入</t>
  </si>
  <si>
    <t>マスク、ゴム手袋の購入</t>
  </si>
  <si>
    <t>ウクライナ避難民のための環境整備</t>
  </si>
  <si>
    <t>消毒用アルコール及び抗原検査キットの購入</t>
  </si>
  <si>
    <t>ゴールドステッカー認証施設利用事業費＜R3繰越分＞</t>
  </si>
  <si>
    <t>中小事業者の対策計画書に基づく省エネ再エネ設備の導入支援事業（新たなエネルギー社会の構築推進事業費）</t>
  </si>
  <si>
    <t>万博を契機としたバス事業者の脱炭素化促進事業（自動車公害対策費）</t>
  </si>
  <si>
    <t>商工労働部</t>
  </si>
  <si>
    <t>健康医療部</t>
  </si>
  <si>
    <t>福祉部</t>
  </si>
  <si>
    <t>政策企画部</t>
  </si>
  <si>
    <t>　　   当年度受入超過額、過年度欠損分の受入額及び過年度受入超過額の返還金を除外したもの。</t>
    <rPh sb="14" eb="17">
      <t>カネンド</t>
    </rPh>
    <rPh sb="17" eb="19">
      <t>ケッソン</t>
    </rPh>
    <rPh sb="19" eb="20">
      <t>ブン</t>
    </rPh>
    <rPh sb="21" eb="24">
      <t>ウケイレガク</t>
    </rPh>
    <rPh sb="24" eb="25">
      <t>オヨ</t>
    </rPh>
    <phoneticPr fontId="2"/>
  </si>
  <si>
    <t>R4</t>
  </si>
  <si>
    <t>除外後</t>
    <rPh sb="0" eb="3">
      <t>ジョガイゴ</t>
    </rPh>
    <phoneticPr fontId="2"/>
  </si>
  <si>
    <t>除外額</t>
    <rPh sb="0" eb="3">
      <t>ジョガイガク</t>
    </rPh>
    <phoneticPr fontId="2"/>
  </si>
  <si>
    <t>除外前</t>
    <rPh sb="0" eb="3">
      <t>ジョガイマエ</t>
    </rPh>
    <phoneticPr fontId="2"/>
  </si>
  <si>
    <t>歳入</t>
    <rPh sb="0" eb="2">
      <t>サイニュウ</t>
    </rPh>
    <phoneticPr fontId="2"/>
  </si>
  <si>
    <t>歳出</t>
    <rPh sb="0" eb="2">
      <t>サイシュツ</t>
    </rPh>
    <phoneticPr fontId="2"/>
  </si>
  <si>
    <t>実質収支（除外前）</t>
    <rPh sb="0" eb="4">
      <t>ジッシツシュウシ</t>
    </rPh>
    <rPh sb="5" eb="8">
      <t>ジョガイマエ</t>
    </rPh>
    <phoneticPr fontId="2"/>
  </si>
  <si>
    <t>実質収支（除外後）</t>
    <rPh sb="0" eb="4">
      <t>ジッシツシュウシ</t>
    </rPh>
    <rPh sb="5" eb="7">
      <t>ジョガイ</t>
    </rPh>
    <rPh sb="7" eb="8">
      <t>アト</t>
    </rPh>
    <phoneticPr fontId="2"/>
  </si>
  <si>
    <t>歳入欠損</t>
    <rPh sb="0" eb="4">
      <t>サイニュウケッソン</t>
    </rPh>
    <phoneticPr fontId="2"/>
  </si>
  <si>
    <t>過受入</t>
    <rPh sb="0" eb="3">
      <t>カウケイレ</t>
    </rPh>
    <phoneticPr fontId="2"/>
  </si>
  <si>
    <t>（億円）</t>
    <rPh sb="1" eb="3">
      <t>オクエン</t>
    </rPh>
    <phoneticPr fontId="2"/>
  </si>
  <si>
    <t>計</t>
    <rPh sb="0" eb="1">
      <t>ケイ</t>
    </rPh>
    <phoneticPr fontId="2"/>
  </si>
  <si>
    <t>※</t>
    <phoneticPr fontId="2"/>
  </si>
  <si>
    <t>歳入欠損は除外するときに足し戻している（次年度は引き戻している）ため、逆の動きをする</t>
    <rPh sb="0" eb="4">
      <t>サイニュウケッソン</t>
    </rPh>
    <rPh sb="5" eb="7">
      <t>ジョガイ</t>
    </rPh>
    <rPh sb="12" eb="13">
      <t>タ</t>
    </rPh>
    <rPh sb="14" eb="15">
      <t>モド</t>
    </rPh>
    <rPh sb="20" eb="23">
      <t>ジネンド</t>
    </rPh>
    <rPh sb="24" eb="25">
      <t>ヒ</t>
    </rPh>
    <rPh sb="26" eb="27">
      <t>モド</t>
    </rPh>
    <rPh sb="35" eb="36">
      <t>ギャク</t>
    </rPh>
    <rPh sb="37" eb="38">
      <t>ウゴ</t>
    </rPh>
    <phoneticPr fontId="2"/>
  </si>
  <si>
    <t>過受入は除外するときに受入年度は引き戻し、次年度に歳出を引き戻しているため、逆の動きをする</t>
    <rPh sb="0" eb="3">
      <t>カウケイレ</t>
    </rPh>
    <rPh sb="4" eb="6">
      <t>ジョガイ</t>
    </rPh>
    <rPh sb="11" eb="15">
      <t>ウケイレネンド</t>
    </rPh>
    <rPh sb="16" eb="17">
      <t>ヒ</t>
    </rPh>
    <rPh sb="18" eb="19">
      <t>モド</t>
    </rPh>
    <rPh sb="21" eb="24">
      <t>ジネンド</t>
    </rPh>
    <rPh sb="25" eb="27">
      <t>サイシュツ</t>
    </rPh>
    <rPh sb="28" eb="29">
      <t>ヒ</t>
    </rPh>
    <rPh sb="30" eb="31">
      <t>モド</t>
    </rPh>
    <rPh sb="38" eb="39">
      <t>ギャク</t>
    </rPh>
    <rPh sb="40" eb="41">
      <t>ウゴ</t>
    </rPh>
    <phoneticPr fontId="2"/>
  </si>
  <si>
    <t>(億円）</t>
    <rPh sb="1" eb="3">
      <t>オクエン</t>
    </rPh>
    <phoneticPr fontId="2"/>
  </si>
  <si>
    <t>(千円）</t>
    <rPh sb="1" eb="2">
      <t>セン</t>
    </rPh>
    <rPh sb="2" eb="3">
      <t>エン</t>
    </rPh>
    <phoneticPr fontId="2"/>
  </si>
  <si>
    <t>調整額</t>
    <rPh sb="0" eb="3">
      <t>チョウセイガク</t>
    </rPh>
    <phoneticPr fontId="2"/>
  </si>
  <si>
    <t>調整後実質収支</t>
    <rPh sb="0" eb="3">
      <t>チョウセイゴ</t>
    </rPh>
    <rPh sb="3" eb="7">
      <t>ジッシツシュウシ</t>
    </rPh>
    <phoneticPr fontId="2"/>
  </si>
  <si>
    <t>歳入（A)</t>
    <rPh sb="0" eb="2">
      <t>サイニュウ</t>
    </rPh>
    <phoneticPr fontId="2"/>
  </si>
  <si>
    <t>歳出（B)</t>
    <rPh sb="0" eb="2">
      <t>サイシュツ</t>
    </rPh>
    <phoneticPr fontId="2"/>
  </si>
  <si>
    <t>実質収支（A)-（B)</t>
    <rPh sb="0" eb="4">
      <t>ジッシツシュウシ</t>
    </rPh>
    <phoneticPr fontId="2"/>
  </si>
  <si>
    <t xml:space="preserve">（注）新型コロナ関連除く実質収支は、事業実施年度と当該事業に係る国庫支出金の収入年度が異なる場合があるため、年度間の影響額を除外したものである。
</t>
    <rPh sb="1" eb="2">
      <t>チュウ</t>
    </rPh>
    <rPh sb="3" eb="5">
      <t>シンガタ</t>
    </rPh>
    <rPh sb="8" eb="10">
      <t>カンレン</t>
    </rPh>
    <rPh sb="10" eb="11">
      <t>ノゾ</t>
    </rPh>
    <rPh sb="12" eb="16">
      <t>ジッシツシュウシ</t>
    </rPh>
    <rPh sb="18" eb="20">
      <t>ジギョウ</t>
    </rPh>
    <rPh sb="20" eb="22">
      <t>ジッシ</t>
    </rPh>
    <rPh sb="22" eb="23">
      <t>ネン</t>
    </rPh>
    <rPh sb="23" eb="24">
      <t>ド</t>
    </rPh>
    <rPh sb="25" eb="29">
      <t>トウガイジギョウ</t>
    </rPh>
    <rPh sb="30" eb="31">
      <t>カカ</t>
    </rPh>
    <rPh sb="32" eb="37">
      <t>コッコシシュツキン</t>
    </rPh>
    <rPh sb="38" eb="42">
      <t>シュウニュウネンド</t>
    </rPh>
    <rPh sb="43" eb="44">
      <t>コト</t>
    </rPh>
    <rPh sb="46" eb="48">
      <t>バアイ</t>
    </rPh>
    <rPh sb="54" eb="57">
      <t>ネンドカン</t>
    </rPh>
    <rPh sb="58" eb="61">
      <t>エイキョウガク</t>
    </rPh>
    <rPh sb="62" eb="64">
      <t>ジョガイ</t>
    </rPh>
    <phoneticPr fontId="2"/>
  </si>
  <si>
    <t>R5</t>
    <phoneticPr fontId="2"/>
  </si>
  <si>
    <t>R2+R3+R4+R5</t>
    <phoneticPr fontId="2"/>
  </si>
  <si>
    <t>歳入-歳出</t>
    <rPh sb="0" eb="2">
      <t>サイニュウ</t>
    </rPh>
    <rPh sb="3" eb="5">
      <t>サイシュツ</t>
    </rPh>
    <phoneticPr fontId="2"/>
  </si>
  <si>
    <t>（注1）（　）内は、新型コロナウイルス感染症関連事業費を含む決算規模、構成比及び対前年度伸率を示す。</t>
  </si>
  <si>
    <t>（注2）本表の決算額は、各年度の一般会計決算額から、新型コロナウイルス感染症関連事業費に係る歳入決算額並びに新型コロナウイルス感染症緊急包括支援交付金等の</t>
  </si>
  <si>
    <t>　　   当年度受入超過額、過年度欠損分の受入額及び過年度受入超過額の返還金を除外したもの。</t>
  </si>
  <si>
    <t>（注3）本表の公債費には、減債基金復元にかかる積立金は含んでいない。</t>
  </si>
  <si>
    <t>H29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</si>
</sst>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0;&quot;△&quot;0.0"/>
    <numFmt numFmtId="179" formatCode="0.0%"/>
    <numFmt numFmtId="180" formatCode="0.000%"/>
    <numFmt numFmtId="181" formatCode="0.0;&quot;△ &quot;0.0"/>
    <numFmt numFmtId="182" formatCode="#,##0;&quot;▲ &quot;#,##0"/>
    <numFmt numFmtId="183" formatCode="\(#,##0\);\(&quot;△ &quot;#,##0\)"/>
    <numFmt numFmtId="184" formatCode="\(0.0\);\(&quot;△&quot;0.0\)"/>
    <numFmt numFmtId="185" formatCode="#,##0.00000;&quot;▲ &quot;#,##0.00000"/>
  </numFmts>
  <fonts count="35">
    <font>
      <sz val="11"/>
      <name val="ＭＳ Ｐゴシック"/>
      <family val="3"/>
      <charset val="128"/>
    </font>
    <font>
      <sz val="11"/>
      <color theme="1"/>
      <name val="ＭＳ Ｐゴシック"/>
      <family val="2"/>
      <charset val="128"/>
    </font>
    <font>
      <sz val="6"/>
      <name val="ＭＳ Ｐゴシック"/>
      <family val="3"/>
      <charset val="128"/>
    </font>
    <font>
      <sz val="11"/>
      <name val="ＭＳ 明朝"/>
      <family val="1"/>
      <charset val="128"/>
    </font>
    <font>
      <sz val="14"/>
      <name val="ＭＳ 明朝"/>
      <family val="1"/>
      <charset val="128"/>
    </font>
    <font>
      <sz val="26"/>
      <name val="ＭＳ ゴシック"/>
      <family val="3"/>
      <charset val="128"/>
    </font>
    <font>
      <sz val="12"/>
      <name val="ＭＳ 明朝"/>
      <family val="1"/>
      <charset val="128"/>
    </font>
    <font>
      <sz val="10"/>
      <name val="ＭＳ 明朝"/>
      <family val="1"/>
      <charset val="128"/>
    </font>
    <font>
      <sz val="11"/>
      <color theme="1"/>
      <name val="ＭＳ Ｐゴシック"/>
      <family val="2"/>
      <charset val="128"/>
      <scheme val="minor"/>
    </font>
    <font>
      <b/>
      <sz val="18"/>
      <color theme="1"/>
      <name val="ＭＳ Ｐゴシック"/>
      <family val="3"/>
      <charset val="128"/>
      <scheme val="minor"/>
    </font>
    <font>
      <b/>
      <sz val="18"/>
      <name val="ＭＳ Ｐゴシック"/>
      <family val="3"/>
      <charset val="128"/>
    </font>
    <font>
      <sz val="11"/>
      <name val="ＭＳ Ｐゴシック"/>
      <family val="3"/>
      <charset val="128"/>
    </font>
    <font>
      <sz val="18"/>
      <color theme="3"/>
      <name val="ＭＳ Ｐゴシック"/>
      <family val="2"/>
      <charset val="128"/>
      <scheme val="major"/>
    </font>
    <font>
      <sz val="6"/>
      <name val="ＭＳ Ｐゴシック"/>
      <family val="2"/>
      <charset val="128"/>
    </font>
    <font>
      <sz val="12"/>
      <color theme="1"/>
      <name val="Meiryo UI"/>
      <family val="3"/>
      <charset val="128"/>
    </font>
    <font>
      <sz val="11"/>
      <color theme="1"/>
      <name val="ＭＳ Ｐゴシック"/>
      <family val="2"/>
      <scheme val="minor"/>
    </font>
    <font>
      <sz val="14"/>
      <color theme="1"/>
      <name val="ＭＳ 明朝"/>
      <family val="1"/>
      <charset val="128"/>
    </font>
    <font>
      <sz val="12"/>
      <color theme="1"/>
      <name val="ＭＳ 明朝"/>
      <family val="1"/>
      <charset val="128"/>
    </font>
    <font>
      <sz val="16"/>
      <color theme="1"/>
      <name val="ＭＳ 明朝"/>
      <family val="1"/>
      <charset val="128"/>
    </font>
    <font>
      <b/>
      <sz val="16"/>
      <name val="ＭＳ Ｐゴシック"/>
      <family val="3"/>
      <charset val="128"/>
    </font>
    <font>
      <sz val="14"/>
      <name val="ＭＳ Ｐゴシック"/>
      <family val="3"/>
      <charset val="128"/>
    </font>
    <font>
      <sz val="11"/>
      <color rgb="FF0000CC"/>
      <name val="ＭＳ Ｐゴシック"/>
      <family val="3"/>
      <charset val="128"/>
    </font>
    <font>
      <sz val="14"/>
      <color theme="1"/>
      <name val="Meiryo UI"/>
      <family val="3"/>
      <charset val="128"/>
    </font>
    <font>
      <sz val="11"/>
      <color theme="1"/>
      <name val="Meiryo UI"/>
      <family val="3"/>
      <charset val="128"/>
    </font>
    <font>
      <sz val="12"/>
      <color rgb="FF0000FF"/>
      <name val="Meiryo UI"/>
      <family val="3"/>
      <charset val="128"/>
    </font>
    <font>
      <sz val="11"/>
      <color rgb="FF0000FF"/>
      <name val="Meiryo UI"/>
      <family val="3"/>
      <charset val="128"/>
    </font>
    <font>
      <sz val="16"/>
      <color rgb="FF0000FF"/>
      <name val="Meiryo UI"/>
      <family val="3"/>
      <charset val="128"/>
    </font>
    <font>
      <sz val="12"/>
      <name val="Meiryo UI"/>
      <family val="3"/>
      <charset val="128"/>
    </font>
    <font>
      <sz val="11"/>
      <name val="Meiryo UI"/>
      <family val="3"/>
      <charset val="128"/>
    </font>
    <font>
      <sz val="16"/>
      <color theme="1"/>
      <name val="Meiryo UI"/>
      <family val="3"/>
      <charset val="128"/>
    </font>
    <font>
      <sz val="11"/>
      <color theme="1"/>
      <name val="ＭＳ Ｐゴシック"/>
      <family val="3"/>
      <charset val="128"/>
    </font>
    <font>
      <sz val="9.5"/>
      <color theme="1"/>
      <name val="ＭＳ Ｐゴシック"/>
      <family val="2"/>
      <charset val="128"/>
      <scheme val="minor"/>
    </font>
    <font>
      <sz val="9.5"/>
      <color theme="1"/>
      <name val="ＭＳ 明朝"/>
      <family val="1"/>
      <charset val="128"/>
    </font>
    <font>
      <b/>
      <sz val="9"/>
      <color indexed="81"/>
      <name val="MS P ゴシック"/>
      <family val="3"/>
      <charset val="128"/>
    </font>
    <font>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79">
    <border>
      <left/>
      <right/>
      <top/>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double">
        <color indexed="64"/>
      </right>
      <top/>
      <bottom/>
      <diagonal/>
    </border>
    <border>
      <left style="double">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style="double">
        <color indexed="64"/>
      </bottom>
      <diagonal/>
    </border>
    <border>
      <left style="medium">
        <color indexed="64"/>
      </left>
      <right style="double">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double">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0" fontId="8"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 fillId="0" borderId="0">
      <alignment vertical="center"/>
    </xf>
    <xf numFmtId="0" fontId="15" fillId="0" borderId="0"/>
  </cellStyleXfs>
  <cellXfs count="380">
    <xf numFmtId="0" fontId="0" fillId="0" borderId="0" xfId="0">
      <alignment vertical="center"/>
    </xf>
    <xf numFmtId="0" fontId="3" fillId="0" borderId="0" xfId="0" applyFont="1">
      <alignment vertical="center"/>
    </xf>
    <xf numFmtId="0" fontId="7" fillId="0" borderId="0" xfId="0" applyFont="1">
      <alignment vertical="center"/>
    </xf>
    <xf numFmtId="0" fontId="8" fillId="0" borderId="0" xfId="1">
      <alignment vertical="center"/>
    </xf>
    <xf numFmtId="0" fontId="9" fillId="0" borderId="0" xfId="1" applyFo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wrapText="1"/>
    </xf>
    <xf numFmtId="38" fontId="0" fillId="0" borderId="10" xfId="2" applyFont="1" applyBorder="1">
      <alignment vertical="center"/>
    </xf>
    <xf numFmtId="38" fontId="0" fillId="0" borderId="0" xfId="2" applyFont="1">
      <alignment vertical="center"/>
    </xf>
    <xf numFmtId="179" fontId="0" fillId="0" borderId="10" xfId="3" applyNumberFormat="1" applyFont="1" applyBorder="1">
      <alignment vertical="center"/>
    </xf>
    <xf numFmtId="179" fontId="0" fillId="0" borderId="0" xfId="3" applyNumberFormat="1" applyFont="1">
      <alignment vertical="center"/>
    </xf>
    <xf numFmtId="179" fontId="0" fillId="0" borderId="0" xfId="0" applyNumberFormat="1">
      <alignment vertical="center"/>
    </xf>
    <xf numFmtId="179" fontId="0" fillId="0" borderId="0" xfId="0" applyNumberFormat="1" applyAlignment="1">
      <alignment horizontal="right" vertical="center"/>
    </xf>
    <xf numFmtId="0" fontId="10" fillId="0" borderId="0" xfId="0" applyFont="1">
      <alignment vertical="center"/>
    </xf>
    <xf numFmtId="182" fontId="14" fillId="0" borderId="0" xfId="4" applyNumberFormat="1" applyFont="1">
      <alignment vertical="center"/>
    </xf>
    <xf numFmtId="182" fontId="14" fillId="0" borderId="0" xfId="4" applyNumberFormat="1" applyFont="1" applyAlignment="1">
      <alignment vertical="center" wrapText="1"/>
    </xf>
    <xf numFmtId="182" fontId="16" fillId="0" borderId="0" xfId="4" applyNumberFormat="1" applyFont="1">
      <alignment vertical="center"/>
    </xf>
    <xf numFmtId="182" fontId="17" fillId="0" borderId="0" xfId="4" applyNumberFormat="1" applyFont="1">
      <alignment vertical="center"/>
    </xf>
    <xf numFmtId="182" fontId="17" fillId="0" borderId="0" xfId="4" applyNumberFormat="1" applyFont="1" applyAlignment="1">
      <alignment vertical="center" wrapText="1"/>
    </xf>
    <xf numFmtId="182" fontId="17" fillId="0" borderId="0" xfId="4" applyNumberFormat="1" applyFont="1" applyAlignment="1">
      <alignment horizontal="right"/>
    </xf>
    <xf numFmtId="182" fontId="17" fillId="0" borderId="9" xfId="4" applyNumberFormat="1" applyFont="1" applyBorder="1">
      <alignment vertical="center"/>
    </xf>
    <xf numFmtId="182" fontId="17" fillId="0" borderId="10" xfId="4" applyNumberFormat="1" applyFont="1" applyBorder="1" applyAlignment="1">
      <alignment horizontal="center" vertical="center" wrapText="1"/>
    </xf>
    <xf numFmtId="182" fontId="17" fillId="0" borderId="10" xfId="4" applyNumberFormat="1" applyFont="1" applyBorder="1" applyAlignment="1">
      <alignment horizontal="center" vertical="center"/>
    </xf>
    <xf numFmtId="182" fontId="17" fillId="0" borderId="0" xfId="4" applyNumberFormat="1" applyFont="1" applyAlignment="1">
      <alignment horizontal="center" vertical="center"/>
    </xf>
    <xf numFmtId="182" fontId="17" fillId="0" borderId="10" xfId="4" applyNumberFormat="1" applyFont="1" applyBorder="1">
      <alignment vertical="center"/>
    </xf>
    <xf numFmtId="182" fontId="17" fillId="0" borderId="10" xfId="4" applyNumberFormat="1" applyFont="1" applyBorder="1" applyAlignment="1">
      <alignment vertical="center" wrapText="1"/>
    </xf>
    <xf numFmtId="182" fontId="17" fillId="0" borderId="0" xfId="4" applyNumberFormat="1" applyFont="1" applyBorder="1">
      <alignment vertical="center"/>
    </xf>
    <xf numFmtId="182" fontId="17" fillId="0" borderId="10" xfId="4" applyNumberFormat="1" applyFont="1" applyFill="1" applyBorder="1">
      <alignment vertical="center"/>
    </xf>
    <xf numFmtId="182" fontId="17" fillId="0" borderId="10" xfId="4" applyNumberFormat="1" applyFont="1" applyFill="1" applyBorder="1" applyAlignment="1">
      <alignment vertical="center" wrapText="1"/>
    </xf>
    <xf numFmtId="182" fontId="17" fillId="0" borderId="49" xfId="4" applyNumberFormat="1" applyFont="1" applyBorder="1">
      <alignment vertical="center"/>
    </xf>
    <xf numFmtId="182" fontId="17" fillId="0" borderId="49" xfId="4" applyNumberFormat="1" applyFont="1" applyBorder="1" applyAlignment="1">
      <alignment vertical="center" wrapText="1"/>
    </xf>
    <xf numFmtId="182" fontId="17" fillId="3" borderId="10" xfId="4" applyNumberFormat="1" applyFont="1" applyFill="1" applyBorder="1" applyAlignment="1">
      <alignment vertical="center"/>
    </xf>
    <xf numFmtId="182" fontId="17" fillId="3" borderId="10" xfId="4" applyNumberFormat="1" applyFont="1" applyFill="1" applyBorder="1" applyAlignment="1">
      <alignment horizontal="left" vertical="center" wrapText="1"/>
    </xf>
    <xf numFmtId="182" fontId="17" fillId="0" borderId="9" xfId="4" applyNumberFormat="1" applyFont="1" applyBorder="1" applyAlignment="1">
      <alignment vertical="center" wrapText="1"/>
    </xf>
    <xf numFmtId="182" fontId="17" fillId="0" borderId="9" xfId="4" applyNumberFormat="1" applyFont="1" applyFill="1" applyBorder="1">
      <alignment vertical="center"/>
    </xf>
    <xf numFmtId="182" fontId="17" fillId="0" borderId="9" xfId="4" applyNumberFormat="1" applyFont="1" applyFill="1" applyBorder="1" applyAlignment="1">
      <alignment vertical="center" wrapText="1"/>
    </xf>
    <xf numFmtId="182" fontId="17" fillId="3" borderId="9" xfId="4" applyNumberFormat="1" applyFont="1" applyFill="1" applyBorder="1" applyAlignment="1">
      <alignment vertical="center"/>
    </xf>
    <xf numFmtId="182" fontId="17" fillId="3" borderId="9" xfId="4" applyNumberFormat="1" applyFont="1" applyFill="1" applyBorder="1" applyAlignment="1">
      <alignment horizontal="left" vertical="center" wrapText="1"/>
    </xf>
    <xf numFmtId="182" fontId="17" fillId="0" borderId="0" xfId="4" applyNumberFormat="1" applyFont="1" applyBorder="1" applyAlignment="1">
      <alignment horizontal="center"/>
    </xf>
    <xf numFmtId="182" fontId="18" fillId="0" borderId="0" xfId="4" applyNumberFormat="1" applyFont="1" applyBorder="1" applyAlignment="1"/>
    <xf numFmtId="182" fontId="17" fillId="0" borderId="0" xfId="4" applyNumberFormat="1" applyFont="1" applyBorder="1" applyAlignment="1">
      <alignment horizontal="right"/>
    </xf>
    <xf numFmtId="182" fontId="17" fillId="0" borderId="0" xfId="4" applyNumberFormat="1" applyFont="1" applyAlignment="1"/>
    <xf numFmtId="182" fontId="17" fillId="0" borderId="25" xfId="4" applyNumberFormat="1" applyFont="1" applyFill="1" applyBorder="1" applyAlignment="1">
      <alignment vertical="center"/>
    </xf>
    <xf numFmtId="182" fontId="17" fillId="0" borderId="5" xfId="4" applyNumberFormat="1" applyFont="1" applyBorder="1" applyAlignment="1">
      <alignment vertical="center"/>
    </xf>
    <xf numFmtId="182" fontId="17" fillId="0" borderId="33" xfId="4" applyNumberFormat="1" applyFont="1" applyBorder="1">
      <alignment vertical="center"/>
    </xf>
    <xf numFmtId="182" fontId="17" fillId="0" borderId="5" xfId="4" applyNumberFormat="1" applyFont="1" applyBorder="1">
      <alignment vertical="center"/>
    </xf>
    <xf numFmtId="182" fontId="17" fillId="0" borderId="11" xfId="4" applyNumberFormat="1" applyFont="1" applyFill="1" applyBorder="1" applyAlignment="1">
      <alignment vertical="center"/>
    </xf>
    <xf numFmtId="182" fontId="17" fillId="0" borderId="11" xfId="4" applyNumberFormat="1" applyFont="1" applyFill="1" applyBorder="1" applyAlignment="1">
      <alignment horizontal="center" vertical="center"/>
    </xf>
    <xf numFmtId="182" fontId="17" fillId="0" borderId="6" xfId="4" applyNumberFormat="1" applyFont="1" applyBorder="1" applyAlignment="1">
      <alignment vertical="center"/>
    </xf>
    <xf numFmtId="182" fontId="17" fillId="0" borderId="16" xfId="4" applyNumberFormat="1" applyFont="1" applyBorder="1" applyAlignment="1">
      <alignment horizontal="center" vertical="center"/>
    </xf>
    <xf numFmtId="182" fontId="17" fillId="0" borderId="16" xfId="4" applyNumberFormat="1" applyFont="1" applyFill="1" applyBorder="1" applyAlignment="1">
      <alignment horizontal="center" vertical="center"/>
    </xf>
    <xf numFmtId="182" fontId="17" fillId="0" borderId="0" xfId="4" applyNumberFormat="1" applyFont="1" applyFill="1" applyBorder="1" applyAlignment="1">
      <alignment vertical="center"/>
    </xf>
    <xf numFmtId="182" fontId="17" fillId="0" borderId="16" xfId="4" applyNumberFormat="1" applyFont="1" applyBorder="1" applyAlignment="1">
      <alignment vertical="center"/>
    </xf>
    <xf numFmtId="182" fontId="17" fillId="0" borderId="0" xfId="4" applyNumberFormat="1" applyFont="1" applyBorder="1" applyAlignment="1">
      <alignment horizontal="center" vertical="center"/>
    </xf>
    <xf numFmtId="182" fontId="17" fillId="0" borderId="39" xfId="4" applyNumberFormat="1" applyFont="1" applyBorder="1">
      <alignment vertical="center"/>
    </xf>
    <xf numFmtId="182" fontId="17" fillId="0" borderId="6" xfId="4" applyNumberFormat="1" applyFont="1" applyFill="1" applyBorder="1" applyAlignment="1">
      <alignment vertical="center"/>
    </xf>
    <xf numFmtId="182" fontId="17" fillId="0" borderId="4" xfId="4" applyNumberFormat="1" applyFont="1" applyFill="1" applyBorder="1" applyAlignment="1">
      <alignment vertical="center"/>
    </xf>
    <xf numFmtId="182" fontId="17" fillId="0" borderId="6" xfId="4" applyNumberFormat="1" applyFont="1" applyFill="1" applyBorder="1" applyAlignment="1">
      <alignment vertical="center" wrapText="1"/>
    </xf>
    <xf numFmtId="182" fontId="17" fillId="0" borderId="16" xfId="4" applyNumberFormat="1" applyFont="1" applyBorder="1">
      <alignment vertical="center"/>
    </xf>
    <xf numFmtId="182" fontId="17" fillId="0" borderId="20" xfId="4" applyNumberFormat="1" applyFont="1" applyBorder="1">
      <alignment vertical="center"/>
    </xf>
    <xf numFmtId="182" fontId="17" fillId="0" borderId="32" xfId="4" applyNumberFormat="1" applyFont="1" applyFill="1" applyBorder="1" applyAlignment="1">
      <alignment vertical="center" wrapText="1"/>
    </xf>
    <xf numFmtId="182" fontId="17" fillId="0" borderId="32" xfId="4" applyNumberFormat="1" applyFont="1" applyFill="1" applyBorder="1" applyAlignment="1">
      <alignment vertical="center"/>
    </xf>
    <xf numFmtId="182" fontId="17" fillId="0" borderId="33" xfId="4" applyNumberFormat="1" applyFont="1" applyFill="1" applyBorder="1">
      <alignment vertical="center"/>
    </xf>
    <xf numFmtId="182" fontId="17" fillId="0" borderId="5" xfId="4" applyNumberFormat="1" applyFont="1" applyFill="1" applyBorder="1" applyAlignment="1">
      <alignment vertical="center"/>
    </xf>
    <xf numFmtId="182" fontId="17" fillId="0" borderId="5" xfId="4" applyNumberFormat="1" applyFont="1" applyFill="1" applyBorder="1">
      <alignment vertical="center"/>
    </xf>
    <xf numFmtId="182" fontId="17" fillId="0" borderId="0" xfId="4" applyNumberFormat="1" applyFont="1" applyFill="1" applyBorder="1">
      <alignment vertical="center"/>
    </xf>
    <xf numFmtId="182" fontId="16" fillId="0" borderId="0" xfId="4" applyNumberFormat="1" applyFont="1" applyAlignment="1"/>
    <xf numFmtId="182" fontId="17" fillId="0" borderId="39" xfId="4" applyNumberFormat="1" applyFont="1" applyFill="1" applyBorder="1" applyAlignment="1">
      <alignment vertical="center"/>
    </xf>
    <xf numFmtId="0" fontId="4" fillId="0" borderId="0" xfId="0" applyFont="1">
      <alignment vertical="center"/>
    </xf>
    <xf numFmtId="0" fontId="6" fillId="0" borderId="21" xfId="0" applyFont="1" applyBorder="1">
      <alignment vertical="center"/>
    </xf>
    <xf numFmtId="0" fontId="6" fillId="0" borderId="31" xfId="0" applyFont="1" applyBorder="1" applyAlignment="1">
      <alignment vertical="center" wrapText="1"/>
    </xf>
    <xf numFmtId="0" fontId="6" fillId="0" borderId="25" xfId="0" applyFont="1" applyBorder="1" applyAlignment="1">
      <alignment vertical="center" wrapText="1"/>
    </xf>
    <xf numFmtId="0" fontId="6" fillId="0" borderId="33" xfId="0" applyFont="1" applyBorder="1" applyAlignment="1">
      <alignment horizontal="center" vertical="center"/>
    </xf>
    <xf numFmtId="0" fontId="6" fillId="0" borderId="33" xfId="0" applyFont="1" applyBorder="1" applyAlignment="1">
      <alignment horizontal="center" vertical="center" wrapText="1"/>
    </xf>
    <xf numFmtId="0" fontId="6" fillId="0" borderId="33" xfId="0" applyFont="1" applyBorder="1" applyAlignment="1">
      <alignment horizontal="center" vertical="center" shrinkToFit="1"/>
    </xf>
    <xf numFmtId="0" fontId="7" fillId="2" borderId="17" xfId="0" applyFont="1" applyFill="1" applyBorder="1" applyAlignment="1">
      <alignment horizontal="right"/>
    </xf>
    <xf numFmtId="0" fontId="7" fillId="2" borderId="18" xfId="0" applyFont="1" applyFill="1" applyBorder="1" applyAlignment="1"/>
    <xf numFmtId="0" fontId="7" fillId="2" borderId="16" xfId="0" applyFont="1" applyFill="1" applyBorder="1" applyAlignment="1">
      <alignment horizontal="right"/>
    </xf>
    <xf numFmtId="0" fontId="7" fillId="2" borderId="20" xfId="0" applyFont="1" applyFill="1" applyBorder="1" applyAlignment="1">
      <alignment horizontal="right"/>
    </xf>
    <xf numFmtId="0" fontId="7" fillId="2" borderId="19" xfId="0" applyFont="1" applyFill="1" applyBorder="1" applyAlignment="1">
      <alignment horizontal="right"/>
    </xf>
    <xf numFmtId="178" fontId="7" fillId="2" borderId="20" xfId="0" applyNumberFormat="1" applyFont="1" applyFill="1" applyBorder="1" applyAlignment="1">
      <alignment horizontal="right"/>
    </xf>
    <xf numFmtId="0" fontId="7" fillId="2" borderId="41" xfId="0" applyFont="1" applyFill="1" applyBorder="1" applyAlignment="1">
      <alignment horizontal="right"/>
    </xf>
    <xf numFmtId="0" fontId="7" fillId="2" borderId="42" xfId="0" applyFont="1" applyFill="1" applyBorder="1" applyAlignment="1"/>
    <xf numFmtId="0" fontId="7" fillId="2" borderId="43" xfId="0" applyFont="1" applyFill="1" applyBorder="1" applyAlignment="1">
      <alignment horizontal="right"/>
    </xf>
    <xf numFmtId="178" fontId="7" fillId="2" borderId="44" xfId="0" applyNumberFormat="1" applyFont="1" applyFill="1" applyBorder="1" applyAlignment="1">
      <alignment horizontal="right"/>
    </xf>
    <xf numFmtId="0" fontId="7" fillId="2" borderId="45" xfId="0" applyFont="1" applyFill="1" applyBorder="1" applyAlignment="1">
      <alignment horizontal="right"/>
    </xf>
    <xf numFmtId="0" fontId="7" fillId="2" borderId="44" xfId="0" applyFont="1" applyFill="1" applyBorder="1" applyAlignment="1">
      <alignment horizontal="right"/>
    </xf>
    <xf numFmtId="0" fontId="7" fillId="2" borderId="46" xfId="0" applyFont="1" applyFill="1" applyBorder="1" applyAlignment="1">
      <alignment horizontal="right"/>
    </xf>
    <xf numFmtId="0" fontId="7" fillId="0" borderId="0" xfId="0" applyFont="1" applyAlignment="1">
      <alignment horizontal="right"/>
    </xf>
    <xf numFmtId="0" fontId="3" fillId="0" borderId="0" xfId="0" applyFont="1" applyAlignment="1">
      <alignment horizontal="left" vertical="center" indent="1"/>
    </xf>
    <xf numFmtId="10" fontId="21" fillId="0" borderId="10" xfId="3" applyNumberFormat="1" applyFont="1" applyBorder="1">
      <alignment vertical="center"/>
    </xf>
    <xf numFmtId="179" fontId="21" fillId="0" borderId="10" xfId="3" applyNumberFormat="1" applyFont="1" applyBorder="1">
      <alignment vertical="center"/>
    </xf>
    <xf numFmtId="182" fontId="22" fillId="0" borderId="0" xfId="4" applyNumberFormat="1" applyFont="1">
      <alignment vertical="center"/>
    </xf>
    <xf numFmtId="182" fontId="14" fillId="0" borderId="0" xfId="4" applyNumberFormat="1" applyFont="1" applyAlignment="1">
      <alignment horizontal="right"/>
    </xf>
    <xf numFmtId="182" fontId="14" fillId="0" borderId="9" xfId="4" applyNumberFormat="1" applyFont="1" applyBorder="1">
      <alignment vertical="center"/>
    </xf>
    <xf numFmtId="182" fontId="14" fillId="0" borderId="0" xfId="4" applyNumberFormat="1" applyFont="1" applyAlignment="1">
      <alignment horizontal="center" vertical="center"/>
    </xf>
    <xf numFmtId="182" fontId="23" fillId="0" borderId="10" xfId="4" applyNumberFormat="1" applyFont="1" applyBorder="1" applyAlignment="1">
      <alignment horizontal="center" vertical="center" wrapText="1"/>
    </xf>
    <xf numFmtId="182" fontId="14" fillId="0" borderId="10" xfId="4" applyNumberFormat="1" applyFont="1" applyBorder="1" applyAlignment="1">
      <alignment horizontal="center" vertical="center" wrapText="1"/>
    </xf>
    <xf numFmtId="182" fontId="14" fillId="0" borderId="10" xfId="4" applyNumberFormat="1" applyFont="1" applyBorder="1" applyAlignment="1">
      <alignment horizontal="center" vertical="center"/>
    </xf>
    <xf numFmtId="182" fontId="24" fillId="0" borderId="0" xfId="4" applyNumberFormat="1" applyFont="1">
      <alignment vertical="center"/>
    </xf>
    <xf numFmtId="182" fontId="24" fillId="0" borderId="10" xfId="4" applyNumberFormat="1" applyFont="1" applyFill="1" applyBorder="1" applyAlignment="1">
      <alignment horizontal="center" vertical="center"/>
    </xf>
    <xf numFmtId="182" fontId="24" fillId="0" borderId="10" xfId="4" applyNumberFormat="1" applyFont="1" applyBorder="1" applyAlignment="1">
      <alignment vertical="center" wrapText="1"/>
    </xf>
    <xf numFmtId="182" fontId="25" fillId="0" borderId="10" xfId="4" applyNumberFormat="1" applyFont="1" applyBorder="1" applyAlignment="1">
      <alignment vertical="center" wrapText="1"/>
    </xf>
    <xf numFmtId="182" fontId="26" fillId="0" borderId="10" xfId="4" applyNumberFormat="1" applyFont="1" applyBorder="1" applyAlignment="1">
      <alignment horizontal="center" vertical="center" wrapText="1"/>
    </xf>
    <xf numFmtId="182" fontId="26" fillId="0" borderId="10" xfId="4" applyNumberFormat="1" applyFont="1" applyBorder="1">
      <alignment vertical="center"/>
    </xf>
    <xf numFmtId="182" fontId="27" fillId="4" borderId="10" xfId="4" applyNumberFormat="1" applyFont="1" applyFill="1" applyBorder="1" applyAlignment="1">
      <alignment horizontal="centerContinuous" vertical="center"/>
    </xf>
    <xf numFmtId="182" fontId="24" fillId="4" borderId="10" xfId="4" applyNumberFormat="1" applyFont="1" applyFill="1" applyBorder="1" applyAlignment="1">
      <alignment horizontal="centerContinuous" vertical="center" wrapText="1"/>
    </xf>
    <xf numFmtId="182" fontId="28" fillId="4" borderId="10" xfId="4" applyNumberFormat="1" applyFont="1" applyFill="1" applyBorder="1" applyAlignment="1">
      <alignment horizontal="centerContinuous" vertical="center" wrapText="1"/>
    </xf>
    <xf numFmtId="182" fontId="26" fillId="4" borderId="10" xfId="4" applyNumberFormat="1" applyFont="1" applyFill="1" applyBorder="1" applyAlignment="1">
      <alignment horizontal="center" vertical="center" wrapText="1"/>
    </xf>
    <xf numFmtId="182" fontId="26" fillId="4" borderId="10" xfId="4" applyNumberFormat="1" applyFont="1" applyFill="1" applyBorder="1">
      <alignment vertical="center"/>
    </xf>
    <xf numFmtId="182" fontId="14" fillId="0" borderId="5" xfId="4" applyNumberFormat="1" applyFont="1" applyBorder="1" applyAlignment="1">
      <alignment horizontal="centerContinuous" vertical="center"/>
    </xf>
    <xf numFmtId="182" fontId="26" fillId="0" borderId="5" xfId="4" applyNumberFormat="1" applyFont="1" applyBorder="1">
      <alignment vertical="center"/>
    </xf>
    <xf numFmtId="182" fontId="14" fillId="0" borderId="0" xfId="4" applyNumberFormat="1" applyFont="1" applyAlignment="1"/>
    <xf numFmtId="182" fontId="14" fillId="0" borderId="0" xfId="4" applyNumberFormat="1" applyFont="1" applyBorder="1" applyAlignment="1">
      <alignment horizontal="center"/>
    </xf>
    <xf numFmtId="182" fontId="29" fillId="0" borderId="0" xfId="4" applyNumberFormat="1" applyFont="1" applyBorder="1" applyAlignment="1"/>
    <xf numFmtId="182" fontId="14" fillId="0" borderId="0" xfId="4" applyNumberFormat="1" applyFont="1" applyBorder="1" applyAlignment="1">
      <alignment horizontal="right"/>
    </xf>
    <xf numFmtId="0" fontId="0" fillId="0" borderId="0" xfId="0" applyBorder="1" applyAlignment="1">
      <alignment horizontal="center" vertical="center"/>
    </xf>
    <xf numFmtId="38" fontId="21" fillId="0" borderId="0" xfId="2" applyFont="1" applyBorder="1">
      <alignment vertical="center"/>
    </xf>
    <xf numFmtId="179" fontId="0" fillId="0" borderId="28" xfId="3" applyNumberFormat="1" applyFont="1" applyBorder="1">
      <alignment vertical="center"/>
    </xf>
    <xf numFmtId="179" fontId="0" fillId="0" borderId="5" xfId="3" applyNumberFormat="1" applyFont="1" applyBorder="1">
      <alignment vertical="center"/>
    </xf>
    <xf numFmtId="38" fontId="0" fillId="0" borderId="0" xfId="2" applyFont="1" applyBorder="1">
      <alignment vertical="center"/>
    </xf>
    <xf numFmtId="179" fontId="0" fillId="0" borderId="0" xfId="3" applyNumberFormat="1" applyFont="1" applyBorder="1">
      <alignment vertical="center"/>
    </xf>
    <xf numFmtId="0" fontId="0" fillId="0" borderId="0" xfId="0" applyBorder="1">
      <alignment vertical="center"/>
    </xf>
    <xf numFmtId="179" fontId="30" fillId="0" borderId="5" xfId="3" applyNumberFormat="1" applyFont="1" applyBorder="1">
      <alignment vertical="center"/>
    </xf>
    <xf numFmtId="179" fontId="30" fillId="0" borderId="10" xfId="3" applyNumberFormat="1" applyFont="1" applyBorder="1">
      <alignment vertical="center"/>
    </xf>
    <xf numFmtId="179" fontId="30" fillId="0" borderId="28" xfId="3" applyNumberFormat="1" applyFont="1" applyBorder="1">
      <alignment vertical="center"/>
    </xf>
    <xf numFmtId="0" fontId="7" fillId="2" borderId="3" xfId="0" applyFont="1" applyFill="1" applyBorder="1" applyAlignment="1"/>
    <xf numFmtId="0" fontId="7" fillId="2" borderId="40" xfId="0" applyFont="1" applyFill="1" applyBorder="1" applyAlignment="1">
      <alignment horizontal="right"/>
    </xf>
    <xf numFmtId="0" fontId="7" fillId="2" borderId="8" xfId="0" applyFont="1" applyFill="1" applyBorder="1" applyAlignment="1"/>
    <xf numFmtId="0" fontId="7" fillId="2" borderId="55" xfId="0" applyFont="1" applyFill="1" applyBorder="1" applyAlignment="1">
      <alignment horizontal="right"/>
    </xf>
    <xf numFmtId="0" fontId="6" fillId="2" borderId="7" xfId="0" applyFont="1" applyFill="1" applyBorder="1" applyAlignment="1">
      <alignment horizontal="right" vertical="center"/>
    </xf>
    <xf numFmtId="0" fontId="6" fillId="2" borderId="2" xfId="0" applyFont="1" applyFill="1" applyBorder="1" applyAlignment="1">
      <alignment horizontal="right" vertical="center"/>
    </xf>
    <xf numFmtId="0" fontId="6" fillId="2" borderId="3" xfId="0" applyFont="1" applyFill="1" applyBorder="1" applyAlignment="1"/>
    <xf numFmtId="0" fontId="6" fillId="2" borderId="4" xfId="0" applyFont="1" applyFill="1" applyBorder="1" applyAlignment="1">
      <alignment horizontal="right"/>
    </xf>
    <xf numFmtId="182" fontId="0" fillId="0" borderId="0" xfId="0" applyNumberFormat="1">
      <alignment vertical="center"/>
    </xf>
    <xf numFmtId="182" fontId="0" fillId="0" borderId="10" xfId="0" applyNumberFormat="1" applyBorder="1" applyAlignment="1">
      <alignment horizontal="center" vertical="center"/>
    </xf>
    <xf numFmtId="182" fontId="0" fillId="0" borderId="0" xfId="0" applyNumberFormat="1" applyAlignment="1">
      <alignment horizontal="center" vertical="center"/>
    </xf>
    <xf numFmtId="182" fontId="0" fillId="0" borderId="10" xfId="0" applyNumberFormat="1" applyBorder="1">
      <alignment vertical="center"/>
    </xf>
    <xf numFmtId="182" fontId="0" fillId="0" borderId="28" xfId="0" applyNumberFormat="1" applyBorder="1" applyAlignment="1">
      <alignment horizontal="center" vertical="center"/>
    </xf>
    <xf numFmtId="182" fontId="0" fillId="0" borderId="28" xfId="0" applyNumberFormat="1" applyBorder="1">
      <alignment vertical="center"/>
    </xf>
    <xf numFmtId="182" fontId="0" fillId="0" borderId="56" xfId="0" applyNumberFormat="1" applyBorder="1" applyAlignment="1">
      <alignment horizontal="center" vertical="center"/>
    </xf>
    <xf numFmtId="182" fontId="0" fillId="0" borderId="56" xfId="0" applyNumberFormat="1" applyBorder="1">
      <alignment vertical="center"/>
    </xf>
    <xf numFmtId="182" fontId="0" fillId="3" borderId="56" xfId="0" applyNumberFormat="1" applyFill="1" applyBorder="1">
      <alignment vertical="center"/>
    </xf>
    <xf numFmtId="0" fontId="31" fillId="0" borderId="0" xfId="1" applyFont="1">
      <alignment vertical="center"/>
    </xf>
    <xf numFmtId="182" fontId="0" fillId="0" borderId="10" xfId="0" applyNumberFormat="1" applyBorder="1" applyAlignment="1">
      <alignment horizontal="center" vertical="center"/>
    </xf>
    <xf numFmtId="182" fontId="0" fillId="0" borderId="0" xfId="0" applyNumberFormat="1" applyAlignment="1">
      <alignment horizontal="right" vertical="center"/>
    </xf>
    <xf numFmtId="182" fontId="14" fillId="0" borderId="10" xfId="4" applyNumberFormat="1" applyFont="1" applyBorder="1" applyAlignment="1">
      <alignment horizontal="center" vertical="center"/>
    </xf>
    <xf numFmtId="182" fontId="14" fillId="0" borderId="10" xfId="4" applyNumberFormat="1" applyFont="1" applyBorder="1" applyAlignment="1">
      <alignment horizontal="center" vertical="center" wrapText="1"/>
    </xf>
    <xf numFmtId="182" fontId="14" fillId="0" borderId="0" xfId="4" applyNumberFormat="1" applyFont="1" applyBorder="1" applyAlignment="1">
      <alignment horizontal="centerContinuous" vertical="center"/>
    </xf>
    <xf numFmtId="182" fontId="26" fillId="0" borderId="0" xfId="4" applyNumberFormat="1" applyFont="1" applyBorder="1">
      <alignment vertical="center"/>
    </xf>
    <xf numFmtId="182" fontId="26" fillId="0" borderId="0" xfId="4" applyNumberFormat="1" applyFont="1" applyBorder="1" applyAlignment="1">
      <alignment horizontal="left"/>
    </xf>
    <xf numFmtId="185" fontId="14" fillId="0" borderId="0" xfId="4" applyNumberFormat="1" applyFont="1">
      <alignment vertical="center"/>
    </xf>
    <xf numFmtId="185" fontId="14" fillId="0" borderId="0" xfId="4" applyNumberFormat="1" applyFont="1" applyAlignment="1">
      <alignment horizontal="center" vertical="center"/>
    </xf>
    <xf numFmtId="185" fontId="26" fillId="0" borderId="5" xfId="4" applyNumberFormat="1" applyFont="1" applyBorder="1">
      <alignment vertical="center"/>
    </xf>
    <xf numFmtId="185" fontId="14" fillId="0" borderId="0" xfId="4" applyNumberFormat="1" applyFont="1" applyAlignment="1"/>
    <xf numFmtId="38" fontId="26" fillId="0" borderId="5" xfId="2" applyFont="1" applyBorder="1">
      <alignment vertical="center"/>
    </xf>
    <xf numFmtId="38" fontId="26" fillId="0" borderId="0" xfId="2" applyFont="1" applyBorder="1">
      <alignment vertical="center"/>
    </xf>
    <xf numFmtId="38" fontId="26" fillId="0" borderId="0" xfId="2" applyFont="1" applyBorder="1" applyAlignment="1">
      <alignment horizontal="left"/>
    </xf>
    <xf numFmtId="38" fontId="26" fillId="0" borderId="10" xfId="2" applyFont="1" applyBorder="1">
      <alignment vertical="center"/>
    </xf>
    <xf numFmtId="182" fontId="26" fillId="0" borderId="10" xfId="2" applyNumberFormat="1" applyFont="1" applyBorder="1">
      <alignment vertical="center"/>
    </xf>
    <xf numFmtId="182" fontId="14" fillId="0" borderId="10" xfId="4" applyNumberFormat="1" applyFont="1" applyBorder="1">
      <alignment vertical="center"/>
    </xf>
    <xf numFmtId="182" fontId="0" fillId="0" borderId="10" xfId="0" applyNumberFormat="1" applyBorder="1" applyAlignment="1">
      <alignment horizontal="center" vertical="center"/>
    </xf>
    <xf numFmtId="182" fontId="0" fillId="0" borderId="10" xfId="0" applyNumberFormat="1" applyBorder="1" applyAlignment="1">
      <alignment horizontal="center" vertical="center"/>
    </xf>
    <xf numFmtId="179" fontId="30" fillId="0" borderId="61" xfId="3" applyNumberFormat="1" applyFont="1" applyBorder="1">
      <alignment vertical="center"/>
    </xf>
    <xf numFmtId="179" fontId="30" fillId="0" borderId="64" xfId="3" applyNumberFormat="1" applyFont="1" applyBorder="1">
      <alignment vertical="center"/>
    </xf>
    <xf numFmtId="179" fontId="30" fillId="0" borderId="65" xfId="3" applyNumberFormat="1" applyFont="1" applyBorder="1">
      <alignment vertical="center"/>
    </xf>
    <xf numFmtId="179" fontId="30" fillId="0" borderId="66" xfId="3" applyNumberFormat="1" applyFont="1" applyBorder="1">
      <alignment vertical="center"/>
    </xf>
    <xf numFmtId="0" fontId="0" fillId="0" borderId="67" xfId="0" applyBorder="1" applyAlignment="1">
      <alignment vertical="center" wrapText="1"/>
    </xf>
    <xf numFmtId="0" fontId="0" fillId="0" borderId="68" xfId="0" applyBorder="1" applyAlignment="1">
      <alignment horizontal="center" vertical="center" wrapText="1"/>
    </xf>
    <xf numFmtId="179" fontId="0" fillId="0" borderId="68" xfId="3" applyNumberFormat="1" applyFont="1" applyBorder="1" applyAlignment="1">
      <alignment horizontal="center" vertical="center" wrapText="1"/>
    </xf>
    <xf numFmtId="179" fontId="0" fillId="0" borderId="68" xfId="0" applyNumberFormat="1" applyBorder="1" applyAlignment="1">
      <alignment horizontal="center" vertical="center" wrapText="1"/>
    </xf>
    <xf numFmtId="179" fontId="0" fillId="0" borderId="69" xfId="0" applyNumberFormat="1" applyBorder="1" applyAlignment="1">
      <alignment horizontal="center" vertical="center" wrapText="1"/>
    </xf>
    <xf numFmtId="179" fontId="0" fillId="0" borderId="58" xfId="3" applyNumberFormat="1" applyFont="1" applyBorder="1">
      <alignment vertical="center"/>
    </xf>
    <xf numFmtId="179" fontId="0" fillId="0" borderId="59" xfId="3" applyNumberFormat="1" applyFont="1" applyBorder="1">
      <alignment vertical="center"/>
    </xf>
    <xf numFmtId="179" fontId="0" fillId="0" borderId="61" xfId="3" applyNumberFormat="1" applyFont="1" applyBorder="1">
      <alignment vertical="center"/>
    </xf>
    <xf numFmtId="180" fontId="21" fillId="0" borderId="61" xfId="3" applyNumberFormat="1" applyFont="1" applyBorder="1">
      <alignment vertical="center"/>
    </xf>
    <xf numFmtId="10" fontId="21" fillId="0" borderId="64" xfId="3" applyNumberFormat="1" applyFont="1" applyBorder="1">
      <alignment vertical="center"/>
    </xf>
    <xf numFmtId="179" fontId="21" fillId="0" borderId="64" xfId="3" applyNumberFormat="1" applyFont="1" applyBorder="1">
      <alignment vertical="center"/>
    </xf>
    <xf numFmtId="180" fontId="21" fillId="0" borderId="65" xfId="3" applyNumberFormat="1" applyFont="1" applyBorder="1">
      <alignment vertical="center"/>
    </xf>
    <xf numFmtId="0" fontId="0" fillId="0" borderId="69" xfId="0" applyBorder="1" applyAlignment="1">
      <alignment horizontal="center" vertical="center" wrapText="1"/>
    </xf>
    <xf numFmtId="179" fontId="0" fillId="0" borderId="66" xfId="3" applyNumberFormat="1" applyFont="1" applyBorder="1">
      <alignment vertical="center"/>
    </xf>
    <xf numFmtId="179" fontId="0" fillId="0" borderId="71" xfId="3" applyNumberFormat="1" applyFont="1" applyBorder="1">
      <alignment vertical="center"/>
    </xf>
    <xf numFmtId="179" fontId="0" fillId="0" borderId="64" xfId="3" applyNumberFormat="1" applyFont="1" applyBorder="1">
      <alignment vertical="center"/>
    </xf>
    <xf numFmtId="179" fontId="0" fillId="0" borderId="65" xfId="3" applyNumberFormat="1" applyFont="1" applyBorder="1">
      <alignment vertical="center"/>
    </xf>
    <xf numFmtId="179" fontId="30" fillId="0" borderId="58" xfId="3" applyNumberFormat="1" applyFont="1" applyBorder="1">
      <alignment vertical="center"/>
    </xf>
    <xf numFmtId="179" fontId="30" fillId="0" borderId="59" xfId="3" applyNumberFormat="1" applyFont="1" applyBorder="1">
      <alignment vertical="center"/>
    </xf>
    <xf numFmtId="179" fontId="30" fillId="0" borderId="71" xfId="3" applyNumberFormat="1" applyFont="1" applyBorder="1">
      <alignment vertical="center"/>
    </xf>
    <xf numFmtId="0" fontId="0" fillId="0" borderId="72" xfId="0" applyBorder="1" applyAlignment="1">
      <alignment horizontal="center"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wrapText="1"/>
    </xf>
    <xf numFmtId="38" fontId="0" fillId="0" borderId="4" xfId="2" applyFont="1" applyBorder="1">
      <alignment vertical="center"/>
    </xf>
    <xf numFmtId="38" fontId="0" fillId="0" borderId="9" xfId="2" applyFont="1" applyBorder="1">
      <alignment vertical="center"/>
    </xf>
    <xf numFmtId="38" fontId="0" fillId="0" borderId="49" xfId="2" applyFont="1" applyBorder="1">
      <alignment vertical="center"/>
    </xf>
    <xf numFmtId="38" fontId="0" fillId="0" borderId="75" xfId="2" applyFont="1" applyBorder="1">
      <alignment vertical="center"/>
    </xf>
    <xf numFmtId="0" fontId="0" fillId="0" borderId="67" xfId="0" applyBorder="1" applyAlignment="1">
      <alignment horizontal="center" vertical="center" wrapText="1"/>
    </xf>
    <xf numFmtId="38" fontId="0" fillId="0" borderId="76" xfId="2" applyFont="1" applyBorder="1">
      <alignment vertical="center"/>
    </xf>
    <xf numFmtId="38" fontId="0" fillId="0" borderId="77" xfId="2" applyFont="1" applyBorder="1">
      <alignment vertical="center"/>
    </xf>
    <xf numFmtId="38" fontId="0" fillId="0" borderId="60" xfId="2" applyFont="1" applyBorder="1">
      <alignment vertical="center"/>
    </xf>
    <xf numFmtId="38" fontId="0" fillId="0" borderId="78" xfId="2" applyFont="1" applyBorder="1">
      <alignment vertical="center"/>
    </xf>
    <xf numFmtId="0" fontId="0" fillId="0" borderId="30" xfId="0" applyBorder="1" applyAlignment="1">
      <alignment horizontal="center" vertical="center"/>
    </xf>
    <xf numFmtId="0" fontId="0" fillId="0" borderId="53" xfId="0" applyBorder="1" applyAlignment="1">
      <alignment horizontal="center" vertical="center"/>
    </xf>
    <xf numFmtId="38" fontId="30" fillId="0" borderId="29" xfId="2" applyFont="1" applyBorder="1">
      <alignment vertical="center"/>
    </xf>
    <xf numFmtId="38" fontId="30" fillId="0" borderId="9" xfId="2" applyFont="1" applyBorder="1">
      <alignment vertical="center"/>
    </xf>
    <xf numFmtId="38" fontId="30" fillId="0" borderId="49" xfId="2" applyFont="1" applyBorder="1">
      <alignment vertical="center"/>
    </xf>
    <xf numFmtId="38" fontId="30" fillId="0" borderId="75" xfId="2" applyFont="1" applyBorder="1">
      <alignment vertical="center"/>
    </xf>
    <xf numFmtId="38" fontId="30" fillId="0" borderId="57" xfId="2" applyFont="1" applyBorder="1">
      <alignment vertical="center"/>
    </xf>
    <xf numFmtId="38" fontId="30" fillId="0" borderId="77" xfId="2" applyFont="1" applyBorder="1">
      <alignment vertical="center"/>
    </xf>
    <xf numFmtId="38" fontId="30" fillId="0" borderId="60" xfId="2" applyFont="1" applyBorder="1">
      <alignment vertical="center"/>
    </xf>
    <xf numFmtId="38" fontId="30" fillId="0" borderId="78" xfId="2" applyFont="1" applyBorder="1">
      <alignment vertical="center"/>
    </xf>
    <xf numFmtId="179" fontId="30" fillId="0" borderId="30" xfId="3" applyNumberFormat="1" applyFont="1" applyBorder="1">
      <alignment vertical="center"/>
    </xf>
    <xf numFmtId="179" fontId="30" fillId="0" borderId="11" xfId="3" applyNumberFormat="1" applyFont="1" applyBorder="1">
      <alignment vertical="center"/>
    </xf>
    <xf numFmtId="179" fontId="30" fillId="0" borderId="53" xfId="3" applyNumberFormat="1" applyFont="1" applyBorder="1">
      <alignment vertical="center"/>
    </xf>
    <xf numFmtId="179" fontId="30" fillId="0" borderId="73" xfId="3" applyNumberFormat="1" applyFont="1" applyBorder="1">
      <alignment vertical="center"/>
    </xf>
    <xf numFmtId="38" fontId="0" fillId="0" borderId="29" xfId="2" applyFont="1" applyBorder="1">
      <alignment vertical="center"/>
    </xf>
    <xf numFmtId="38" fontId="21" fillId="0" borderId="9" xfId="2" applyFont="1" applyBorder="1">
      <alignment vertical="center"/>
    </xf>
    <xf numFmtId="38" fontId="21" fillId="0" borderId="75" xfId="2" applyFont="1" applyBorder="1">
      <alignment vertical="center"/>
    </xf>
    <xf numFmtId="38" fontId="0" fillId="0" borderId="57" xfId="2" applyFont="1" applyBorder="1">
      <alignment vertical="center"/>
    </xf>
    <xf numFmtId="38" fontId="21" fillId="0" borderId="77" xfId="2" applyFont="1" applyBorder="1">
      <alignment vertical="center"/>
    </xf>
    <xf numFmtId="38" fontId="21" fillId="0" borderId="78" xfId="2" applyFont="1" applyBorder="1">
      <alignment vertical="center"/>
    </xf>
    <xf numFmtId="179" fontId="0" fillId="0" borderId="30" xfId="3" applyNumberFormat="1" applyFont="1" applyBorder="1">
      <alignment vertical="center"/>
    </xf>
    <xf numFmtId="180" fontId="21" fillId="0" borderId="11" xfId="3" applyNumberFormat="1" applyFont="1" applyBorder="1">
      <alignment vertical="center"/>
    </xf>
    <xf numFmtId="180" fontId="21" fillId="0" borderId="73" xfId="3" applyNumberFormat="1" applyFont="1" applyBorder="1">
      <alignment vertical="center"/>
    </xf>
    <xf numFmtId="38" fontId="0" fillId="0" borderId="74" xfId="2" applyFont="1" applyBorder="1" applyAlignment="1">
      <alignment horizontal="center" vertical="center" wrapText="1"/>
    </xf>
    <xf numFmtId="38" fontId="30" fillId="0" borderId="4" xfId="2" applyFont="1" applyBorder="1">
      <alignment vertical="center"/>
    </xf>
    <xf numFmtId="38" fontId="0" fillId="0" borderId="67" xfId="2" applyFont="1" applyBorder="1" applyAlignment="1">
      <alignment horizontal="center" vertical="center" wrapText="1"/>
    </xf>
    <xf numFmtId="179" fontId="0" fillId="0" borderId="69" xfId="3" applyNumberFormat="1" applyFont="1" applyBorder="1" applyAlignment="1">
      <alignment horizontal="center" vertical="center" wrapText="1"/>
    </xf>
    <xf numFmtId="38" fontId="30" fillId="0" borderId="76" xfId="2" applyFont="1" applyBorder="1">
      <alignment vertical="center"/>
    </xf>
    <xf numFmtId="179" fontId="0" fillId="0" borderId="72" xfId="3" applyNumberFormat="1" applyFont="1" applyBorder="1" applyAlignment="1">
      <alignment horizontal="center" vertical="center" wrapText="1"/>
    </xf>
    <xf numFmtId="179" fontId="30" fillId="0" borderId="6" xfId="3" applyNumberFormat="1" applyFont="1" applyBorder="1">
      <alignment vertical="center"/>
    </xf>
    <xf numFmtId="179" fontId="0" fillId="0" borderId="72" xfId="0" applyNumberFormat="1" applyBorder="1" applyAlignment="1">
      <alignment horizontal="center" vertical="center" wrapText="1"/>
    </xf>
    <xf numFmtId="179" fontId="0" fillId="0" borderId="11" xfId="3" applyNumberFormat="1" applyFont="1" applyBorder="1">
      <alignment vertical="center"/>
    </xf>
    <xf numFmtId="38" fontId="21" fillId="0" borderId="57" xfId="2" applyFont="1" applyBorder="1">
      <alignment vertical="center"/>
    </xf>
    <xf numFmtId="38" fontId="0" fillId="0" borderId="11" xfId="2" applyFont="1" applyBorder="1">
      <alignment vertical="center"/>
    </xf>
    <xf numFmtId="38" fontId="0" fillId="0" borderId="59" xfId="2" applyFont="1" applyBorder="1">
      <alignment vertical="center"/>
    </xf>
    <xf numFmtId="38" fontId="0" fillId="0" borderId="61" xfId="2" applyFont="1" applyBorder="1">
      <alignment vertical="center"/>
    </xf>
    <xf numFmtId="38" fontId="0" fillId="0" borderId="65" xfId="2" applyFont="1" applyBorder="1">
      <alignment vertical="center"/>
    </xf>
    <xf numFmtId="0" fontId="6" fillId="0" borderId="1" xfId="0" applyFont="1" applyBorder="1" applyAlignment="1">
      <alignment horizontal="right" vertical="center"/>
    </xf>
    <xf numFmtId="0" fontId="19" fillId="0" borderId="0" xfId="0" applyFont="1">
      <alignment vertical="center"/>
    </xf>
    <xf numFmtId="0" fontId="20" fillId="0" borderId="0" xfId="0" applyFont="1">
      <alignment vertical="center"/>
    </xf>
    <xf numFmtId="0" fontId="5"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right"/>
    </xf>
    <xf numFmtId="0" fontId="7" fillId="0" borderId="47" xfId="0" applyFont="1" applyBorder="1" applyAlignment="1">
      <alignment horizontal="right"/>
    </xf>
    <xf numFmtId="176" fontId="6" fillId="0" borderId="4" xfId="0" applyNumberFormat="1" applyFont="1" applyBorder="1">
      <alignment vertical="center"/>
    </xf>
    <xf numFmtId="181" fontId="6" fillId="0" borderId="6" xfId="0" applyNumberFormat="1" applyFont="1" applyBorder="1">
      <alignment vertical="center"/>
    </xf>
    <xf numFmtId="0" fontId="6" fillId="0" borderId="47" xfId="0" applyFont="1" applyBorder="1" applyAlignment="1">
      <alignment horizontal="right"/>
    </xf>
    <xf numFmtId="176" fontId="6" fillId="0" borderId="18" xfId="0" applyNumberFormat="1" applyFont="1" applyBorder="1" applyAlignment="1"/>
    <xf numFmtId="176" fontId="6" fillId="0" borderId="16" xfId="0" applyNumberFormat="1" applyFont="1" applyBorder="1">
      <alignment vertical="center"/>
    </xf>
    <xf numFmtId="181" fontId="6" fillId="0" borderId="20" xfId="0" applyNumberFormat="1" applyFont="1" applyBorder="1">
      <alignment vertical="center"/>
    </xf>
    <xf numFmtId="177" fontId="6" fillId="0" borderId="16" xfId="0" applyNumberFormat="1" applyFont="1" applyBorder="1">
      <alignment vertical="center"/>
    </xf>
    <xf numFmtId="176" fontId="6" fillId="0" borderId="19" xfId="0" applyNumberFormat="1" applyFont="1" applyBorder="1">
      <alignment vertical="center"/>
    </xf>
    <xf numFmtId="178" fontId="6" fillId="0" borderId="20" xfId="0" applyNumberFormat="1" applyFont="1" applyBorder="1" applyAlignment="1">
      <alignment horizontal="right" vertical="center"/>
    </xf>
    <xf numFmtId="177" fontId="6" fillId="0" borderId="47" xfId="0" applyNumberFormat="1" applyFont="1" applyBorder="1">
      <alignment vertical="center"/>
    </xf>
    <xf numFmtId="176" fontId="6" fillId="0" borderId="3" xfId="0" applyNumberFormat="1" applyFont="1" applyBorder="1" applyAlignment="1"/>
    <xf numFmtId="183" fontId="6" fillId="0" borderId="4" xfId="0" applyNumberFormat="1" applyFont="1" applyBorder="1">
      <alignment vertical="center"/>
    </xf>
    <xf numFmtId="177" fontId="6" fillId="0" borderId="4" xfId="0" applyNumberFormat="1" applyFont="1" applyBorder="1">
      <alignment vertical="center"/>
    </xf>
    <xf numFmtId="183" fontId="6" fillId="0" borderId="5" xfId="0" applyNumberFormat="1" applyFont="1" applyBorder="1">
      <alignment vertical="center"/>
    </xf>
    <xf numFmtId="177" fontId="6" fillId="0" borderId="40" xfId="0" applyNumberFormat="1" applyFont="1" applyBorder="1">
      <alignment vertical="center"/>
    </xf>
    <xf numFmtId="176" fontId="6" fillId="0" borderId="52" xfId="0" applyNumberFormat="1" applyFont="1" applyBorder="1" applyAlignment="1"/>
    <xf numFmtId="176" fontId="6" fillId="0" borderId="49" xfId="0" applyNumberFormat="1" applyFont="1" applyBorder="1">
      <alignment vertical="center"/>
    </xf>
    <xf numFmtId="178" fontId="6" fillId="0" borderId="53" xfId="0" applyNumberFormat="1" applyFont="1" applyBorder="1" applyAlignment="1">
      <alignment horizontal="right" vertical="center"/>
    </xf>
    <xf numFmtId="181" fontId="6" fillId="0" borderId="53" xfId="0" applyNumberFormat="1" applyFont="1" applyBorder="1">
      <alignment vertical="center"/>
    </xf>
    <xf numFmtId="177" fontId="6" fillId="0" borderId="49" xfId="0" applyNumberFormat="1" applyFont="1" applyBorder="1">
      <alignment vertical="center"/>
    </xf>
    <xf numFmtId="176" fontId="6" fillId="0" borderId="28" xfId="0" applyNumberFormat="1" applyFont="1" applyBorder="1">
      <alignment vertical="center"/>
    </xf>
    <xf numFmtId="177" fontId="6" fillId="0" borderId="54" xfId="0" applyNumberFormat="1" applyFont="1" applyBorder="1">
      <alignment vertical="center"/>
    </xf>
    <xf numFmtId="176" fontId="7" fillId="0" borderId="18" xfId="0" applyNumberFormat="1" applyFont="1" applyBorder="1" applyAlignment="1">
      <alignment horizontal="left" vertical="center"/>
    </xf>
    <xf numFmtId="176" fontId="7" fillId="0" borderId="16" xfId="0" applyNumberFormat="1" applyFont="1" applyBorder="1">
      <alignment vertical="center"/>
    </xf>
    <xf numFmtId="176" fontId="7" fillId="0" borderId="20" xfId="0" applyNumberFormat="1" applyFont="1" applyBorder="1">
      <alignment vertical="center"/>
    </xf>
    <xf numFmtId="176" fontId="7" fillId="0" borderId="19" xfId="0" applyNumberFormat="1" applyFont="1" applyBorder="1">
      <alignment vertical="center"/>
    </xf>
    <xf numFmtId="181" fontId="7" fillId="0" borderId="20" xfId="0" applyNumberFormat="1" applyFont="1" applyBorder="1">
      <alignment vertical="center"/>
    </xf>
    <xf numFmtId="177" fontId="7" fillId="0" borderId="16" xfId="0" applyNumberFormat="1" applyFont="1" applyBorder="1">
      <alignment vertical="center"/>
    </xf>
    <xf numFmtId="178" fontId="7" fillId="0" borderId="20" xfId="0" applyNumberFormat="1" applyFont="1" applyBorder="1" applyAlignment="1">
      <alignment horizontal="right" vertical="center"/>
    </xf>
    <xf numFmtId="177" fontId="7" fillId="0" borderId="47" xfId="0" applyNumberFormat="1" applyFont="1" applyBorder="1">
      <alignment vertical="center"/>
    </xf>
    <xf numFmtId="178" fontId="6" fillId="0" borderId="20" xfId="0" applyNumberFormat="1" applyFont="1" applyBorder="1">
      <alignment vertical="center"/>
    </xf>
    <xf numFmtId="176" fontId="6" fillId="0" borderId="12" xfId="0" applyNumberFormat="1" applyFont="1" applyBorder="1" applyAlignment="1"/>
    <xf numFmtId="183" fontId="6" fillId="0" borderId="15" xfId="0" applyNumberFormat="1" applyFont="1" applyBorder="1">
      <alignment vertical="center"/>
    </xf>
    <xf numFmtId="177" fontId="6" fillId="0" borderId="15" xfId="0" applyNumberFormat="1" applyFont="1" applyBorder="1">
      <alignment vertical="center"/>
    </xf>
    <xf numFmtId="183" fontId="6" fillId="0" borderId="13" xfId="0" applyNumberFormat="1" applyFont="1" applyBorder="1">
      <alignment vertical="center"/>
    </xf>
    <xf numFmtId="177" fontId="6" fillId="0" borderId="48" xfId="0" applyNumberFormat="1" applyFont="1" applyBorder="1">
      <alignment vertical="center"/>
    </xf>
    <xf numFmtId="49" fontId="6" fillId="0" borderId="0" xfId="0" applyNumberFormat="1" applyFont="1" applyAlignment="1">
      <alignment horizontal="right" vertical="center"/>
    </xf>
    <xf numFmtId="176" fontId="6" fillId="0" borderId="0" xfId="0" applyNumberFormat="1" applyFont="1" applyAlignment="1"/>
    <xf numFmtId="183" fontId="6" fillId="0" borderId="0" xfId="0" applyNumberFormat="1" applyFont="1">
      <alignment vertical="center"/>
    </xf>
    <xf numFmtId="184" fontId="6" fillId="0" borderId="0" xfId="0" applyNumberFormat="1" applyFont="1" applyAlignment="1">
      <alignment horizontal="right" vertical="center"/>
    </xf>
    <xf numFmtId="176" fontId="6" fillId="0" borderId="0" xfId="0" applyNumberFormat="1" applyFont="1" applyAlignment="1">
      <alignment horizontal="right" vertical="center"/>
    </xf>
    <xf numFmtId="178" fontId="6" fillId="0" borderId="0" xfId="0" applyNumberFormat="1" applyFont="1" applyAlignment="1">
      <alignment horizontal="right" vertical="center"/>
    </xf>
    <xf numFmtId="177" fontId="6" fillId="0" borderId="0" xfId="0" applyNumberFormat="1" applyFont="1">
      <alignment vertical="center"/>
    </xf>
    <xf numFmtId="178" fontId="6" fillId="0" borderId="6" xfId="0" applyNumberFormat="1" applyFont="1" applyBorder="1" applyAlignment="1">
      <alignment horizontal="right" vertical="center"/>
    </xf>
    <xf numFmtId="176" fontId="6" fillId="0" borderId="5" xfId="0" applyNumberFormat="1" applyFont="1" applyBorder="1">
      <alignment vertical="center"/>
    </xf>
    <xf numFmtId="176" fontId="7" fillId="0" borderId="18" xfId="0" applyNumberFormat="1" applyFont="1" applyBorder="1">
      <alignment vertical="center"/>
    </xf>
    <xf numFmtId="0" fontId="6" fillId="0" borderId="0" xfId="0" applyFont="1" applyAlignment="1">
      <alignment horizontal="right" vertical="center"/>
    </xf>
    <xf numFmtId="176" fontId="6" fillId="0" borderId="9" xfId="0" applyNumberFormat="1" applyFont="1" applyBorder="1">
      <alignment vertical="center"/>
    </xf>
    <xf numFmtId="178" fontId="6" fillId="0" borderId="11" xfId="0" applyNumberFormat="1" applyFont="1" applyBorder="1" applyAlignment="1">
      <alignment horizontal="right" vertical="center"/>
    </xf>
    <xf numFmtId="177" fontId="6" fillId="0" borderId="9" xfId="0" applyNumberFormat="1" applyFont="1" applyBorder="1">
      <alignment vertical="center"/>
    </xf>
    <xf numFmtId="176" fontId="6" fillId="0" borderId="10" xfId="0" applyNumberFormat="1" applyFont="1" applyBorder="1">
      <alignment vertical="center"/>
    </xf>
    <xf numFmtId="181" fontId="6" fillId="0" borderId="11" xfId="0" applyNumberFormat="1" applyFont="1" applyBorder="1">
      <alignment vertical="center"/>
    </xf>
    <xf numFmtId="184" fontId="6" fillId="0" borderId="6" xfId="0" applyNumberFormat="1" applyFont="1" applyBorder="1" applyAlignment="1">
      <alignment horizontal="right" vertical="center"/>
    </xf>
    <xf numFmtId="184" fontId="6" fillId="0" borderId="14" xfId="0" applyNumberFormat="1" applyFont="1" applyBorder="1" applyAlignment="1">
      <alignment horizontal="right" vertical="center"/>
    </xf>
    <xf numFmtId="0" fontId="34" fillId="0" borderId="0" xfId="0" applyFont="1">
      <alignment vertical="center"/>
    </xf>
    <xf numFmtId="184" fontId="6" fillId="0" borderId="40" xfId="0" applyNumberFormat="1" applyFont="1" applyBorder="1" applyAlignment="1">
      <alignment vertical="center"/>
    </xf>
    <xf numFmtId="10" fontId="30" fillId="0" borderId="65" xfId="3" applyNumberFormat="1" applyFont="1" applyBorder="1">
      <alignment vertical="center"/>
    </xf>
    <xf numFmtId="0" fontId="32" fillId="0" borderId="0" xfId="1" applyFont="1" applyAlignment="1">
      <alignment horizontal="left" vertical="top" wrapText="1"/>
    </xf>
    <xf numFmtId="49" fontId="6" fillId="0" borderId="51" xfId="0" applyNumberFormat="1" applyFont="1" applyBorder="1" applyAlignment="1">
      <alignment horizontal="right" vertical="center"/>
    </xf>
    <xf numFmtId="49" fontId="6" fillId="0" borderId="2" xfId="0" applyNumberFormat="1" applyFont="1" applyBorder="1" applyAlignment="1">
      <alignment horizontal="right" vertical="center"/>
    </xf>
    <xf numFmtId="176" fontId="6" fillId="0" borderId="28" xfId="0" applyNumberFormat="1" applyFont="1" applyBorder="1" applyAlignment="1">
      <alignment horizontal="right" vertical="center"/>
    </xf>
    <xf numFmtId="176" fontId="6" fillId="0" borderId="5" xfId="0" applyNumberFormat="1" applyFont="1" applyBorder="1" applyAlignment="1">
      <alignment horizontal="right" vertical="center"/>
    </xf>
    <xf numFmtId="184" fontId="6" fillId="0" borderId="6" xfId="0" applyNumberFormat="1" applyFont="1" applyBorder="1" applyAlignment="1">
      <alignment horizontal="right" vertical="center"/>
    </xf>
    <xf numFmtId="184" fontId="6" fillId="0" borderId="4" xfId="0" applyNumberFormat="1" applyFont="1" applyBorder="1" applyAlignment="1">
      <alignment horizontal="right" vertical="center"/>
    </xf>
    <xf numFmtId="184" fontId="6" fillId="0" borderId="14" xfId="0" applyNumberFormat="1" applyFont="1" applyBorder="1" applyAlignment="1">
      <alignment horizontal="right" vertical="center"/>
    </xf>
    <xf numFmtId="184" fontId="6" fillId="0" borderId="48" xfId="0" applyNumberFormat="1" applyFont="1" applyBorder="1" applyAlignment="1">
      <alignment horizontal="right" vertical="center"/>
    </xf>
    <xf numFmtId="49" fontId="6" fillId="0" borderId="17" xfId="0" applyNumberFormat="1" applyFont="1" applyBorder="1" applyAlignment="1">
      <alignment horizontal="right" vertical="center" wrapText="1"/>
    </xf>
    <xf numFmtId="49" fontId="6" fillId="0" borderId="22" xfId="0" applyNumberFormat="1" applyFont="1" applyBorder="1" applyAlignment="1">
      <alignment horizontal="right" vertical="center"/>
    </xf>
    <xf numFmtId="184" fontId="6" fillId="0" borderId="14" xfId="0" applyNumberFormat="1" applyFont="1" applyBorder="1">
      <alignment vertical="center"/>
    </xf>
    <xf numFmtId="184" fontId="6" fillId="0" borderId="15" xfId="0" applyNumberFormat="1" applyFont="1" applyBorder="1">
      <alignment vertical="center"/>
    </xf>
    <xf numFmtId="184" fontId="6" fillId="0" borderId="15" xfId="0" applyNumberFormat="1" applyFont="1" applyBorder="1" applyAlignment="1">
      <alignment horizontal="right" vertical="center"/>
    </xf>
    <xf numFmtId="178" fontId="6" fillId="0" borderId="53" xfId="0" applyNumberFormat="1" applyFont="1" applyBorder="1" applyAlignment="1">
      <alignment horizontal="right" vertical="center"/>
    </xf>
    <xf numFmtId="178" fontId="6" fillId="0" borderId="6" xfId="0" applyNumberFormat="1" applyFont="1" applyBorder="1" applyAlignment="1">
      <alignment horizontal="right" vertical="center"/>
    </xf>
    <xf numFmtId="184" fontId="6" fillId="0" borderId="6" xfId="0" applyNumberFormat="1" applyFont="1" applyBorder="1">
      <alignment vertical="center"/>
    </xf>
    <xf numFmtId="184" fontId="6" fillId="0" borderId="4" xfId="0" applyNumberFormat="1" applyFont="1" applyBorder="1">
      <alignment vertical="center"/>
    </xf>
    <xf numFmtId="0" fontId="6" fillId="0" borderId="32"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32" xfId="0" applyFont="1" applyBorder="1" applyAlignment="1">
      <alignment horizontal="center" vertical="center" wrapText="1" shrinkToFit="1"/>
    </xf>
    <xf numFmtId="0" fontId="6" fillId="0" borderId="34" xfId="0" applyFont="1" applyBorder="1" applyAlignment="1">
      <alignment horizontal="center" vertical="center" wrapText="1" shrinkToFit="1"/>
    </xf>
    <xf numFmtId="49" fontId="6" fillId="0" borderId="17" xfId="0" applyNumberFormat="1" applyFont="1" applyBorder="1" applyAlignment="1">
      <alignment horizontal="right" vertical="center"/>
    </xf>
    <xf numFmtId="176" fontId="6" fillId="0" borderId="19" xfId="0" applyNumberFormat="1" applyFont="1" applyBorder="1" applyAlignment="1">
      <alignment horizontal="right" vertical="center"/>
    </xf>
    <xf numFmtId="178" fontId="6" fillId="0" borderId="20" xfId="0" applyNumberFormat="1" applyFont="1" applyBorder="1" applyAlignment="1">
      <alignment horizontal="right" vertical="center"/>
    </xf>
    <xf numFmtId="181" fontId="6" fillId="0" borderId="20" xfId="0" applyNumberFormat="1" applyFont="1" applyBorder="1" applyAlignment="1">
      <alignment horizontal="right" vertical="center"/>
    </xf>
    <xf numFmtId="181" fontId="6" fillId="0" borderId="6" xfId="0" applyNumberFormat="1" applyFont="1" applyBorder="1" applyAlignment="1">
      <alignment horizontal="right"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shrinkToFit="1"/>
    </xf>
    <xf numFmtId="0" fontId="6" fillId="0" borderId="1" xfId="0" applyFont="1" applyBorder="1" applyAlignment="1">
      <alignment horizontal="right" vertical="center"/>
    </xf>
    <xf numFmtId="0" fontId="6" fillId="0" borderId="17" xfId="0" applyFont="1" applyBorder="1" applyAlignment="1">
      <alignment horizontal="right"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8" xfId="0" applyFont="1" applyBorder="1" applyAlignment="1">
      <alignment horizontal="center" vertical="center"/>
    </xf>
    <xf numFmtId="0" fontId="6" fillId="0" borderId="36" xfId="0" applyFont="1" applyBorder="1" applyAlignment="1">
      <alignment horizontal="center" vertical="center"/>
    </xf>
    <xf numFmtId="0" fontId="6" fillId="0" borderId="6" xfId="0" applyFont="1" applyBorder="1" applyAlignment="1">
      <alignment horizontal="center" vertical="center"/>
    </xf>
    <xf numFmtId="0" fontId="6" fillId="0" borderId="39"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4" xfId="0" applyFont="1" applyBorder="1" applyAlignment="1">
      <alignment horizontal="center" vertical="center"/>
    </xf>
    <xf numFmtId="0" fontId="6" fillId="0" borderId="40" xfId="0" applyFont="1" applyBorder="1" applyAlignment="1">
      <alignment horizontal="center" vertical="center"/>
    </xf>
    <xf numFmtId="176" fontId="6" fillId="0" borderId="13" xfId="0" applyNumberFormat="1" applyFont="1" applyBorder="1" applyAlignment="1">
      <alignment horizontal="right" vertical="center"/>
    </xf>
    <xf numFmtId="178" fontId="6" fillId="0" borderId="14" xfId="0" applyNumberFormat="1" applyFont="1" applyBorder="1" applyAlignment="1">
      <alignment horizontal="right"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9" xfId="0" applyFont="1" applyBorder="1" applyAlignment="1">
      <alignment horizontal="center" vertical="center" wrapText="1"/>
    </xf>
    <xf numFmtId="182" fontId="0" fillId="0" borderId="10" xfId="0" applyNumberFormat="1" applyBorder="1" applyAlignment="1">
      <alignment horizontal="center" vertical="center"/>
    </xf>
    <xf numFmtId="182" fontId="0" fillId="0" borderId="11" xfId="0" applyNumberFormat="1" applyBorder="1" applyAlignment="1">
      <alignment horizontal="center" vertical="center"/>
    </xf>
    <xf numFmtId="182" fontId="0" fillId="0" borderId="50" xfId="0" applyNumberFormat="1" applyBorder="1" applyAlignment="1">
      <alignment horizontal="center" vertical="center"/>
    </xf>
    <xf numFmtId="182" fontId="0" fillId="0" borderId="9" xfId="0" applyNumberFormat="1" applyBorder="1" applyAlignment="1">
      <alignment horizontal="center" vertical="center"/>
    </xf>
    <xf numFmtId="0" fontId="0" fillId="0" borderId="70"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70" xfId="0" applyBorder="1" applyAlignment="1">
      <alignment horizontal="center" vertical="center"/>
    </xf>
    <xf numFmtId="182" fontId="17" fillId="0" borderId="10" xfId="4" applyNumberFormat="1" applyFont="1" applyBorder="1" applyAlignment="1">
      <alignment horizontal="center" vertical="center"/>
    </xf>
    <xf numFmtId="182" fontId="17" fillId="0" borderId="10" xfId="4" applyNumberFormat="1" applyFont="1" applyBorder="1" applyAlignment="1">
      <alignment horizontal="center" vertical="center" wrapText="1"/>
    </xf>
    <xf numFmtId="182" fontId="17" fillId="0" borderId="11" xfId="4" applyNumberFormat="1" applyFont="1" applyBorder="1" applyAlignment="1">
      <alignment horizontal="center" vertical="center"/>
    </xf>
    <xf numFmtId="182" fontId="17" fillId="0" borderId="9" xfId="4" applyNumberFormat="1" applyFont="1" applyBorder="1" applyAlignment="1">
      <alignment horizontal="center" vertical="center"/>
    </xf>
    <xf numFmtId="182" fontId="14" fillId="0" borderId="10" xfId="4" applyNumberFormat="1" applyFont="1" applyBorder="1" applyAlignment="1">
      <alignment horizontal="center" vertical="center"/>
    </xf>
    <xf numFmtId="182" fontId="14" fillId="0" borderId="11" xfId="4" applyNumberFormat="1" applyFont="1" applyBorder="1" applyAlignment="1">
      <alignment horizontal="center" vertical="center"/>
    </xf>
    <xf numFmtId="182" fontId="14" fillId="0" borderId="0" xfId="4" applyNumberFormat="1" applyFont="1" applyFill="1" applyBorder="1" applyAlignment="1">
      <alignment horizontal="left" vertical="center" wrapText="1"/>
    </xf>
    <xf numFmtId="182" fontId="14" fillId="0" borderId="0" xfId="4" applyNumberFormat="1" applyFont="1" applyFill="1" applyBorder="1" applyAlignment="1">
      <alignment horizontal="center" vertical="center" wrapText="1"/>
    </xf>
    <xf numFmtId="182" fontId="14" fillId="0" borderId="9" xfId="4" applyNumberFormat="1" applyFont="1" applyBorder="1" applyAlignment="1">
      <alignment horizontal="center" vertical="center"/>
    </xf>
    <xf numFmtId="182" fontId="14" fillId="0" borderId="10" xfId="4" applyNumberFormat="1" applyFont="1" applyBorder="1" applyAlignment="1">
      <alignment horizontal="center" vertical="center" wrapText="1"/>
    </xf>
    <xf numFmtId="182" fontId="14" fillId="0" borderId="28" xfId="4" applyNumberFormat="1" applyFont="1" applyBorder="1" applyAlignment="1">
      <alignment horizontal="center" vertical="center" wrapText="1"/>
    </xf>
    <xf numFmtId="182" fontId="14" fillId="0" borderId="5" xfId="4" applyNumberFormat="1" applyFont="1" applyBorder="1" applyAlignment="1">
      <alignment horizontal="center" vertical="center" wrapText="1"/>
    </xf>
  </cellXfs>
  <cellStyles count="6">
    <cellStyle name="パーセント" xfId="3" builtinId="5"/>
    <cellStyle name="桁区切り" xfId="2" builtinId="6"/>
    <cellStyle name="標準" xfId="0" builtinId="0"/>
    <cellStyle name="標準 2" xfId="1" xr:uid="{00000000-0005-0000-0000-000003000000}"/>
    <cellStyle name="標準 2 2" xfId="5" xr:uid="{00000000-0005-0000-0000-000004000000}"/>
    <cellStyle name="標準 3" xfId="4" xr:uid="{00000000-0005-0000-0000-000005000000}"/>
  </cellStyles>
  <dxfs count="0"/>
  <tableStyles count="0" defaultTableStyle="TableStyleMedium2" defaultPivotStyle="PivotStyleLight16"/>
  <colors>
    <mruColors>
      <color rgb="FF333399"/>
      <color rgb="FF66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397844876050664E-2"/>
          <c:y val="2.5468482433948302E-2"/>
          <c:w val="0.91073426362985943"/>
          <c:h val="0.80334849470694925"/>
        </c:manualLayout>
      </c:layout>
      <c:barChart>
        <c:barDir val="col"/>
        <c:grouping val="stacked"/>
        <c:varyColors val="0"/>
        <c:ser>
          <c:idx val="2"/>
          <c:order val="2"/>
          <c:tx>
            <c:v>決算額（新型コロナウイルス感染症関連事業費除く）</c:v>
          </c:tx>
          <c:spPr>
            <a:solidFill>
              <a:srgbClr val="333399"/>
            </a:solidFill>
            <a:ln>
              <a:solidFill>
                <a:srgbClr val="000000"/>
              </a:solidFill>
            </a:ln>
            <a:effectLst/>
          </c:spPr>
          <c:invertIfNegative val="0"/>
          <c:dLbls>
            <c:dLbl>
              <c:idx val="4"/>
              <c:layout>
                <c:manualLayout>
                  <c:x val="0"/>
                  <c:y val="-5.78829146226097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CD-4168-B109-9BE6ABC428EC}"/>
                </c:ext>
              </c:extLst>
            </c:dLbl>
            <c:dLbl>
              <c:idx val="5"/>
              <c:layout>
                <c:manualLayout>
                  <c:x val="0"/>
                  <c:y val="-6.01982312075142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CD-4168-B109-9BE6ABC428EC}"/>
                </c:ext>
              </c:extLst>
            </c:dLbl>
            <c:dLbl>
              <c:idx val="10"/>
              <c:layout>
                <c:manualLayout>
                  <c:x val="-2.2081360698014097E-4"/>
                  <c:y val="9.44590952670684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2BA-41C7-95D8-8C35E9F28094}"/>
                </c:ext>
              </c:extLst>
            </c:dLbl>
            <c:dLbl>
              <c:idx val="11"/>
              <c:layout>
                <c:manualLayout>
                  <c:x val="0"/>
                  <c:y val="-8.865274084970145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47-41B8-A9D5-78514BF55930}"/>
                </c:ext>
              </c:extLst>
            </c:dLbl>
            <c:dLbl>
              <c:idx val="16"/>
              <c:layout>
                <c:manualLayout>
                  <c:x val="-2.494948528891984E-4"/>
                  <c:y val="-3.68385902414098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CD-4168-B109-9BE6ABC428EC}"/>
                </c:ext>
              </c:extLst>
            </c:dLbl>
            <c:dLbl>
              <c:idx val="17"/>
              <c:layout>
                <c:manualLayout>
                  <c:x val="-2.494948528891984E-4"/>
                  <c:y val="-3.68385902414098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CD-4168-B109-9BE6ABC428EC}"/>
                </c:ext>
              </c:extLst>
            </c:dLbl>
            <c:dLbl>
              <c:idx val="19"/>
              <c:layout>
                <c:manualLayout>
                  <c:x val="-9.8706123141035953E-17"/>
                  <c:y val="0.130641784911959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A8-4594-9C7D-90BD40B274EB}"/>
                </c:ext>
              </c:extLst>
            </c:dLbl>
            <c:dLbl>
              <c:idx val="20"/>
              <c:layout>
                <c:manualLayout>
                  <c:x val="-9.8706123141035953E-17"/>
                  <c:y val="0.1255753476805640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A8-4594-9C7D-90BD40B274EB}"/>
                </c:ext>
              </c:extLst>
            </c:dLbl>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グラフ用!$B$3:$W$4</c:f>
              <c:multiLvlStrCache>
                <c:ptCount val="21"/>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pt idx="19">
                    <c:v>歳入</c:v>
                  </c:pt>
                  <c:pt idx="20">
                    <c:v>歳出</c:v>
                  </c:pt>
                </c:lvl>
                <c:lvl>
                  <c:pt idx="1">
                    <c:v>H29</c:v>
                  </c:pt>
                  <c:pt idx="3">
                    <c:v>H30</c:v>
                  </c:pt>
                  <c:pt idx="7">
                    <c:v>R1</c:v>
                  </c:pt>
                  <c:pt idx="9">
                    <c:v>R2</c:v>
                  </c:pt>
                  <c:pt idx="13">
                    <c:v>R3</c:v>
                  </c:pt>
                  <c:pt idx="15">
                    <c:v>R4</c:v>
                  </c:pt>
                  <c:pt idx="19">
                    <c:v>R5</c:v>
                  </c:pt>
                </c:lvl>
              </c:multiLvlStrCache>
            </c:multiLvlStrRef>
          </c:cat>
          <c:val>
            <c:numRef>
              <c:f>グラフ用!$B$5:$W$5</c:f>
              <c:numCache>
                <c:formatCode>#,##0_);[Red]\(#,##0\)</c:formatCode>
                <c:ptCount val="22"/>
                <c:pt idx="1">
                  <c:v>30119</c:v>
                </c:pt>
                <c:pt idx="2">
                  <c:v>30001</c:v>
                </c:pt>
                <c:pt idx="4">
                  <c:v>24631</c:v>
                </c:pt>
                <c:pt idx="5">
                  <c:v>24477</c:v>
                </c:pt>
                <c:pt idx="7">
                  <c:v>24790</c:v>
                </c:pt>
                <c:pt idx="8">
                  <c:v>24375</c:v>
                </c:pt>
                <c:pt idx="10">
                  <c:v>24745</c:v>
                </c:pt>
                <c:pt idx="11">
                  <c:v>24487</c:v>
                </c:pt>
                <c:pt idx="13">
                  <c:v>27698</c:v>
                </c:pt>
                <c:pt idx="14">
                  <c:v>26765</c:v>
                </c:pt>
                <c:pt idx="16">
                  <c:v>25872</c:v>
                </c:pt>
                <c:pt idx="17">
                  <c:v>25709</c:v>
                </c:pt>
                <c:pt idx="19">
                  <c:v>26252</c:v>
                </c:pt>
                <c:pt idx="20">
                  <c:v>25923</c:v>
                </c:pt>
              </c:numCache>
            </c:numRef>
          </c:val>
          <c:extLst>
            <c:ext xmlns:c16="http://schemas.microsoft.com/office/drawing/2014/chart" uri="{C3380CC4-5D6E-409C-BE32-E72D297353CC}">
              <c16:uniqueId val="{00000002-B2BA-41C7-95D8-8C35E9F28094}"/>
            </c:ext>
          </c:extLst>
        </c:ser>
        <c:ser>
          <c:idx val="3"/>
          <c:order val="3"/>
          <c:tx>
            <c:v>新型コロナウイルス感染症関連事業費</c:v>
          </c:tx>
          <c:spPr>
            <a:solidFill>
              <a:schemeClr val="bg1"/>
            </a:solidFill>
            <a:ln>
              <a:solidFill>
                <a:srgbClr val="000000"/>
              </a:solidFill>
            </a:ln>
            <a:effectLst/>
          </c:spPr>
          <c:invertIfNegative val="0"/>
          <c:dLbls>
            <c:dLbl>
              <c:idx val="7"/>
              <c:layout>
                <c:manualLayout>
                  <c:x val="-4.3512041382349702E-2"/>
                  <c:y val="1.65301334664173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BA-41C7-95D8-8C35E9F28094}"/>
                </c:ext>
              </c:extLst>
            </c:dLbl>
            <c:dLbl>
              <c:idx val="8"/>
              <c:layout>
                <c:manualLayout>
                  <c:x val="4.5998443747055348E-2"/>
                  <c:y val="1.88915811044768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2BA-41C7-95D8-8C35E9F28094}"/>
                </c:ext>
              </c:extLst>
            </c:dLbl>
            <c:dLbl>
              <c:idx val="13"/>
              <c:layout>
                <c:manualLayout>
                  <c:x val="-1.228878529324712E-3"/>
                  <c:y val="7.87207638867492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CD-4168-B109-9BE6ABC428EC}"/>
                </c:ext>
              </c:extLst>
            </c:dLbl>
            <c:dLbl>
              <c:idx val="14"/>
              <c:layout>
                <c:manualLayout>
                  <c:x val="-9.0116717781125175E-17"/>
                  <c:y val="7.17748141320360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CD-4168-B109-9BE6ABC428EC}"/>
                </c:ext>
              </c:extLst>
            </c:dLbl>
            <c:dLbl>
              <c:idx val="16"/>
              <c:layout>
                <c:manualLayout>
                  <c:x val="-1.2288575034568603E-3"/>
                  <c:y val="3.4489211728684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D7-4538-8C9F-26CA0A290B52}"/>
                </c:ext>
              </c:extLst>
            </c:dLbl>
            <c:dLbl>
              <c:idx val="17"/>
              <c:layout>
                <c:manualLayout>
                  <c:x val="0"/>
                  <c:y val="2.97350026207343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D7-4538-8C9F-26CA0A290B5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multiLvlStrRef>
              <c:f>グラフ用!$B$3:$W$4</c:f>
              <c:multiLvlStrCache>
                <c:ptCount val="21"/>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pt idx="19">
                    <c:v>歳入</c:v>
                  </c:pt>
                  <c:pt idx="20">
                    <c:v>歳出</c:v>
                  </c:pt>
                </c:lvl>
                <c:lvl>
                  <c:pt idx="1">
                    <c:v>H29</c:v>
                  </c:pt>
                  <c:pt idx="3">
                    <c:v>H30</c:v>
                  </c:pt>
                  <c:pt idx="7">
                    <c:v>R1</c:v>
                  </c:pt>
                  <c:pt idx="9">
                    <c:v>R2</c:v>
                  </c:pt>
                  <c:pt idx="13">
                    <c:v>R3</c:v>
                  </c:pt>
                  <c:pt idx="15">
                    <c:v>R4</c:v>
                  </c:pt>
                  <c:pt idx="19">
                    <c:v>R5</c:v>
                  </c:pt>
                </c:lvl>
              </c:multiLvlStrCache>
            </c:multiLvlStrRef>
          </c:cat>
          <c:val>
            <c:numRef>
              <c:f>グラフ用!$B$6:$V$6</c:f>
              <c:numCache>
                <c:formatCode>#,##0_);[Red]\(#,##0\)</c:formatCode>
                <c:ptCount val="21"/>
                <c:pt idx="7">
                  <c:v>21</c:v>
                </c:pt>
                <c:pt idx="8">
                  <c:v>21</c:v>
                </c:pt>
                <c:pt idx="10">
                  <c:v>12090</c:v>
                </c:pt>
                <c:pt idx="11">
                  <c:v>11891</c:v>
                </c:pt>
                <c:pt idx="13">
                  <c:v>18003</c:v>
                </c:pt>
                <c:pt idx="14">
                  <c:v>18538</c:v>
                </c:pt>
                <c:pt idx="16">
                  <c:v>12485</c:v>
                </c:pt>
                <c:pt idx="17">
                  <c:v>12286</c:v>
                </c:pt>
                <c:pt idx="19">
                  <c:v>6341</c:v>
                </c:pt>
                <c:pt idx="20">
                  <c:v>6415</c:v>
                </c:pt>
              </c:numCache>
            </c:numRef>
          </c:val>
          <c:extLst>
            <c:ext xmlns:c16="http://schemas.microsoft.com/office/drawing/2014/chart" uri="{C3380CC4-5D6E-409C-BE32-E72D297353CC}">
              <c16:uniqueId val="{00000003-B2BA-41C7-95D8-8C35E9F28094}"/>
            </c:ext>
          </c:extLst>
        </c:ser>
        <c:ser>
          <c:idx val="4"/>
          <c:order val="4"/>
          <c:tx>
            <c:v>決算額</c:v>
          </c:tx>
          <c:spPr>
            <a:noFill/>
            <a:ln>
              <a:noFill/>
            </a:ln>
            <a:effectLst/>
          </c:spPr>
          <c:invertIfNegative val="0"/>
          <c:dLbls>
            <c:dLbl>
              <c:idx val="7"/>
              <c:layout>
                <c:manualLayout>
                  <c:x val="-1.1059906763921597E-2"/>
                  <c:y val="0.1646647628805053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D7-4538-8C9F-26CA0A290B52}"/>
                </c:ext>
              </c:extLst>
            </c:dLbl>
            <c:dLbl>
              <c:idx val="10"/>
              <c:layout>
                <c:manualLayout>
                  <c:x val="-3.4839190116797646E-3"/>
                  <c:y val="0.196661186531112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BA-4D38-89F9-B92C6A69B799}"/>
                </c:ext>
              </c:extLst>
            </c:dLbl>
            <c:dLbl>
              <c:idx val="11"/>
              <c:layout>
                <c:manualLayout>
                  <c:x val="2.1093748336901596E-2"/>
                  <c:y val="0.189514382408498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D7-4538-8C9F-26CA0A290B52}"/>
                </c:ext>
              </c:extLst>
            </c:dLbl>
            <c:dLbl>
              <c:idx val="16"/>
              <c:layout>
                <c:manualLayout>
                  <c:x val="-2.2812252246892182E-3"/>
                  <c:y val="0.179843575477165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2BA-41C7-95D8-8C35E9F28094}"/>
                </c:ext>
              </c:extLst>
            </c:dLbl>
            <c:dLbl>
              <c:idx val="17"/>
              <c:layout>
                <c:manualLayout>
                  <c:x val="2.6915795047223537E-3"/>
                  <c:y val="0.17168542468032599"/>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5.7597510778407419E-2"/>
                      <c:h val="6.3050651936191832E-2"/>
                    </c:manualLayout>
                  </c15:layout>
                </c:ext>
                <c:ext xmlns:c16="http://schemas.microsoft.com/office/drawing/2014/chart" uri="{C3380CC4-5D6E-409C-BE32-E72D297353CC}">
                  <c16:uniqueId val="{0000000B-B2BA-41C7-95D8-8C35E9F2809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グラフ用!$B$3:$W$4</c:f>
              <c:multiLvlStrCache>
                <c:ptCount val="21"/>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pt idx="19">
                    <c:v>歳入</c:v>
                  </c:pt>
                  <c:pt idx="20">
                    <c:v>歳出</c:v>
                  </c:pt>
                </c:lvl>
                <c:lvl>
                  <c:pt idx="1">
                    <c:v>H29</c:v>
                  </c:pt>
                  <c:pt idx="3">
                    <c:v>H30</c:v>
                  </c:pt>
                  <c:pt idx="7">
                    <c:v>R1</c:v>
                  </c:pt>
                  <c:pt idx="9">
                    <c:v>R2</c:v>
                  </c:pt>
                  <c:pt idx="13">
                    <c:v>R3</c:v>
                  </c:pt>
                  <c:pt idx="15">
                    <c:v>R4</c:v>
                  </c:pt>
                  <c:pt idx="19">
                    <c:v>R5</c:v>
                  </c:pt>
                </c:lvl>
              </c:multiLvlStrCache>
            </c:multiLvlStrRef>
          </c:cat>
          <c:val>
            <c:numRef>
              <c:f>グラフ用!$B$7:$V$7</c:f>
              <c:numCache>
                <c:formatCode>#,##0_);[Red]\(#,##0\)</c:formatCode>
                <c:ptCount val="21"/>
                <c:pt idx="1">
                  <c:v>30119</c:v>
                </c:pt>
                <c:pt idx="2">
                  <c:v>30001</c:v>
                </c:pt>
                <c:pt idx="4">
                  <c:v>24631</c:v>
                </c:pt>
                <c:pt idx="5">
                  <c:v>24477</c:v>
                </c:pt>
                <c:pt idx="7">
                  <c:v>24811</c:v>
                </c:pt>
                <c:pt idx="8">
                  <c:v>24396</c:v>
                </c:pt>
                <c:pt idx="10">
                  <c:v>36835</c:v>
                </c:pt>
                <c:pt idx="11">
                  <c:v>36378</c:v>
                </c:pt>
                <c:pt idx="13">
                  <c:v>45701</c:v>
                </c:pt>
                <c:pt idx="14">
                  <c:v>45303</c:v>
                </c:pt>
                <c:pt idx="16">
                  <c:v>38357</c:v>
                </c:pt>
                <c:pt idx="17">
                  <c:v>37995</c:v>
                </c:pt>
                <c:pt idx="19">
                  <c:v>32593</c:v>
                </c:pt>
                <c:pt idx="20">
                  <c:v>32338</c:v>
                </c:pt>
              </c:numCache>
            </c:numRef>
          </c:val>
          <c:extLst>
            <c:ext xmlns:c16="http://schemas.microsoft.com/office/drawing/2014/chart" uri="{C3380CC4-5D6E-409C-BE32-E72D297353CC}">
              <c16:uniqueId val="{00000004-B2BA-41C7-95D8-8C35E9F28094}"/>
            </c:ext>
          </c:extLst>
        </c:ser>
        <c:dLbls>
          <c:showLegendKey val="0"/>
          <c:showVal val="0"/>
          <c:showCatName val="0"/>
          <c:showSerName val="0"/>
          <c:showPercent val="0"/>
          <c:showBubbleSize val="0"/>
        </c:dLbls>
        <c:gapWidth val="0"/>
        <c:overlap val="100"/>
        <c:axId val="542758160"/>
        <c:axId val="542759824"/>
        <c:extLst>
          <c:ext xmlns:c15="http://schemas.microsoft.com/office/drawing/2012/chart" uri="{02D57815-91ED-43cb-92C2-25804820EDAC}">
            <c15:filteredBarSeries>
              <c15:ser>
                <c:idx val="0"/>
                <c:order val="0"/>
                <c:tx>
                  <c:strRef>
                    <c:extLst>
                      <c:ext uri="{02D57815-91ED-43cb-92C2-25804820EDAC}">
                        <c15:formulaRef>
                          <c15:sqref>グラフ用!$A$3</c15:sqref>
                        </c15:formulaRef>
                      </c:ext>
                    </c:extLst>
                    <c:strCache>
                      <c:ptCount val="1"/>
                      <c:pt idx="0">
                        <c:v>年度</c:v>
                      </c:pt>
                    </c:strCache>
                  </c:strRef>
                </c:tx>
                <c:spPr>
                  <a:solidFill>
                    <a:schemeClr val="accent1"/>
                  </a:solidFill>
                  <a:ln>
                    <a:noFill/>
                  </a:ln>
                  <a:effectLst/>
                </c:spPr>
                <c:invertIfNegative val="0"/>
                <c:cat>
                  <c:multiLvlStrRef>
                    <c:extLst>
                      <c:ext uri="{02D57815-91ED-43cb-92C2-25804820EDAC}">
                        <c15:formulaRef>
                          <c15:sqref>グラフ用!$B$3:$W$4</c15:sqref>
                        </c15:formulaRef>
                      </c:ext>
                    </c:extLst>
                    <c:multiLvlStrCache>
                      <c:ptCount val="21"/>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pt idx="19">
                          <c:v>歳入</c:v>
                        </c:pt>
                        <c:pt idx="20">
                          <c:v>歳出</c:v>
                        </c:pt>
                      </c:lvl>
                      <c:lvl>
                        <c:pt idx="1">
                          <c:v>H29</c:v>
                        </c:pt>
                        <c:pt idx="3">
                          <c:v>H30</c:v>
                        </c:pt>
                        <c:pt idx="7">
                          <c:v>R1</c:v>
                        </c:pt>
                        <c:pt idx="9">
                          <c:v>R2</c:v>
                        </c:pt>
                        <c:pt idx="13">
                          <c:v>R3</c:v>
                        </c:pt>
                        <c:pt idx="15">
                          <c:v>R4</c:v>
                        </c:pt>
                        <c:pt idx="19">
                          <c:v>R5</c:v>
                        </c:pt>
                      </c:lvl>
                    </c:multiLvlStrCache>
                  </c:multiLvlStrRef>
                </c:cat>
                <c:val>
                  <c:numRef>
                    <c:extLst>
                      <c:ext uri="{02D57815-91ED-43cb-92C2-25804820EDAC}">
                        <c15:formulaRef>
                          <c15:sqref>グラフ用!$B$3:$V$3</c15:sqref>
                        </c15:formulaRef>
                      </c:ext>
                    </c:extLst>
                    <c:numCache>
                      <c:formatCode>#,##0_);[Red]\(#,##0\)</c:formatCode>
                      <c:ptCount val="21"/>
                      <c:pt idx="1">
                        <c:v>0</c:v>
                      </c:pt>
                      <c:pt idx="3">
                        <c:v>0</c:v>
                      </c:pt>
                      <c:pt idx="7">
                        <c:v>0</c:v>
                      </c:pt>
                      <c:pt idx="9">
                        <c:v>0</c:v>
                      </c:pt>
                      <c:pt idx="13">
                        <c:v>0</c:v>
                      </c:pt>
                      <c:pt idx="15">
                        <c:v>0</c:v>
                      </c:pt>
                      <c:pt idx="19">
                        <c:v>0</c:v>
                      </c:pt>
                    </c:numCache>
                  </c:numRef>
                </c:val>
                <c:extLst>
                  <c:ext xmlns:c16="http://schemas.microsoft.com/office/drawing/2014/chart" uri="{C3380CC4-5D6E-409C-BE32-E72D297353CC}">
                    <c16:uniqueId val="{00000000-B2BA-41C7-95D8-8C35E9F2809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グラフ用!$A$4</c15:sqref>
                        </c15:formulaRef>
                      </c:ext>
                    </c:extLst>
                    <c:strCache>
                      <c:ptCount val="1"/>
                    </c:strCache>
                  </c:strRef>
                </c:tx>
                <c:spPr>
                  <a:solidFill>
                    <a:schemeClr val="accent2"/>
                  </a:solidFill>
                  <a:ln>
                    <a:noFill/>
                  </a:ln>
                  <a:effectLst/>
                </c:spPr>
                <c:invertIfNegative val="0"/>
                <c:cat>
                  <c:multiLvlStrRef>
                    <c:extLst xmlns:c15="http://schemas.microsoft.com/office/drawing/2012/chart">
                      <c:ext xmlns:c15="http://schemas.microsoft.com/office/drawing/2012/chart" uri="{02D57815-91ED-43cb-92C2-25804820EDAC}">
                        <c15:formulaRef>
                          <c15:sqref>グラフ用!$B$3:$W$4</c15:sqref>
                        </c15:formulaRef>
                      </c:ext>
                    </c:extLst>
                    <c:multiLvlStrCache>
                      <c:ptCount val="21"/>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pt idx="19">
                          <c:v>歳入</c:v>
                        </c:pt>
                        <c:pt idx="20">
                          <c:v>歳出</c:v>
                        </c:pt>
                      </c:lvl>
                      <c:lvl>
                        <c:pt idx="1">
                          <c:v>H29</c:v>
                        </c:pt>
                        <c:pt idx="3">
                          <c:v>H30</c:v>
                        </c:pt>
                        <c:pt idx="7">
                          <c:v>R1</c:v>
                        </c:pt>
                        <c:pt idx="9">
                          <c:v>R2</c:v>
                        </c:pt>
                        <c:pt idx="13">
                          <c:v>R3</c:v>
                        </c:pt>
                        <c:pt idx="15">
                          <c:v>R4</c:v>
                        </c:pt>
                        <c:pt idx="19">
                          <c:v>R5</c:v>
                        </c:pt>
                      </c:lvl>
                    </c:multiLvlStrCache>
                  </c:multiLvlStrRef>
                </c:cat>
                <c:val>
                  <c:numRef>
                    <c:extLst xmlns:c15="http://schemas.microsoft.com/office/drawing/2012/chart">
                      <c:ext xmlns:c15="http://schemas.microsoft.com/office/drawing/2012/chart" uri="{02D57815-91ED-43cb-92C2-25804820EDAC}">
                        <c15:formulaRef>
                          <c15:sqref>グラフ用!$B$4:$V$4</c15:sqref>
                        </c15:formulaRef>
                      </c:ext>
                    </c:extLst>
                    <c:numCache>
                      <c:formatCode>#,##0_);[Red]\(#,##0\)</c:formatCode>
                      <c:ptCount val="21"/>
                      <c:pt idx="1">
                        <c:v>0</c:v>
                      </c:pt>
                      <c:pt idx="2">
                        <c:v>0</c:v>
                      </c:pt>
                      <c:pt idx="4">
                        <c:v>0</c:v>
                      </c:pt>
                      <c:pt idx="5">
                        <c:v>0</c:v>
                      </c:pt>
                      <c:pt idx="7">
                        <c:v>0</c:v>
                      </c:pt>
                      <c:pt idx="8">
                        <c:v>0</c:v>
                      </c:pt>
                      <c:pt idx="10">
                        <c:v>0</c:v>
                      </c:pt>
                      <c:pt idx="11">
                        <c:v>0</c:v>
                      </c:pt>
                      <c:pt idx="13">
                        <c:v>0</c:v>
                      </c:pt>
                      <c:pt idx="14">
                        <c:v>0</c:v>
                      </c:pt>
                      <c:pt idx="16">
                        <c:v>0</c:v>
                      </c:pt>
                      <c:pt idx="17">
                        <c:v>0</c:v>
                      </c:pt>
                      <c:pt idx="19">
                        <c:v>0</c:v>
                      </c:pt>
                      <c:pt idx="20">
                        <c:v>0</c:v>
                      </c:pt>
                    </c:numCache>
                  </c:numRef>
                </c:val>
                <c:extLst xmlns:c15="http://schemas.microsoft.com/office/drawing/2012/chart">
                  <c:ext xmlns:c16="http://schemas.microsoft.com/office/drawing/2014/chart" uri="{C3380CC4-5D6E-409C-BE32-E72D297353CC}">
                    <c16:uniqueId val="{00000001-B2BA-41C7-95D8-8C35E9F28094}"/>
                  </c:ext>
                </c:extLst>
              </c15:ser>
            </c15:filteredBarSeries>
          </c:ext>
        </c:extLst>
      </c:barChart>
      <c:lineChart>
        <c:grouping val="standard"/>
        <c:varyColors val="0"/>
        <c:dLbls>
          <c:showLegendKey val="0"/>
          <c:showVal val="0"/>
          <c:showCatName val="0"/>
          <c:showSerName val="0"/>
          <c:showPercent val="0"/>
          <c:showBubbleSize val="0"/>
        </c:dLbls>
        <c:marker val="1"/>
        <c:smooth val="0"/>
        <c:axId val="542768144"/>
        <c:axId val="542758992"/>
        <c:extLst>
          <c:ext xmlns:c15="http://schemas.microsoft.com/office/drawing/2012/chart" uri="{02D57815-91ED-43cb-92C2-25804820EDAC}">
            <c15:filteredLineSeries>
              <c15:ser>
                <c:idx val="6"/>
                <c:order val="5"/>
                <c:tx>
                  <c:v>実質収支</c:v>
                </c:tx>
                <c:spPr>
                  <a:ln w="25400" cap="rnd" cmpd="sng">
                    <a:solidFill>
                      <a:schemeClr val="tx1"/>
                    </a:solidFill>
                    <a:round/>
                  </a:ln>
                  <a:effectLst/>
                </c:spPr>
                <c:marker>
                  <c:symbol val="square"/>
                  <c:size val="10"/>
                  <c:spPr>
                    <a:solidFill>
                      <a:schemeClr val="tx1"/>
                    </a:solidFill>
                    <a:ln w="9525">
                      <a:solidFill>
                        <a:schemeClr val="tx1"/>
                      </a:solidFill>
                    </a:ln>
                    <a:effectLst/>
                  </c:spPr>
                </c:marker>
                <c:dLbls>
                  <c:dLbl>
                    <c:idx val="1"/>
                    <c:delete val="1"/>
                    <c:extLst>
                      <c:ext uri="{CE6537A1-D6FC-4f65-9D91-7224C49458BB}"/>
                      <c:ext xmlns:c16="http://schemas.microsoft.com/office/drawing/2014/chart" uri="{C3380CC4-5D6E-409C-BE32-E72D297353CC}">
                        <c16:uniqueId val="{00000013-B2BA-41C7-95D8-8C35E9F28094}"/>
                      </c:ext>
                    </c:extLst>
                  </c:dLbl>
                  <c:dLbl>
                    <c:idx val="4"/>
                    <c:delete val="1"/>
                    <c:extLst>
                      <c:ext uri="{CE6537A1-D6FC-4f65-9D91-7224C49458BB}"/>
                      <c:ext xmlns:c16="http://schemas.microsoft.com/office/drawing/2014/chart" uri="{C3380CC4-5D6E-409C-BE32-E72D297353CC}">
                        <c16:uniqueId val="{00000012-B2BA-41C7-95D8-8C35E9F28094}"/>
                      </c:ext>
                    </c:extLst>
                  </c:dLbl>
                  <c:dLbl>
                    <c:idx val="7"/>
                    <c:delete val="1"/>
                    <c:extLst>
                      <c:ext uri="{CE6537A1-D6FC-4f65-9D91-7224C49458BB}"/>
                      <c:ext xmlns:c16="http://schemas.microsoft.com/office/drawing/2014/chart" uri="{C3380CC4-5D6E-409C-BE32-E72D297353CC}">
                        <c16:uniqueId val="{00000011-B2BA-41C7-95D8-8C35E9F28094}"/>
                      </c:ext>
                    </c:extLst>
                  </c:dLbl>
                  <c:dLbl>
                    <c:idx val="16"/>
                    <c:layout>
                      <c:manualLayout>
                        <c:x val="-2.5796424533821763E-2"/>
                        <c:y val="-3.695666240738297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0-B2BA-41C7-95D8-8C35E9F280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ea"/>
                          <a:ea typeface="+mn-ea"/>
                          <a:cs typeface="+mn-cs"/>
                        </a:defRPr>
                      </a:pPr>
                      <a:endParaRPr lang="ja-JP"/>
                    </a:p>
                  </c:txPr>
                  <c:dLblPos val="b"/>
                  <c:showLegendKey val="0"/>
                  <c:showVal val="1"/>
                  <c:showCatName val="0"/>
                  <c:showSerName val="0"/>
                  <c:showPercent val="0"/>
                  <c:showBubbleSize val="0"/>
                  <c:showLeaderLines val="0"/>
                  <c:extLst>
                    <c:ext uri="{CE6537A1-D6FC-4f65-9D91-7224C49458BB}">
                      <c15:showLeaderLines val="1"/>
                      <c15:leaderLines>
                        <c:spPr>
                          <a:ln w="9525" cap="flat" cmpd="sng" algn="ctr">
                            <a:noFill/>
                            <a:round/>
                          </a:ln>
                          <a:effectLst/>
                        </c:spPr>
                      </c15:leaderLines>
                    </c:ext>
                  </c:extLst>
                </c:dLbls>
                <c:val>
                  <c:numRef>
                    <c:extLst>
                      <c:ext uri="{02D57815-91ED-43cb-92C2-25804820EDAC}">
                        <c15:formulaRef>
                          <c15:sqref>グラフ用!$B$8:$V$8</c15:sqref>
                        </c15:formulaRef>
                      </c:ext>
                    </c:extLst>
                    <c:numCache>
                      <c:formatCode>#,##0_);[Red]\(#,##0\)</c:formatCode>
                      <c:ptCount val="21"/>
                      <c:pt idx="1">
                        <c:v>28</c:v>
                      </c:pt>
                      <c:pt idx="4">
                        <c:v>49</c:v>
                      </c:pt>
                      <c:pt idx="7">
                        <c:v>288</c:v>
                      </c:pt>
                      <c:pt idx="10">
                        <c:v>331</c:v>
                      </c:pt>
                      <c:pt idx="13">
                        <c:v>268</c:v>
                      </c:pt>
                      <c:pt idx="16">
                        <c:v>182</c:v>
                      </c:pt>
                      <c:pt idx="19">
                        <c:v>133</c:v>
                      </c:pt>
                    </c:numCache>
                  </c:numRef>
                </c:val>
                <c:smooth val="0"/>
                <c:extLst>
                  <c:ext xmlns:c16="http://schemas.microsoft.com/office/drawing/2014/chart" uri="{C3380CC4-5D6E-409C-BE32-E72D297353CC}">
                    <c16:uniqueId val="{00000007-B2BA-41C7-95D8-8C35E9F28094}"/>
                  </c:ext>
                </c:extLst>
              </c15:ser>
            </c15:filteredLineSeries>
            <c15:filteredLineSeries>
              <c15:ser>
                <c:idx val="5"/>
                <c:order val="6"/>
                <c:tx>
                  <c:v>実質収支（新型コロナウイルス感染症関連事業費除く）</c:v>
                </c:tx>
                <c:spPr>
                  <a:ln w="25400" cap="rnd">
                    <a:solidFill>
                      <a:schemeClr val="tx1"/>
                    </a:solidFill>
                    <a:prstDash val="dash"/>
                    <a:round/>
                  </a:ln>
                  <a:effectLst/>
                </c:spPr>
                <c:marker>
                  <c:symbol val="diamond"/>
                  <c:size val="9"/>
                  <c:spPr>
                    <a:solidFill>
                      <a:schemeClr val="tx1"/>
                    </a:solidFill>
                    <a:ln w="9525">
                      <a:solidFill>
                        <a:schemeClr val="tx1"/>
                      </a:solidFill>
                    </a:ln>
                    <a:effectLst/>
                  </c:spPr>
                </c:marker>
                <c:dLbls>
                  <c:dLbl>
                    <c:idx val="10"/>
                    <c:layout>
                      <c:manualLayout>
                        <c:x val="-1.8958818030880922E-2"/>
                        <c:y val="-3.1053042214510225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2BA-41C7-95D8-8C35E9F28094}"/>
                      </c:ext>
                    </c:extLst>
                  </c:dLbl>
                  <c:dLbl>
                    <c:idx val="13"/>
                    <c:layout>
                      <c:manualLayout>
                        <c:x val="-1.025640975441099E-2"/>
                        <c:y val="-3.1053036440483989E-2"/>
                      </c:manualLayout>
                    </c:layout>
                    <c:numFmt formatCode="#,##0;&quot;▲ &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ea"/>
                            <a:ea typeface="+mn-ea"/>
                            <a:cs typeface="+mn-cs"/>
                          </a:defRPr>
                        </a:pPr>
                        <a:endParaRPr lang="ja-JP"/>
                      </a:p>
                    </c:txPr>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E-B2BA-41C7-95D8-8C35E9F28094}"/>
                      </c:ext>
                    </c:extLst>
                  </c:dLbl>
                  <c:numFmt formatCode="#,##0;&quot;▲ &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ea"/>
                          <a:ea typeface="+mn-ea"/>
                          <a:cs typeface="+mn-cs"/>
                        </a:defRPr>
                      </a:pPr>
                      <a:endParaRPr lang="ja-JP"/>
                    </a:p>
                  </c:txPr>
                  <c:dLblPos val="b"/>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noFill/>
                            <a:round/>
                          </a:ln>
                          <a:effectLst/>
                        </c:spPr>
                      </c15:leaderLines>
                    </c:ext>
                  </c:extLst>
                </c:dLbls>
                <c:val>
                  <c:numRef>
                    <c:extLst xmlns:c15="http://schemas.microsoft.com/office/drawing/2012/chart">
                      <c:ext xmlns:c15="http://schemas.microsoft.com/office/drawing/2012/chart" uri="{02D57815-91ED-43cb-92C2-25804820EDAC}">
                        <c15:formulaRef>
                          <c15:sqref>グラフ用!$B$9:$V$9</c15:sqref>
                        </c15:formulaRef>
                      </c:ext>
                    </c:extLst>
                    <c:numCache>
                      <c:formatCode>#,##0_);[Red]\(#,##0\)</c:formatCode>
                      <c:ptCount val="21"/>
                      <c:pt idx="1">
                        <c:v>28</c:v>
                      </c:pt>
                      <c:pt idx="4">
                        <c:v>49</c:v>
                      </c:pt>
                      <c:pt idx="7">
                        <c:v>288</c:v>
                      </c:pt>
                      <c:pt idx="10">
                        <c:v>131</c:v>
                      </c:pt>
                      <c:pt idx="13">
                        <c:v>823</c:v>
                      </c:pt>
                      <c:pt idx="16">
                        <c:v>68</c:v>
                      </c:pt>
                      <c:pt idx="19">
                        <c:v>207</c:v>
                      </c:pt>
                    </c:numCache>
                  </c:numRef>
                </c:val>
                <c:smooth val="0"/>
                <c:extLst xmlns:c15="http://schemas.microsoft.com/office/drawing/2012/chart">
                  <c:ext xmlns:c16="http://schemas.microsoft.com/office/drawing/2014/chart" uri="{C3380CC4-5D6E-409C-BE32-E72D297353CC}">
                    <c16:uniqueId val="{00000006-B2BA-41C7-95D8-8C35E9F28094}"/>
                  </c:ext>
                </c:extLst>
              </c15:ser>
            </c15:filteredLineSeries>
          </c:ext>
        </c:extLst>
      </c:lineChart>
      <c:catAx>
        <c:axId val="542758160"/>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ea"/>
                  <a:ea typeface="+mn-ea"/>
                  <a:cs typeface="+mn-cs"/>
                </a:defRPr>
              </a:pPr>
              <a:endParaRPr lang="ja-JP"/>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mj-ea"/>
                <a:ea typeface="+mj-ea"/>
                <a:cs typeface="+mn-cs"/>
              </a:defRPr>
            </a:pPr>
            <a:endParaRPr lang="ja-JP"/>
          </a:p>
        </c:txPr>
        <c:crossAx val="542759824"/>
        <c:crosses val="autoZero"/>
        <c:auto val="1"/>
        <c:lblAlgn val="ctr"/>
        <c:lblOffset val="100"/>
        <c:noMultiLvlLbl val="0"/>
      </c:catAx>
      <c:valAx>
        <c:axId val="542759824"/>
        <c:scaling>
          <c:orientation val="minMax"/>
          <c:max val="50000"/>
        </c:scaling>
        <c:delete val="0"/>
        <c:axPos val="l"/>
        <c:majorGridlines>
          <c:spPr>
            <a:ln w="9525" cap="flat" cmpd="sng" algn="ctr">
              <a:solidFill>
                <a:schemeClr val="tx1"/>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542758160"/>
        <c:crosses val="autoZero"/>
        <c:crossBetween val="between"/>
      </c:valAx>
      <c:valAx>
        <c:axId val="542758992"/>
        <c:scaling>
          <c:orientation val="minMax"/>
          <c:max val="500"/>
          <c:min val="0"/>
        </c:scaling>
        <c:delete val="1"/>
        <c:axPos val="r"/>
        <c:numFmt formatCode="#,##0;&quot;▲ &quot;#,##0" sourceLinked="0"/>
        <c:majorTickMark val="out"/>
        <c:minorTickMark val="none"/>
        <c:tickLblPos val="high"/>
        <c:crossAx val="542768144"/>
        <c:crosses val="max"/>
        <c:crossBetween val="between"/>
        <c:majorUnit val="50"/>
        <c:minorUnit val="50"/>
      </c:valAx>
      <c:catAx>
        <c:axId val="542768144"/>
        <c:scaling>
          <c:orientation val="minMax"/>
        </c:scaling>
        <c:delete val="1"/>
        <c:axPos val="b"/>
        <c:numFmt formatCode="General" sourceLinked="1"/>
        <c:majorTickMark val="out"/>
        <c:minorTickMark val="none"/>
        <c:tickLblPos val="nextTo"/>
        <c:crossAx val="542758992"/>
        <c:crosses val="autoZero"/>
        <c:auto val="1"/>
        <c:lblAlgn val="ctr"/>
        <c:lblOffset val="100"/>
        <c:noMultiLvlLbl val="0"/>
      </c:catAx>
      <c:spPr>
        <a:noFill/>
        <a:ln>
          <a:solidFill>
            <a:schemeClr val="tx1"/>
          </a:solidFill>
        </a:ln>
        <a:effectLst/>
      </c:spPr>
    </c:plotArea>
    <c:plotVisOnly val="1"/>
    <c:dispBlanksAs val="span"/>
    <c:showDLblsOverMax val="0"/>
  </c:chart>
  <c:spPr>
    <a:noFill/>
    <a:ln w="9525" cap="flat" cmpd="sng" algn="ctr">
      <a:noFill/>
      <a:round/>
    </a:ln>
    <a:effectLst/>
  </c:spPr>
  <c:txPr>
    <a:bodyPr/>
    <a:lstStyle/>
    <a:p>
      <a:pPr>
        <a:defRPr>
          <a:latin typeface="+mn-ea"/>
          <a:ea typeface="+mn-ea"/>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522474015478796E-2"/>
          <c:y val="2.2757636288370693E-3"/>
          <c:w val="0.92697794230815989"/>
          <c:h val="0.99772423637116292"/>
        </c:manualLayout>
      </c:layout>
      <c:barChart>
        <c:barDir val="col"/>
        <c:grouping val="stacked"/>
        <c:varyColors val="0"/>
        <c:ser>
          <c:idx val="4"/>
          <c:order val="2"/>
          <c:tx>
            <c:v>決算額</c:v>
          </c:tx>
          <c:spPr>
            <a:noFill/>
            <a:ln>
              <a:noFill/>
            </a:ln>
            <a:effectLst/>
          </c:spPr>
          <c:invertIfNegative val="0"/>
          <c:cat>
            <c:multiLvlStrRef>
              <c:f>[1]Sheet1!$B$3:$V$4</c:f>
              <c:multiLvlStrCache>
                <c:ptCount val="21"/>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pt idx="19">
                    <c:v>歳入</c:v>
                  </c:pt>
                  <c:pt idx="20">
                    <c:v>歳出</c:v>
                  </c:pt>
                </c:lvl>
                <c:lvl>
                  <c:pt idx="0">
                    <c:v>H29</c:v>
                  </c:pt>
                  <c:pt idx="4">
                    <c:v>H30</c:v>
                  </c:pt>
                  <c:pt idx="6">
                    <c:v>R1</c:v>
                  </c:pt>
                  <c:pt idx="10">
                    <c:v>R2</c:v>
                  </c:pt>
                  <c:pt idx="13">
                    <c:v>R3</c:v>
                  </c:pt>
                  <c:pt idx="16">
                    <c:v>R4</c:v>
                  </c:pt>
                  <c:pt idx="19">
                    <c:v>R5</c:v>
                  </c:pt>
                </c:lvl>
              </c:multiLvlStrCache>
            </c:multiLvlStrRef>
          </c:cat>
          <c:val>
            <c:numRef>
              <c:f>[1]Sheet1!$B$7:$S$7</c:f>
              <c:numCache>
                <c:formatCode>General</c:formatCode>
                <c:ptCount val="18"/>
                <c:pt idx="1">
                  <c:v>30119</c:v>
                </c:pt>
                <c:pt idx="2">
                  <c:v>30001</c:v>
                </c:pt>
                <c:pt idx="4">
                  <c:v>24631</c:v>
                </c:pt>
                <c:pt idx="5">
                  <c:v>24477</c:v>
                </c:pt>
                <c:pt idx="7">
                  <c:v>24811</c:v>
                </c:pt>
                <c:pt idx="8">
                  <c:v>24396</c:v>
                </c:pt>
                <c:pt idx="10">
                  <c:v>36835</c:v>
                </c:pt>
                <c:pt idx="11">
                  <c:v>36378</c:v>
                </c:pt>
                <c:pt idx="13">
                  <c:v>45701</c:v>
                </c:pt>
                <c:pt idx="14">
                  <c:v>45303</c:v>
                </c:pt>
                <c:pt idx="16">
                  <c:v>38357</c:v>
                </c:pt>
                <c:pt idx="17">
                  <c:v>37995</c:v>
                </c:pt>
              </c:numCache>
            </c:numRef>
          </c:val>
          <c:extLst>
            <c:ext xmlns:c16="http://schemas.microsoft.com/office/drawing/2014/chart" uri="{C3380CC4-5D6E-409C-BE32-E72D297353CC}">
              <c16:uniqueId val="{00000000-2EEF-4340-8AE8-7B1EBAB1CB94}"/>
            </c:ext>
          </c:extLst>
        </c:ser>
        <c:dLbls>
          <c:showLegendKey val="0"/>
          <c:showVal val="0"/>
          <c:showCatName val="0"/>
          <c:showSerName val="0"/>
          <c:showPercent val="0"/>
          <c:showBubbleSize val="0"/>
        </c:dLbls>
        <c:gapWidth val="0"/>
        <c:overlap val="100"/>
        <c:axId val="542758160"/>
        <c:axId val="542759824"/>
        <c:extLst>
          <c:ext xmlns:c15="http://schemas.microsoft.com/office/drawing/2012/chart" uri="{02D57815-91ED-43cb-92C2-25804820EDAC}">
            <c15:filteredBarSeries>
              <c15:ser>
                <c:idx val="0"/>
                <c:order val="0"/>
                <c:tx>
                  <c:strRef>
                    <c:extLst>
                      <c:ext uri="{02D57815-91ED-43cb-92C2-25804820EDAC}">
                        <c15:formulaRef>
                          <c15:sqref>[1]Sheet1!$A$3</c15:sqref>
                        </c15:formulaRef>
                      </c:ext>
                    </c:extLst>
                    <c:strCache>
                      <c:ptCount val="1"/>
                      <c:pt idx="0">
                        <c:v>年度</c:v>
                      </c:pt>
                    </c:strCache>
                  </c:strRef>
                </c:tx>
                <c:spPr>
                  <a:solidFill>
                    <a:schemeClr val="accent1"/>
                  </a:solidFill>
                  <a:ln>
                    <a:noFill/>
                  </a:ln>
                  <a:effectLst/>
                </c:spPr>
                <c:invertIfNegative val="0"/>
                <c:cat>
                  <c:multiLvlStrRef>
                    <c:extLst>
                      <c:ext uri="{02D57815-91ED-43cb-92C2-25804820EDAC}">
                        <c15:formulaRef>
                          <c15:sqref>[1]Sheet1!$B$3:$V$4</c15:sqref>
                        </c15:formulaRef>
                      </c:ext>
                    </c:extLst>
                    <c:multiLvlStrCache>
                      <c:ptCount val="21"/>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pt idx="19">
                          <c:v>歳入</c:v>
                        </c:pt>
                        <c:pt idx="20">
                          <c:v>歳出</c:v>
                        </c:pt>
                      </c:lvl>
                      <c:lvl>
                        <c:pt idx="0">
                          <c:v>H29</c:v>
                        </c:pt>
                        <c:pt idx="4">
                          <c:v>H30</c:v>
                        </c:pt>
                        <c:pt idx="6">
                          <c:v>R1</c:v>
                        </c:pt>
                        <c:pt idx="10">
                          <c:v>R2</c:v>
                        </c:pt>
                        <c:pt idx="13">
                          <c:v>R3</c:v>
                        </c:pt>
                        <c:pt idx="16">
                          <c:v>R4</c:v>
                        </c:pt>
                        <c:pt idx="19">
                          <c:v>R5</c:v>
                        </c:pt>
                      </c:lvl>
                    </c:multiLvlStrCache>
                  </c:multiLvlStrRef>
                </c:cat>
                <c:val>
                  <c:numRef>
                    <c:extLst>
                      <c:ext uri="{02D57815-91ED-43cb-92C2-25804820EDAC}">
                        <c15:formulaRef>
                          <c15:sqref>[1]Sheet1!$B$3:$S$3</c15:sqref>
                        </c15:formulaRef>
                      </c:ext>
                    </c:extLst>
                    <c:numCache>
                      <c:formatCode>General</c:formatCode>
                      <c:ptCount val="18"/>
                      <c:pt idx="0">
                        <c:v>0</c:v>
                      </c:pt>
                      <c:pt idx="4">
                        <c:v>0</c:v>
                      </c:pt>
                      <c:pt idx="6">
                        <c:v>0</c:v>
                      </c:pt>
                      <c:pt idx="10">
                        <c:v>0</c:v>
                      </c:pt>
                      <c:pt idx="13">
                        <c:v>0</c:v>
                      </c:pt>
                      <c:pt idx="16">
                        <c:v>0</c:v>
                      </c:pt>
                    </c:numCache>
                  </c:numRef>
                </c:val>
                <c:extLst>
                  <c:ext xmlns:c16="http://schemas.microsoft.com/office/drawing/2014/chart" uri="{C3380CC4-5D6E-409C-BE32-E72D297353CC}">
                    <c16:uniqueId val="{00000010-2EEF-4340-8AE8-7B1EBAB1CB9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[1]Sheet1!$A$4</c15:sqref>
                        </c15:formulaRef>
                      </c:ext>
                    </c:extLst>
                    <c:strCache>
                      <c:ptCount val="1"/>
                    </c:strCache>
                  </c:strRef>
                </c:tx>
                <c:spPr>
                  <a:solidFill>
                    <a:schemeClr val="accent2"/>
                  </a:solidFill>
                  <a:ln>
                    <a:noFill/>
                  </a:ln>
                  <a:effectLst/>
                </c:spPr>
                <c:invertIfNegative val="0"/>
                <c:cat>
                  <c:multiLvlStrRef>
                    <c:extLst xmlns:c15="http://schemas.microsoft.com/office/drawing/2012/chart">
                      <c:ext xmlns:c15="http://schemas.microsoft.com/office/drawing/2012/chart" uri="{02D57815-91ED-43cb-92C2-25804820EDAC}">
                        <c15:formulaRef>
                          <c15:sqref>[1]Sheet1!$B$3:$V$4</c15:sqref>
                        </c15:formulaRef>
                      </c:ext>
                    </c:extLst>
                    <c:multiLvlStrCache>
                      <c:ptCount val="21"/>
                      <c:lvl>
                        <c:pt idx="1">
                          <c:v>歳入</c:v>
                        </c:pt>
                        <c:pt idx="2">
                          <c:v>歳出</c:v>
                        </c:pt>
                        <c:pt idx="4">
                          <c:v>歳入</c:v>
                        </c:pt>
                        <c:pt idx="5">
                          <c:v>歳出</c:v>
                        </c:pt>
                        <c:pt idx="7">
                          <c:v>歳入</c:v>
                        </c:pt>
                        <c:pt idx="8">
                          <c:v>歳出</c:v>
                        </c:pt>
                        <c:pt idx="10">
                          <c:v>歳入</c:v>
                        </c:pt>
                        <c:pt idx="11">
                          <c:v>歳出</c:v>
                        </c:pt>
                        <c:pt idx="13">
                          <c:v>歳入</c:v>
                        </c:pt>
                        <c:pt idx="14">
                          <c:v>歳出</c:v>
                        </c:pt>
                        <c:pt idx="16">
                          <c:v>歳入</c:v>
                        </c:pt>
                        <c:pt idx="17">
                          <c:v>歳出</c:v>
                        </c:pt>
                        <c:pt idx="19">
                          <c:v>歳入</c:v>
                        </c:pt>
                        <c:pt idx="20">
                          <c:v>歳出</c:v>
                        </c:pt>
                      </c:lvl>
                      <c:lvl>
                        <c:pt idx="0">
                          <c:v>H29</c:v>
                        </c:pt>
                        <c:pt idx="4">
                          <c:v>H30</c:v>
                        </c:pt>
                        <c:pt idx="6">
                          <c:v>R1</c:v>
                        </c:pt>
                        <c:pt idx="10">
                          <c:v>R2</c:v>
                        </c:pt>
                        <c:pt idx="13">
                          <c:v>R3</c:v>
                        </c:pt>
                        <c:pt idx="16">
                          <c:v>R4</c:v>
                        </c:pt>
                        <c:pt idx="19">
                          <c:v>R5</c:v>
                        </c:pt>
                      </c:lvl>
                    </c:multiLvlStrCache>
                  </c:multiLvlStrRef>
                </c:cat>
                <c:val>
                  <c:numRef>
                    <c:extLst xmlns:c15="http://schemas.microsoft.com/office/drawing/2012/chart">
                      <c:ext xmlns:c15="http://schemas.microsoft.com/office/drawing/2012/chart" uri="{02D57815-91ED-43cb-92C2-25804820EDAC}">
                        <c15:formulaRef>
                          <c15:sqref>[1]Sheet1!$B$4:$S$4</c15:sqref>
                        </c15:formulaRef>
                      </c:ext>
                    </c:extLst>
                    <c:numCache>
                      <c:formatCode>General</c:formatCode>
                      <c:ptCount val="18"/>
                      <c:pt idx="1">
                        <c:v>0</c:v>
                      </c:pt>
                      <c:pt idx="2">
                        <c:v>0</c:v>
                      </c:pt>
                      <c:pt idx="4">
                        <c:v>0</c:v>
                      </c:pt>
                      <c:pt idx="5">
                        <c:v>0</c:v>
                      </c:pt>
                      <c:pt idx="7">
                        <c:v>0</c:v>
                      </c:pt>
                      <c:pt idx="8">
                        <c:v>0</c:v>
                      </c:pt>
                      <c:pt idx="10">
                        <c:v>0</c:v>
                      </c:pt>
                      <c:pt idx="11">
                        <c:v>0</c:v>
                      </c:pt>
                      <c:pt idx="13">
                        <c:v>0</c:v>
                      </c:pt>
                      <c:pt idx="14">
                        <c:v>0</c:v>
                      </c:pt>
                      <c:pt idx="16">
                        <c:v>0</c:v>
                      </c:pt>
                      <c:pt idx="17">
                        <c:v>0</c:v>
                      </c:pt>
                    </c:numCache>
                  </c:numRef>
                </c:val>
                <c:extLst xmlns:c15="http://schemas.microsoft.com/office/drawing/2012/chart">
                  <c:ext xmlns:c16="http://schemas.microsoft.com/office/drawing/2014/chart" uri="{C3380CC4-5D6E-409C-BE32-E72D297353CC}">
                    <c16:uniqueId val="{00000011-2EEF-4340-8AE8-7B1EBAB1CB94}"/>
                  </c:ext>
                </c:extLst>
              </c15:ser>
            </c15:filteredBarSeries>
          </c:ext>
        </c:extLst>
      </c:barChart>
      <c:lineChart>
        <c:grouping val="standard"/>
        <c:varyColors val="0"/>
        <c:ser>
          <c:idx val="6"/>
          <c:order val="3"/>
          <c:tx>
            <c:v>実質収支</c:v>
          </c:tx>
          <c:spPr>
            <a:ln w="25400" cap="rnd" cmpd="sng">
              <a:solidFill>
                <a:schemeClr val="tx1"/>
              </a:solidFill>
              <a:round/>
            </a:ln>
            <a:effectLst/>
          </c:spPr>
          <c:marker>
            <c:symbol val="square"/>
            <c:size val="10"/>
            <c:spPr>
              <a:solidFill>
                <a:schemeClr val="tx1"/>
              </a:solidFill>
              <a:ln w="9525">
                <a:solidFill>
                  <a:schemeClr val="tx1"/>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1-2EEF-4340-8AE8-7B1EBAB1CB94}"/>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EF-4340-8AE8-7B1EBAB1CB94}"/>
                </c:ext>
              </c:extLst>
            </c:dLbl>
            <c:dLbl>
              <c:idx val="7"/>
              <c:delete val="1"/>
              <c:extLst>
                <c:ext xmlns:c15="http://schemas.microsoft.com/office/drawing/2012/chart" uri="{CE6537A1-D6FC-4f65-9D91-7224C49458BB}"/>
                <c:ext xmlns:c16="http://schemas.microsoft.com/office/drawing/2014/chart" uri="{C3380CC4-5D6E-409C-BE32-E72D297353CC}">
                  <c16:uniqueId val="{00000003-2EEF-4340-8AE8-7B1EBAB1CB94}"/>
                </c:ext>
              </c:extLst>
            </c:dLbl>
            <c:dLbl>
              <c:idx val="10"/>
              <c:layout>
                <c:manualLayout>
                  <c:x val="3.072196323311555E-4"/>
                  <c:y val="-1.30815387047098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ea"/>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EF-4340-8AE8-7B1EBAB1CB94}"/>
                </c:ext>
              </c:extLst>
            </c:dLbl>
            <c:dLbl>
              <c:idx val="13"/>
              <c:tx>
                <c:rich>
                  <a:bodyPr/>
                  <a:lstStyle/>
                  <a:p>
                    <a:fld id="{3E510A86-3A56-4B2D-92E2-1B68640FCE49}" type="VALUE">
                      <a:rPr lang="en-US" altLang="ja-JP">
                        <a:solidFill>
                          <a:schemeClr val="bg1"/>
                        </a:solidFill>
                      </a:rPr>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2EEF-4340-8AE8-7B1EBAB1CB94}"/>
                </c:ext>
              </c:extLst>
            </c:dLbl>
            <c:dLbl>
              <c:idx val="16"/>
              <c:layout>
                <c:manualLayout>
                  <c:x val="-2.5796424533821763E-2"/>
                  <c:y val="-3.6956662407382976E-2"/>
                </c:manualLayout>
              </c:layout>
              <c:tx>
                <c:rich>
                  <a:bodyPr/>
                  <a:lstStyle/>
                  <a:p>
                    <a:fld id="{2A1D3CC3-D65A-4D75-B105-E35155303457}" type="VALUE">
                      <a:rPr lang="en-US" altLang="ja-JP">
                        <a:solidFill>
                          <a:schemeClr val="bg1"/>
                        </a:solidFill>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2EEF-4340-8AE8-7B1EBAB1CB94}"/>
                </c:ext>
              </c:extLst>
            </c:dLbl>
            <c:dLbl>
              <c:idx val="19"/>
              <c:tx>
                <c:rich>
                  <a:bodyPr/>
                  <a:lstStyle/>
                  <a:p>
                    <a:fld id="{17ACFA09-12F6-45EE-81D8-E1BCB6DAA0F0}" type="VALUE">
                      <a:rPr lang="en-US" altLang="ja-JP">
                        <a:solidFill>
                          <a:schemeClr val="bg1"/>
                        </a:solidFill>
                      </a:rPr>
                      <a:pPr/>
                      <a:t>[値]</a:t>
                    </a:fld>
                    <a:endParaRPr lang="ja-JP" altLang="en-US"/>
                  </a:p>
                </c:rich>
              </c:tx>
              <c:dLblPos val="b"/>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2EEF-4340-8AE8-7B1EBAB1CB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ea"/>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val>
            <c:numRef>
              <c:f>[1]Sheet1!$B$8:$V$8</c:f>
              <c:numCache>
                <c:formatCode>General</c:formatCode>
                <c:ptCount val="21"/>
                <c:pt idx="1">
                  <c:v>28</c:v>
                </c:pt>
                <c:pt idx="4">
                  <c:v>49</c:v>
                </c:pt>
                <c:pt idx="7">
                  <c:v>288</c:v>
                </c:pt>
                <c:pt idx="10">
                  <c:v>331</c:v>
                </c:pt>
                <c:pt idx="13">
                  <c:v>268</c:v>
                </c:pt>
                <c:pt idx="16">
                  <c:v>182</c:v>
                </c:pt>
                <c:pt idx="19">
                  <c:v>133</c:v>
                </c:pt>
              </c:numCache>
            </c:numRef>
          </c:val>
          <c:smooth val="0"/>
          <c:extLst>
            <c:ext xmlns:c16="http://schemas.microsoft.com/office/drawing/2014/chart" uri="{C3380CC4-5D6E-409C-BE32-E72D297353CC}">
              <c16:uniqueId val="{00000008-2EEF-4340-8AE8-7B1EBAB1CB94}"/>
            </c:ext>
          </c:extLst>
        </c:ser>
        <c:ser>
          <c:idx val="5"/>
          <c:order val="4"/>
          <c:tx>
            <c:v>実質収支（新型コロナウイルス感染症関連事業費除く）</c:v>
          </c:tx>
          <c:spPr>
            <a:ln w="25400" cap="rnd">
              <a:solidFill>
                <a:schemeClr val="tx1"/>
              </a:solidFill>
              <a:prstDash val="dash"/>
              <a:round/>
            </a:ln>
            <a:effectLst/>
          </c:spPr>
          <c:marker>
            <c:symbol val="diamond"/>
            <c:size val="10"/>
            <c:spPr>
              <a:solidFill>
                <a:schemeClr val="tx1"/>
              </a:solidFill>
              <a:ln w="9525">
                <a:solidFill>
                  <a:schemeClr val="tx1"/>
                </a:solidFill>
              </a:ln>
              <a:effectLst/>
            </c:spPr>
          </c:marker>
          <c:dLbls>
            <c:dLbl>
              <c:idx val="1"/>
              <c:layout>
                <c:manualLayout>
                  <c:x val="-1.843317793986933E-2"/>
                  <c:y val="-3.2761729676397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EF-4340-8AE8-7B1EBAB1CB94}"/>
                </c:ext>
              </c:extLst>
            </c:dLbl>
            <c:dLbl>
              <c:idx val="4"/>
              <c:delete val="1"/>
              <c:extLst>
                <c:ext xmlns:c15="http://schemas.microsoft.com/office/drawing/2012/chart" uri="{CE6537A1-D6FC-4f65-9D91-7224C49458BB}"/>
                <c:ext xmlns:c16="http://schemas.microsoft.com/office/drawing/2014/chart" uri="{C3380CC4-5D6E-409C-BE32-E72D297353CC}">
                  <c16:uniqueId val="{00000001-0E65-406C-8553-99B4B1C91CFD}"/>
                </c:ext>
              </c:extLst>
            </c:dLbl>
            <c:dLbl>
              <c:idx val="7"/>
              <c:layout>
                <c:manualLayout>
                  <c:x val="-2.2427033160174439E-2"/>
                  <c:y val="-3.7392362846205958E-2"/>
                </c:manualLayout>
              </c:layout>
              <c:numFmt formatCode="#,##0;&quot;▲ &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ea"/>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EEF-4340-8AE8-7B1EBAB1CB94}"/>
                </c:ext>
              </c:extLst>
            </c:dLbl>
            <c:dLbl>
              <c:idx val="10"/>
              <c:layout>
                <c:manualLayout>
                  <c:x val="-2.3901284838420831E-2"/>
                  <c:y val="-2.9263112891458234E-2"/>
                </c:manualLayout>
              </c:layout>
              <c:numFmt formatCode="#,##0;&quot;▲ &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ea"/>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EEF-4340-8AE8-7B1EBAB1CB94}"/>
                </c:ext>
              </c:extLst>
            </c:dLbl>
            <c:dLbl>
              <c:idx val="13"/>
              <c:layout>
                <c:manualLayout>
                  <c:x val="-7.2630854891759791E-3"/>
                  <c:y val="-3.5275037292798447E-2"/>
                </c:manualLayout>
              </c:layout>
              <c:numFmt formatCode="#,##0;&quot;▲ &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ea"/>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EEF-4340-8AE8-7B1EBAB1CB94}"/>
                </c:ext>
              </c:extLst>
            </c:dLbl>
            <c:dLbl>
              <c:idx val="16"/>
              <c:layout>
                <c:manualLayout>
                  <c:x val="-8.5254558426604461E-3"/>
                  <c:y val="-2.6586701130695122E-2"/>
                </c:manualLayout>
              </c:layout>
              <c:numFmt formatCode="#,##0;&quot;▲ &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ea"/>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EEF-4340-8AE8-7B1EBAB1CB94}"/>
                </c:ext>
              </c:extLst>
            </c:dLbl>
            <c:dLbl>
              <c:idx val="19"/>
              <c:layout>
                <c:manualLayout>
                  <c:x val="-1.3655589991134096E-2"/>
                  <c:y val="-4.0139365859779078E-2"/>
                </c:manualLayout>
              </c:layout>
              <c:tx>
                <c:rich>
                  <a:bodyPr/>
                  <a:lstStyle/>
                  <a:p>
                    <a:fld id="{EC62D492-D9DD-4033-9C82-29618A7DC49E}" type="VALUE">
                      <a:rPr lang="en-US" altLang="ja-JP">
                        <a:solidFill>
                          <a:schemeClr val="bg1"/>
                        </a:solidFill>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2EEF-4340-8AE8-7B1EBAB1CB94}"/>
                </c:ext>
              </c:extLst>
            </c:dLbl>
            <c:numFmt formatCode="#,##0;&quot;▲ &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ea"/>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val>
            <c:numRef>
              <c:f>[1]Sheet1!$B$9:$V$9</c:f>
              <c:numCache>
                <c:formatCode>General</c:formatCode>
                <c:ptCount val="21"/>
                <c:pt idx="1">
                  <c:v>28</c:v>
                </c:pt>
                <c:pt idx="4">
                  <c:v>49</c:v>
                </c:pt>
                <c:pt idx="7">
                  <c:v>288</c:v>
                </c:pt>
                <c:pt idx="10">
                  <c:v>365</c:v>
                </c:pt>
                <c:pt idx="13">
                  <c:v>370</c:v>
                </c:pt>
                <c:pt idx="16">
                  <c:v>346</c:v>
                </c:pt>
                <c:pt idx="19">
                  <c:v>152</c:v>
                </c:pt>
              </c:numCache>
            </c:numRef>
          </c:val>
          <c:smooth val="0"/>
          <c:extLst>
            <c:ext xmlns:c16="http://schemas.microsoft.com/office/drawing/2014/chart" uri="{C3380CC4-5D6E-409C-BE32-E72D297353CC}">
              <c16:uniqueId val="{0000000F-2EEF-4340-8AE8-7B1EBAB1CB94}"/>
            </c:ext>
          </c:extLst>
        </c:ser>
        <c:dLbls>
          <c:showLegendKey val="0"/>
          <c:showVal val="0"/>
          <c:showCatName val="0"/>
          <c:showSerName val="0"/>
          <c:showPercent val="0"/>
          <c:showBubbleSize val="0"/>
        </c:dLbls>
        <c:marker val="1"/>
        <c:smooth val="0"/>
        <c:axId val="542768144"/>
        <c:axId val="542758992"/>
      </c:lineChart>
      <c:catAx>
        <c:axId val="542758160"/>
        <c:scaling>
          <c:orientation val="minMax"/>
        </c:scaling>
        <c:delete val="1"/>
        <c:axPos val="b"/>
        <c:numFmt formatCode="General" sourceLinked="1"/>
        <c:majorTickMark val="none"/>
        <c:minorTickMark val="none"/>
        <c:tickLblPos val="nextTo"/>
        <c:crossAx val="542759824"/>
        <c:crosses val="autoZero"/>
        <c:auto val="1"/>
        <c:lblAlgn val="ctr"/>
        <c:lblOffset val="100"/>
        <c:noMultiLvlLbl val="0"/>
      </c:catAx>
      <c:valAx>
        <c:axId val="542759824"/>
        <c:scaling>
          <c:orientation val="minMax"/>
          <c:max val="50000"/>
        </c:scaling>
        <c:delete val="1"/>
        <c:axPos val="l"/>
        <c:majorGridlines>
          <c:spPr>
            <a:ln w="9525" cap="flat" cmpd="sng" algn="ctr">
              <a:noFill/>
              <a:round/>
            </a:ln>
            <a:effectLst/>
          </c:spPr>
        </c:majorGridlines>
        <c:numFmt formatCode="General" sourceLinked="1"/>
        <c:majorTickMark val="none"/>
        <c:minorTickMark val="none"/>
        <c:tickLblPos val="nextTo"/>
        <c:crossAx val="542758160"/>
        <c:crosses val="autoZero"/>
        <c:crossBetween val="between"/>
      </c:valAx>
      <c:valAx>
        <c:axId val="542758992"/>
        <c:scaling>
          <c:orientation val="minMax"/>
          <c:max val="500"/>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542768144"/>
        <c:crosses val="max"/>
        <c:crossBetween val="between"/>
      </c:valAx>
      <c:catAx>
        <c:axId val="542768144"/>
        <c:scaling>
          <c:orientation val="minMax"/>
        </c:scaling>
        <c:delete val="1"/>
        <c:axPos val="b"/>
        <c:numFmt formatCode="General" sourceLinked="1"/>
        <c:majorTickMark val="out"/>
        <c:minorTickMark val="none"/>
        <c:tickLblPos val="nextTo"/>
        <c:crossAx val="542758992"/>
        <c:crosses val="autoZero"/>
        <c:auto val="1"/>
        <c:lblAlgn val="ctr"/>
        <c:lblOffset val="100"/>
        <c:noMultiLvlLbl val="0"/>
      </c:catAx>
      <c:spPr>
        <a:noFill/>
        <a:ln>
          <a:noFill/>
        </a:ln>
        <a:effectLst/>
      </c:spPr>
    </c:plotArea>
    <c:plotVisOnly val="1"/>
    <c:dispBlanksAs val="span"/>
    <c:showDLblsOverMax val="0"/>
  </c:chart>
  <c:spPr>
    <a:noFill/>
    <a:ln w="9525" cap="flat" cmpd="sng" algn="ctr">
      <a:noFill/>
      <a:round/>
    </a:ln>
    <a:effectLst/>
  </c:spPr>
  <c:txPr>
    <a:bodyPr/>
    <a:lstStyle/>
    <a:p>
      <a:pPr>
        <a:defRPr>
          <a:latin typeface="+mn-ea"/>
          <a:ea typeface="+mn-ea"/>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26987</xdr:colOff>
      <xdr:row>1</xdr:row>
      <xdr:rowOff>125806</xdr:rowOff>
    </xdr:from>
    <xdr:to>
      <xdr:col>15</xdr:col>
      <xdr:colOff>0</xdr:colOff>
      <xdr:row>33</xdr:row>
      <xdr:rowOff>44450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83735</xdr:colOff>
      <xdr:row>34</xdr:row>
      <xdr:rowOff>103982</xdr:rowOff>
    </xdr:from>
    <xdr:to>
      <xdr:col>16</xdr:col>
      <xdr:colOff>11907</xdr:colOff>
      <xdr:row>41</xdr:row>
      <xdr:rowOff>130970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3735" y="5807076"/>
          <a:ext cx="9655578" cy="1217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950">
              <a:solidFill>
                <a:schemeClr val="dk1"/>
              </a:solidFill>
              <a:effectLst/>
              <a:latin typeface="ＭＳ 明朝" panose="02020609040205080304" pitchFamily="17" charset="-128"/>
              <a:ea typeface="ＭＳ 明朝" panose="02020609040205080304" pitchFamily="17" charset="-128"/>
              <a:cs typeface="+mn-cs"/>
            </a:rPr>
            <a:t>【新型コロナウイルス感染症関連事業費】</a:t>
          </a:r>
        </a:p>
        <a:p>
          <a:r>
            <a:rPr lang="ja-JP" altLang="ja-JP" sz="950">
              <a:solidFill>
                <a:schemeClr val="dk1"/>
              </a:solidFill>
              <a:effectLst/>
              <a:latin typeface="ＭＳ 明朝" panose="02020609040205080304" pitchFamily="17" charset="-128"/>
              <a:ea typeface="ＭＳ 明朝" panose="02020609040205080304" pitchFamily="17" charset="-128"/>
              <a:cs typeface="+mn-cs"/>
            </a:rPr>
            <a:t>（</a:t>
          </a:r>
          <a:r>
            <a:rPr lang="en-US" altLang="ja-JP" sz="950">
              <a:solidFill>
                <a:schemeClr val="dk1"/>
              </a:solidFill>
              <a:effectLst/>
              <a:latin typeface="ＭＳ 明朝" panose="02020609040205080304" pitchFamily="17" charset="-128"/>
              <a:ea typeface="ＭＳ 明朝" panose="02020609040205080304" pitchFamily="17" charset="-128"/>
              <a:cs typeface="+mn-cs"/>
            </a:rPr>
            <a:t>R1</a:t>
          </a:r>
          <a:r>
            <a:rPr lang="ja-JP" altLang="ja-JP" sz="950">
              <a:solidFill>
                <a:schemeClr val="dk1"/>
              </a:solidFill>
              <a:effectLst/>
              <a:latin typeface="ＭＳ 明朝" panose="02020609040205080304" pitchFamily="17" charset="-128"/>
              <a:ea typeface="ＭＳ 明朝" panose="02020609040205080304" pitchFamily="17" charset="-128"/>
              <a:cs typeface="+mn-cs"/>
            </a:rPr>
            <a:t>）歳出総額</a:t>
          </a:r>
          <a:r>
            <a:rPr lang="en-US" altLang="ja-JP" sz="950">
              <a:solidFill>
                <a:schemeClr val="dk1"/>
              </a:solidFill>
              <a:effectLst/>
              <a:latin typeface="ＭＳ 明朝" panose="02020609040205080304" pitchFamily="17" charset="-128"/>
              <a:ea typeface="ＭＳ 明朝" panose="02020609040205080304" pitchFamily="17" charset="-128"/>
              <a:cs typeface="+mn-cs"/>
            </a:rPr>
            <a:t>    </a:t>
          </a:r>
          <a:r>
            <a:rPr lang="ja-JP" altLang="ja-JP" sz="950">
              <a:solidFill>
                <a:schemeClr val="dk1"/>
              </a:solidFill>
              <a:effectLst/>
              <a:latin typeface="ＭＳ 明朝" panose="02020609040205080304" pitchFamily="17" charset="-128"/>
              <a:ea typeface="ＭＳ 明朝" panose="02020609040205080304" pitchFamily="17" charset="-128"/>
              <a:cs typeface="+mn-cs"/>
            </a:rPr>
            <a:t>　</a:t>
          </a:r>
          <a:r>
            <a:rPr lang="en-US" altLang="ja-JP" sz="950">
              <a:solidFill>
                <a:schemeClr val="dk1"/>
              </a:solidFill>
              <a:effectLst/>
              <a:latin typeface="ＭＳ 明朝" panose="02020609040205080304" pitchFamily="17" charset="-128"/>
              <a:ea typeface="ＭＳ 明朝" panose="02020609040205080304" pitchFamily="17" charset="-128"/>
              <a:cs typeface="+mn-cs"/>
            </a:rPr>
            <a:t>21</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　（主なもの） 生活福祉資金貸付事業費 </a:t>
          </a:r>
          <a:r>
            <a:rPr lang="en-US" altLang="ja-JP" sz="950">
              <a:solidFill>
                <a:schemeClr val="dk1"/>
              </a:solidFill>
              <a:effectLst/>
              <a:latin typeface="ＭＳ 明朝" panose="02020609040205080304" pitchFamily="17" charset="-128"/>
              <a:ea typeface="ＭＳ 明朝" panose="02020609040205080304" pitchFamily="17" charset="-128"/>
              <a:cs typeface="+mn-cs"/>
            </a:rPr>
            <a:t>21</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a:t>
          </a:r>
        </a:p>
        <a:p>
          <a:r>
            <a:rPr lang="ja-JP" altLang="ja-JP" sz="950">
              <a:solidFill>
                <a:schemeClr val="dk1"/>
              </a:solidFill>
              <a:effectLst/>
              <a:latin typeface="ＭＳ 明朝" panose="02020609040205080304" pitchFamily="17" charset="-128"/>
              <a:ea typeface="ＭＳ 明朝" panose="02020609040205080304" pitchFamily="17" charset="-128"/>
              <a:cs typeface="+mn-cs"/>
            </a:rPr>
            <a:t>（</a:t>
          </a:r>
          <a:r>
            <a:rPr lang="en-US" altLang="ja-JP" sz="950">
              <a:solidFill>
                <a:schemeClr val="dk1"/>
              </a:solidFill>
              <a:effectLst/>
              <a:latin typeface="ＭＳ 明朝" panose="02020609040205080304" pitchFamily="17" charset="-128"/>
              <a:ea typeface="ＭＳ 明朝" panose="02020609040205080304" pitchFamily="17" charset="-128"/>
              <a:cs typeface="+mn-cs"/>
            </a:rPr>
            <a:t>R2</a:t>
          </a:r>
          <a:r>
            <a:rPr lang="ja-JP" altLang="ja-JP" sz="950">
              <a:solidFill>
                <a:schemeClr val="dk1"/>
              </a:solidFill>
              <a:effectLst/>
              <a:latin typeface="ＭＳ 明朝" panose="02020609040205080304" pitchFamily="17" charset="-128"/>
              <a:ea typeface="ＭＳ 明朝" panose="02020609040205080304" pitchFamily="17" charset="-128"/>
              <a:cs typeface="+mn-cs"/>
            </a:rPr>
            <a:t>）歳出総額　</a:t>
          </a:r>
          <a:r>
            <a:rPr lang="en-US" altLang="ja-JP" sz="950">
              <a:solidFill>
                <a:schemeClr val="dk1"/>
              </a:solidFill>
              <a:effectLst/>
              <a:latin typeface="ＭＳ 明朝" panose="02020609040205080304" pitchFamily="17" charset="-128"/>
              <a:ea typeface="ＭＳ 明朝" panose="02020609040205080304" pitchFamily="17" charset="-128"/>
              <a:cs typeface="+mn-cs"/>
            </a:rPr>
            <a:t>11,891</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　（主なもの） 制度融資預託金 </a:t>
          </a:r>
          <a:r>
            <a:rPr lang="en-US" altLang="ja-JP" sz="950">
              <a:solidFill>
                <a:schemeClr val="dk1"/>
              </a:solidFill>
              <a:effectLst/>
              <a:latin typeface="ＭＳ 明朝" panose="02020609040205080304" pitchFamily="17" charset="-128"/>
              <a:ea typeface="ＭＳ 明朝" panose="02020609040205080304" pitchFamily="17" charset="-128"/>
              <a:cs typeface="+mn-cs"/>
            </a:rPr>
            <a:t>6,926</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　生活福祉資金貸付事業費 </a:t>
          </a:r>
          <a:r>
            <a:rPr lang="en-US" altLang="ja-JP" sz="950">
              <a:solidFill>
                <a:schemeClr val="dk1"/>
              </a:solidFill>
              <a:effectLst/>
              <a:latin typeface="ＭＳ 明朝" panose="02020609040205080304" pitchFamily="17" charset="-128"/>
              <a:ea typeface="ＭＳ 明朝" panose="02020609040205080304" pitchFamily="17" charset="-128"/>
              <a:cs typeface="+mn-cs"/>
            </a:rPr>
            <a:t>1,415</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　入院病床確保 </a:t>
          </a:r>
          <a:r>
            <a:rPr lang="en-US" altLang="ja-JP" sz="950">
              <a:solidFill>
                <a:schemeClr val="dk1"/>
              </a:solidFill>
              <a:effectLst/>
              <a:latin typeface="ＭＳ 明朝" panose="02020609040205080304" pitchFamily="17" charset="-128"/>
              <a:ea typeface="ＭＳ 明朝" panose="02020609040205080304" pitchFamily="17" charset="-128"/>
              <a:cs typeface="+mn-cs"/>
            </a:rPr>
            <a:t>834</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a:t>
          </a:r>
          <a:endParaRPr lang="en-US" altLang="ja-JP" sz="9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R3</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）歳出総額　</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18,344</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億円　（主なもの） 営業時間短縮協力金</a:t>
          </a:r>
          <a:r>
            <a:rPr kumimoji="1" lang="en-US" altLang="ja-JP" sz="950" baseline="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7,421</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億円　制度融資預託金 </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6,058</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億円　入院病床確保 </a:t>
          </a:r>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1,969</a:t>
          </a:r>
          <a:r>
            <a:rPr kumimoji="1" lang="ja-JP" altLang="en-US" sz="950">
              <a:solidFill>
                <a:schemeClr val="dk1"/>
              </a:solidFill>
              <a:effectLst/>
              <a:latin typeface="ＭＳ 明朝" panose="02020609040205080304" pitchFamily="17" charset="-128"/>
              <a:ea typeface="ＭＳ 明朝" panose="02020609040205080304" pitchFamily="17" charset="-128"/>
              <a:cs typeface="+mn-cs"/>
            </a:rPr>
            <a:t>億円　</a:t>
          </a:r>
          <a:r>
            <a:rPr lang="ja-JP" altLang="ja-JP" sz="950">
              <a:solidFill>
                <a:schemeClr val="dk1"/>
              </a:solidFill>
              <a:effectLst/>
              <a:latin typeface="ＭＳ 明朝" panose="02020609040205080304" pitchFamily="17" charset="-128"/>
              <a:ea typeface="ＭＳ 明朝" panose="02020609040205080304" pitchFamily="17" charset="-128"/>
              <a:cs typeface="+mn-cs"/>
            </a:rPr>
            <a:t>生活福祉資金貸付事業費 </a:t>
          </a:r>
          <a:r>
            <a:rPr lang="en-US" altLang="ja-JP" sz="950">
              <a:solidFill>
                <a:schemeClr val="dk1"/>
              </a:solidFill>
              <a:effectLst/>
              <a:latin typeface="ＭＳ 明朝" panose="02020609040205080304" pitchFamily="17" charset="-128"/>
              <a:ea typeface="ＭＳ 明朝" panose="02020609040205080304" pitchFamily="17" charset="-128"/>
              <a:cs typeface="+mn-cs"/>
            </a:rPr>
            <a:t>969</a:t>
          </a:r>
          <a:r>
            <a:rPr lang="ja-JP" altLang="ja-JP" sz="950">
              <a:solidFill>
                <a:schemeClr val="dk1"/>
              </a:solidFill>
              <a:effectLst/>
              <a:latin typeface="ＭＳ 明朝" panose="02020609040205080304" pitchFamily="17" charset="-128"/>
              <a:ea typeface="ＭＳ 明朝" panose="02020609040205080304" pitchFamily="17" charset="-128"/>
              <a:cs typeface="+mn-cs"/>
            </a:rPr>
            <a:t>億円</a:t>
          </a:r>
          <a:endParaRPr lang="en-US" altLang="ja-JP" sz="9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R4</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）歳出総額　</a:t>
          </a:r>
          <a:r>
            <a:rPr kumimoji="1"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12,171</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億円　（主なもの） 制度融資預託金</a:t>
          </a:r>
          <a:r>
            <a:rPr lang="ja-JP" altLang="ja-JP" sz="950">
              <a:solidFill>
                <a:schemeClr val="dk1"/>
              </a:solidFill>
              <a:effectLst/>
              <a:latin typeface="ＭＳ 明朝" panose="02020609040205080304" pitchFamily="17" charset="-128"/>
              <a:ea typeface="ＭＳ 明朝" panose="02020609040205080304" pitchFamily="17" charset="-128"/>
              <a:cs typeface="+mn-cs"/>
            </a:rPr>
            <a:t> </a:t>
          </a:r>
          <a:r>
            <a:rPr lang="en-US" altLang="ja-JP" sz="950">
              <a:solidFill>
                <a:schemeClr val="dk1"/>
              </a:solidFill>
              <a:effectLst/>
              <a:latin typeface="ＭＳ 明朝" panose="02020609040205080304" pitchFamily="17" charset="-128"/>
              <a:ea typeface="ＭＳ 明朝" panose="02020609040205080304" pitchFamily="17" charset="-128"/>
              <a:cs typeface="+mn-cs"/>
            </a:rPr>
            <a:t>5,879</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億円　</a:t>
          </a:r>
          <a:r>
            <a:rPr kumimoji="1" lang="ja-JP" altLang="en-US" sz="9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入院病床確保 </a:t>
          </a:r>
          <a:r>
            <a:rPr kumimoji="1" lang="en-US" altLang="ja-JP" sz="9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2,074</a:t>
          </a:r>
          <a:r>
            <a:rPr kumimoji="1" lang="ja-JP" altLang="en-US" sz="9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億円</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営業時間短縮協力金</a:t>
          </a:r>
          <a:r>
            <a:rPr kumimoji="1"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1,171</a:t>
          </a:r>
          <a:r>
            <a:rPr kumimoji="1"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億円</a:t>
          </a:r>
          <a:endParaRPr kumimoji="1"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R5</a:t>
          </a:r>
          <a:r>
            <a:rPr kumimoji="0"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）歳出総額　 </a:t>
          </a:r>
          <a:r>
            <a:rPr kumimoji="0"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6,289</a:t>
          </a:r>
          <a:r>
            <a:rPr kumimoji="0"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億円　（主なもの） 制度融資預託金 </a:t>
          </a:r>
          <a:r>
            <a:rPr kumimoji="0"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4,831</a:t>
          </a:r>
          <a:r>
            <a:rPr kumimoji="0"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億円　入院病床確保 </a:t>
          </a:r>
          <a:r>
            <a:rPr kumimoji="0"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367</a:t>
          </a:r>
          <a:r>
            <a:rPr kumimoji="0" lang="ja-JP" altLang="en-US"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億円</a:t>
          </a:r>
          <a:endParaRPr kumimoji="0" lang="en-US" altLang="ja-JP" sz="9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86518</xdr:colOff>
      <xdr:row>35</xdr:row>
      <xdr:rowOff>8731</xdr:rowOff>
    </xdr:from>
    <xdr:to>
      <xdr:col>15</xdr:col>
      <xdr:colOff>220161</xdr:colOff>
      <xdr:row>40</xdr:row>
      <xdr:rowOff>59531</xdr:rowOff>
    </xdr:to>
    <xdr:sp macro="" textlink="">
      <xdr:nvSpPr>
        <xdr:cNvPr id="13" name="AutoShape 1">
          <a:extLst>
            <a:ext uri="{FF2B5EF4-FFF2-40B4-BE49-F238E27FC236}">
              <a16:creationId xmlns:a16="http://schemas.microsoft.com/office/drawing/2014/main" id="{00000000-0008-0000-0000-00000D000000}"/>
            </a:ext>
          </a:extLst>
        </xdr:cNvPr>
        <xdr:cNvSpPr>
          <a:spLocks noChangeArrowheads="1"/>
        </xdr:cNvSpPr>
      </xdr:nvSpPr>
      <xdr:spPr bwMode="auto">
        <a:xfrm>
          <a:off x="86518" y="5914231"/>
          <a:ext cx="9599112" cy="884238"/>
        </a:xfrm>
        <a:prstGeom prst="bracketPair">
          <a:avLst>
            <a:gd name="adj" fmla="val 11241"/>
          </a:avLst>
        </a:prstGeom>
        <a:noFill/>
        <a:ln w="635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57221</xdr:colOff>
      <xdr:row>29</xdr:row>
      <xdr:rowOff>62772</xdr:rowOff>
    </xdr:from>
    <xdr:to>
      <xdr:col>14</xdr:col>
      <xdr:colOff>15944</xdr:colOff>
      <xdr:row>30</xdr:row>
      <xdr:rowOff>119923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240438" y="5021294"/>
          <a:ext cx="588202" cy="2228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見込</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8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0</xdr:col>
      <xdr:colOff>142875</xdr:colOff>
      <xdr:row>30</xdr:row>
      <xdr:rowOff>59531</xdr:rowOff>
    </xdr:from>
    <xdr:to>
      <xdr:col>15</xdr:col>
      <xdr:colOff>190499</xdr:colOff>
      <xdr:row>34</xdr:row>
      <xdr:rowOff>1932</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0707"/>
        <a:stretch/>
      </xdr:blipFill>
      <xdr:spPr bwMode="auto">
        <a:xfrm>
          <a:off x="142875" y="5183705"/>
          <a:ext cx="9489798" cy="49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71438</xdr:colOff>
      <xdr:row>0</xdr:row>
      <xdr:rowOff>285751</xdr:rowOff>
    </xdr:from>
    <xdr:to>
      <xdr:col>1</xdr:col>
      <xdr:colOff>23812</xdr:colOff>
      <xdr:row>2</xdr:row>
      <xdr:rowOff>23814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1438" y="285751"/>
          <a:ext cx="642937" cy="214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（億円）</a:t>
          </a:r>
        </a:p>
      </xdr:txBody>
    </xdr:sp>
    <xdr:clientData/>
  </xdr:twoCellAnchor>
  <xdr:twoCellAnchor>
    <xdr:from>
      <xdr:col>14</xdr:col>
      <xdr:colOff>223837</xdr:colOff>
      <xdr:row>0</xdr:row>
      <xdr:rowOff>235745</xdr:rowOff>
    </xdr:from>
    <xdr:to>
      <xdr:col>15</xdr:col>
      <xdr:colOff>176211</xdr:colOff>
      <xdr:row>1</xdr:row>
      <xdr:rowOff>140495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9891712" y="235745"/>
          <a:ext cx="642937" cy="214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（億円）</a:t>
          </a:r>
        </a:p>
      </xdr:txBody>
    </xdr:sp>
    <xdr:clientData/>
  </xdr:twoCellAnchor>
  <xdr:twoCellAnchor>
    <xdr:from>
      <xdr:col>0</xdr:col>
      <xdr:colOff>263598</xdr:colOff>
      <xdr:row>1</xdr:row>
      <xdr:rowOff>154278</xdr:rowOff>
    </xdr:from>
    <xdr:to>
      <xdr:col>14</xdr:col>
      <xdr:colOff>508072</xdr:colOff>
      <xdr:row>27</xdr:row>
      <xdr:rowOff>151102</xdr:rowOff>
    </xdr:to>
    <xdr:graphicFrame macro="">
      <xdr:nvGraphicFramePr>
        <xdr:cNvPr id="14" name="グラフ 13">
          <a:extLst>
            <a:ext uri="{FF2B5EF4-FFF2-40B4-BE49-F238E27FC236}">
              <a16:creationId xmlns:a16="http://schemas.microsoft.com/office/drawing/2014/main" id="{B6848908-14DD-4506-8BA2-7EFBB7983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9525</xdr:rowOff>
    </xdr:from>
    <xdr:to>
      <xdr:col>2</xdr:col>
      <xdr:colOff>9525</xdr:colOff>
      <xdr:row>6</xdr:row>
      <xdr:rowOff>9525</xdr:rowOff>
    </xdr:to>
    <xdr:sp macro="" textlink="">
      <xdr:nvSpPr>
        <xdr:cNvPr id="2" name="Line 1">
          <a:extLst>
            <a:ext uri="{FF2B5EF4-FFF2-40B4-BE49-F238E27FC236}">
              <a16:creationId xmlns:a16="http://schemas.microsoft.com/office/drawing/2014/main" id="{21A246CA-18A4-40C9-ACF0-B3B26B5DF995}"/>
            </a:ext>
          </a:extLst>
        </xdr:cNvPr>
        <xdr:cNvSpPr>
          <a:spLocks noChangeShapeType="1"/>
        </xdr:cNvSpPr>
      </xdr:nvSpPr>
      <xdr:spPr bwMode="auto">
        <a:xfrm>
          <a:off x="209550" y="930275"/>
          <a:ext cx="615950"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9525</xdr:rowOff>
    </xdr:from>
    <xdr:to>
      <xdr:col>2</xdr:col>
      <xdr:colOff>9525</xdr:colOff>
      <xdr:row>25</xdr:row>
      <xdr:rowOff>9525</xdr:rowOff>
    </xdr:to>
    <xdr:sp macro="" textlink="">
      <xdr:nvSpPr>
        <xdr:cNvPr id="3" name="Line 1">
          <a:extLst>
            <a:ext uri="{FF2B5EF4-FFF2-40B4-BE49-F238E27FC236}">
              <a16:creationId xmlns:a16="http://schemas.microsoft.com/office/drawing/2014/main" id="{39F3D48A-D561-4BE0-9FC9-98391EFA3922}"/>
            </a:ext>
          </a:extLst>
        </xdr:cNvPr>
        <xdr:cNvSpPr>
          <a:spLocks noChangeShapeType="1"/>
        </xdr:cNvSpPr>
      </xdr:nvSpPr>
      <xdr:spPr bwMode="auto">
        <a:xfrm>
          <a:off x="209550" y="5207000"/>
          <a:ext cx="615950" cy="981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9525</xdr:rowOff>
    </xdr:from>
    <xdr:to>
      <xdr:col>2</xdr:col>
      <xdr:colOff>9525</xdr:colOff>
      <xdr:row>25</xdr:row>
      <xdr:rowOff>9525</xdr:rowOff>
    </xdr:to>
    <xdr:sp macro="" textlink="">
      <xdr:nvSpPr>
        <xdr:cNvPr id="4" name="Line 1">
          <a:extLst>
            <a:ext uri="{FF2B5EF4-FFF2-40B4-BE49-F238E27FC236}">
              <a16:creationId xmlns:a16="http://schemas.microsoft.com/office/drawing/2014/main" id="{0393C9DC-8E78-41AF-AE80-643945791667}"/>
            </a:ext>
          </a:extLst>
        </xdr:cNvPr>
        <xdr:cNvSpPr>
          <a:spLocks noChangeShapeType="1"/>
        </xdr:cNvSpPr>
      </xdr:nvSpPr>
      <xdr:spPr bwMode="auto">
        <a:xfrm>
          <a:off x="209550" y="5207000"/>
          <a:ext cx="615950" cy="981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40</xdr:row>
      <xdr:rowOff>9525</xdr:rowOff>
    </xdr:from>
    <xdr:to>
      <xdr:col>2</xdr:col>
      <xdr:colOff>9525</xdr:colOff>
      <xdr:row>43</xdr:row>
      <xdr:rowOff>9525</xdr:rowOff>
    </xdr:to>
    <xdr:sp macro="" textlink="">
      <xdr:nvSpPr>
        <xdr:cNvPr id="5" name="Line 1">
          <a:extLst>
            <a:ext uri="{FF2B5EF4-FFF2-40B4-BE49-F238E27FC236}">
              <a16:creationId xmlns:a16="http://schemas.microsoft.com/office/drawing/2014/main" id="{C3C3A3E8-4124-4F5C-9FC6-A371B41060C6}"/>
            </a:ext>
          </a:extLst>
        </xdr:cNvPr>
        <xdr:cNvSpPr>
          <a:spLocks noChangeShapeType="1"/>
        </xdr:cNvSpPr>
      </xdr:nvSpPr>
      <xdr:spPr bwMode="auto">
        <a:xfrm>
          <a:off x="209550" y="9331325"/>
          <a:ext cx="615950" cy="828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40</xdr:row>
      <xdr:rowOff>9525</xdr:rowOff>
    </xdr:from>
    <xdr:to>
      <xdr:col>2</xdr:col>
      <xdr:colOff>9525</xdr:colOff>
      <xdr:row>43</xdr:row>
      <xdr:rowOff>9525</xdr:rowOff>
    </xdr:to>
    <xdr:sp macro="" textlink="">
      <xdr:nvSpPr>
        <xdr:cNvPr id="6" name="Line 1">
          <a:extLst>
            <a:ext uri="{FF2B5EF4-FFF2-40B4-BE49-F238E27FC236}">
              <a16:creationId xmlns:a16="http://schemas.microsoft.com/office/drawing/2014/main" id="{ED941C13-ED58-4C30-8594-ECB43A855BA8}"/>
            </a:ext>
          </a:extLst>
        </xdr:cNvPr>
        <xdr:cNvSpPr>
          <a:spLocks noChangeShapeType="1"/>
        </xdr:cNvSpPr>
      </xdr:nvSpPr>
      <xdr:spPr bwMode="auto">
        <a:xfrm>
          <a:off x="209550" y="9331325"/>
          <a:ext cx="615950" cy="828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6804</xdr:colOff>
      <xdr:row>144</xdr:row>
      <xdr:rowOff>52526</xdr:rowOff>
    </xdr:from>
    <xdr:to>
      <xdr:col>10</xdr:col>
      <xdr:colOff>1170218</xdr:colOff>
      <xdr:row>144</xdr:row>
      <xdr:rowOff>380999</xdr:rowOff>
    </xdr:to>
    <xdr:sp macro="" textlink="">
      <xdr:nvSpPr>
        <xdr:cNvPr id="2" name="左中かっこ 1">
          <a:extLst>
            <a:ext uri="{FF2B5EF4-FFF2-40B4-BE49-F238E27FC236}">
              <a16:creationId xmlns:a16="http://schemas.microsoft.com/office/drawing/2014/main" id="{00000000-0008-0000-0500-000002000000}"/>
            </a:ext>
          </a:extLst>
        </xdr:cNvPr>
        <xdr:cNvSpPr/>
      </xdr:nvSpPr>
      <xdr:spPr>
        <a:xfrm rot="-5400000">
          <a:off x="14678437" y="6754993"/>
          <a:ext cx="328473" cy="7116539"/>
        </a:xfrm>
        <a:prstGeom prst="leftBrace">
          <a:avLst>
            <a:gd name="adj1" fmla="val 8333"/>
            <a:gd name="adj2" fmla="val 20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6804</xdr:colOff>
      <xdr:row>22</xdr:row>
      <xdr:rowOff>52526</xdr:rowOff>
    </xdr:from>
    <xdr:to>
      <xdr:col>11</xdr:col>
      <xdr:colOff>1170218</xdr:colOff>
      <xdr:row>22</xdr:row>
      <xdr:rowOff>285750</xdr:rowOff>
    </xdr:to>
    <xdr:sp macro="" textlink="">
      <xdr:nvSpPr>
        <xdr:cNvPr id="2" name="左中かっこ 1">
          <a:extLst>
            <a:ext uri="{FF2B5EF4-FFF2-40B4-BE49-F238E27FC236}">
              <a16:creationId xmlns:a16="http://schemas.microsoft.com/office/drawing/2014/main" id="{00000000-0008-0000-0600-000002000000}"/>
            </a:ext>
          </a:extLst>
        </xdr:cNvPr>
        <xdr:cNvSpPr/>
      </xdr:nvSpPr>
      <xdr:spPr>
        <a:xfrm rot="-5400000">
          <a:off x="15411862" y="10041118"/>
          <a:ext cx="233224" cy="7116539"/>
        </a:xfrm>
        <a:prstGeom prst="leftBrace">
          <a:avLst>
            <a:gd name="adj1" fmla="val 8333"/>
            <a:gd name="adj2" fmla="val 206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6804</xdr:colOff>
      <xdr:row>133</xdr:row>
      <xdr:rowOff>52526</xdr:rowOff>
    </xdr:from>
    <xdr:to>
      <xdr:col>11</xdr:col>
      <xdr:colOff>1170218</xdr:colOff>
      <xdr:row>133</xdr:row>
      <xdr:rowOff>285750</xdr:rowOff>
    </xdr:to>
    <xdr:sp macro="" textlink="">
      <xdr:nvSpPr>
        <xdr:cNvPr id="2" name="左中かっこ 1">
          <a:extLst>
            <a:ext uri="{FF2B5EF4-FFF2-40B4-BE49-F238E27FC236}">
              <a16:creationId xmlns:a16="http://schemas.microsoft.com/office/drawing/2014/main" id="{00000000-0008-0000-0700-000002000000}"/>
            </a:ext>
          </a:extLst>
        </xdr:cNvPr>
        <xdr:cNvSpPr/>
      </xdr:nvSpPr>
      <xdr:spPr>
        <a:xfrm rot="-5400000">
          <a:off x="11875922" y="10748999"/>
          <a:ext cx="233224" cy="7138187"/>
        </a:xfrm>
        <a:prstGeom prst="leftBrace">
          <a:avLst>
            <a:gd name="adj1" fmla="val 8333"/>
            <a:gd name="adj2" fmla="val 206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20660</xdr:colOff>
      <xdr:row>130</xdr:row>
      <xdr:rowOff>83699</xdr:rowOff>
    </xdr:from>
    <xdr:to>
      <xdr:col>11</xdr:col>
      <xdr:colOff>1184074</xdr:colOff>
      <xdr:row>130</xdr:row>
      <xdr:rowOff>316923</xdr:rowOff>
    </xdr:to>
    <xdr:sp macro="" textlink="">
      <xdr:nvSpPr>
        <xdr:cNvPr id="3" name="左中かっこ 2">
          <a:extLst>
            <a:ext uri="{FF2B5EF4-FFF2-40B4-BE49-F238E27FC236}">
              <a16:creationId xmlns:a16="http://schemas.microsoft.com/office/drawing/2014/main" id="{00000000-0008-0000-0700-000003000000}"/>
            </a:ext>
          </a:extLst>
        </xdr:cNvPr>
        <xdr:cNvSpPr/>
      </xdr:nvSpPr>
      <xdr:spPr>
        <a:xfrm rot="-5400000">
          <a:off x="11889778" y="9481308"/>
          <a:ext cx="233224" cy="7138187"/>
        </a:xfrm>
        <a:prstGeom prst="leftBrace">
          <a:avLst>
            <a:gd name="adj1" fmla="val 8333"/>
            <a:gd name="adj2" fmla="val 206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20660</xdr:colOff>
      <xdr:row>4</xdr:row>
      <xdr:rowOff>83699</xdr:rowOff>
    </xdr:from>
    <xdr:to>
      <xdr:col>10</xdr:col>
      <xdr:colOff>1184074</xdr:colOff>
      <xdr:row>4</xdr:row>
      <xdr:rowOff>316923</xdr:rowOff>
    </xdr:to>
    <xdr:sp macro="" textlink="">
      <xdr:nvSpPr>
        <xdr:cNvPr id="3" name="左中かっこ 2">
          <a:extLst>
            <a:ext uri="{FF2B5EF4-FFF2-40B4-BE49-F238E27FC236}">
              <a16:creationId xmlns:a16="http://schemas.microsoft.com/office/drawing/2014/main" id="{00000000-0008-0000-0800-000003000000}"/>
            </a:ext>
          </a:extLst>
        </xdr:cNvPr>
        <xdr:cNvSpPr/>
      </xdr:nvSpPr>
      <xdr:spPr>
        <a:xfrm rot="-5400000">
          <a:off x="11872893" y="9634141"/>
          <a:ext cx="233224" cy="7116539"/>
        </a:xfrm>
        <a:prstGeom prst="leftBrace">
          <a:avLst>
            <a:gd name="adj1" fmla="val 8333"/>
            <a:gd name="adj2" fmla="val 206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36001;&#21209;&#35519;&#26619;G/&#36001;&#25919;&#12494;&#12540;&#12488;/&#20196;&#21644;6&#24180;&#24230;/04_&#21407;&#31295;&#9733;/&#9675;&#12467;&#12525;&#12490;&#12493;&#12479;/&#12304;&#26696;&#65298;&#12305;(&#25240;&#12428;&#32218;&#36028;&#20184;&#29992;)P011-012&#12288;&#26032;&#22411;&#12467;&#12525;&#12490;&#12454;&#12452;&#12523;&#12473;&#24863;&#26579;&#30151;&#38306;&#36899;&#20107;&#26989;&#36027;&#12434;&#38500;&#22806;&#12375;&#12383;&#22580;&#21512;&#12398;&#19968;&#33324;&#20250;&#35336;&#27770;&#31639;&#38989;&#12398;&#25512;&#31227;%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歳入）"/>
      <sheetName val="表（歳入）"/>
      <sheetName val="Sheet1"/>
      <sheetName val="グラフ用"/>
      <sheetName val="表用"/>
      <sheetName val="R1R2コロナ事業費"/>
      <sheetName val="R3コロナ事業費"/>
      <sheetName val="R4コロナ事業費"/>
      <sheetName val="表 (2)"/>
    </sheetNames>
    <sheetDataSet>
      <sheetData sheetId="0"/>
      <sheetData sheetId="1"/>
      <sheetData sheetId="2">
        <row r="3">
          <cell r="A3" t="str">
            <v>年度</v>
          </cell>
          <cell r="B3" t="str">
            <v>H29</v>
          </cell>
          <cell r="F3" t="str">
            <v>H30</v>
          </cell>
          <cell r="H3" t="str">
            <v>R1</v>
          </cell>
          <cell r="L3" t="str">
            <v>R2</v>
          </cell>
          <cell r="O3" t="str">
            <v>R3</v>
          </cell>
          <cell r="R3" t="str">
            <v>R4</v>
          </cell>
          <cell r="U3" t="str">
            <v>R5</v>
          </cell>
        </row>
        <row r="4">
          <cell r="C4" t="str">
            <v>歳入</v>
          </cell>
          <cell r="D4" t="str">
            <v>歳出</v>
          </cell>
          <cell r="F4" t="str">
            <v>歳入</v>
          </cell>
          <cell r="G4" t="str">
            <v>歳出</v>
          </cell>
          <cell r="I4" t="str">
            <v>歳入</v>
          </cell>
          <cell r="J4" t="str">
            <v>歳出</v>
          </cell>
          <cell r="L4" t="str">
            <v>歳入</v>
          </cell>
          <cell r="M4" t="str">
            <v>歳出</v>
          </cell>
          <cell r="O4" t="str">
            <v>歳入</v>
          </cell>
          <cell r="P4" t="str">
            <v>歳出</v>
          </cell>
          <cell r="R4" t="str">
            <v>歳入</v>
          </cell>
          <cell r="S4" t="str">
            <v>歳出</v>
          </cell>
          <cell r="U4" t="str">
            <v>歳入</v>
          </cell>
          <cell r="V4" t="str">
            <v>歳出</v>
          </cell>
        </row>
        <row r="7">
          <cell r="C7">
            <v>30119</v>
          </cell>
          <cell r="D7">
            <v>30001</v>
          </cell>
          <cell r="F7">
            <v>24631</v>
          </cell>
          <cell r="G7">
            <v>24477</v>
          </cell>
          <cell r="I7">
            <v>24811</v>
          </cell>
          <cell r="J7">
            <v>24396</v>
          </cell>
          <cell r="L7">
            <v>36835</v>
          </cell>
          <cell r="M7">
            <v>36378</v>
          </cell>
          <cell r="O7">
            <v>45701</v>
          </cell>
          <cell r="P7">
            <v>45303</v>
          </cell>
          <cell r="R7">
            <v>38357</v>
          </cell>
          <cell r="S7">
            <v>37995</v>
          </cell>
        </row>
        <row r="8">
          <cell r="C8">
            <v>28</v>
          </cell>
          <cell r="F8">
            <v>49</v>
          </cell>
          <cell r="I8">
            <v>288</v>
          </cell>
          <cell r="L8">
            <v>331</v>
          </cell>
          <cell r="O8">
            <v>268</v>
          </cell>
          <cell r="R8">
            <v>182</v>
          </cell>
          <cell r="U8">
            <v>133</v>
          </cell>
        </row>
        <row r="9">
          <cell r="C9">
            <v>28</v>
          </cell>
          <cell r="F9">
            <v>49</v>
          </cell>
          <cell r="I9">
            <v>288</v>
          </cell>
          <cell r="L9">
            <v>365</v>
          </cell>
          <cell r="O9">
            <v>370</v>
          </cell>
          <cell r="R9">
            <v>346</v>
          </cell>
          <cell r="U9">
            <v>152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41"/>
  <sheetViews>
    <sheetView showGridLines="0" tabSelected="1" view="pageBreakPreview" zoomScale="115" zoomScaleNormal="100" zoomScaleSheetLayoutView="115" workbookViewId="0"/>
  </sheetViews>
  <sheetFormatPr defaultColWidth="9" defaultRowHeight="13"/>
  <cols>
    <col min="1" max="15" width="9" style="3"/>
    <col min="16" max="16" width="3.6328125" style="3" customWidth="1"/>
    <col min="17" max="16384" width="9" style="3"/>
  </cols>
  <sheetData>
    <row r="1" spans="1:1" ht="25" customHeight="1">
      <c r="A1" s="4" t="s">
        <v>309</v>
      </c>
    </row>
    <row r="34" spans="1:16" ht="4.5" customHeight="1"/>
    <row r="35" spans="1:16" s="144" customFormat="1" ht="15.75" customHeight="1">
      <c r="A35" s="303" t="s">
        <v>570</v>
      </c>
      <c r="B35" s="303"/>
      <c r="C35" s="303"/>
      <c r="D35" s="303"/>
      <c r="E35" s="303"/>
      <c r="F35" s="303"/>
      <c r="G35" s="303"/>
      <c r="H35" s="303"/>
      <c r="I35" s="303"/>
      <c r="J35" s="303"/>
      <c r="K35" s="303"/>
      <c r="L35" s="303"/>
      <c r="M35" s="303"/>
      <c r="N35" s="303"/>
      <c r="O35" s="303"/>
      <c r="P35" s="303"/>
    </row>
    <row r="41" spans="1:16" ht="12" customHeight="1"/>
  </sheetData>
  <sheetProtection algorithmName="SHA-512" hashValue="noLqGvMEb4loB87aUu9/tFhWJRa+cZjcvD+r0qqvipF8zJuA9+lOYS3ER60p1AEBjMeHPKgQvuCz8jlCw7jX+g==" saltValue="6iLCEcA3J8T6Z/OZxNGlFA==" spinCount="100000" sheet="1" objects="1" scenarios="1"/>
  <mergeCells count="1">
    <mergeCell ref="A35:P35"/>
  </mergeCells>
  <phoneticPr fontId="2"/>
  <printOptions horizontalCentered="1"/>
  <pageMargins left="0.51181102362204722" right="0.51181102362204722" top="0.78740157480314965" bottom="0.39370078740157483" header="0.31496062992125984" footer="0.31496062992125984"/>
  <pageSetup paperSize="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CEC70-E769-4927-8503-CFC15985B832}">
  <sheetPr>
    <tabColor rgb="FFFF0000"/>
    <pageSetUpPr fitToPage="1"/>
  </sheetPr>
  <dimension ref="A1:Z61"/>
  <sheetViews>
    <sheetView showGridLines="0" view="pageBreakPreview" zoomScale="75" zoomScaleNormal="75" zoomScaleSheetLayoutView="75" workbookViewId="0">
      <selection activeCell="Q10" sqref="Q10"/>
    </sheetView>
  </sheetViews>
  <sheetFormatPr defaultRowHeight="13"/>
  <cols>
    <col min="1" max="1" width="3" customWidth="1"/>
    <col min="3" max="3" width="2.453125" customWidth="1"/>
    <col min="4" max="5" width="10.36328125" customWidth="1"/>
    <col min="6" max="6" width="1" customWidth="1"/>
    <col min="7" max="8" width="10.36328125" customWidth="1"/>
    <col min="9" max="9" width="1" customWidth="1"/>
    <col min="10" max="10" width="10.36328125" customWidth="1"/>
    <col min="11" max="11" width="1" customWidth="1"/>
    <col min="12" max="13" width="10.36328125" customWidth="1"/>
    <col min="14" max="14" width="1" customWidth="1"/>
    <col min="15" max="15" width="10.36328125" customWidth="1"/>
    <col min="16" max="16" width="1" customWidth="1"/>
    <col min="17" max="18" width="10.36328125" customWidth="1"/>
    <col min="19" max="19" width="1" customWidth="1"/>
    <col min="20" max="20" width="10.36328125" customWidth="1"/>
    <col min="21" max="21" width="1" customWidth="1"/>
    <col min="22" max="23" width="10.36328125" customWidth="1"/>
    <col min="24" max="24" width="1" customWidth="1"/>
    <col min="25" max="25" width="10.36328125" customWidth="1"/>
    <col min="26" max="26" width="1" customWidth="1"/>
    <col min="27" max="27" width="10.90625" customWidth="1"/>
  </cols>
  <sheetData>
    <row r="1" spans="1:26" s="1" customFormat="1" ht="30" customHeight="1">
      <c r="A1" s="14" t="s">
        <v>310</v>
      </c>
    </row>
    <row r="2" spans="1:26" s="1" customFormat="1" ht="8.15" customHeight="1">
      <c r="A2" s="14"/>
    </row>
    <row r="3" spans="1:26" s="69" customFormat="1" ht="20.149999999999999" customHeight="1">
      <c r="A3" s="240" t="s">
        <v>311</v>
      </c>
      <c r="C3" s="241"/>
      <c r="D3" s="241"/>
      <c r="E3" s="241"/>
      <c r="F3" s="241"/>
    </row>
    <row r="4" spans="1:26" s="1" customFormat="1" ht="14.25" customHeight="1" thickBot="1">
      <c r="B4" s="242"/>
      <c r="C4" s="243"/>
      <c r="D4" s="243"/>
      <c r="E4" s="243"/>
      <c r="F4" s="243"/>
      <c r="G4" s="243"/>
      <c r="H4" s="243"/>
      <c r="I4" s="243"/>
      <c r="J4" s="243"/>
      <c r="K4" s="243"/>
      <c r="L4" s="243"/>
      <c r="M4" s="243"/>
      <c r="N4" s="243"/>
      <c r="O4" s="243"/>
      <c r="P4" s="243"/>
      <c r="Q4" s="243"/>
      <c r="R4" s="243"/>
      <c r="S4" s="243"/>
      <c r="T4" s="243"/>
      <c r="U4" s="243"/>
      <c r="V4" s="243"/>
      <c r="W4" s="243"/>
      <c r="X4" s="243"/>
      <c r="Y4" s="243"/>
      <c r="Z4" s="244" t="s">
        <v>1</v>
      </c>
    </row>
    <row r="5" spans="1:26" s="1" customFormat="1" ht="15" customHeight="1">
      <c r="B5" s="239" t="s">
        <v>0</v>
      </c>
      <c r="C5" s="355" t="s">
        <v>5</v>
      </c>
      <c r="D5" s="356"/>
      <c r="E5" s="356"/>
      <c r="F5" s="357"/>
      <c r="G5" s="351" t="s">
        <v>32</v>
      </c>
      <c r="H5" s="345"/>
      <c r="I5" s="345"/>
      <c r="J5" s="345"/>
      <c r="K5" s="352"/>
      <c r="L5" s="351" t="s">
        <v>33</v>
      </c>
      <c r="M5" s="345"/>
      <c r="N5" s="345"/>
      <c r="O5" s="345"/>
      <c r="P5" s="352"/>
      <c r="Q5" s="351" t="s">
        <v>34</v>
      </c>
      <c r="R5" s="345"/>
      <c r="S5" s="345"/>
      <c r="T5" s="345"/>
      <c r="U5" s="352"/>
      <c r="V5" s="351" t="s">
        <v>35</v>
      </c>
      <c r="W5" s="345"/>
      <c r="X5" s="345"/>
      <c r="Y5" s="345"/>
      <c r="Z5" s="346"/>
    </row>
    <row r="6" spans="1:26" s="1" customFormat="1" ht="29.25" customHeight="1" thickBot="1">
      <c r="B6" s="70" t="s">
        <v>36</v>
      </c>
      <c r="C6" s="71"/>
      <c r="D6" s="72" t="s">
        <v>37</v>
      </c>
      <c r="E6" s="353" t="s">
        <v>308</v>
      </c>
      <c r="F6" s="354"/>
      <c r="G6" s="73" t="s">
        <v>37</v>
      </c>
      <c r="H6" s="321" t="s">
        <v>11</v>
      </c>
      <c r="I6" s="322"/>
      <c r="J6" s="323" t="s">
        <v>2</v>
      </c>
      <c r="K6" s="332"/>
      <c r="L6" s="74" t="s">
        <v>37</v>
      </c>
      <c r="M6" s="321" t="s">
        <v>11</v>
      </c>
      <c r="N6" s="322"/>
      <c r="O6" s="323" t="s">
        <v>2</v>
      </c>
      <c r="P6" s="332"/>
      <c r="Q6" s="73" t="s">
        <v>37</v>
      </c>
      <c r="R6" s="321" t="s">
        <v>11</v>
      </c>
      <c r="S6" s="322"/>
      <c r="T6" s="323" t="s">
        <v>2</v>
      </c>
      <c r="U6" s="332"/>
      <c r="V6" s="73" t="s">
        <v>37</v>
      </c>
      <c r="W6" s="321" t="s">
        <v>11</v>
      </c>
      <c r="X6" s="322"/>
      <c r="Y6" s="323" t="s">
        <v>2</v>
      </c>
      <c r="Z6" s="324"/>
    </row>
    <row r="7" spans="1:26" s="89" customFormat="1" ht="12" customHeight="1" thickTop="1">
      <c r="A7" s="2"/>
      <c r="B7" s="76"/>
      <c r="C7" s="77"/>
      <c r="D7" s="78"/>
      <c r="E7" s="79"/>
      <c r="F7" s="78" t="s">
        <v>3</v>
      </c>
      <c r="G7" s="80"/>
      <c r="H7" s="79"/>
      <c r="I7" s="78" t="s">
        <v>3</v>
      </c>
      <c r="J7" s="79"/>
      <c r="K7" s="78" t="s">
        <v>3</v>
      </c>
      <c r="L7" s="80"/>
      <c r="M7" s="79"/>
      <c r="N7" s="78" t="s">
        <v>3</v>
      </c>
      <c r="O7" s="81"/>
      <c r="P7" s="78" t="s">
        <v>3</v>
      </c>
      <c r="Q7" s="80"/>
      <c r="R7" s="79"/>
      <c r="S7" s="78" t="s">
        <v>3</v>
      </c>
      <c r="T7" s="81"/>
      <c r="U7" s="78" t="s">
        <v>3</v>
      </c>
      <c r="V7" s="80"/>
      <c r="W7" s="79"/>
      <c r="X7" s="78" t="s">
        <v>3</v>
      </c>
      <c r="Y7" s="81"/>
      <c r="Z7" s="245" t="s">
        <v>3</v>
      </c>
    </row>
    <row r="8" spans="1:26" s="89" customFormat="1" ht="18" customHeight="1">
      <c r="A8" s="2"/>
      <c r="B8" s="132" t="s">
        <v>320</v>
      </c>
      <c r="C8" s="133"/>
      <c r="D8" s="246">
        <v>30119</v>
      </c>
      <c r="E8" s="247">
        <v>-1.8957037230057705</v>
      </c>
      <c r="F8" s="134"/>
      <c r="G8" s="246">
        <v>14998.5</v>
      </c>
      <c r="H8" s="247">
        <v>49.8</v>
      </c>
      <c r="I8" s="134"/>
      <c r="J8" s="247">
        <v>5.9</v>
      </c>
      <c r="K8" s="134"/>
      <c r="L8" s="246">
        <v>2447.6999999999998</v>
      </c>
      <c r="M8" s="247">
        <v>8.1</v>
      </c>
      <c r="N8" s="134"/>
      <c r="O8" s="247">
        <v>-11.4</v>
      </c>
      <c r="P8" s="134"/>
      <c r="Q8" s="246">
        <v>2049.1</v>
      </c>
      <c r="R8" s="247">
        <v>6.8</v>
      </c>
      <c r="S8" s="134"/>
      <c r="T8" s="247">
        <v>-13.6</v>
      </c>
      <c r="U8" s="134"/>
      <c r="V8" s="246">
        <v>2404.1</v>
      </c>
      <c r="W8" s="247">
        <v>8</v>
      </c>
      <c r="X8" s="134"/>
      <c r="Y8" s="247">
        <v>-18.2</v>
      </c>
      <c r="Z8" s="248"/>
    </row>
    <row r="9" spans="1:26" s="89" customFormat="1" ht="18" customHeight="1">
      <c r="A9" s="2"/>
      <c r="B9" s="132" t="s">
        <v>321</v>
      </c>
      <c r="C9" s="133"/>
      <c r="D9" s="246">
        <v>24631</v>
      </c>
      <c r="E9" s="247">
        <v>-18.2</v>
      </c>
      <c r="F9" s="134"/>
      <c r="G9" s="246">
        <v>12778.3</v>
      </c>
      <c r="H9" s="247">
        <v>51.9</v>
      </c>
      <c r="I9" s="134"/>
      <c r="J9" s="247">
        <v>-14.8</v>
      </c>
      <c r="K9" s="134"/>
      <c r="L9" s="246">
        <v>2359.6999999999998</v>
      </c>
      <c r="M9" s="247">
        <v>9.6</v>
      </c>
      <c r="N9" s="134"/>
      <c r="O9" s="247">
        <v>-3.6</v>
      </c>
      <c r="P9" s="134"/>
      <c r="Q9" s="246">
        <v>1850.4</v>
      </c>
      <c r="R9" s="247">
        <v>7.5</v>
      </c>
      <c r="S9" s="134"/>
      <c r="T9" s="247">
        <v>-9.6999999999999993</v>
      </c>
      <c r="U9" s="134"/>
      <c r="V9" s="246">
        <v>2413</v>
      </c>
      <c r="W9" s="247">
        <v>9.8000000000000007</v>
      </c>
      <c r="X9" s="134"/>
      <c r="Y9" s="247">
        <v>0.4</v>
      </c>
      <c r="Z9" s="248"/>
    </row>
    <row r="10" spans="1:26" s="1" customFormat="1" ht="18" customHeight="1">
      <c r="B10" s="325" t="s">
        <v>6</v>
      </c>
      <c r="C10" s="249"/>
      <c r="D10" s="250">
        <v>24790</v>
      </c>
      <c r="E10" s="251">
        <v>0.6</v>
      </c>
      <c r="F10" s="250"/>
      <c r="G10" s="326">
        <f>表用!E16/100</f>
        <v>13038.92</v>
      </c>
      <c r="H10" s="328">
        <f>表用!F16*100</f>
        <v>52.597308037203575</v>
      </c>
      <c r="I10" s="252"/>
      <c r="J10" s="327">
        <f>表用!G16*100</f>
        <v>2.0395514270286297</v>
      </c>
      <c r="K10" s="252"/>
      <c r="L10" s="326">
        <f>表用!H16/100</f>
        <v>2477.73</v>
      </c>
      <c r="M10" s="328">
        <f>表用!I16*100</f>
        <v>9.9948406802879699</v>
      </c>
      <c r="N10" s="252"/>
      <c r="O10" s="327">
        <f>表用!J16*100</f>
        <v>5.0001271326502117</v>
      </c>
      <c r="P10" s="252"/>
      <c r="Q10" s="253">
        <v>1902</v>
      </c>
      <c r="R10" s="251">
        <v>7.7</v>
      </c>
      <c r="S10" s="252"/>
      <c r="T10" s="254">
        <v>2.8</v>
      </c>
      <c r="U10" s="252"/>
      <c r="V10" s="326">
        <v>2314</v>
      </c>
      <c r="W10" s="328">
        <f>表用!O16*100</f>
        <v>9.3356659858838764</v>
      </c>
      <c r="X10" s="252"/>
      <c r="Y10" s="327">
        <f>表用!P16*100</f>
        <v>-4.089515126398668</v>
      </c>
      <c r="Z10" s="255"/>
    </row>
    <row r="11" spans="1:26" s="1" customFormat="1" ht="18" customHeight="1">
      <c r="B11" s="305"/>
      <c r="C11" s="256"/>
      <c r="D11" s="257">
        <v>24811</v>
      </c>
      <c r="E11" s="308">
        <v>0.7</v>
      </c>
      <c r="F11" s="309"/>
      <c r="G11" s="307"/>
      <c r="H11" s="329"/>
      <c r="I11" s="258"/>
      <c r="J11" s="318"/>
      <c r="K11" s="258"/>
      <c r="L11" s="307"/>
      <c r="M11" s="329"/>
      <c r="N11" s="258"/>
      <c r="O11" s="318"/>
      <c r="P11" s="258"/>
      <c r="Q11" s="259">
        <v>1923</v>
      </c>
      <c r="R11" s="308">
        <v>7.8</v>
      </c>
      <c r="S11" s="309"/>
      <c r="T11" s="308">
        <v>3.9</v>
      </c>
      <c r="U11" s="309"/>
      <c r="V11" s="307"/>
      <c r="W11" s="329"/>
      <c r="X11" s="258"/>
      <c r="Y11" s="318"/>
      <c r="Z11" s="260"/>
    </row>
    <row r="12" spans="1:26" s="1" customFormat="1" ht="18" customHeight="1">
      <c r="B12" s="304" t="s">
        <v>7</v>
      </c>
      <c r="C12" s="261"/>
      <c r="D12" s="262">
        <v>24745</v>
      </c>
      <c r="E12" s="263">
        <v>-0.2</v>
      </c>
      <c r="F12" s="262"/>
      <c r="G12" s="306">
        <v>12813</v>
      </c>
      <c r="H12" s="264">
        <v>51.8</v>
      </c>
      <c r="I12" s="265"/>
      <c r="J12" s="317">
        <f>表用!G17*100</f>
        <v>-1.7337325484012456</v>
      </c>
      <c r="K12" s="265"/>
      <c r="L12" s="306">
        <f>表用!H17/100</f>
        <v>2593.8200000000002</v>
      </c>
      <c r="M12" s="264">
        <v>10.5</v>
      </c>
      <c r="N12" s="265"/>
      <c r="O12" s="317">
        <f>表用!J17*100</f>
        <v>4.6853369818341761</v>
      </c>
      <c r="P12" s="265"/>
      <c r="Q12" s="266">
        <v>2100</v>
      </c>
      <c r="R12" s="264">
        <v>8.5</v>
      </c>
      <c r="S12" s="265"/>
      <c r="T12" s="263">
        <v>10.4</v>
      </c>
      <c r="U12" s="265"/>
      <c r="V12" s="306">
        <v>3087</v>
      </c>
      <c r="W12" s="264">
        <v>12.5</v>
      </c>
      <c r="X12" s="265"/>
      <c r="Y12" s="317">
        <v>33.4</v>
      </c>
      <c r="Z12" s="267"/>
    </row>
    <row r="13" spans="1:26" s="1" customFormat="1" ht="18" customHeight="1">
      <c r="B13" s="305"/>
      <c r="C13" s="256"/>
      <c r="D13" s="257">
        <v>36835</v>
      </c>
      <c r="E13" s="308">
        <v>48.5</v>
      </c>
      <c r="F13" s="309"/>
      <c r="G13" s="307"/>
      <c r="H13" s="308">
        <v>34.799999999999997</v>
      </c>
      <c r="I13" s="309"/>
      <c r="J13" s="318"/>
      <c r="K13" s="258"/>
      <c r="L13" s="307"/>
      <c r="M13" s="308">
        <v>7</v>
      </c>
      <c r="N13" s="309"/>
      <c r="O13" s="318"/>
      <c r="P13" s="258"/>
      <c r="Q13" s="259">
        <v>6982</v>
      </c>
      <c r="R13" s="308">
        <v>19</v>
      </c>
      <c r="S13" s="309"/>
      <c r="T13" s="308">
        <v>263.10000000000002</v>
      </c>
      <c r="U13" s="309"/>
      <c r="V13" s="307"/>
      <c r="W13" s="308">
        <v>8.4</v>
      </c>
      <c r="X13" s="309"/>
      <c r="Y13" s="318"/>
      <c r="Z13" s="260"/>
    </row>
    <row r="14" spans="1:26" s="1" customFormat="1" ht="18" customHeight="1">
      <c r="B14" s="304" t="s">
        <v>8</v>
      </c>
      <c r="C14" s="261"/>
      <c r="D14" s="262">
        <v>27698</v>
      </c>
      <c r="E14" s="263">
        <v>11.9</v>
      </c>
      <c r="F14" s="262"/>
      <c r="G14" s="306">
        <v>13960</v>
      </c>
      <c r="H14" s="264">
        <v>50.4</v>
      </c>
      <c r="I14" s="265"/>
      <c r="J14" s="317">
        <v>9</v>
      </c>
      <c r="K14" s="265"/>
      <c r="L14" s="306">
        <v>3804</v>
      </c>
      <c r="M14" s="264">
        <v>13.7</v>
      </c>
      <c r="N14" s="265"/>
      <c r="O14" s="317">
        <v>46.6</v>
      </c>
      <c r="P14" s="265"/>
      <c r="Q14" s="266">
        <v>2084</v>
      </c>
      <c r="R14" s="264">
        <v>7.5</v>
      </c>
      <c r="S14" s="265"/>
      <c r="T14" s="263">
        <v>-0.8</v>
      </c>
      <c r="U14" s="265"/>
      <c r="V14" s="306">
        <v>3682</v>
      </c>
      <c r="W14" s="264">
        <v>13.3</v>
      </c>
      <c r="X14" s="265"/>
      <c r="Y14" s="317">
        <v>19.3</v>
      </c>
      <c r="Z14" s="267"/>
    </row>
    <row r="15" spans="1:26" s="1" customFormat="1" ht="18" customHeight="1">
      <c r="B15" s="305"/>
      <c r="C15" s="256"/>
      <c r="D15" s="257">
        <v>45701</v>
      </c>
      <c r="E15" s="308">
        <v>24.1</v>
      </c>
      <c r="F15" s="309"/>
      <c r="G15" s="307"/>
      <c r="H15" s="308">
        <v>30.5</v>
      </c>
      <c r="I15" s="309"/>
      <c r="J15" s="318"/>
      <c r="K15" s="258"/>
      <c r="L15" s="307"/>
      <c r="M15" s="308">
        <v>8.3000000000000007</v>
      </c>
      <c r="N15" s="309"/>
      <c r="O15" s="318"/>
      <c r="P15" s="258"/>
      <c r="Q15" s="259">
        <v>13607</v>
      </c>
      <c r="R15" s="308">
        <v>29.8</v>
      </c>
      <c r="S15" s="309"/>
      <c r="T15" s="308">
        <v>94.9</v>
      </c>
      <c r="U15" s="309"/>
      <c r="V15" s="307"/>
      <c r="W15" s="308">
        <v>8.1</v>
      </c>
      <c r="X15" s="309"/>
      <c r="Y15" s="318"/>
      <c r="Z15" s="260"/>
    </row>
    <row r="16" spans="1:26" s="2" customFormat="1" ht="18" customHeight="1">
      <c r="B16" s="304" t="s">
        <v>317</v>
      </c>
      <c r="C16" s="261"/>
      <c r="D16" s="262">
        <v>25872</v>
      </c>
      <c r="E16" s="263">
        <v>-6.6</v>
      </c>
      <c r="F16" s="262"/>
      <c r="G16" s="306">
        <v>14521</v>
      </c>
      <c r="H16" s="264">
        <v>56.1</v>
      </c>
      <c r="I16" s="265"/>
      <c r="J16" s="317">
        <v>4</v>
      </c>
      <c r="K16" s="265"/>
      <c r="L16" s="306">
        <v>3121</v>
      </c>
      <c r="M16" s="264">
        <v>12.1</v>
      </c>
      <c r="N16" s="265"/>
      <c r="O16" s="317">
        <v>-18</v>
      </c>
      <c r="P16" s="265"/>
      <c r="Q16" s="266">
        <v>2284</v>
      </c>
      <c r="R16" s="264">
        <v>8.8000000000000007</v>
      </c>
      <c r="S16" s="265"/>
      <c r="T16" s="263">
        <v>9.6</v>
      </c>
      <c r="U16" s="265"/>
      <c r="V16" s="306">
        <v>1132</v>
      </c>
      <c r="W16" s="264">
        <v>4.4000000000000004</v>
      </c>
      <c r="X16" s="265"/>
      <c r="Y16" s="317">
        <v>-69.3</v>
      </c>
      <c r="Z16" s="267"/>
    </row>
    <row r="17" spans="1:26" s="2" customFormat="1" ht="18" customHeight="1">
      <c r="B17" s="305"/>
      <c r="C17" s="256"/>
      <c r="D17" s="257">
        <v>38357</v>
      </c>
      <c r="E17" s="308">
        <v>-16.100000000000001</v>
      </c>
      <c r="F17" s="309"/>
      <c r="G17" s="307"/>
      <c r="H17" s="308">
        <v>37.9</v>
      </c>
      <c r="I17" s="309"/>
      <c r="J17" s="318"/>
      <c r="K17" s="258"/>
      <c r="L17" s="307"/>
      <c r="M17" s="308">
        <v>8.1</v>
      </c>
      <c r="N17" s="309"/>
      <c r="O17" s="318"/>
      <c r="P17" s="258"/>
      <c r="Q17" s="259">
        <v>8471</v>
      </c>
      <c r="R17" s="308">
        <v>22.1</v>
      </c>
      <c r="S17" s="309"/>
      <c r="T17" s="308">
        <v>-37.700000000000003</v>
      </c>
      <c r="U17" s="309"/>
      <c r="V17" s="307"/>
      <c r="W17" s="308">
        <v>3</v>
      </c>
      <c r="X17" s="309"/>
      <c r="Y17" s="318"/>
      <c r="Z17" s="260"/>
    </row>
    <row r="18" spans="1:26" s="1" customFormat="1" ht="18" customHeight="1">
      <c r="B18" s="312" t="s">
        <v>571</v>
      </c>
      <c r="C18" s="268" t="s">
        <v>4</v>
      </c>
      <c r="D18" s="269"/>
      <c r="E18" s="270"/>
      <c r="F18" s="269"/>
      <c r="G18" s="271"/>
      <c r="H18" s="272"/>
      <c r="I18" s="273"/>
      <c r="J18" s="274"/>
      <c r="K18" s="273"/>
      <c r="L18" s="271"/>
      <c r="M18" s="272"/>
      <c r="N18" s="273"/>
      <c r="O18" s="274"/>
      <c r="P18" s="273"/>
      <c r="Q18" s="271"/>
      <c r="R18" s="272"/>
      <c r="S18" s="273"/>
      <c r="T18" s="274"/>
      <c r="U18" s="273"/>
      <c r="V18" s="271"/>
      <c r="W18" s="272"/>
      <c r="X18" s="273"/>
      <c r="Y18" s="274"/>
      <c r="Z18" s="275"/>
    </row>
    <row r="19" spans="1:26" s="1" customFormat="1" ht="18" customHeight="1">
      <c r="B19" s="312"/>
      <c r="C19" s="268"/>
      <c r="D19" s="250">
        <v>26252</v>
      </c>
      <c r="E19" s="276">
        <v>1.4670000000000001</v>
      </c>
      <c r="F19" s="250"/>
      <c r="G19" s="326">
        <v>14812</v>
      </c>
      <c r="H19" s="276">
        <v>56.4</v>
      </c>
      <c r="I19" s="252"/>
      <c r="J19" s="327">
        <v>2</v>
      </c>
      <c r="K19" s="252"/>
      <c r="L19" s="326">
        <v>3400</v>
      </c>
      <c r="M19" s="276">
        <v>13</v>
      </c>
      <c r="N19" s="252"/>
      <c r="O19" s="327">
        <v>8.92</v>
      </c>
      <c r="P19" s="252"/>
      <c r="Q19" s="253">
        <v>2138</v>
      </c>
      <c r="R19" s="276">
        <v>8.1</v>
      </c>
      <c r="S19" s="252"/>
      <c r="T19" s="254">
        <v>-6.4</v>
      </c>
      <c r="U19" s="252"/>
      <c r="V19" s="326">
        <v>1331</v>
      </c>
      <c r="W19" s="276">
        <v>5.05</v>
      </c>
      <c r="X19" s="252"/>
      <c r="Y19" s="327">
        <v>17.623999999999999</v>
      </c>
      <c r="Z19" s="275"/>
    </row>
    <row r="20" spans="1:26" s="69" customFormat="1" ht="18" customHeight="1" thickBot="1">
      <c r="B20" s="313"/>
      <c r="C20" s="277"/>
      <c r="D20" s="278">
        <v>32593</v>
      </c>
      <c r="E20" s="310">
        <v>-15</v>
      </c>
      <c r="F20" s="316"/>
      <c r="G20" s="349"/>
      <c r="H20" s="310">
        <v>45.4</v>
      </c>
      <c r="I20" s="316"/>
      <c r="J20" s="350"/>
      <c r="K20" s="279"/>
      <c r="L20" s="349"/>
      <c r="M20" s="310">
        <v>10.4</v>
      </c>
      <c r="N20" s="316"/>
      <c r="O20" s="350"/>
      <c r="P20" s="279"/>
      <c r="Q20" s="280">
        <v>3314</v>
      </c>
      <c r="R20" s="310">
        <v>10.199999999999999</v>
      </c>
      <c r="S20" s="316"/>
      <c r="T20" s="310">
        <v>-60.9</v>
      </c>
      <c r="U20" s="316"/>
      <c r="V20" s="349"/>
      <c r="W20" s="310">
        <v>4.0999999999999996</v>
      </c>
      <c r="X20" s="316"/>
      <c r="Y20" s="350"/>
      <c r="Z20" s="281"/>
    </row>
    <row r="21" spans="1:26" s="1" customFormat="1" ht="14.25" customHeight="1">
      <c r="B21" s="282"/>
      <c r="C21" s="283"/>
      <c r="D21" s="284"/>
      <c r="E21" s="285"/>
      <c r="F21" s="285"/>
      <c r="G21" s="286"/>
      <c r="H21" s="285"/>
      <c r="I21" s="285"/>
      <c r="J21" s="287"/>
      <c r="K21" s="288"/>
      <c r="L21" s="286"/>
      <c r="M21" s="285"/>
      <c r="N21" s="285"/>
      <c r="O21" s="287"/>
      <c r="P21" s="288"/>
      <c r="Q21" s="284"/>
      <c r="R21" s="285"/>
      <c r="S21" s="285"/>
      <c r="T21" s="285"/>
      <c r="U21" s="285"/>
      <c r="V21" s="286"/>
      <c r="W21" s="285"/>
      <c r="X21" s="285"/>
      <c r="Y21" s="287"/>
      <c r="Z21" s="288"/>
    </row>
    <row r="22" spans="1:26" s="1" customFormat="1" ht="32.5" customHeight="1" thickBot="1">
      <c r="A22" s="240" t="s">
        <v>312</v>
      </c>
      <c r="B22" s="242"/>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4" t="s">
        <v>1</v>
      </c>
    </row>
    <row r="23" spans="1:26" s="1" customFormat="1" ht="30" customHeight="1">
      <c r="B23" s="333" t="s">
        <v>0</v>
      </c>
      <c r="C23" s="335" t="s">
        <v>38</v>
      </c>
      <c r="D23" s="336"/>
      <c r="E23" s="336"/>
      <c r="F23" s="337"/>
      <c r="G23" s="341" t="s">
        <v>39</v>
      </c>
      <c r="H23" s="342"/>
      <c r="I23" s="342"/>
      <c r="J23" s="342"/>
      <c r="K23" s="342"/>
      <c r="L23" s="345"/>
      <c r="M23" s="345"/>
      <c r="N23" s="345"/>
      <c r="O23" s="345"/>
      <c r="P23" s="345"/>
      <c r="Q23" s="345"/>
      <c r="R23" s="345"/>
      <c r="S23" s="345"/>
      <c r="T23" s="345"/>
      <c r="U23" s="345"/>
      <c r="V23" s="345"/>
      <c r="W23" s="345"/>
      <c r="X23" s="345"/>
      <c r="Y23" s="345"/>
      <c r="Z23" s="346"/>
    </row>
    <row r="24" spans="1:26" s="89" customFormat="1" ht="18" customHeight="1">
      <c r="B24" s="334"/>
      <c r="C24" s="338"/>
      <c r="D24" s="339"/>
      <c r="E24" s="339"/>
      <c r="F24" s="340"/>
      <c r="G24" s="343"/>
      <c r="H24" s="344"/>
      <c r="I24" s="344"/>
      <c r="J24" s="344"/>
      <c r="K24" s="344"/>
      <c r="L24" s="343" t="s">
        <v>40</v>
      </c>
      <c r="M24" s="344"/>
      <c r="N24" s="344"/>
      <c r="O24" s="344"/>
      <c r="P24" s="347"/>
      <c r="Q24" s="343" t="s">
        <v>41</v>
      </c>
      <c r="R24" s="344"/>
      <c r="S24" s="344"/>
      <c r="T24" s="344"/>
      <c r="U24" s="347"/>
      <c r="V24" s="343" t="s">
        <v>42</v>
      </c>
      <c r="W24" s="344"/>
      <c r="X24" s="344"/>
      <c r="Y24" s="344"/>
      <c r="Z24" s="348"/>
    </row>
    <row r="25" spans="1:26" s="89" customFormat="1" ht="29.25" customHeight="1" thickBot="1">
      <c r="B25" s="70" t="s">
        <v>36</v>
      </c>
      <c r="C25" s="330" t="s">
        <v>37</v>
      </c>
      <c r="D25" s="331"/>
      <c r="E25" s="323" t="s">
        <v>2</v>
      </c>
      <c r="F25" s="332"/>
      <c r="G25" s="73" t="s">
        <v>37</v>
      </c>
      <c r="H25" s="321" t="s">
        <v>11</v>
      </c>
      <c r="I25" s="322"/>
      <c r="J25" s="323" t="s">
        <v>2</v>
      </c>
      <c r="K25" s="332"/>
      <c r="L25" s="74" t="s">
        <v>37</v>
      </c>
      <c r="M25" s="321" t="s">
        <v>11</v>
      </c>
      <c r="N25" s="322"/>
      <c r="O25" s="323" t="s">
        <v>2</v>
      </c>
      <c r="P25" s="332"/>
      <c r="Q25" s="75" t="s">
        <v>37</v>
      </c>
      <c r="R25" s="321" t="s">
        <v>11</v>
      </c>
      <c r="S25" s="322"/>
      <c r="T25" s="323" t="s">
        <v>2</v>
      </c>
      <c r="U25" s="332"/>
      <c r="V25" s="73" t="s">
        <v>37</v>
      </c>
      <c r="W25" s="321" t="s">
        <v>11</v>
      </c>
      <c r="X25" s="322"/>
      <c r="Y25" s="323" t="s">
        <v>2</v>
      </c>
      <c r="Z25" s="324"/>
    </row>
    <row r="26" spans="1:26" s="89" customFormat="1" ht="12" customHeight="1" thickTop="1">
      <c r="B26" s="82"/>
      <c r="C26" s="83"/>
      <c r="D26" s="84"/>
      <c r="E26" s="85"/>
      <c r="F26" s="84" t="s">
        <v>3</v>
      </c>
      <c r="G26" s="86"/>
      <c r="H26" s="87"/>
      <c r="I26" s="84" t="s">
        <v>3</v>
      </c>
      <c r="J26" s="87"/>
      <c r="K26" s="84" t="s">
        <v>3</v>
      </c>
      <c r="L26" s="86"/>
      <c r="M26" s="87"/>
      <c r="N26" s="84" t="s">
        <v>3</v>
      </c>
      <c r="O26" s="85"/>
      <c r="P26" s="84" t="s">
        <v>3</v>
      </c>
      <c r="Q26" s="86"/>
      <c r="R26" s="87"/>
      <c r="S26" s="84" t="s">
        <v>3</v>
      </c>
      <c r="T26" s="85"/>
      <c r="U26" s="84" t="s">
        <v>3</v>
      </c>
      <c r="V26" s="86"/>
      <c r="W26" s="87"/>
      <c r="X26" s="84" t="s">
        <v>3</v>
      </c>
      <c r="Y26" s="85"/>
      <c r="Z26" s="88" t="s">
        <v>3</v>
      </c>
    </row>
    <row r="27" spans="1:26" s="1" customFormat="1" ht="18" customHeight="1">
      <c r="B27" s="132" t="s">
        <v>320</v>
      </c>
      <c r="C27" s="127"/>
      <c r="D27" s="246">
        <v>30001.3</v>
      </c>
      <c r="E27" s="289">
        <v>-2</v>
      </c>
      <c r="F27" s="258"/>
      <c r="G27" s="290">
        <v>10447.700000000001</v>
      </c>
      <c r="H27" s="247">
        <v>34.799999999999997</v>
      </c>
      <c r="I27" s="258"/>
      <c r="J27" s="289">
        <v>-12.3</v>
      </c>
      <c r="K27" s="258"/>
      <c r="L27" s="290">
        <v>6792.9</v>
      </c>
      <c r="M27" s="247">
        <v>22.6</v>
      </c>
      <c r="N27" s="258"/>
      <c r="O27" s="289">
        <v>-17.600000000000001</v>
      </c>
      <c r="P27" s="258"/>
      <c r="Q27" s="290">
        <v>526.79999999999995</v>
      </c>
      <c r="R27" s="247">
        <v>1.8</v>
      </c>
      <c r="S27" s="258"/>
      <c r="T27" s="289">
        <v>0.2</v>
      </c>
      <c r="U27" s="258"/>
      <c r="V27" s="290">
        <v>3128</v>
      </c>
      <c r="W27" s="247">
        <v>10.4</v>
      </c>
      <c r="X27" s="258"/>
      <c r="Y27" s="289">
        <v>-0.4</v>
      </c>
      <c r="Z27" s="128"/>
    </row>
    <row r="28" spans="1:26" s="1" customFormat="1" ht="18" customHeight="1">
      <c r="B28" s="132" t="s">
        <v>321</v>
      </c>
      <c r="C28" s="127"/>
      <c r="D28" s="246">
        <v>24477</v>
      </c>
      <c r="E28" s="289">
        <v>-18.399999999999999</v>
      </c>
      <c r="F28" s="258"/>
      <c r="G28" s="290">
        <v>10390.200000000001</v>
      </c>
      <c r="H28" s="247">
        <v>42.4</v>
      </c>
      <c r="I28" s="258"/>
      <c r="J28" s="289">
        <v>-0.6</v>
      </c>
      <c r="K28" s="258"/>
      <c r="L28" s="290">
        <v>6726</v>
      </c>
      <c r="M28" s="247">
        <v>27.5</v>
      </c>
      <c r="N28" s="258"/>
      <c r="O28" s="289">
        <v>-1</v>
      </c>
      <c r="P28" s="258"/>
      <c r="Q28" s="290">
        <v>505</v>
      </c>
      <c r="R28" s="247">
        <v>2.1</v>
      </c>
      <c r="S28" s="258"/>
      <c r="T28" s="289">
        <v>-4.0999999999999996</v>
      </c>
      <c r="U28" s="258"/>
      <c r="V28" s="290">
        <v>3159</v>
      </c>
      <c r="W28" s="247">
        <v>12.9</v>
      </c>
      <c r="X28" s="258"/>
      <c r="Y28" s="289">
        <v>1</v>
      </c>
      <c r="Z28" s="128"/>
    </row>
    <row r="29" spans="1:26" s="1" customFormat="1" ht="18" customHeight="1">
      <c r="B29" s="325" t="s">
        <v>6</v>
      </c>
      <c r="C29" s="249"/>
      <c r="D29" s="250">
        <v>24375</v>
      </c>
      <c r="E29" s="254">
        <v>-0.4</v>
      </c>
      <c r="F29" s="252"/>
      <c r="G29" s="326">
        <v>10512</v>
      </c>
      <c r="H29" s="328">
        <v>43.1</v>
      </c>
      <c r="I29" s="252"/>
      <c r="J29" s="327">
        <v>1.2</v>
      </c>
      <c r="K29" s="252"/>
      <c r="L29" s="326">
        <v>6736</v>
      </c>
      <c r="M29" s="328">
        <v>27.6</v>
      </c>
      <c r="N29" s="252"/>
      <c r="O29" s="327">
        <v>0.1</v>
      </c>
      <c r="P29" s="252"/>
      <c r="Q29" s="326">
        <v>516</v>
      </c>
      <c r="R29" s="328">
        <v>2.1</v>
      </c>
      <c r="S29" s="252"/>
      <c r="T29" s="327">
        <v>2.2000000000000002</v>
      </c>
      <c r="U29" s="252"/>
      <c r="V29" s="326">
        <v>3260</v>
      </c>
      <c r="W29" s="328">
        <v>13.4</v>
      </c>
      <c r="X29" s="252"/>
      <c r="Y29" s="327">
        <v>3.2</v>
      </c>
      <c r="Z29" s="255"/>
    </row>
    <row r="30" spans="1:26" s="1" customFormat="1" ht="18" customHeight="1">
      <c r="B30" s="305"/>
      <c r="C30" s="256"/>
      <c r="D30" s="257">
        <v>24396</v>
      </c>
      <c r="E30" s="308">
        <v>-0.3</v>
      </c>
      <c r="F30" s="309"/>
      <c r="G30" s="307"/>
      <c r="H30" s="329"/>
      <c r="I30" s="258"/>
      <c r="J30" s="318"/>
      <c r="K30" s="258"/>
      <c r="L30" s="307"/>
      <c r="M30" s="329"/>
      <c r="N30" s="258"/>
      <c r="O30" s="318"/>
      <c r="P30" s="258"/>
      <c r="Q30" s="307"/>
      <c r="R30" s="329"/>
      <c r="S30" s="258"/>
      <c r="T30" s="318"/>
      <c r="U30" s="258"/>
      <c r="V30" s="307"/>
      <c r="W30" s="329"/>
      <c r="X30" s="258"/>
      <c r="Y30" s="318"/>
      <c r="Z30" s="260"/>
    </row>
    <row r="31" spans="1:26" s="1" customFormat="1" ht="18" customHeight="1">
      <c r="B31" s="304" t="s">
        <v>7</v>
      </c>
      <c r="C31" s="249"/>
      <c r="D31" s="250">
        <v>24487</v>
      </c>
      <c r="E31" s="254">
        <v>0.5</v>
      </c>
      <c r="F31" s="252"/>
      <c r="G31" s="253">
        <v>10427</v>
      </c>
      <c r="H31" s="251">
        <v>42.6</v>
      </c>
      <c r="I31" s="252"/>
      <c r="J31" s="254">
        <v>-0.8</v>
      </c>
      <c r="K31" s="252"/>
      <c r="L31" s="253">
        <v>6663</v>
      </c>
      <c r="M31" s="251">
        <v>27.2</v>
      </c>
      <c r="N31" s="252"/>
      <c r="O31" s="254">
        <v>-1.1000000000000001</v>
      </c>
      <c r="P31" s="252"/>
      <c r="Q31" s="253">
        <v>527</v>
      </c>
      <c r="R31" s="251">
        <v>2.2000000000000002</v>
      </c>
      <c r="S31" s="252"/>
      <c r="T31" s="254">
        <v>2.2000000000000002</v>
      </c>
      <c r="U31" s="252"/>
      <c r="V31" s="306">
        <v>3237</v>
      </c>
      <c r="W31" s="251">
        <v>13.2</v>
      </c>
      <c r="X31" s="252"/>
      <c r="Y31" s="317">
        <v>-0.7</v>
      </c>
      <c r="Z31" s="255"/>
    </row>
    <row r="32" spans="1:26" s="1" customFormat="1" ht="18" customHeight="1">
      <c r="B32" s="305"/>
      <c r="C32" s="256"/>
      <c r="D32" s="257">
        <v>36378</v>
      </c>
      <c r="E32" s="319">
        <v>49.1</v>
      </c>
      <c r="F32" s="320"/>
      <c r="G32" s="259">
        <v>10453</v>
      </c>
      <c r="H32" s="308">
        <v>28.7</v>
      </c>
      <c r="I32" s="309"/>
      <c r="J32" s="308">
        <v>-0.6</v>
      </c>
      <c r="K32" s="309"/>
      <c r="L32" s="259">
        <v>6671</v>
      </c>
      <c r="M32" s="308">
        <v>18.3</v>
      </c>
      <c r="N32" s="309"/>
      <c r="O32" s="308">
        <v>-1</v>
      </c>
      <c r="P32" s="309"/>
      <c r="Q32" s="259">
        <v>545</v>
      </c>
      <c r="R32" s="308">
        <v>1.5</v>
      </c>
      <c r="S32" s="309"/>
      <c r="T32" s="308">
        <v>5.6</v>
      </c>
      <c r="U32" s="309"/>
      <c r="V32" s="307"/>
      <c r="W32" s="308">
        <v>8.9</v>
      </c>
      <c r="X32" s="309"/>
      <c r="Y32" s="318"/>
      <c r="Z32" s="260"/>
    </row>
    <row r="33" spans="2:26" s="2" customFormat="1" ht="12" customHeight="1">
      <c r="B33" s="304" t="s">
        <v>8</v>
      </c>
      <c r="C33" s="249"/>
      <c r="D33" s="250">
        <v>26765</v>
      </c>
      <c r="E33" s="254">
        <v>9.3000000000000007</v>
      </c>
      <c r="F33" s="252"/>
      <c r="G33" s="253">
        <v>10455</v>
      </c>
      <c r="H33" s="251">
        <v>39.1</v>
      </c>
      <c r="I33" s="252"/>
      <c r="J33" s="254">
        <v>0.3</v>
      </c>
      <c r="K33" s="252"/>
      <c r="L33" s="253">
        <v>6585</v>
      </c>
      <c r="M33" s="251">
        <v>24.6</v>
      </c>
      <c r="N33" s="252"/>
      <c r="O33" s="254">
        <v>-1.2</v>
      </c>
      <c r="P33" s="252"/>
      <c r="Q33" s="253">
        <v>549</v>
      </c>
      <c r="R33" s="251">
        <v>2.1</v>
      </c>
      <c r="S33" s="252"/>
      <c r="T33" s="254">
        <v>4.2</v>
      </c>
      <c r="U33" s="252"/>
      <c r="V33" s="306">
        <v>3320</v>
      </c>
      <c r="W33" s="251">
        <v>12.4</v>
      </c>
      <c r="X33" s="252"/>
      <c r="Y33" s="317">
        <v>2.6</v>
      </c>
      <c r="Z33" s="255"/>
    </row>
    <row r="34" spans="2:26" s="1" customFormat="1" ht="18" customHeight="1">
      <c r="B34" s="305"/>
      <c r="C34" s="256"/>
      <c r="D34" s="257">
        <v>45303</v>
      </c>
      <c r="E34" s="308">
        <v>24.5</v>
      </c>
      <c r="F34" s="309"/>
      <c r="G34" s="259">
        <v>10531</v>
      </c>
      <c r="H34" s="308">
        <v>23.2</v>
      </c>
      <c r="I34" s="309"/>
      <c r="J34" s="308">
        <v>0.7</v>
      </c>
      <c r="K34" s="309"/>
      <c r="L34" s="259">
        <v>6600</v>
      </c>
      <c r="M34" s="308">
        <v>14.6</v>
      </c>
      <c r="N34" s="309"/>
      <c r="O34" s="308">
        <v>-1.1000000000000001</v>
      </c>
      <c r="P34" s="309"/>
      <c r="Q34" s="259">
        <v>610</v>
      </c>
      <c r="R34" s="308">
        <v>1.3</v>
      </c>
      <c r="S34" s="309"/>
      <c r="T34" s="308">
        <v>11.9</v>
      </c>
      <c r="U34" s="309"/>
      <c r="V34" s="307"/>
      <c r="W34" s="308">
        <v>7.3</v>
      </c>
      <c r="X34" s="309"/>
      <c r="Y34" s="318"/>
      <c r="Z34" s="260"/>
    </row>
    <row r="35" spans="2:26" s="1" customFormat="1" ht="18" customHeight="1">
      <c r="B35" s="304" t="s">
        <v>317</v>
      </c>
      <c r="C35" s="249"/>
      <c r="D35" s="262">
        <v>25709</v>
      </c>
      <c r="E35" s="263">
        <v>-3.9</v>
      </c>
      <c r="F35" s="265"/>
      <c r="G35" s="266">
        <v>10696</v>
      </c>
      <c r="H35" s="264">
        <v>41.6</v>
      </c>
      <c r="I35" s="265"/>
      <c r="J35" s="263">
        <v>2.2999999999999998</v>
      </c>
      <c r="K35" s="265"/>
      <c r="L35" s="266">
        <v>6757</v>
      </c>
      <c r="M35" s="264">
        <v>26.3</v>
      </c>
      <c r="N35" s="265"/>
      <c r="O35" s="263">
        <v>2.6</v>
      </c>
      <c r="P35" s="265"/>
      <c r="Q35" s="266">
        <v>563</v>
      </c>
      <c r="R35" s="264">
        <v>2.2000000000000002</v>
      </c>
      <c r="S35" s="265"/>
      <c r="T35" s="263">
        <v>2.5</v>
      </c>
      <c r="U35" s="265"/>
      <c r="V35" s="306">
        <v>3376</v>
      </c>
      <c r="W35" s="264">
        <v>13.1</v>
      </c>
      <c r="X35" s="265"/>
      <c r="Y35" s="317">
        <v>1.7</v>
      </c>
      <c r="Z35" s="255"/>
    </row>
    <row r="36" spans="2:26" s="1" customFormat="1" ht="14.25" customHeight="1">
      <c r="B36" s="305"/>
      <c r="C36" s="256"/>
      <c r="D36" s="257">
        <v>37995</v>
      </c>
      <c r="E36" s="308">
        <v>-16.100000000000001</v>
      </c>
      <c r="F36" s="309"/>
      <c r="G36" s="259">
        <v>10857</v>
      </c>
      <c r="H36" s="308">
        <v>28.6</v>
      </c>
      <c r="I36" s="309"/>
      <c r="J36" s="308">
        <v>3.1</v>
      </c>
      <c r="K36" s="309"/>
      <c r="L36" s="259">
        <v>6764</v>
      </c>
      <c r="M36" s="308">
        <v>17.8</v>
      </c>
      <c r="N36" s="309"/>
      <c r="O36" s="308">
        <v>2.5</v>
      </c>
      <c r="P36" s="309"/>
      <c r="Q36" s="259">
        <v>718</v>
      </c>
      <c r="R36" s="308">
        <v>1.9</v>
      </c>
      <c r="S36" s="309"/>
      <c r="T36" s="308">
        <v>17.7</v>
      </c>
      <c r="U36" s="309"/>
      <c r="V36" s="307"/>
      <c r="W36" s="308">
        <v>8.9</v>
      </c>
      <c r="X36" s="309"/>
      <c r="Y36" s="318"/>
      <c r="Z36" s="260"/>
    </row>
    <row r="37" spans="2:26" s="1" customFormat="1" ht="15" customHeight="1">
      <c r="B37" s="312" t="s">
        <v>571</v>
      </c>
      <c r="C37" s="291" t="s">
        <v>4</v>
      </c>
      <c r="D37" s="269"/>
      <c r="E37" s="274"/>
      <c r="F37" s="273"/>
      <c r="G37" s="271"/>
      <c r="H37" s="272"/>
      <c r="I37" s="273"/>
      <c r="J37" s="274"/>
      <c r="K37" s="273"/>
      <c r="L37" s="271"/>
      <c r="M37" s="272"/>
      <c r="N37" s="273"/>
      <c r="O37" s="274"/>
      <c r="P37" s="273"/>
      <c r="Q37" s="271"/>
      <c r="R37" s="272"/>
      <c r="S37" s="273"/>
      <c r="T37" s="274"/>
      <c r="U37" s="273"/>
      <c r="V37" s="271"/>
      <c r="W37" s="272"/>
      <c r="X37" s="273"/>
      <c r="Y37" s="274"/>
      <c r="Z37" s="275"/>
    </row>
    <row r="38" spans="2:26" s="1" customFormat="1" ht="15" customHeight="1">
      <c r="B38" s="312"/>
      <c r="C38" s="249"/>
      <c r="D38" s="250">
        <v>25923</v>
      </c>
      <c r="E38" s="254">
        <v>0.83099999999999996</v>
      </c>
      <c r="F38" s="252"/>
      <c r="G38" s="253">
        <v>10501</v>
      </c>
      <c r="H38" s="251">
        <v>40.51</v>
      </c>
      <c r="I38" s="252"/>
      <c r="J38" s="254">
        <v>-1.819</v>
      </c>
      <c r="K38" s="252"/>
      <c r="L38" s="253">
        <v>6591</v>
      </c>
      <c r="M38" s="251">
        <v>25.4</v>
      </c>
      <c r="N38" s="252"/>
      <c r="O38" s="254">
        <v>-2.4609999999999999</v>
      </c>
      <c r="P38" s="252"/>
      <c r="Q38" s="253">
        <v>594</v>
      </c>
      <c r="R38" s="251">
        <v>2.29</v>
      </c>
      <c r="S38" s="252"/>
      <c r="T38" s="254">
        <v>5.58</v>
      </c>
      <c r="U38" s="252"/>
      <c r="V38" s="326">
        <v>3316</v>
      </c>
      <c r="W38" s="251">
        <v>12.79</v>
      </c>
      <c r="X38" s="252"/>
      <c r="Y38" s="327">
        <v>-1.7669999999999999</v>
      </c>
      <c r="Z38" s="255"/>
    </row>
    <row r="39" spans="2:26" s="1" customFormat="1" ht="18" customHeight="1" thickBot="1">
      <c r="B39" s="313"/>
      <c r="C39" s="277"/>
      <c r="D39" s="278">
        <v>32338</v>
      </c>
      <c r="E39" s="310">
        <v>-14.9</v>
      </c>
      <c r="F39" s="316"/>
      <c r="G39" s="280">
        <v>10591</v>
      </c>
      <c r="H39" s="310">
        <v>32.799999999999997</v>
      </c>
      <c r="I39" s="316"/>
      <c r="J39" s="310">
        <v>-2.5</v>
      </c>
      <c r="K39" s="316"/>
      <c r="L39" s="280">
        <v>6591</v>
      </c>
      <c r="M39" s="310">
        <v>20.399999999999999</v>
      </c>
      <c r="N39" s="316"/>
      <c r="O39" s="310">
        <v>-2.6</v>
      </c>
      <c r="P39" s="316"/>
      <c r="Q39" s="280">
        <v>684</v>
      </c>
      <c r="R39" s="310">
        <v>2.1</v>
      </c>
      <c r="S39" s="316"/>
      <c r="T39" s="310">
        <v>-4.7</v>
      </c>
      <c r="U39" s="316"/>
      <c r="V39" s="349"/>
      <c r="W39" s="310">
        <v>10.3</v>
      </c>
      <c r="X39" s="316"/>
      <c r="Y39" s="350"/>
      <c r="Z39" s="281"/>
    </row>
    <row r="40" spans="2:26" s="89" customFormat="1" ht="17.5" customHeight="1" thickBot="1">
      <c r="B40" s="242"/>
      <c r="C40" s="243"/>
      <c r="D40" s="243"/>
      <c r="E40" s="243"/>
      <c r="F40" s="243"/>
      <c r="G40" s="243"/>
      <c r="H40" s="243"/>
      <c r="I40" s="243"/>
      <c r="J40" s="243"/>
      <c r="K40" s="243"/>
      <c r="L40" s="243"/>
      <c r="M40" s="243"/>
      <c r="N40" s="243"/>
      <c r="O40" s="243"/>
      <c r="P40" s="243"/>
      <c r="Q40" s="243"/>
      <c r="R40" s="243"/>
      <c r="S40" s="243"/>
      <c r="T40" s="243"/>
      <c r="U40" s="244" t="s">
        <v>1</v>
      </c>
      <c r="V40" s="243"/>
      <c r="W40" s="243"/>
      <c r="X40" s="243"/>
      <c r="Y40" s="243"/>
      <c r="Z40" s="292"/>
    </row>
    <row r="41" spans="2:26" s="89" customFormat="1" ht="18" customHeight="1">
      <c r="B41" s="333" t="s">
        <v>0</v>
      </c>
      <c r="C41" s="335" t="s">
        <v>38</v>
      </c>
      <c r="D41" s="336"/>
      <c r="E41" s="336"/>
      <c r="F41" s="337"/>
      <c r="G41" s="341" t="s">
        <v>43</v>
      </c>
      <c r="H41" s="342"/>
      <c r="I41" s="342"/>
      <c r="J41" s="342"/>
      <c r="K41" s="342"/>
      <c r="L41" s="345"/>
      <c r="M41" s="345"/>
      <c r="N41" s="345"/>
      <c r="O41" s="345"/>
      <c r="P41" s="345"/>
      <c r="Q41" s="345"/>
      <c r="R41" s="345"/>
      <c r="S41" s="345"/>
      <c r="T41" s="345"/>
      <c r="U41" s="346"/>
      <c r="V41" s="1"/>
      <c r="W41" s="1"/>
      <c r="X41" s="1"/>
      <c r="Y41" s="1"/>
      <c r="Z41" s="1"/>
    </row>
    <row r="42" spans="2:26" s="89" customFormat="1" ht="18" customHeight="1">
      <c r="B42" s="334"/>
      <c r="C42" s="338"/>
      <c r="D42" s="339"/>
      <c r="E42" s="339"/>
      <c r="F42" s="340"/>
      <c r="G42" s="343"/>
      <c r="H42" s="344"/>
      <c r="I42" s="344"/>
      <c r="J42" s="344"/>
      <c r="K42" s="344"/>
      <c r="L42" s="343" t="s">
        <v>28</v>
      </c>
      <c r="M42" s="344"/>
      <c r="N42" s="344"/>
      <c r="O42" s="344"/>
      <c r="P42" s="347"/>
      <c r="Q42" s="343" t="s">
        <v>29</v>
      </c>
      <c r="R42" s="344"/>
      <c r="S42" s="344"/>
      <c r="T42" s="344"/>
      <c r="U42" s="348"/>
      <c r="V42" s="1"/>
      <c r="W42" s="1"/>
      <c r="X42" s="1"/>
      <c r="Y42" s="1"/>
      <c r="Z42" s="1"/>
    </row>
    <row r="43" spans="2:26" s="1" customFormat="1" ht="29.25" customHeight="1" thickBot="1">
      <c r="B43" s="70" t="s">
        <v>36</v>
      </c>
      <c r="C43" s="330" t="s">
        <v>37</v>
      </c>
      <c r="D43" s="331"/>
      <c r="E43" s="323" t="s">
        <v>2</v>
      </c>
      <c r="F43" s="332"/>
      <c r="G43" s="73" t="s">
        <v>37</v>
      </c>
      <c r="H43" s="321" t="s">
        <v>11</v>
      </c>
      <c r="I43" s="322"/>
      <c r="J43" s="323" t="s">
        <v>2</v>
      </c>
      <c r="K43" s="332"/>
      <c r="L43" s="74" t="s">
        <v>37</v>
      </c>
      <c r="M43" s="321" t="s">
        <v>11</v>
      </c>
      <c r="N43" s="322"/>
      <c r="O43" s="323" t="s">
        <v>2</v>
      </c>
      <c r="P43" s="332"/>
      <c r="Q43" s="73" t="s">
        <v>37</v>
      </c>
      <c r="R43" s="321" t="s">
        <v>11</v>
      </c>
      <c r="S43" s="322"/>
      <c r="T43" s="323" t="s">
        <v>2</v>
      </c>
      <c r="U43" s="324"/>
    </row>
    <row r="44" spans="2:26" s="1" customFormat="1" ht="12" customHeight="1" thickTop="1">
      <c r="B44" s="82"/>
      <c r="C44" s="77"/>
      <c r="D44" s="78"/>
      <c r="E44" s="81"/>
      <c r="F44" s="78" t="s">
        <v>3</v>
      </c>
      <c r="G44" s="86"/>
      <c r="H44" s="87"/>
      <c r="I44" s="84" t="s">
        <v>3</v>
      </c>
      <c r="J44" s="87"/>
      <c r="K44" s="84" t="s">
        <v>3</v>
      </c>
      <c r="L44" s="86"/>
      <c r="M44" s="87"/>
      <c r="N44" s="84" t="s">
        <v>3</v>
      </c>
      <c r="O44" s="85"/>
      <c r="P44" s="84" t="s">
        <v>3</v>
      </c>
      <c r="Q44" s="86"/>
      <c r="R44" s="87"/>
      <c r="S44" s="84" t="s">
        <v>3</v>
      </c>
      <c r="T44" s="85"/>
      <c r="U44" s="88" t="s">
        <v>3</v>
      </c>
      <c r="V44" s="89"/>
      <c r="W44" s="89"/>
      <c r="X44" s="89"/>
      <c r="Y44" s="89"/>
      <c r="Z44" s="89"/>
    </row>
    <row r="45" spans="2:26" s="1" customFormat="1" ht="18" customHeight="1">
      <c r="B45" s="132" t="s">
        <v>320</v>
      </c>
      <c r="C45" s="127"/>
      <c r="D45" s="246">
        <v>30001.3</v>
      </c>
      <c r="E45" s="289">
        <v>-2</v>
      </c>
      <c r="F45" s="258"/>
      <c r="G45" s="290">
        <v>1513</v>
      </c>
      <c r="H45" s="289">
        <v>5</v>
      </c>
      <c r="I45" s="258"/>
      <c r="J45" s="289">
        <v>-6.4</v>
      </c>
      <c r="K45" s="258"/>
      <c r="L45" s="290">
        <v>854.6</v>
      </c>
      <c r="M45" s="247">
        <v>2.8</v>
      </c>
      <c r="N45" s="258"/>
      <c r="O45" s="289">
        <v>0.4</v>
      </c>
      <c r="P45" s="258"/>
      <c r="Q45" s="290">
        <v>658.4</v>
      </c>
      <c r="R45" s="247">
        <v>2.2000000000000002</v>
      </c>
      <c r="S45" s="258"/>
      <c r="T45" s="289">
        <v>-14</v>
      </c>
      <c r="U45" s="128"/>
      <c r="V45" s="89"/>
      <c r="W45" s="89"/>
      <c r="X45" s="89"/>
      <c r="Y45" s="89"/>
      <c r="Z45" s="89"/>
    </row>
    <row r="46" spans="2:26" s="1" customFormat="1" ht="18" customHeight="1">
      <c r="B46" s="131" t="s">
        <v>321</v>
      </c>
      <c r="C46" s="129"/>
      <c r="D46" s="293">
        <v>24477</v>
      </c>
      <c r="E46" s="294">
        <v>-18.399999999999999</v>
      </c>
      <c r="F46" s="295"/>
      <c r="G46" s="296">
        <v>1592</v>
      </c>
      <c r="H46" s="294">
        <v>6.5</v>
      </c>
      <c r="I46" s="295"/>
      <c r="J46" s="294">
        <v>5.2</v>
      </c>
      <c r="K46" s="295"/>
      <c r="L46" s="296">
        <v>902</v>
      </c>
      <c r="M46" s="297">
        <v>3.7</v>
      </c>
      <c r="N46" s="295"/>
      <c r="O46" s="294">
        <v>5.5</v>
      </c>
      <c r="P46" s="295"/>
      <c r="Q46" s="296">
        <v>690</v>
      </c>
      <c r="R46" s="297">
        <v>2.8</v>
      </c>
      <c r="S46" s="295"/>
      <c r="T46" s="294">
        <v>4.9000000000000004</v>
      </c>
      <c r="U46" s="130"/>
      <c r="V46" s="89"/>
      <c r="W46" s="89"/>
      <c r="X46" s="89"/>
      <c r="Y46" s="89"/>
      <c r="Z46" s="89"/>
    </row>
    <row r="47" spans="2:26" s="1" customFormat="1" ht="18" customHeight="1">
      <c r="B47" s="325" t="s">
        <v>6</v>
      </c>
      <c r="C47" s="249"/>
      <c r="D47" s="250">
        <v>24375</v>
      </c>
      <c r="E47" s="254">
        <v>-0.4</v>
      </c>
      <c r="F47" s="252"/>
      <c r="G47" s="326">
        <v>1519</v>
      </c>
      <c r="H47" s="327">
        <v>6.2</v>
      </c>
      <c r="I47" s="252"/>
      <c r="J47" s="327">
        <v>-4.5999999999999996</v>
      </c>
      <c r="K47" s="252"/>
      <c r="L47" s="326">
        <v>886</v>
      </c>
      <c r="M47" s="328">
        <v>3.6</v>
      </c>
      <c r="N47" s="252"/>
      <c r="O47" s="327">
        <v>-1.8</v>
      </c>
      <c r="P47" s="252"/>
      <c r="Q47" s="326">
        <v>634</v>
      </c>
      <c r="R47" s="328">
        <v>2.6</v>
      </c>
      <c r="S47" s="252"/>
      <c r="T47" s="327">
        <v>-8.1</v>
      </c>
      <c r="U47" s="255"/>
    </row>
    <row r="48" spans="2:26" s="1" customFormat="1" ht="18" customHeight="1">
      <c r="B48" s="305"/>
      <c r="C48" s="256"/>
      <c r="D48" s="257">
        <v>24396</v>
      </c>
      <c r="E48" s="308">
        <v>-0.3</v>
      </c>
      <c r="F48" s="309"/>
      <c r="G48" s="307"/>
      <c r="H48" s="318"/>
      <c r="I48" s="258"/>
      <c r="J48" s="318"/>
      <c r="K48" s="258"/>
      <c r="L48" s="307"/>
      <c r="M48" s="329"/>
      <c r="N48" s="258"/>
      <c r="O48" s="318"/>
      <c r="P48" s="258"/>
      <c r="Q48" s="307"/>
      <c r="R48" s="329"/>
      <c r="S48" s="258"/>
      <c r="T48" s="318"/>
      <c r="U48" s="260"/>
    </row>
    <row r="49" spans="1:26" s="2" customFormat="1" ht="12" customHeight="1">
      <c r="B49" s="304" t="s">
        <v>7</v>
      </c>
      <c r="C49" s="249"/>
      <c r="D49" s="250">
        <v>24487</v>
      </c>
      <c r="E49" s="254">
        <v>0.5</v>
      </c>
      <c r="F49" s="252"/>
      <c r="G49" s="253">
        <v>1465</v>
      </c>
      <c r="H49" s="254">
        <v>6</v>
      </c>
      <c r="I49" s="252"/>
      <c r="J49" s="254">
        <v>-3.6</v>
      </c>
      <c r="K49" s="252"/>
      <c r="L49" s="253">
        <v>968</v>
      </c>
      <c r="M49" s="251">
        <v>4</v>
      </c>
      <c r="N49" s="252"/>
      <c r="O49" s="254">
        <v>9.3000000000000007</v>
      </c>
      <c r="P49" s="252"/>
      <c r="Q49" s="306">
        <v>497</v>
      </c>
      <c r="R49" s="251">
        <v>2</v>
      </c>
      <c r="S49" s="252"/>
      <c r="T49" s="317">
        <v>-21.6</v>
      </c>
      <c r="U49" s="255"/>
      <c r="V49" s="1"/>
      <c r="W49" s="1"/>
      <c r="X49" s="1"/>
      <c r="Y49" s="1"/>
      <c r="Z49" s="1"/>
    </row>
    <row r="50" spans="1:26" s="1" customFormat="1" ht="18" customHeight="1">
      <c r="B50" s="305"/>
      <c r="C50" s="256"/>
      <c r="D50" s="257">
        <v>36378</v>
      </c>
      <c r="E50" s="308">
        <v>49.1</v>
      </c>
      <c r="F50" s="309"/>
      <c r="G50" s="259">
        <v>1469</v>
      </c>
      <c r="H50" s="308">
        <v>4</v>
      </c>
      <c r="I50" s="309"/>
      <c r="J50" s="308">
        <v>-3.3</v>
      </c>
      <c r="K50" s="309"/>
      <c r="L50" s="259">
        <v>971</v>
      </c>
      <c r="M50" s="308">
        <v>2.7</v>
      </c>
      <c r="N50" s="309"/>
      <c r="O50" s="308">
        <v>9.6</v>
      </c>
      <c r="P50" s="309"/>
      <c r="Q50" s="307"/>
      <c r="R50" s="308">
        <v>1.4</v>
      </c>
      <c r="S50" s="309"/>
      <c r="T50" s="318"/>
      <c r="U50" s="260"/>
    </row>
    <row r="51" spans="1:26" s="1" customFormat="1" ht="18" customHeight="1">
      <c r="B51" s="304" t="s">
        <v>8</v>
      </c>
      <c r="C51" s="249"/>
      <c r="D51" s="250">
        <v>26765</v>
      </c>
      <c r="E51" s="254">
        <v>9.3000000000000007</v>
      </c>
      <c r="F51" s="252"/>
      <c r="G51" s="253">
        <v>1556</v>
      </c>
      <c r="H51" s="254">
        <v>5.8</v>
      </c>
      <c r="I51" s="252"/>
      <c r="J51" s="254">
        <v>6.2</v>
      </c>
      <c r="K51" s="252"/>
      <c r="L51" s="253">
        <v>985</v>
      </c>
      <c r="M51" s="251">
        <v>3.7</v>
      </c>
      <c r="N51" s="252"/>
      <c r="O51" s="254">
        <v>1.7</v>
      </c>
      <c r="P51" s="252"/>
      <c r="Q51" s="306">
        <v>571</v>
      </c>
      <c r="R51" s="251">
        <v>2.1</v>
      </c>
      <c r="S51" s="252"/>
      <c r="T51" s="317">
        <v>15</v>
      </c>
      <c r="U51" s="255"/>
    </row>
    <row r="52" spans="1:26" s="1" customFormat="1" ht="15" customHeight="1">
      <c r="A52" s="90" t="s">
        <v>319</v>
      </c>
      <c r="B52" s="305"/>
      <c r="C52" s="256"/>
      <c r="D52" s="257">
        <v>45303</v>
      </c>
      <c r="E52" s="308">
        <v>24.5</v>
      </c>
      <c r="F52" s="309"/>
      <c r="G52" s="259">
        <v>1567</v>
      </c>
      <c r="H52" s="308">
        <v>3.5</v>
      </c>
      <c r="I52" s="309"/>
      <c r="J52" s="308">
        <v>6.7</v>
      </c>
      <c r="K52" s="309"/>
      <c r="L52" s="259">
        <v>996</v>
      </c>
      <c r="M52" s="308">
        <v>2.2000000000000002</v>
      </c>
      <c r="N52" s="309"/>
      <c r="O52" s="308">
        <v>2.6</v>
      </c>
      <c r="P52" s="309"/>
      <c r="Q52" s="307"/>
      <c r="R52" s="308">
        <v>1.3</v>
      </c>
      <c r="S52" s="309"/>
      <c r="T52" s="318"/>
      <c r="U52" s="301"/>
    </row>
    <row r="53" spans="1:26" ht="15" customHeight="1">
      <c r="A53" s="90" t="s">
        <v>322</v>
      </c>
      <c r="B53" s="304" t="s">
        <v>317</v>
      </c>
      <c r="C53" s="249"/>
      <c r="D53" s="262">
        <v>25709</v>
      </c>
      <c r="E53" s="263">
        <v>-3.9</v>
      </c>
      <c r="F53" s="265"/>
      <c r="G53" s="266">
        <v>1589</v>
      </c>
      <c r="H53" s="263">
        <v>6.2</v>
      </c>
      <c r="I53" s="265"/>
      <c r="J53" s="263">
        <v>2.1</v>
      </c>
      <c r="K53" s="265"/>
      <c r="L53" s="266">
        <v>868</v>
      </c>
      <c r="M53" s="264">
        <v>3.4</v>
      </c>
      <c r="N53" s="265"/>
      <c r="O53" s="263">
        <v>-11.9</v>
      </c>
      <c r="P53" s="265"/>
      <c r="Q53" s="306">
        <v>721</v>
      </c>
      <c r="R53" s="264">
        <v>2.8</v>
      </c>
      <c r="S53" s="265"/>
      <c r="T53" s="317">
        <v>26.3</v>
      </c>
      <c r="U53" s="267"/>
      <c r="V53" s="2"/>
      <c r="W53" s="2"/>
      <c r="X53" s="2"/>
      <c r="Y53" s="2"/>
      <c r="Z53" s="2"/>
    </row>
    <row r="54" spans="1:26" ht="15" customHeight="1">
      <c r="A54" s="90" t="s">
        <v>547</v>
      </c>
      <c r="B54" s="305"/>
      <c r="C54" s="256"/>
      <c r="D54" s="257">
        <v>37995</v>
      </c>
      <c r="E54" s="319">
        <v>-16.100000000000001</v>
      </c>
      <c r="F54" s="320"/>
      <c r="G54" s="259">
        <v>1604</v>
      </c>
      <c r="H54" s="308">
        <v>4.2</v>
      </c>
      <c r="I54" s="309"/>
      <c r="J54" s="298">
        <v>2.4</v>
      </c>
      <c r="K54" s="258"/>
      <c r="L54" s="259">
        <v>883</v>
      </c>
      <c r="M54" s="308">
        <v>2.2999999999999998</v>
      </c>
      <c r="N54" s="309"/>
      <c r="O54" s="308">
        <v>-11.3</v>
      </c>
      <c r="P54" s="309"/>
      <c r="Q54" s="307"/>
      <c r="R54" s="308">
        <v>1.9</v>
      </c>
      <c r="S54" s="309"/>
      <c r="T54" s="318"/>
      <c r="U54" s="260"/>
      <c r="V54" s="1"/>
      <c r="W54" s="1"/>
      <c r="X54" s="1"/>
      <c r="Y54" s="1"/>
      <c r="Z54" s="1"/>
    </row>
    <row r="55" spans="1:26" ht="15" customHeight="1">
      <c r="A55" s="90" t="s">
        <v>318</v>
      </c>
      <c r="B55" s="312" t="s">
        <v>571</v>
      </c>
      <c r="C55" s="291" t="s">
        <v>4</v>
      </c>
      <c r="D55" s="269"/>
      <c r="E55" s="274"/>
      <c r="F55" s="273"/>
      <c r="G55" s="271"/>
      <c r="H55" s="274"/>
      <c r="I55" s="273"/>
      <c r="J55" s="274"/>
      <c r="K55" s="273"/>
      <c r="L55" s="271"/>
      <c r="M55" s="272"/>
      <c r="N55" s="273"/>
      <c r="O55" s="274"/>
      <c r="P55" s="273"/>
      <c r="Q55" s="271"/>
      <c r="R55" s="272"/>
      <c r="S55" s="273"/>
      <c r="T55" s="274"/>
      <c r="U55" s="275"/>
      <c r="V55" s="1"/>
      <c r="W55" s="1"/>
      <c r="X55" s="1"/>
      <c r="Y55" s="1"/>
      <c r="Z55" s="1"/>
    </row>
    <row r="56" spans="1:26" ht="14">
      <c r="B56" s="312"/>
      <c r="C56" s="249"/>
      <c r="D56" s="250">
        <v>25923</v>
      </c>
      <c r="E56" s="254">
        <v>0.8</v>
      </c>
      <c r="F56" s="252"/>
      <c r="G56" s="253">
        <v>1666</v>
      </c>
      <c r="H56" s="254">
        <v>6.4</v>
      </c>
      <c r="I56" s="252"/>
      <c r="J56" s="254">
        <v>4.8</v>
      </c>
      <c r="K56" s="252"/>
      <c r="L56" s="253">
        <v>894</v>
      </c>
      <c r="M56" s="251">
        <v>3.4</v>
      </c>
      <c r="N56" s="252"/>
      <c r="O56" s="254">
        <v>3</v>
      </c>
      <c r="P56" s="252"/>
      <c r="Q56" s="253">
        <v>772</v>
      </c>
      <c r="R56" s="251">
        <v>3</v>
      </c>
      <c r="S56" s="252"/>
      <c r="T56" s="254">
        <v>7.1</v>
      </c>
      <c r="U56" s="255"/>
      <c r="V56" s="1"/>
      <c r="W56" s="1"/>
      <c r="X56" s="1"/>
      <c r="Y56" s="1"/>
      <c r="Z56" s="1"/>
    </row>
    <row r="57" spans="1:26" ht="14.5" thickBot="1">
      <c r="B57" s="313"/>
      <c r="C57" s="277"/>
      <c r="D57" s="278">
        <v>32338</v>
      </c>
      <c r="E57" s="314">
        <v>-14.9</v>
      </c>
      <c r="F57" s="315"/>
      <c r="G57" s="280">
        <v>1675</v>
      </c>
      <c r="H57" s="310">
        <v>5.2</v>
      </c>
      <c r="I57" s="316"/>
      <c r="J57" s="299">
        <v>4.4000000000000004</v>
      </c>
      <c r="K57" s="279"/>
      <c r="L57" s="280">
        <v>904</v>
      </c>
      <c r="M57" s="310">
        <v>2.8</v>
      </c>
      <c r="N57" s="316"/>
      <c r="O57" s="310">
        <v>2.4</v>
      </c>
      <c r="P57" s="316"/>
      <c r="Q57" s="280"/>
      <c r="R57" s="310">
        <v>2.4</v>
      </c>
      <c r="S57" s="316"/>
      <c r="T57" s="310"/>
      <c r="U57" s="311"/>
    </row>
    <row r="58" spans="1:26">
      <c r="B58" s="300" t="s">
        <v>574</v>
      </c>
      <c r="C58" s="1"/>
      <c r="D58" s="1"/>
      <c r="E58" s="1"/>
      <c r="F58" s="1"/>
      <c r="G58" s="1"/>
      <c r="H58" s="1"/>
      <c r="I58" s="1"/>
      <c r="J58" s="1"/>
      <c r="K58" s="1"/>
      <c r="L58" s="1"/>
      <c r="M58" s="1"/>
      <c r="N58" s="1"/>
      <c r="O58" s="1"/>
      <c r="P58" s="1"/>
      <c r="Q58" s="1"/>
      <c r="R58" s="1"/>
      <c r="S58" s="1"/>
      <c r="T58" s="1"/>
      <c r="U58" s="1"/>
    </row>
    <row r="59" spans="1:26">
      <c r="B59" s="300" t="s">
        <v>575</v>
      </c>
    </row>
    <row r="60" spans="1:26">
      <c r="B60" s="300" t="s">
        <v>576</v>
      </c>
    </row>
    <row r="61" spans="1:26">
      <c r="B61" s="300" t="s">
        <v>577</v>
      </c>
    </row>
  </sheetData>
  <sheetProtection algorithmName="SHA-512" hashValue="qEk8UtZYm2fNxQSkflvA0Vn0rhaZMAfKJPGNgJs//6SjYgenrN6QBVK0V0wcrPYo/yIIWhe7mzj+wYCHDatLng==" saltValue="Xd6/xHMSJVM0KQ7rlvuSXw==" spinCount="100000" sheet="1" objects="1" scenarios="1"/>
  <mergeCells count="215">
    <mergeCell ref="Q5:U5"/>
    <mergeCell ref="V5:Z5"/>
    <mergeCell ref="E6:F6"/>
    <mergeCell ref="H6:I6"/>
    <mergeCell ref="J6:K6"/>
    <mergeCell ref="M6:N6"/>
    <mergeCell ref="O6:P6"/>
    <mergeCell ref="B10:B11"/>
    <mergeCell ref="G10:G11"/>
    <mergeCell ref="H10:H11"/>
    <mergeCell ref="J10:J11"/>
    <mergeCell ref="L10:L11"/>
    <mergeCell ref="M10:M11"/>
    <mergeCell ref="C5:F5"/>
    <mergeCell ref="G5:K5"/>
    <mergeCell ref="L5:P5"/>
    <mergeCell ref="O10:O11"/>
    <mergeCell ref="V10:V11"/>
    <mergeCell ref="W10:W11"/>
    <mergeCell ref="Y10:Y11"/>
    <mergeCell ref="E11:F11"/>
    <mergeCell ref="R11:S11"/>
    <mergeCell ref="T11:U11"/>
    <mergeCell ref="R6:S6"/>
    <mergeCell ref="T6:U6"/>
    <mergeCell ref="W6:X6"/>
    <mergeCell ref="Y6:Z6"/>
    <mergeCell ref="Y12:Y13"/>
    <mergeCell ref="E13:F13"/>
    <mergeCell ref="H13:I13"/>
    <mergeCell ref="M13:N13"/>
    <mergeCell ref="R13:S13"/>
    <mergeCell ref="T13:U13"/>
    <mergeCell ref="W13:X13"/>
    <mergeCell ref="B12:B13"/>
    <mergeCell ref="G12:G13"/>
    <mergeCell ref="J12:J13"/>
    <mergeCell ref="L12:L13"/>
    <mergeCell ref="O12:O13"/>
    <mergeCell ref="V12:V13"/>
    <mergeCell ref="Y14:Y15"/>
    <mergeCell ref="E15:F15"/>
    <mergeCell ref="H15:I15"/>
    <mergeCell ref="M15:N15"/>
    <mergeCell ref="R15:S15"/>
    <mergeCell ref="T15:U15"/>
    <mergeCell ref="W15:X15"/>
    <mergeCell ref="B14:B15"/>
    <mergeCell ref="G14:G15"/>
    <mergeCell ref="J14:J15"/>
    <mergeCell ref="L14:L15"/>
    <mergeCell ref="O14:O15"/>
    <mergeCell ref="V14:V15"/>
    <mergeCell ref="Y16:Y17"/>
    <mergeCell ref="E17:F17"/>
    <mergeCell ref="H17:I17"/>
    <mergeCell ref="M17:N17"/>
    <mergeCell ref="R17:S17"/>
    <mergeCell ref="T17:U17"/>
    <mergeCell ref="W17:X17"/>
    <mergeCell ref="B16:B17"/>
    <mergeCell ref="G16:G17"/>
    <mergeCell ref="J16:J17"/>
    <mergeCell ref="L16:L17"/>
    <mergeCell ref="O16:O17"/>
    <mergeCell ref="V16:V17"/>
    <mergeCell ref="Y19:Y20"/>
    <mergeCell ref="E20:F20"/>
    <mergeCell ref="H20:I20"/>
    <mergeCell ref="M20:N20"/>
    <mergeCell ref="R20:S20"/>
    <mergeCell ref="T20:U20"/>
    <mergeCell ref="W20:X20"/>
    <mergeCell ref="B18:B20"/>
    <mergeCell ref="G19:G20"/>
    <mergeCell ref="J19:J20"/>
    <mergeCell ref="L19:L20"/>
    <mergeCell ref="O19:O20"/>
    <mergeCell ref="V19:V20"/>
    <mergeCell ref="B23:B24"/>
    <mergeCell ref="C23:F24"/>
    <mergeCell ref="G23:K24"/>
    <mergeCell ref="L23:P23"/>
    <mergeCell ref="Q23:U23"/>
    <mergeCell ref="V23:Z23"/>
    <mergeCell ref="L24:P24"/>
    <mergeCell ref="Q24:U24"/>
    <mergeCell ref="V24:Z24"/>
    <mergeCell ref="R25:S25"/>
    <mergeCell ref="T25:U25"/>
    <mergeCell ref="W25:X25"/>
    <mergeCell ref="Y25:Z25"/>
    <mergeCell ref="B29:B30"/>
    <mergeCell ref="G29:G30"/>
    <mergeCell ref="H29:H30"/>
    <mergeCell ref="J29:J30"/>
    <mergeCell ref="L29:L30"/>
    <mergeCell ref="M29:M30"/>
    <mergeCell ref="C25:D25"/>
    <mergeCell ref="E25:F25"/>
    <mergeCell ref="H25:I25"/>
    <mergeCell ref="J25:K25"/>
    <mergeCell ref="M25:N25"/>
    <mergeCell ref="O25:P25"/>
    <mergeCell ref="Y33:Y34"/>
    <mergeCell ref="E34:F34"/>
    <mergeCell ref="H34:I34"/>
    <mergeCell ref="J34:K34"/>
    <mergeCell ref="M34:N34"/>
    <mergeCell ref="Y29:Y30"/>
    <mergeCell ref="E30:F30"/>
    <mergeCell ref="B31:B32"/>
    <mergeCell ref="V31:V32"/>
    <mergeCell ref="Y31:Y32"/>
    <mergeCell ref="E32:F32"/>
    <mergeCell ref="H32:I32"/>
    <mergeCell ref="J32:K32"/>
    <mergeCell ref="M32:N32"/>
    <mergeCell ref="O32:P32"/>
    <mergeCell ref="O29:O30"/>
    <mergeCell ref="Q29:Q30"/>
    <mergeCell ref="R29:R30"/>
    <mergeCell ref="T29:T30"/>
    <mergeCell ref="V29:V30"/>
    <mergeCell ref="W29:W30"/>
    <mergeCell ref="O34:P34"/>
    <mergeCell ref="R34:S34"/>
    <mergeCell ref="T34:U34"/>
    <mergeCell ref="W34:X34"/>
    <mergeCell ref="B35:B36"/>
    <mergeCell ref="V35:V36"/>
    <mergeCell ref="R32:S32"/>
    <mergeCell ref="T32:U32"/>
    <mergeCell ref="W32:X32"/>
    <mergeCell ref="B33:B34"/>
    <mergeCell ref="V33:V34"/>
    <mergeCell ref="Y38:Y39"/>
    <mergeCell ref="E39:F39"/>
    <mergeCell ref="H39:I39"/>
    <mergeCell ref="J39:K39"/>
    <mergeCell ref="M39:N39"/>
    <mergeCell ref="O39:P39"/>
    <mergeCell ref="R39:S39"/>
    <mergeCell ref="T39:U39"/>
    <mergeCell ref="Y35:Y36"/>
    <mergeCell ref="E36:F36"/>
    <mergeCell ref="H36:I36"/>
    <mergeCell ref="J36:K36"/>
    <mergeCell ref="M36:N36"/>
    <mergeCell ref="O36:P36"/>
    <mergeCell ref="R36:S36"/>
    <mergeCell ref="T36:U36"/>
    <mergeCell ref="W36:X36"/>
    <mergeCell ref="W39:X39"/>
    <mergeCell ref="B41:B42"/>
    <mergeCell ref="C41:F42"/>
    <mergeCell ref="G41:K42"/>
    <mergeCell ref="L41:P41"/>
    <mergeCell ref="Q41:U41"/>
    <mergeCell ref="L42:P42"/>
    <mergeCell ref="Q42:U42"/>
    <mergeCell ref="B37:B39"/>
    <mergeCell ref="V38:V39"/>
    <mergeCell ref="R43:S43"/>
    <mergeCell ref="T43:U43"/>
    <mergeCell ref="B47:B48"/>
    <mergeCell ref="G47:G48"/>
    <mergeCell ref="H47:H48"/>
    <mergeCell ref="J47:J48"/>
    <mergeCell ref="L47:L48"/>
    <mergeCell ref="M47:M48"/>
    <mergeCell ref="O47:O48"/>
    <mergeCell ref="Q47:Q48"/>
    <mergeCell ref="C43:D43"/>
    <mergeCell ref="E43:F43"/>
    <mergeCell ref="H43:I43"/>
    <mergeCell ref="J43:K43"/>
    <mergeCell ref="M43:N43"/>
    <mergeCell ref="O43:P43"/>
    <mergeCell ref="R47:R48"/>
    <mergeCell ref="T47:T48"/>
    <mergeCell ref="E48:F48"/>
    <mergeCell ref="B49:B50"/>
    <mergeCell ref="Q49:Q50"/>
    <mergeCell ref="T49:T50"/>
    <mergeCell ref="E50:F50"/>
    <mergeCell ref="H50:I50"/>
    <mergeCell ref="J50:K50"/>
    <mergeCell ref="M50:N50"/>
    <mergeCell ref="O50:P50"/>
    <mergeCell ref="R50:S50"/>
    <mergeCell ref="B51:B52"/>
    <mergeCell ref="Q51:Q52"/>
    <mergeCell ref="E52:F52"/>
    <mergeCell ref="H52:I52"/>
    <mergeCell ref="J52:K52"/>
    <mergeCell ref="M52:N52"/>
    <mergeCell ref="O52:P52"/>
    <mergeCell ref="R52:S52"/>
    <mergeCell ref="T57:U57"/>
    <mergeCell ref="B55:B57"/>
    <mergeCell ref="E57:F57"/>
    <mergeCell ref="H57:I57"/>
    <mergeCell ref="M57:N57"/>
    <mergeCell ref="O57:P57"/>
    <mergeCell ref="R57:S57"/>
    <mergeCell ref="B53:B54"/>
    <mergeCell ref="Q53:Q54"/>
    <mergeCell ref="T53:T54"/>
    <mergeCell ref="E54:F54"/>
    <mergeCell ref="H54:I54"/>
    <mergeCell ref="M54:N54"/>
    <mergeCell ref="O54:P54"/>
    <mergeCell ref="R54:S54"/>
    <mergeCell ref="T51:T52"/>
  </mergeCells>
  <phoneticPr fontId="2"/>
  <printOptions horizontalCentered="1"/>
  <pageMargins left="0.39370078740157483" right="0.39370078740157483" top="0.78740157480314965" bottom="0.39370078740157483" header="0.31496062992125984" footer="0.31496062992125984"/>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3"/>
  <sheetViews>
    <sheetView workbookViewId="0">
      <selection activeCell="L30" sqref="L30"/>
    </sheetView>
  </sheetViews>
  <sheetFormatPr defaultColWidth="9" defaultRowHeight="13"/>
  <cols>
    <col min="1" max="1" width="12.6328125" style="137" customWidth="1"/>
    <col min="2" max="2" width="10.26953125" style="135" bestFit="1" customWidth="1"/>
    <col min="3" max="3" width="13" style="135" bestFit="1" customWidth="1"/>
    <col min="4" max="4" width="10.26953125" style="135" bestFit="1" customWidth="1"/>
    <col min="5" max="5" width="12.90625" style="135" bestFit="1" customWidth="1"/>
    <col min="6" max="6" width="7.7265625" style="135" customWidth="1"/>
    <col min="7" max="8" width="13" style="135" bestFit="1" customWidth="1"/>
    <col min="9" max="9" width="12.08984375" style="135" customWidth="1"/>
    <col min="10" max="10" width="12.7265625" style="135" customWidth="1"/>
    <col min="11" max="12" width="14.453125" style="135" customWidth="1"/>
    <col min="13" max="13" width="13.90625" style="135" customWidth="1"/>
    <col min="14" max="16384" width="9" style="135"/>
  </cols>
  <sheetData>
    <row r="1" spans="1:13">
      <c r="L1" s="146" t="s">
        <v>563</v>
      </c>
      <c r="M1" s="146" t="s">
        <v>563</v>
      </c>
    </row>
    <row r="2" spans="1:13" ht="17.25" customHeight="1">
      <c r="A2" s="358"/>
      <c r="B2" s="359" t="s">
        <v>567</v>
      </c>
      <c r="C2" s="360"/>
      <c r="D2" s="360"/>
      <c r="E2" s="361"/>
      <c r="F2" s="358" t="s">
        <v>568</v>
      </c>
      <c r="G2" s="358"/>
      <c r="H2" s="358"/>
      <c r="I2" s="358"/>
      <c r="J2" s="358" t="s">
        <v>569</v>
      </c>
      <c r="K2" s="358"/>
      <c r="L2" s="358"/>
      <c r="M2" s="358"/>
    </row>
    <row r="3" spans="1:13" s="137" customFormat="1" ht="17.25" customHeight="1">
      <c r="A3" s="358"/>
      <c r="B3" s="136" t="s">
        <v>7</v>
      </c>
      <c r="C3" s="136" t="s">
        <v>8</v>
      </c>
      <c r="D3" s="136" t="s">
        <v>317</v>
      </c>
      <c r="E3" s="162" t="s">
        <v>571</v>
      </c>
      <c r="F3" s="136" t="s">
        <v>17</v>
      </c>
      <c r="G3" s="136" t="s">
        <v>18</v>
      </c>
      <c r="H3" s="162" t="s">
        <v>548</v>
      </c>
      <c r="I3" s="136" t="s">
        <v>571</v>
      </c>
      <c r="J3" s="136" t="s">
        <v>17</v>
      </c>
      <c r="K3" s="136" t="s">
        <v>18</v>
      </c>
      <c r="L3" s="162" t="s">
        <v>548</v>
      </c>
      <c r="M3" s="136" t="s">
        <v>571</v>
      </c>
    </row>
    <row r="4" spans="1:13" ht="17.25" customHeight="1">
      <c r="A4" s="136" t="s">
        <v>556</v>
      </c>
      <c r="B4" s="138">
        <f>ROUND(B14/100000,0)</f>
        <v>0</v>
      </c>
      <c r="C4" s="138">
        <f t="shared" ref="C4:M4" si="0">ROUND(C14/100000,0)</f>
        <v>-351</v>
      </c>
      <c r="D4" s="138">
        <f t="shared" si="0"/>
        <v>298</v>
      </c>
      <c r="E4" s="138">
        <f t="shared" ref="E4" si="1">ROUND(E14/100000,0)</f>
        <v>53</v>
      </c>
      <c r="F4" s="138">
        <f t="shared" si="0"/>
        <v>0</v>
      </c>
      <c r="G4" s="138">
        <f t="shared" si="0"/>
        <v>0</v>
      </c>
      <c r="H4" s="138">
        <f t="shared" ref="H4" si="2">ROUND(H14/100000,0)</f>
        <v>0</v>
      </c>
      <c r="I4" s="138">
        <f t="shared" si="0"/>
        <v>0</v>
      </c>
      <c r="J4" s="138">
        <f t="shared" si="0"/>
        <v>0</v>
      </c>
      <c r="K4" s="138">
        <f t="shared" si="0"/>
        <v>0</v>
      </c>
      <c r="L4" s="138">
        <f t="shared" ref="L4" si="3">ROUND(L14/100000,0)</f>
        <v>0</v>
      </c>
      <c r="M4" s="138">
        <f t="shared" si="0"/>
        <v>0</v>
      </c>
    </row>
    <row r="5" spans="1:13" ht="17.25" customHeight="1" thickBot="1">
      <c r="A5" s="139" t="s">
        <v>557</v>
      </c>
      <c r="B5" s="140">
        <f t="shared" ref="B5:M5" si="4">ROUND(B15/100000,0)</f>
        <v>234</v>
      </c>
      <c r="C5" s="140">
        <f t="shared" si="4"/>
        <v>92</v>
      </c>
      <c r="D5" s="140">
        <f t="shared" si="4"/>
        <v>95</v>
      </c>
      <c r="E5" s="140">
        <f t="shared" ref="E5" si="5">ROUND(E15/100000,0)</f>
        <v>17</v>
      </c>
      <c r="F5" s="140">
        <f t="shared" si="4"/>
        <v>0</v>
      </c>
      <c r="G5" s="140">
        <f t="shared" si="4"/>
        <v>195</v>
      </c>
      <c r="H5" s="140">
        <f t="shared" ref="H5" si="6">ROUND(H15/100000,0)</f>
        <v>115</v>
      </c>
      <c r="I5" s="140">
        <f t="shared" si="4"/>
        <v>126</v>
      </c>
      <c r="J5" s="140">
        <f t="shared" si="4"/>
        <v>0</v>
      </c>
      <c r="K5" s="140">
        <f t="shared" si="4"/>
        <v>0</v>
      </c>
      <c r="L5" s="140">
        <f t="shared" ref="L5" si="7">ROUND(L15/100000,0)</f>
        <v>0</v>
      </c>
      <c r="M5" s="140">
        <f t="shared" si="4"/>
        <v>0</v>
      </c>
    </row>
    <row r="6" spans="1:13" ht="17.25" customHeight="1" thickTop="1">
      <c r="A6" s="141" t="s">
        <v>559</v>
      </c>
      <c r="B6" s="142">
        <f t="shared" ref="B6:J6" si="8">ROUND(B16/100000,0)</f>
        <v>234</v>
      </c>
      <c r="C6" s="142">
        <f t="shared" si="8"/>
        <v>-258</v>
      </c>
      <c r="D6" s="142">
        <f t="shared" si="8"/>
        <v>393</v>
      </c>
      <c r="E6" s="142">
        <f t="shared" ref="E6" si="9">ROUND(E16/100000,0)</f>
        <v>71</v>
      </c>
      <c r="F6" s="142">
        <f t="shared" si="8"/>
        <v>0</v>
      </c>
      <c r="G6" s="142">
        <f t="shared" si="8"/>
        <v>195</v>
      </c>
      <c r="H6" s="142">
        <f t="shared" ref="H6" si="10">ROUND(H16/100000,0)</f>
        <v>115</v>
      </c>
      <c r="I6" s="142">
        <f t="shared" si="8"/>
        <v>126</v>
      </c>
      <c r="J6" s="143">
        <f t="shared" si="8"/>
        <v>234</v>
      </c>
      <c r="K6" s="143">
        <f>ROUND(K16/100000,0)</f>
        <v>-453</v>
      </c>
      <c r="L6" s="143">
        <f t="shared" ref="L6" si="11">ROUND(L16/100000,0)</f>
        <v>278</v>
      </c>
      <c r="M6" s="143">
        <f>ROUND(M16/100000,0)</f>
        <v>-55</v>
      </c>
    </row>
    <row r="8" spans="1:13">
      <c r="A8" s="137" t="s">
        <v>560</v>
      </c>
      <c r="B8" s="135" t="s">
        <v>561</v>
      </c>
    </row>
    <row r="9" spans="1:13">
      <c r="B9" s="135" t="s">
        <v>562</v>
      </c>
    </row>
    <row r="11" spans="1:13">
      <c r="L11" s="146" t="s">
        <v>564</v>
      </c>
      <c r="M11" s="146" t="s">
        <v>564</v>
      </c>
    </row>
    <row r="12" spans="1:13" ht="16.5" customHeight="1">
      <c r="A12" s="358"/>
      <c r="B12" s="359" t="s">
        <v>552</v>
      </c>
      <c r="C12" s="360"/>
      <c r="D12" s="360"/>
      <c r="E12" s="361"/>
      <c r="F12" s="358" t="s">
        <v>553</v>
      </c>
      <c r="G12" s="358"/>
      <c r="H12" s="358"/>
      <c r="I12" s="358"/>
      <c r="J12" s="358" t="s">
        <v>10</v>
      </c>
      <c r="K12" s="358"/>
      <c r="L12" s="358"/>
      <c r="M12" s="358"/>
    </row>
    <row r="13" spans="1:13" ht="16.5" customHeight="1">
      <c r="A13" s="358"/>
      <c r="B13" s="145" t="s">
        <v>7</v>
      </c>
      <c r="C13" s="145" t="s">
        <v>8</v>
      </c>
      <c r="D13" s="145" t="s">
        <v>317</v>
      </c>
      <c r="E13" s="162" t="s">
        <v>571</v>
      </c>
      <c r="F13" s="145" t="s">
        <v>17</v>
      </c>
      <c r="G13" s="145" t="s">
        <v>18</v>
      </c>
      <c r="H13" s="162" t="s">
        <v>548</v>
      </c>
      <c r="I13" s="145" t="s">
        <v>571</v>
      </c>
      <c r="J13" s="145" t="s">
        <v>17</v>
      </c>
      <c r="K13" s="145" t="s">
        <v>18</v>
      </c>
      <c r="L13" s="162" t="s">
        <v>548</v>
      </c>
      <c r="M13" s="145" t="s">
        <v>571</v>
      </c>
    </row>
    <row r="14" spans="1:13" ht="16.5" customHeight="1">
      <c r="A14" s="145" t="s">
        <v>556</v>
      </c>
      <c r="B14" s="138"/>
      <c r="C14" s="138">
        <v>-35051845</v>
      </c>
      <c r="D14" s="138">
        <f>35051845-5290599</f>
        <v>29761246</v>
      </c>
      <c r="E14" s="138">
        <v>5331721</v>
      </c>
      <c r="F14" s="138"/>
      <c r="G14" s="138"/>
      <c r="H14" s="138"/>
      <c r="I14" s="138"/>
      <c r="J14" s="138"/>
      <c r="K14" s="138"/>
      <c r="L14" s="138"/>
      <c r="M14" s="138"/>
    </row>
    <row r="15" spans="1:13" ht="16.5" customHeight="1" thickBot="1">
      <c r="A15" s="139" t="s">
        <v>557</v>
      </c>
      <c r="B15" s="140">
        <v>23433692</v>
      </c>
      <c r="C15" s="140">
        <v>9223868</v>
      </c>
      <c r="D15" s="140">
        <v>9534744</v>
      </c>
      <c r="E15" s="140">
        <v>1731401</v>
      </c>
      <c r="F15" s="140"/>
      <c r="G15" s="140">
        <v>19476785</v>
      </c>
      <c r="H15" s="140">
        <v>11455588</v>
      </c>
      <c r="I15" s="140">
        <v>12585479</v>
      </c>
      <c r="J15" s="140"/>
      <c r="K15" s="140"/>
      <c r="L15" s="140"/>
      <c r="M15" s="140"/>
    </row>
    <row r="16" spans="1:13" ht="16.5" customHeight="1" thickTop="1">
      <c r="A16" s="141" t="s">
        <v>559</v>
      </c>
      <c r="B16" s="142">
        <f t="shared" ref="B16:C16" si="12">SUM(B14:B15)</f>
        <v>23433692</v>
      </c>
      <c r="C16" s="142">
        <f t="shared" si="12"/>
        <v>-25827977</v>
      </c>
      <c r="D16" s="142">
        <f>SUM(D14:D15)</f>
        <v>39295990</v>
      </c>
      <c r="E16" s="142">
        <f>SUM(E14:E15)</f>
        <v>7063122</v>
      </c>
      <c r="F16" s="142">
        <f t="shared" ref="F16:G16" si="13">SUM(F14:F15)</f>
        <v>0</v>
      </c>
      <c r="G16" s="142">
        <f t="shared" si="13"/>
        <v>19476785</v>
      </c>
      <c r="H16" s="142">
        <f>SUM(H14:H15)</f>
        <v>11455588</v>
      </c>
      <c r="I16" s="142">
        <f>SUM(I14:I15)</f>
        <v>12585479</v>
      </c>
      <c r="J16" s="143">
        <f>B16-F16</f>
        <v>23433692</v>
      </c>
      <c r="K16" s="143">
        <f>C16-G16</f>
        <v>-45304762</v>
      </c>
      <c r="L16" s="143">
        <f>D16-H16</f>
        <v>27840402</v>
      </c>
      <c r="M16" s="143">
        <f>E16-I16</f>
        <v>-5522357</v>
      </c>
    </row>
    <row r="20" spans="2:5">
      <c r="B20" s="138"/>
      <c r="C20" s="138" t="s">
        <v>552</v>
      </c>
      <c r="D20" s="138" t="s">
        <v>553</v>
      </c>
      <c r="E20" s="163" t="s">
        <v>573</v>
      </c>
    </row>
    <row r="21" spans="2:5">
      <c r="B21" s="138"/>
      <c r="C21" s="138" t="s">
        <v>572</v>
      </c>
      <c r="D21" s="138"/>
      <c r="E21" s="138"/>
    </row>
    <row r="22" spans="2:5">
      <c r="B22" s="163" t="s">
        <v>556</v>
      </c>
      <c r="C22" s="138">
        <f>SUM(B14:E14)</f>
        <v>41122</v>
      </c>
      <c r="D22" s="138"/>
      <c r="E22" s="138"/>
    </row>
    <row r="23" spans="2:5">
      <c r="B23" s="163" t="s">
        <v>557</v>
      </c>
      <c r="C23" s="138">
        <f>SUM(B15:E15)</f>
        <v>43923705</v>
      </c>
      <c r="D23" s="138">
        <f>SUM(F15:I15)</f>
        <v>43517852</v>
      </c>
      <c r="E23" s="138">
        <f>C23-D23</f>
        <v>405853</v>
      </c>
    </row>
  </sheetData>
  <mergeCells count="8">
    <mergeCell ref="F2:I2"/>
    <mergeCell ref="J2:M2"/>
    <mergeCell ref="A2:A3"/>
    <mergeCell ref="A12:A13"/>
    <mergeCell ref="F12:I12"/>
    <mergeCell ref="J12:M12"/>
    <mergeCell ref="B12:E12"/>
    <mergeCell ref="B2:E2"/>
  </mergeCells>
  <phoneticPr fontId="2"/>
  <pageMargins left="0.7" right="0.7" top="0.75" bottom="0.75" header="0.3" footer="0.3"/>
  <pageSetup paperSize="9" scale="8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V11"/>
  <sheetViews>
    <sheetView zoomScaleNormal="100" workbookViewId="0">
      <selection activeCell="D16" sqref="D16"/>
    </sheetView>
  </sheetViews>
  <sheetFormatPr defaultColWidth="9" defaultRowHeight="13"/>
  <cols>
    <col min="1" max="16384" width="9" style="9"/>
  </cols>
  <sheetData>
    <row r="2" spans="1:22" ht="13.5" thickBot="1">
      <c r="S2" s="9" t="s">
        <v>558</v>
      </c>
      <c r="V2" s="9" t="s">
        <v>558</v>
      </c>
    </row>
    <row r="3" spans="1:22">
      <c r="A3" s="8" t="s">
        <v>36</v>
      </c>
      <c r="B3" s="8"/>
      <c r="C3" s="8" t="s">
        <v>578</v>
      </c>
      <c r="D3" s="8"/>
      <c r="E3" s="8" t="s">
        <v>30</v>
      </c>
      <c r="F3" s="8"/>
      <c r="G3" s="8"/>
      <c r="H3" s="8"/>
      <c r="I3" s="8" t="s">
        <v>6</v>
      </c>
      <c r="J3" s="8"/>
      <c r="K3" s="8" t="s">
        <v>7</v>
      </c>
      <c r="L3" s="8"/>
      <c r="M3" s="8"/>
      <c r="N3" s="8"/>
      <c r="O3" s="8" t="s">
        <v>8</v>
      </c>
      <c r="P3" s="8"/>
      <c r="Q3" s="8" t="s">
        <v>317</v>
      </c>
      <c r="R3" s="8"/>
      <c r="S3" s="8"/>
      <c r="T3" s="235"/>
      <c r="U3" s="219" t="s">
        <v>571</v>
      </c>
      <c r="V3" s="236"/>
    </row>
    <row r="4" spans="1:22">
      <c r="A4" s="8"/>
      <c r="B4" s="8"/>
      <c r="C4" s="8" t="s">
        <v>552</v>
      </c>
      <c r="D4" s="8" t="s">
        <v>553</v>
      </c>
      <c r="E4" s="8"/>
      <c r="F4" s="8" t="s">
        <v>552</v>
      </c>
      <c r="G4" s="8" t="s">
        <v>553</v>
      </c>
      <c r="H4" s="8"/>
      <c r="I4" s="8" t="s">
        <v>552</v>
      </c>
      <c r="J4" s="8" t="s">
        <v>553</v>
      </c>
      <c r="K4" s="8"/>
      <c r="L4" s="8" t="s">
        <v>552</v>
      </c>
      <c r="M4" s="8" t="s">
        <v>553</v>
      </c>
      <c r="N4" s="8"/>
      <c r="O4" s="8" t="s">
        <v>552</v>
      </c>
      <c r="P4" s="8" t="s">
        <v>553</v>
      </c>
      <c r="Q4" s="8"/>
      <c r="R4" s="8" t="s">
        <v>552</v>
      </c>
      <c r="S4" s="8" t="s">
        <v>553</v>
      </c>
      <c r="T4" s="235"/>
      <c r="U4" s="199" t="s">
        <v>552</v>
      </c>
      <c r="V4" s="237" t="s">
        <v>553</v>
      </c>
    </row>
    <row r="5" spans="1:22">
      <c r="A5" s="8" t="s">
        <v>549</v>
      </c>
      <c r="B5" s="8"/>
      <c r="C5" s="8">
        <v>30119</v>
      </c>
      <c r="D5" s="8">
        <v>30001</v>
      </c>
      <c r="E5" s="8"/>
      <c r="F5" s="8">
        <v>24631</v>
      </c>
      <c r="G5" s="8">
        <v>24477</v>
      </c>
      <c r="H5" s="8"/>
      <c r="I5" s="8">
        <v>24790</v>
      </c>
      <c r="J5" s="8">
        <v>24375</v>
      </c>
      <c r="K5" s="8"/>
      <c r="L5" s="8">
        <v>24745</v>
      </c>
      <c r="M5" s="8">
        <v>24487</v>
      </c>
      <c r="N5" s="8"/>
      <c r="O5" s="8">
        <v>27698</v>
      </c>
      <c r="P5" s="8">
        <v>26765</v>
      </c>
      <c r="Q5" s="8"/>
      <c r="R5" s="8">
        <v>25872</v>
      </c>
      <c r="S5" s="8">
        <v>25709</v>
      </c>
      <c r="T5" s="235"/>
      <c r="U5" s="199">
        <v>26252</v>
      </c>
      <c r="V5" s="237">
        <v>25923</v>
      </c>
    </row>
    <row r="6" spans="1:22">
      <c r="A6" s="8" t="s">
        <v>550</v>
      </c>
      <c r="B6" s="8"/>
      <c r="C6" s="8"/>
      <c r="D6" s="8"/>
      <c r="E6" s="8"/>
      <c r="F6" s="8"/>
      <c r="G6" s="8"/>
      <c r="H6" s="8"/>
      <c r="I6" s="8">
        <v>21</v>
      </c>
      <c r="J6" s="8">
        <v>21</v>
      </c>
      <c r="K6" s="8"/>
      <c r="L6" s="8">
        <v>12090</v>
      </c>
      <c r="M6" s="8">
        <v>11891</v>
      </c>
      <c r="N6" s="8"/>
      <c r="O6" s="8">
        <v>18003</v>
      </c>
      <c r="P6" s="8">
        <v>18538</v>
      </c>
      <c r="Q6" s="8"/>
      <c r="R6" s="8">
        <v>12485</v>
      </c>
      <c r="S6" s="8">
        <v>12286</v>
      </c>
      <c r="T6" s="235"/>
      <c r="U6" s="199">
        <v>6341</v>
      </c>
      <c r="V6" s="237">
        <v>6415</v>
      </c>
    </row>
    <row r="7" spans="1:22">
      <c r="A7" s="8" t="s">
        <v>551</v>
      </c>
      <c r="B7" s="8"/>
      <c r="C7" s="8">
        <v>30119</v>
      </c>
      <c r="D7" s="8">
        <v>30001</v>
      </c>
      <c r="E7" s="8"/>
      <c r="F7" s="8">
        <v>24631</v>
      </c>
      <c r="G7" s="8">
        <v>24477</v>
      </c>
      <c r="H7" s="8"/>
      <c r="I7" s="8">
        <v>24811</v>
      </c>
      <c r="J7" s="8">
        <v>24396</v>
      </c>
      <c r="K7" s="8"/>
      <c r="L7" s="8">
        <v>36835</v>
      </c>
      <c r="M7" s="8">
        <v>36378</v>
      </c>
      <c r="N7" s="8"/>
      <c r="O7" s="8">
        <v>45701</v>
      </c>
      <c r="P7" s="8">
        <v>45303</v>
      </c>
      <c r="Q7" s="8"/>
      <c r="R7" s="8">
        <v>38357</v>
      </c>
      <c r="S7" s="8">
        <v>37995</v>
      </c>
      <c r="T7" s="235"/>
      <c r="U7" s="199">
        <v>32593</v>
      </c>
      <c r="V7" s="237">
        <v>32338</v>
      </c>
    </row>
    <row r="8" spans="1:22">
      <c r="A8" s="8" t="s">
        <v>554</v>
      </c>
      <c r="B8" s="8"/>
      <c r="C8" s="8">
        <v>28</v>
      </c>
      <c r="D8" s="8"/>
      <c r="E8" s="8"/>
      <c r="F8" s="8">
        <v>49</v>
      </c>
      <c r="G8" s="8"/>
      <c r="H8" s="8"/>
      <c r="I8" s="8">
        <v>288</v>
      </c>
      <c r="J8" s="8"/>
      <c r="K8" s="8"/>
      <c r="L8" s="8">
        <v>331</v>
      </c>
      <c r="M8" s="8"/>
      <c r="N8" s="8"/>
      <c r="O8" s="8">
        <v>268</v>
      </c>
      <c r="P8" s="8"/>
      <c r="Q8" s="8"/>
      <c r="R8" s="8">
        <v>182</v>
      </c>
      <c r="S8" s="8"/>
      <c r="T8" s="235"/>
      <c r="U8" s="199">
        <v>133</v>
      </c>
      <c r="V8" s="237"/>
    </row>
    <row r="9" spans="1:22">
      <c r="A9" s="8" t="s">
        <v>555</v>
      </c>
      <c r="B9" s="8"/>
      <c r="C9" s="8">
        <v>28</v>
      </c>
      <c r="D9" s="8"/>
      <c r="E9" s="8"/>
      <c r="F9" s="8">
        <v>49</v>
      </c>
      <c r="G9" s="8"/>
      <c r="H9" s="8"/>
      <c r="I9" s="8">
        <v>288</v>
      </c>
      <c r="J9" s="8"/>
      <c r="K9" s="8"/>
      <c r="L9" s="8">
        <v>131</v>
      </c>
      <c r="M9" s="8"/>
      <c r="N9" s="8"/>
      <c r="O9" s="8">
        <v>823</v>
      </c>
      <c r="P9" s="8"/>
      <c r="Q9" s="8"/>
      <c r="R9" s="8">
        <v>68</v>
      </c>
      <c r="S9" s="8"/>
      <c r="T9" s="235"/>
      <c r="U9" s="199">
        <v>207</v>
      </c>
      <c r="V9" s="237"/>
    </row>
    <row r="10" spans="1:22">
      <c r="A10" s="8" t="s">
        <v>565</v>
      </c>
      <c r="B10" s="8"/>
      <c r="C10" s="8"/>
      <c r="D10" s="8"/>
      <c r="E10" s="8"/>
      <c r="F10" s="8"/>
      <c r="G10" s="8"/>
      <c r="H10" s="8"/>
      <c r="I10" s="8"/>
      <c r="J10" s="8"/>
      <c r="K10" s="8"/>
      <c r="L10" s="8">
        <f>国庫調整額!J6</f>
        <v>234</v>
      </c>
      <c r="M10" s="8"/>
      <c r="N10" s="8"/>
      <c r="O10" s="8">
        <f>+国庫調整額!K6</f>
        <v>-453</v>
      </c>
      <c r="P10" s="8"/>
      <c r="Q10" s="8"/>
      <c r="R10" s="8">
        <f>+国庫調整額!L6</f>
        <v>278</v>
      </c>
      <c r="S10" s="8"/>
      <c r="T10" s="235"/>
      <c r="U10" s="199">
        <f>国庫調整額!M6</f>
        <v>-55</v>
      </c>
      <c r="V10" s="237"/>
    </row>
    <row r="11" spans="1:22" ht="13.5" thickBot="1">
      <c r="A11" s="8" t="s">
        <v>566</v>
      </c>
      <c r="B11" s="8"/>
      <c r="C11" s="8">
        <f>+C9+C10</f>
        <v>28</v>
      </c>
      <c r="D11" s="8"/>
      <c r="E11" s="8"/>
      <c r="F11" s="8">
        <f>+F9+F10</f>
        <v>49</v>
      </c>
      <c r="G11" s="8"/>
      <c r="H11" s="8"/>
      <c r="I11" s="8">
        <f>+I9+I10</f>
        <v>288</v>
      </c>
      <c r="J11" s="8"/>
      <c r="K11" s="8"/>
      <c r="L11" s="8">
        <f>+L9+L10</f>
        <v>365</v>
      </c>
      <c r="M11" s="8"/>
      <c r="N11" s="8"/>
      <c r="O11" s="8">
        <f>+O9+O10</f>
        <v>370</v>
      </c>
      <c r="P11" s="8"/>
      <c r="Q11" s="8"/>
      <c r="R11" s="8">
        <f>+R9+R10</f>
        <v>346</v>
      </c>
      <c r="S11" s="8"/>
      <c r="T11" s="235"/>
      <c r="U11" s="201">
        <f>+U9+U10</f>
        <v>152</v>
      </c>
      <c r="V11" s="238"/>
    </row>
  </sheetData>
  <phoneticPr fontId="2"/>
  <pageMargins left="0.7" right="0.7" top="0.75" bottom="0.75" header="0.3" footer="0.3"/>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41"/>
  <sheetViews>
    <sheetView topLeftCell="H16" workbookViewId="0">
      <selection activeCell="Y28" sqref="Y28"/>
    </sheetView>
  </sheetViews>
  <sheetFormatPr defaultRowHeight="13"/>
  <cols>
    <col min="2" max="2" width="4.7265625" style="6" bestFit="1" customWidth="1"/>
    <col min="3" max="3" width="9.26953125" bestFit="1" customWidth="1"/>
    <col min="5" max="5" width="10.26953125" bestFit="1" customWidth="1"/>
    <col min="11" max="11" width="9.26953125" bestFit="1" customWidth="1"/>
    <col min="16" max="16" width="10.453125" customWidth="1"/>
  </cols>
  <sheetData>
    <row r="1" spans="1:16" ht="13.5" thickBot="1">
      <c r="P1" s="5" t="s">
        <v>20</v>
      </c>
    </row>
    <row r="2" spans="1:16" s="7" customFormat="1" ht="26.5" thickBot="1">
      <c r="A2" s="168"/>
      <c r="B2" s="188"/>
      <c r="C2" s="197" t="s">
        <v>12</v>
      </c>
      <c r="D2" s="180" t="s">
        <v>19</v>
      </c>
      <c r="E2" s="197" t="s">
        <v>13</v>
      </c>
      <c r="F2" s="169" t="s">
        <v>11</v>
      </c>
      <c r="G2" s="180" t="s">
        <v>19</v>
      </c>
      <c r="H2" s="197" t="s">
        <v>14</v>
      </c>
      <c r="I2" s="169" t="s">
        <v>11</v>
      </c>
      <c r="J2" s="180" t="s">
        <v>19</v>
      </c>
      <c r="K2" s="197" t="s">
        <v>15</v>
      </c>
      <c r="L2" s="169" t="s">
        <v>11</v>
      </c>
      <c r="M2" s="180" t="s">
        <v>19</v>
      </c>
      <c r="N2" s="192" t="s">
        <v>16</v>
      </c>
      <c r="O2" s="169" t="s">
        <v>11</v>
      </c>
      <c r="P2" s="180" t="s">
        <v>19</v>
      </c>
    </row>
    <row r="3" spans="1:16" ht="13.5" thickTop="1">
      <c r="A3" s="365" t="s">
        <v>21</v>
      </c>
      <c r="B3" s="189" t="s">
        <v>6</v>
      </c>
      <c r="C3" s="198">
        <v>2481123</v>
      </c>
      <c r="D3" s="181">
        <v>7.0000000000000001E-3</v>
      </c>
      <c r="E3" s="198">
        <v>1303892</v>
      </c>
      <c r="F3" s="120">
        <v>0.52500000000000002</v>
      </c>
      <c r="G3" s="181">
        <v>0.02</v>
      </c>
      <c r="H3" s="198">
        <v>247773</v>
      </c>
      <c r="I3" s="120">
        <v>0.1</v>
      </c>
      <c r="J3" s="181">
        <v>0.05</v>
      </c>
      <c r="K3" s="198">
        <v>192315</v>
      </c>
      <c r="L3" s="120">
        <v>7.6999999999999999E-2</v>
      </c>
      <c r="M3" s="181">
        <v>3.9E-2</v>
      </c>
      <c r="N3" s="193">
        <v>231432</v>
      </c>
      <c r="O3" s="120">
        <v>9.2999999999999999E-2</v>
      </c>
      <c r="P3" s="181">
        <v>-4.1000000000000002E-2</v>
      </c>
    </row>
    <row r="4" spans="1:16">
      <c r="A4" s="365"/>
      <c r="B4" s="190" t="s">
        <v>17</v>
      </c>
      <c r="C4" s="199">
        <v>3683545</v>
      </c>
      <c r="D4" s="175">
        <v>0.48499999999999999</v>
      </c>
      <c r="E4" s="199">
        <v>1281286</v>
      </c>
      <c r="F4" s="10">
        <v>0.34799999999999998</v>
      </c>
      <c r="G4" s="175">
        <v>-1.7000000000000001E-2</v>
      </c>
      <c r="H4" s="199">
        <v>259382</v>
      </c>
      <c r="I4" s="10">
        <v>7.0000000000000007E-2</v>
      </c>
      <c r="J4" s="175">
        <v>4.7E-2</v>
      </c>
      <c r="K4" s="199">
        <v>698180</v>
      </c>
      <c r="L4" s="10">
        <v>0.19</v>
      </c>
      <c r="M4" s="175">
        <v>2.63</v>
      </c>
      <c r="N4" s="194">
        <v>308734</v>
      </c>
      <c r="O4" s="10">
        <v>8.4000000000000005E-2</v>
      </c>
      <c r="P4" s="175">
        <v>0.33400000000000002</v>
      </c>
    </row>
    <row r="5" spans="1:16">
      <c r="A5" s="365"/>
      <c r="B5" s="190" t="s">
        <v>18</v>
      </c>
      <c r="C5" s="199">
        <v>4570150</v>
      </c>
      <c r="D5" s="175">
        <v>0.24099999999999999</v>
      </c>
      <c r="E5" s="199">
        <v>1395997</v>
      </c>
      <c r="F5" s="10">
        <v>0.30599999999999999</v>
      </c>
      <c r="G5" s="175">
        <v>0.09</v>
      </c>
      <c r="H5" s="199">
        <v>380417</v>
      </c>
      <c r="I5" s="10">
        <v>8.3000000000000004E-2</v>
      </c>
      <c r="J5" s="175">
        <v>0.46700000000000003</v>
      </c>
      <c r="K5" s="199">
        <v>1360726</v>
      </c>
      <c r="L5" s="10">
        <v>0.29799999999999999</v>
      </c>
      <c r="M5" s="175">
        <v>0.94899999999999995</v>
      </c>
      <c r="N5" s="194">
        <v>368240</v>
      </c>
      <c r="O5" s="10">
        <v>8.1000000000000003E-2</v>
      </c>
      <c r="P5" s="175">
        <v>0.193</v>
      </c>
    </row>
    <row r="6" spans="1:16">
      <c r="A6" s="365"/>
      <c r="B6" s="190" t="s">
        <v>317</v>
      </c>
      <c r="C6" s="200">
        <v>3835732</v>
      </c>
      <c r="D6" s="182">
        <v>-0.161</v>
      </c>
      <c r="E6" s="200">
        <v>1452123</v>
      </c>
      <c r="F6" s="119">
        <v>0.379</v>
      </c>
      <c r="G6" s="182">
        <v>0.04</v>
      </c>
      <c r="H6" s="200">
        <v>312117</v>
      </c>
      <c r="I6" s="119">
        <v>8.1000000000000003E-2</v>
      </c>
      <c r="J6" s="182">
        <v>-0.18</v>
      </c>
      <c r="K6" s="200">
        <v>847104</v>
      </c>
      <c r="L6" s="119">
        <v>0.221</v>
      </c>
      <c r="M6" s="182">
        <v>-0.377</v>
      </c>
      <c r="N6" s="195">
        <v>113157</v>
      </c>
      <c r="O6" s="119">
        <v>0.03</v>
      </c>
      <c r="P6" s="182">
        <v>-0.69299999999999995</v>
      </c>
    </row>
    <row r="7" spans="1:16" ht="13.5" thickBot="1">
      <c r="A7" s="366"/>
      <c r="B7" s="191" t="s">
        <v>571</v>
      </c>
      <c r="C7" s="201">
        <v>3259273</v>
      </c>
      <c r="D7" s="184">
        <v>-0.15</v>
      </c>
      <c r="E7" s="201">
        <v>1481232</v>
      </c>
      <c r="F7" s="183">
        <v>0.45400000000000001</v>
      </c>
      <c r="G7" s="184">
        <v>1.7999999999999999E-2</v>
      </c>
      <c r="H7" s="201">
        <v>339972</v>
      </c>
      <c r="I7" s="183">
        <v>0.104</v>
      </c>
      <c r="J7" s="184">
        <v>8.8999999999999996E-2</v>
      </c>
      <c r="K7" s="201">
        <v>331400</v>
      </c>
      <c r="L7" s="183">
        <v>0.10199999999999999</v>
      </c>
      <c r="M7" s="184">
        <f>K7/K6-1</f>
        <v>-0.60878475370202478</v>
      </c>
      <c r="N7" s="196">
        <v>133100</v>
      </c>
      <c r="O7" s="183">
        <v>4.1000000000000002E-2</v>
      </c>
      <c r="P7" s="184">
        <v>0.17624000000000001</v>
      </c>
    </row>
    <row r="8" spans="1:16" s="123" customFormat="1" ht="13.5" thickBot="1">
      <c r="A8" s="117"/>
      <c r="B8" s="117"/>
      <c r="C8" s="121"/>
      <c r="D8" s="122"/>
      <c r="E8" s="121"/>
      <c r="F8" s="122"/>
      <c r="G8" s="122"/>
      <c r="H8" s="121"/>
      <c r="I8" s="122"/>
      <c r="J8" s="122"/>
      <c r="K8" s="121"/>
      <c r="L8" s="122"/>
      <c r="M8" s="122"/>
      <c r="N8" s="121"/>
      <c r="O8" s="122"/>
      <c r="P8" s="122"/>
    </row>
    <row r="9" spans="1:16">
      <c r="A9" s="367" t="s">
        <v>22</v>
      </c>
      <c r="B9" s="202" t="s">
        <v>6</v>
      </c>
      <c r="C9" s="208">
        <v>2114</v>
      </c>
      <c r="D9" s="186"/>
      <c r="E9" s="208"/>
      <c r="F9" s="185"/>
      <c r="G9" s="186"/>
      <c r="H9" s="204"/>
      <c r="I9" s="185"/>
      <c r="J9" s="212"/>
      <c r="K9" s="208">
        <v>2114</v>
      </c>
      <c r="L9" s="185"/>
      <c r="M9" s="186"/>
      <c r="N9" s="204"/>
      <c r="O9" s="185"/>
      <c r="P9" s="186"/>
    </row>
    <row r="10" spans="1:16">
      <c r="A10" s="365"/>
      <c r="B10" s="190" t="s">
        <v>17</v>
      </c>
      <c r="C10" s="209">
        <f>1185628+23432-1</f>
        <v>1209059</v>
      </c>
      <c r="D10" s="164"/>
      <c r="E10" s="209"/>
      <c r="F10" s="125"/>
      <c r="G10" s="164"/>
      <c r="H10" s="205"/>
      <c r="I10" s="125"/>
      <c r="J10" s="213"/>
      <c r="K10" s="209">
        <f>464745+23432-1</f>
        <v>488176</v>
      </c>
      <c r="L10" s="125"/>
      <c r="M10" s="164"/>
      <c r="N10" s="205"/>
      <c r="O10" s="125"/>
      <c r="P10" s="164"/>
    </row>
    <row r="11" spans="1:16">
      <c r="A11" s="365"/>
      <c r="B11" s="190" t="s">
        <v>18</v>
      </c>
      <c r="C11" s="209">
        <f>1789051+2192+9106</f>
        <v>1800349</v>
      </c>
      <c r="D11" s="164"/>
      <c r="E11" s="209"/>
      <c r="F11" s="125"/>
      <c r="G11" s="164"/>
      <c r="H11" s="205"/>
      <c r="I11" s="125"/>
      <c r="J11" s="213"/>
      <c r="K11" s="209">
        <v>1152310</v>
      </c>
      <c r="L11" s="125"/>
      <c r="M11" s="164"/>
      <c r="N11" s="205"/>
      <c r="O11" s="125"/>
      <c r="P11" s="164"/>
    </row>
    <row r="12" spans="1:16">
      <c r="A12" s="365"/>
      <c r="B12" s="203" t="s">
        <v>317</v>
      </c>
      <c r="C12" s="210">
        <v>1248507</v>
      </c>
      <c r="D12" s="187"/>
      <c r="E12" s="210"/>
      <c r="F12" s="126"/>
      <c r="G12" s="187"/>
      <c r="H12" s="206"/>
      <c r="I12" s="126"/>
      <c r="J12" s="214"/>
      <c r="K12" s="210">
        <v>618659</v>
      </c>
      <c r="L12" s="126"/>
      <c r="M12" s="187"/>
      <c r="N12" s="206"/>
      <c r="O12" s="126"/>
      <c r="P12" s="187"/>
    </row>
    <row r="13" spans="1:16" ht="13.5" thickBot="1">
      <c r="A13" s="366"/>
      <c r="B13" s="191" t="s">
        <v>571</v>
      </c>
      <c r="C13" s="211">
        <v>634103</v>
      </c>
      <c r="D13" s="166"/>
      <c r="E13" s="211"/>
      <c r="F13" s="165"/>
      <c r="G13" s="166"/>
      <c r="H13" s="207"/>
      <c r="I13" s="165"/>
      <c r="J13" s="215"/>
      <c r="K13" s="211">
        <v>117597</v>
      </c>
      <c r="L13" s="165"/>
      <c r="M13" s="166"/>
      <c r="N13" s="207"/>
      <c r="O13" s="165"/>
      <c r="P13" s="166"/>
    </row>
    <row r="14" spans="1:16" s="123" customFormat="1" ht="13.5" thickBot="1">
      <c r="A14" s="117"/>
      <c r="B14" s="117"/>
      <c r="C14" s="118"/>
      <c r="D14" s="122"/>
      <c r="E14" s="121"/>
      <c r="F14" s="122"/>
      <c r="G14" s="122"/>
      <c r="H14" s="121"/>
      <c r="I14" s="122"/>
      <c r="J14" s="122"/>
      <c r="K14" s="121"/>
      <c r="L14" s="122"/>
      <c r="M14" s="122"/>
      <c r="N14" s="121"/>
      <c r="O14" s="122"/>
      <c r="P14" s="122"/>
    </row>
    <row r="15" spans="1:16" ht="13.5" customHeight="1">
      <c r="A15" s="362" t="s">
        <v>23</v>
      </c>
      <c r="B15" s="202" t="s">
        <v>30</v>
      </c>
      <c r="C15" s="219">
        <v>2463099</v>
      </c>
      <c r="D15" s="174"/>
      <c r="E15" s="216">
        <v>1277830</v>
      </c>
      <c r="F15" s="173"/>
      <c r="G15" s="222"/>
      <c r="H15" s="219">
        <v>235974</v>
      </c>
      <c r="I15" s="173"/>
      <c r="J15" s="174"/>
      <c r="K15" s="216">
        <v>185044</v>
      </c>
      <c r="L15" s="173"/>
      <c r="M15" s="222"/>
      <c r="N15" s="219">
        <v>241300</v>
      </c>
      <c r="O15" s="173"/>
      <c r="P15" s="174"/>
    </row>
    <row r="16" spans="1:16" ht="13.5" customHeight="1">
      <c r="A16" s="363"/>
      <c r="B16" s="190" t="s">
        <v>6</v>
      </c>
      <c r="C16" s="220">
        <f>+C3-C9</f>
        <v>2479009</v>
      </c>
      <c r="D16" s="176">
        <f>(C16/C15)-1</f>
        <v>6.4593424787229292E-3</v>
      </c>
      <c r="E16" s="217">
        <f>+E3-E9</f>
        <v>1303892</v>
      </c>
      <c r="F16" s="91">
        <f>E16/C16</f>
        <v>0.52597308037203572</v>
      </c>
      <c r="G16" s="223">
        <f>(E16/E15)-1</f>
        <v>2.0395514270286297E-2</v>
      </c>
      <c r="H16" s="220">
        <f>+H3-H9</f>
        <v>247773</v>
      </c>
      <c r="I16" s="92">
        <f>H16/C16</f>
        <v>9.9948406802879697E-2</v>
      </c>
      <c r="J16" s="176">
        <f>(H16/H15)-1</f>
        <v>5.0001271326502117E-2</v>
      </c>
      <c r="K16" s="217">
        <f>+K3-K9</f>
        <v>190201</v>
      </c>
      <c r="L16" s="91">
        <f>K16/C16</f>
        <v>7.6724610519768185E-2</v>
      </c>
      <c r="M16" s="223">
        <f>(K16/K15)-1</f>
        <v>2.7869047361708477E-2</v>
      </c>
      <c r="N16" s="220">
        <f>+N3-N9</f>
        <v>231432</v>
      </c>
      <c r="O16" s="91">
        <f>N16/C16</f>
        <v>9.3356659858838759E-2</v>
      </c>
      <c r="P16" s="176">
        <f>(N16/N15)-1</f>
        <v>-4.0895151263986684E-2</v>
      </c>
    </row>
    <row r="17" spans="1:25">
      <c r="A17" s="363"/>
      <c r="B17" s="190" t="s">
        <v>17</v>
      </c>
      <c r="C17" s="220">
        <f>+C4-C10</f>
        <v>2474486</v>
      </c>
      <c r="D17" s="176">
        <f t="shared" ref="D17" si="0">(C17/C16)-1</f>
        <v>-1.8245193946452298E-3</v>
      </c>
      <c r="E17" s="217">
        <f>+E4-E10</f>
        <v>1281286</v>
      </c>
      <c r="F17" s="91">
        <f t="shared" ref="F17:F18" si="1">E17/C17</f>
        <v>0.51779884792235642</v>
      </c>
      <c r="G17" s="223">
        <f t="shared" ref="G17:G18" si="2">(E17/E16)-1</f>
        <v>-1.7337325484012456E-2</v>
      </c>
      <c r="H17" s="220">
        <f t="shared" ref="H17" si="3">+H4-H10</f>
        <v>259382</v>
      </c>
      <c r="I17" s="92">
        <f t="shared" ref="I17:I18" si="4">H17/C17</f>
        <v>0.10482257729484022</v>
      </c>
      <c r="J17" s="176">
        <f t="shared" ref="J17:J18" si="5">(H17/H16)-1</f>
        <v>4.6853369818341761E-2</v>
      </c>
      <c r="K17" s="217">
        <f t="shared" ref="K17" si="6">+K4-K10</f>
        <v>210004</v>
      </c>
      <c r="L17" s="91">
        <f t="shared" ref="L17:L18" si="7">K17/C17</f>
        <v>8.4867726065130294E-2</v>
      </c>
      <c r="M17" s="223">
        <f t="shared" ref="M17:M18" si="8">(K17/K16)-1</f>
        <v>0.10411617183926469</v>
      </c>
      <c r="N17" s="220">
        <f t="shared" ref="N17" si="9">+N4-N10</f>
        <v>308734</v>
      </c>
      <c r="O17" s="91">
        <f>N17/C17</f>
        <v>0.12476692129193699</v>
      </c>
      <c r="P17" s="176">
        <f t="shared" ref="P17:P18" si="10">(N17/N16)-1</f>
        <v>0.33401603926855405</v>
      </c>
    </row>
    <row r="18" spans="1:25">
      <c r="A18" s="363"/>
      <c r="B18" s="190" t="s">
        <v>18</v>
      </c>
      <c r="C18" s="220">
        <f>+C5-C11</f>
        <v>2769801</v>
      </c>
      <c r="D18" s="176">
        <f>(C18/C17)-1</f>
        <v>0.1193439768905542</v>
      </c>
      <c r="E18" s="217">
        <f>+E5-E11</f>
        <v>1395997</v>
      </c>
      <c r="F18" s="91">
        <f t="shared" si="1"/>
        <v>0.50400624449193276</v>
      </c>
      <c r="G18" s="223">
        <f t="shared" si="2"/>
        <v>8.9528021066334951E-2</v>
      </c>
      <c r="H18" s="220">
        <f>+H5-H11</f>
        <v>380417</v>
      </c>
      <c r="I18" s="92">
        <f t="shared" si="4"/>
        <v>0.13734452402898259</v>
      </c>
      <c r="J18" s="176">
        <f t="shared" si="5"/>
        <v>0.46662837051144646</v>
      </c>
      <c r="K18" s="217">
        <f>+K5-K11</f>
        <v>208416</v>
      </c>
      <c r="L18" s="91">
        <f t="shared" si="7"/>
        <v>7.5245838960993947E-2</v>
      </c>
      <c r="M18" s="223">
        <f t="shared" si="8"/>
        <v>-7.5617607283671173E-3</v>
      </c>
      <c r="N18" s="220">
        <f>+N5-N11</f>
        <v>368240</v>
      </c>
      <c r="O18" s="91">
        <f t="shared" ref="O18" si="11">N18/C18</f>
        <v>0.13294817930963271</v>
      </c>
      <c r="P18" s="176">
        <f t="shared" si="10"/>
        <v>0.19274197205361254</v>
      </c>
    </row>
    <row r="19" spans="1:25">
      <c r="A19" s="363"/>
      <c r="B19" s="190" t="s">
        <v>317</v>
      </c>
      <c r="C19" s="220">
        <f>+C6-C12</f>
        <v>2587225</v>
      </c>
      <c r="D19" s="176">
        <f>(C19/C18)-1</f>
        <v>-6.5916648885605889E-2</v>
      </c>
      <c r="E19" s="217">
        <f>+E6-E12</f>
        <v>1452123</v>
      </c>
      <c r="F19" s="91">
        <f t="shared" ref="F19" si="12">E19/C19</f>
        <v>0.56126660804529949</v>
      </c>
      <c r="G19" s="223">
        <f t="shared" ref="G19" si="13">(E19/E18)-1</f>
        <v>4.0204957460510338E-2</v>
      </c>
      <c r="H19" s="220">
        <f>+H6-H12</f>
        <v>312117</v>
      </c>
      <c r="I19" s="92">
        <f t="shared" ref="I19" si="14">H19/C19</f>
        <v>0.12063774893950081</v>
      </c>
      <c r="J19" s="176">
        <f t="shared" ref="J19" si="15">(H19/H18)-1</f>
        <v>-0.17953982077562258</v>
      </c>
      <c r="K19" s="217">
        <f>+K6-K12</f>
        <v>228445</v>
      </c>
      <c r="L19" s="91">
        <f t="shared" ref="L19" si="16">K19/C19</f>
        <v>8.8297306960160013E-2</v>
      </c>
      <c r="M19" s="223">
        <f>(K19/K18)-1</f>
        <v>9.6101067096576065E-2</v>
      </c>
      <c r="N19" s="220">
        <f>+N6-N12</f>
        <v>113157</v>
      </c>
      <c r="O19" s="91">
        <f t="shared" ref="O19" si="17">N19/C19</f>
        <v>4.3736822270965994E-2</v>
      </c>
      <c r="P19" s="176">
        <f t="shared" ref="P19" si="18">(N19/N18)-1</f>
        <v>-0.69270855963502065</v>
      </c>
    </row>
    <row r="20" spans="1:25" ht="13.5" thickBot="1">
      <c r="A20" s="364"/>
      <c r="B20" s="191" t="s">
        <v>571</v>
      </c>
      <c r="C20" s="221">
        <f>+C7-C13</f>
        <v>2625170</v>
      </c>
      <c r="D20" s="179">
        <f>(C20/C19)-1</f>
        <v>1.4666293035974887E-2</v>
      </c>
      <c r="E20" s="218">
        <f>+E7-E13</f>
        <v>1481232</v>
      </c>
      <c r="F20" s="177">
        <f t="shared" ref="F20" si="19">E20/C20</f>
        <v>0.56424231573574279</v>
      </c>
      <c r="G20" s="224">
        <f>(E20/E19)-1</f>
        <v>2.0045822564617399E-2</v>
      </c>
      <c r="H20" s="221">
        <f>+H7-H13</f>
        <v>339972</v>
      </c>
      <c r="I20" s="178">
        <f t="shared" ref="I20" si="20">H20/C20</f>
        <v>0.12950475588247617</v>
      </c>
      <c r="J20" s="179">
        <f>(H20/H19)-1</f>
        <v>8.9245379136669856E-2</v>
      </c>
      <c r="K20" s="218">
        <f>+K7-K13</f>
        <v>213803</v>
      </c>
      <c r="L20" s="177">
        <f t="shared" ref="L20" si="21">K20/C20</f>
        <v>8.144348746938293E-2</v>
      </c>
      <c r="M20" s="224">
        <f>(K20/K19)-1</f>
        <v>-6.4094202105539622E-2</v>
      </c>
      <c r="N20" s="221">
        <f>+N7-N13</f>
        <v>133100</v>
      </c>
      <c r="O20" s="177">
        <f t="shared" ref="O20" si="22">N20/C20</f>
        <v>5.0701478380447744E-2</v>
      </c>
      <c r="P20" s="179">
        <f t="shared" ref="P20" si="23">(N20/N19)-1</f>
        <v>0.17624185865655684</v>
      </c>
    </row>
    <row r="21" spans="1:25">
      <c r="C21" s="9"/>
      <c r="D21" s="11"/>
      <c r="E21" s="9"/>
      <c r="F21" s="11"/>
      <c r="G21" s="11"/>
      <c r="H21" s="9"/>
      <c r="I21" s="11"/>
      <c r="J21" s="11"/>
      <c r="K21" s="9"/>
      <c r="L21" s="11"/>
      <c r="M21" s="11"/>
      <c r="N21" s="9"/>
      <c r="O21" s="12"/>
      <c r="P21" s="12"/>
    </row>
    <row r="22" spans="1:25" ht="13.5" thickBot="1">
      <c r="C22" s="9"/>
      <c r="D22" s="11"/>
      <c r="E22" s="9"/>
      <c r="F22" s="11"/>
      <c r="G22" s="11"/>
      <c r="H22" s="9"/>
      <c r="I22" s="11"/>
      <c r="J22" s="11"/>
      <c r="K22" s="9"/>
      <c r="L22" s="11"/>
      <c r="M22" s="11"/>
      <c r="N22" s="9"/>
      <c r="O22" s="12"/>
      <c r="P22" s="13" t="s">
        <v>20</v>
      </c>
    </row>
    <row r="23" spans="1:25" s="7" customFormat="1" ht="26.5" thickBot="1">
      <c r="A23" s="168"/>
      <c r="B23" s="188"/>
      <c r="C23" s="227" t="s">
        <v>9</v>
      </c>
      <c r="D23" s="228" t="s">
        <v>19</v>
      </c>
      <c r="E23" s="225" t="s">
        <v>24</v>
      </c>
      <c r="F23" s="170" t="s">
        <v>11</v>
      </c>
      <c r="G23" s="230" t="s">
        <v>19</v>
      </c>
      <c r="H23" s="227" t="s">
        <v>25</v>
      </c>
      <c r="I23" s="170" t="s">
        <v>11</v>
      </c>
      <c r="J23" s="228" t="s">
        <v>19</v>
      </c>
      <c r="K23" s="225" t="s">
        <v>26</v>
      </c>
      <c r="L23" s="170" t="s">
        <v>11</v>
      </c>
      <c r="M23" s="230" t="s">
        <v>19</v>
      </c>
      <c r="N23" s="227" t="s">
        <v>27</v>
      </c>
      <c r="O23" s="171" t="s">
        <v>11</v>
      </c>
      <c r="P23" s="172" t="s">
        <v>19</v>
      </c>
      <c r="Q23" s="225" t="s">
        <v>31</v>
      </c>
      <c r="R23" s="171" t="s">
        <v>11</v>
      </c>
      <c r="S23" s="232" t="s">
        <v>19</v>
      </c>
      <c r="T23" s="227" t="s">
        <v>28</v>
      </c>
      <c r="U23" s="171" t="s">
        <v>11</v>
      </c>
      <c r="V23" s="172" t="s">
        <v>19</v>
      </c>
      <c r="W23" s="225" t="s">
        <v>29</v>
      </c>
      <c r="X23" s="171" t="s">
        <v>11</v>
      </c>
      <c r="Y23" s="172" t="s">
        <v>19</v>
      </c>
    </row>
    <row r="24" spans="1:25" ht="13.5" thickTop="1">
      <c r="A24" s="365" t="s">
        <v>21</v>
      </c>
      <c r="B24" s="189" t="s">
        <v>6</v>
      </c>
      <c r="C24" s="229">
        <v>2439588</v>
      </c>
      <c r="D24" s="167">
        <v>-3.0000000000000001E-3</v>
      </c>
      <c r="E24" s="226">
        <f>1078062-26900</f>
        <v>1051162</v>
      </c>
      <c r="F24" s="124">
        <v>0.43099999999999999</v>
      </c>
      <c r="G24" s="231">
        <v>1.2E-2</v>
      </c>
      <c r="H24" s="229">
        <v>673621</v>
      </c>
      <c r="I24" s="124">
        <v>0.27600000000000002</v>
      </c>
      <c r="J24" s="167">
        <v>1E-3</v>
      </c>
      <c r="K24" s="226">
        <v>51559</v>
      </c>
      <c r="L24" s="124">
        <v>2.1000000000000001E-2</v>
      </c>
      <c r="M24" s="231">
        <v>2.1999999999999999E-2</v>
      </c>
      <c r="N24" s="229">
        <f>352882-26900</f>
        <v>325982</v>
      </c>
      <c r="O24" s="124">
        <v>0.13400000000000001</v>
      </c>
      <c r="P24" s="167">
        <v>3.2000000000000001E-2</v>
      </c>
      <c r="Q24" s="226">
        <v>151947</v>
      </c>
      <c r="R24" s="124">
        <v>6.2E-2</v>
      </c>
      <c r="S24" s="231">
        <v>-4.5999999999999999E-2</v>
      </c>
      <c r="T24" s="229">
        <v>88569</v>
      </c>
      <c r="U24" s="124">
        <v>3.5999999999999997E-2</v>
      </c>
      <c r="V24" s="167">
        <v>-1.7999999999999999E-2</v>
      </c>
      <c r="W24" s="226">
        <v>63377</v>
      </c>
      <c r="X24" s="124">
        <v>2.5999999999999999E-2</v>
      </c>
      <c r="Y24" s="167">
        <v>-8.1000000000000003E-2</v>
      </c>
    </row>
    <row r="25" spans="1:25">
      <c r="A25" s="365"/>
      <c r="B25" s="190" t="s">
        <v>17</v>
      </c>
      <c r="C25" s="209">
        <v>3637764</v>
      </c>
      <c r="D25" s="164">
        <v>0.49099999999999999</v>
      </c>
      <c r="E25" s="205">
        <f>1071666-26400</f>
        <v>1045266</v>
      </c>
      <c r="F25" s="125">
        <v>0.28699999999999998</v>
      </c>
      <c r="G25" s="213">
        <v>-6.0000000000000001E-3</v>
      </c>
      <c r="H25" s="209">
        <v>667062</v>
      </c>
      <c r="I25" s="125">
        <v>0.183</v>
      </c>
      <c r="J25" s="164">
        <v>-0.01</v>
      </c>
      <c r="K25" s="205">
        <v>54550</v>
      </c>
      <c r="L25" s="125">
        <v>1.4999999999999999E-2</v>
      </c>
      <c r="M25" s="213">
        <v>5.6000000000000001E-2</v>
      </c>
      <c r="N25" s="209">
        <f>350054-26400</f>
        <v>323654</v>
      </c>
      <c r="O25" s="125">
        <v>8.8999999999999996E-2</v>
      </c>
      <c r="P25" s="164">
        <v>-7.0000000000000001E-3</v>
      </c>
      <c r="Q25" s="205">
        <v>146858</v>
      </c>
      <c r="R25" s="125">
        <v>0.04</v>
      </c>
      <c r="S25" s="213">
        <v>-3.3000000000000002E-2</v>
      </c>
      <c r="T25" s="209">
        <v>97115</v>
      </c>
      <c r="U25" s="125">
        <v>2.7E-2</v>
      </c>
      <c r="V25" s="164">
        <v>9.6000000000000002E-2</v>
      </c>
      <c r="W25" s="205">
        <v>49744</v>
      </c>
      <c r="X25" s="125">
        <v>1.4E-2</v>
      </c>
      <c r="Y25" s="164">
        <v>-0.216</v>
      </c>
    </row>
    <row r="26" spans="1:25">
      <c r="A26" s="365"/>
      <c r="B26" s="190" t="s">
        <v>18</v>
      </c>
      <c r="C26" s="209">
        <v>4530316</v>
      </c>
      <c r="D26" s="164">
        <v>0.245</v>
      </c>
      <c r="E26" s="205">
        <f>1075855-22800</f>
        <v>1053055</v>
      </c>
      <c r="F26" s="125">
        <v>0.23200000000000001</v>
      </c>
      <c r="G26" s="213">
        <v>7.0000000000000001E-3</v>
      </c>
      <c r="H26" s="209">
        <v>660039</v>
      </c>
      <c r="I26" s="125">
        <v>0.14599999999999999</v>
      </c>
      <c r="J26" s="164">
        <v>-1.0999999999999999E-2</v>
      </c>
      <c r="K26" s="205">
        <v>60976</v>
      </c>
      <c r="L26" s="125">
        <v>1.2999999999999999E-2</v>
      </c>
      <c r="M26" s="213">
        <v>0.11899999999999999</v>
      </c>
      <c r="N26" s="209">
        <f>354840-22800</f>
        <v>332040</v>
      </c>
      <c r="O26" s="125">
        <v>7.2999999999999995E-2</v>
      </c>
      <c r="P26" s="164">
        <v>2.5999999999999999E-2</v>
      </c>
      <c r="Q26" s="205">
        <v>156711</v>
      </c>
      <c r="R26" s="125">
        <v>3.5000000000000003E-2</v>
      </c>
      <c r="S26" s="213">
        <v>6.7000000000000004E-2</v>
      </c>
      <c r="T26" s="209">
        <v>99562</v>
      </c>
      <c r="U26" s="125">
        <v>2.1999999999999999E-2</v>
      </c>
      <c r="V26" s="164">
        <v>2.5999999999999999E-2</v>
      </c>
      <c r="W26" s="205">
        <v>57148</v>
      </c>
      <c r="X26" s="125">
        <v>1.2999999999999999E-2</v>
      </c>
      <c r="Y26" s="164">
        <v>0.14899999999999999</v>
      </c>
    </row>
    <row r="27" spans="1:25">
      <c r="A27" s="365"/>
      <c r="B27" s="190" t="s">
        <v>317</v>
      </c>
      <c r="C27" s="209">
        <v>3799462</v>
      </c>
      <c r="D27" s="164">
        <v>-0.161</v>
      </c>
      <c r="E27" s="205">
        <v>1085699</v>
      </c>
      <c r="F27" s="125">
        <v>0.28599999999999998</v>
      </c>
      <c r="G27" s="213">
        <v>3.1E-2</v>
      </c>
      <c r="H27" s="209">
        <v>676355</v>
      </c>
      <c r="I27" s="125">
        <v>0.17799999999999999</v>
      </c>
      <c r="J27" s="164">
        <v>2.5000000000000001E-2</v>
      </c>
      <c r="K27" s="205">
        <v>71758</v>
      </c>
      <c r="L27" s="125">
        <v>1.9E-2</v>
      </c>
      <c r="M27" s="213">
        <v>0.17699999999999999</v>
      </c>
      <c r="N27" s="209">
        <v>337586</v>
      </c>
      <c r="O27" s="125">
        <v>8.8999999999999996E-2</v>
      </c>
      <c r="P27" s="164">
        <v>1.7000000000000001E-2</v>
      </c>
      <c r="Q27" s="205">
        <v>160420</v>
      </c>
      <c r="R27" s="125">
        <v>4.2000000000000003E-2</v>
      </c>
      <c r="S27" s="213">
        <v>2.4E-2</v>
      </c>
      <c r="T27" s="209">
        <v>88286</v>
      </c>
      <c r="U27" s="125">
        <v>2.3E-2</v>
      </c>
      <c r="V27" s="164">
        <v>-0.113</v>
      </c>
      <c r="W27" s="205">
        <v>72133</v>
      </c>
      <c r="X27" s="125">
        <v>1.9E-2</v>
      </c>
      <c r="Y27" s="164">
        <v>0.26300000000000001</v>
      </c>
    </row>
    <row r="28" spans="1:25" ht="13.5" thickBot="1">
      <c r="A28" s="366"/>
      <c r="B28" s="191" t="s">
        <v>571</v>
      </c>
      <c r="C28" s="211">
        <v>3233794</v>
      </c>
      <c r="D28" s="166">
        <f>C28/C27-1</f>
        <v>-0.14888107842636666</v>
      </c>
      <c r="E28" s="207">
        <v>1059138</v>
      </c>
      <c r="F28" s="165">
        <v>0.32800000000000001</v>
      </c>
      <c r="G28" s="166">
        <f>E28/E27-1</f>
        <v>-2.4464423380697542E-2</v>
      </c>
      <c r="H28" s="211">
        <v>659127</v>
      </c>
      <c r="I28" s="165">
        <v>0.20399999999999999</v>
      </c>
      <c r="J28" s="166">
        <f>H28/H27-1</f>
        <v>-2.5471830621493163E-2</v>
      </c>
      <c r="K28" s="207">
        <v>68390</v>
      </c>
      <c r="L28" s="165">
        <v>2.1000000000000001E-2</v>
      </c>
      <c r="M28" s="166">
        <f>K28/K27-1</f>
        <v>-4.6935533320326628E-2</v>
      </c>
      <c r="N28" s="211">
        <v>331621</v>
      </c>
      <c r="O28" s="165">
        <v>0.10299999999999999</v>
      </c>
      <c r="P28" s="166">
        <f>N28/N27-1</f>
        <v>-1.7669571605457568E-2</v>
      </c>
      <c r="Q28" s="207">
        <v>167517</v>
      </c>
      <c r="R28" s="165">
        <v>5.1999999999999998E-2</v>
      </c>
      <c r="S28" s="166">
        <f>Q28/Q27-1</f>
        <v>4.4240119685824641E-2</v>
      </c>
      <c r="T28" s="211">
        <v>90366</v>
      </c>
      <c r="U28" s="165">
        <v>2.8000000000000001E-2</v>
      </c>
      <c r="V28" s="166">
        <f>T28/T27-1</f>
        <v>2.3559794304872872E-2</v>
      </c>
      <c r="W28" s="207">
        <v>77151</v>
      </c>
      <c r="X28" s="165">
        <v>2.4E-2</v>
      </c>
      <c r="Y28" s="302">
        <f>W28/W27-1</f>
        <v>6.9565940692886796E-2</v>
      </c>
    </row>
    <row r="29" spans="1:25" s="123" customFormat="1" ht="13.5" thickBot="1">
      <c r="A29" s="117"/>
      <c r="B29" s="117"/>
      <c r="C29" s="121"/>
      <c r="D29" s="122"/>
      <c r="E29" s="118"/>
      <c r="F29" s="122"/>
      <c r="G29" s="122"/>
      <c r="H29" s="121"/>
      <c r="I29" s="122"/>
      <c r="J29" s="122"/>
      <c r="K29" s="121"/>
      <c r="L29" s="122"/>
      <c r="M29" s="122"/>
      <c r="N29" s="118"/>
      <c r="O29" s="122"/>
      <c r="P29" s="122"/>
      <c r="Q29" s="121"/>
      <c r="R29" s="122"/>
      <c r="S29" s="122"/>
      <c r="T29" s="121"/>
      <c r="U29" s="122"/>
      <c r="V29" s="122"/>
      <c r="W29" s="121"/>
      <c r="X29" s="122"/>
      <c r="Y29" s="122"/>
    </row>
    <row r="30" spans="1:25">
      <c r="A30" s="367" t="s">
        <v>22</v>
      </c>
      <c r="B30" s="202" t="s">
        <v>6</v>
      </c>
      <c r="C30" s="219">
        <v>2114</v>
      </c>
      <c r="D30" s="174"/>
      <c r="E30" s="216"/>
      <c r="F30" s="173"/>
      <c r="G30" s="222"/>
      <c r="H30" s="219"/>
      <c r="I30" s="173"/>
      <c r="J30" s="174"/>
      <c r="K30" s="216"/>
      <c r="L30" s="173"/>
      <c r="M30" s="222"/>
      <c r="N30" s="219"/>
      <c r="O30" s="173"/>
      <c r="P30" s="174"/>
      <c r="Q30" s="216"/>
      <c r="R30" s="173"/>
      <c r="S30" s="222"/>
      <c r="T30" s="219"/>
      <c r="U30" s="173"/>
      <c r="V30" s="174"/>
      <c r="W30" s="216"/>
      <c r="X30" s="173"/>
      <c r="Y30" s="174"/>
    </row>
    <row r="31" spans="1:25">
      <c r="A31" s="365"/>
      <c r="B31" s="190" t="s">
        <v>17</v>
      </c>
      <c r="C31" s="199">
        <v>1189056</v>
      </c>
      <c r="D31" s="175"/>
      <c r="E31" s="194">
        <v>2602</v>
      </c>
      <c r="F31" s="10"/>
      <c r="G31" s="233"/>
      <c r="H31" s="199">
        <v>738</v>
      </c>
      <c r="I31" s="10"/>
      <c r="J31" s="175"/>
      <c r="K31" s="194">
        <v>1864</v>
      </c>
      <c r="L31" s="10"/>
      <c r="M31" s="233"/>
      <c r="N31" s="199"/>
      <c r="O31" s="10"/>
      <c r="P31" s="175"/>
      <c r="Q31" s="194">
        <v>349</v>
      </c>
      <c r="R31" s="10"/>
      <c r="S31" s="233"/>
      <c r="T31" s="199">
        <v>299</v>
      </c>
      <c r="U31" s="10"/>
      <c r="V31" s="175"/>
      <c r="W31" s="194">
        <v>50</v>
      </c>
      <c r="X31" s="10"/>
      <c r="Y31" s="175"/>
    </row>
    <row r="32" spans="1:25">
      <c r="A32" s="365"/>
      <c r="B32" s="190" t="s">
        <v>18</v>
      </c>
      <c r="C32" s="220">
        <f>1834379+19477</f>
        <v>1853856</v>
      </c>
      <c r="D32" s="175"/>
      <c r="E32" s="194">
        <v>7585</v>
      </c>
      <c r="F32" s="10"/>
      <c r="G32" s="233"/>
      <c r="H32" s="199">
        <v>1516</v>
      </c>
      <c r="I32" s="10"/>
      <c r="J32" s="175"/>
      <c r="K32" s="194">
        <v>6069</v>
      </c>
      <c r="L32" s="10"/>
      <c r="M32" s="233"/>
      <c r="N32" s="199"/>
      <c r="O32" s="10"/>
      <c r="P32" s="175"/>
      <c r="Q32" s="194">
        <v>1103</v>
      </c>
      <c r="R32" s="10"/>
      <c r="S32" s="233"/>
      <c r="T32" s="199">
        <v>1103</v>
      </c>
      <c r="U32" s="10"/>
      <c r="V32" s="175"/>
      <c r="W32" s="194"/>
      <c r="X32" s="10"/>
      <c r="Y32" s="175"/>
    </row>
    <row r="33" spans="1:25">
      <c r="A33" s="365"/>
      <c r="B33" s="190" t="s">
        <v>317</v>
      </c>
      <c r="C33" s="209">
        <v>1228571</v>
      </c>
      <c r="D33" s="164"/>
      <c r="E33" s="205">
        <v>16127</v>
      </c>
      <c r="F33" s="125"/>
      <c r="G33" s="213"/>
      <c r="H33" s="209">
        <v>629</v>
      </c>
      <c r="I33" s="125"/>
      <c r="J33" s="164"/>
      <c r="K33" s="205">
        <v>15497</v>
      </c>
      <c r="L33" s="125"/>
      <c r="M33" s="213"/>
      <c r="N33" s="209"/>
      <c r="O33" s="125"/>
      <c r="P33" s="164"/>
      <c r="Q33" s="205">
        <v>1504</v>
      </c>
      <c r="R33" s="125"/>
      <c r="S33" s="213"/>
      <c r="T33" s="209">
        <v>1504</v>
      </c>
      <c r="U33" s="125"/>
      <c r="V33" s="164"/>
      <c r="W33" s="205"/>
      <c r="X33" s="125"/>
      <c r="Y33" s="164"/>
    </row>
    <row r="34" spans="1:25" ht="13.5" thickBot="1">
      <c r="A34" s="366"/>
      <c r="B34" s="191" t="s">
        <v>571</v>
      </c>
      <c r="C34" s="211">
        <v>641529</v>
      </c>
      <c r="D34" s="166"/>
      <c r="E34" s="207">
        <v>9011</v>
      </c>
      <c r="F34" s="165"/>
      <c r="G34" s="215"/>
      <c r="H34" s="211">
        <v>22</v>
      </c>
      <c r="I34" s="165"/>
      <c r="J34" s="166"/>
      <c r="K34" s="207">
        <v>8989</v>
      </c>
      <c r="L34" s="165"/>
      <c r="M34" s="215"/>
      <c r="N34" s="211"/>
      <c r="O34" s="165"/>
      <c r="P34" s="166"/>
      <c r="Q34" s="207">
        <v>965</v>
      </c>
      <c r="R34" s="165"/>
      <c r="S34" s="215"/>
      <c r="T34" s="211">
        <v>965</v>
      </c>
      <c r="U34" s="165"/>
      <c r="V34" s="166"/>
      <c r="W34" s="207"/>
      <c r="X34" s="165"/>
      <c r="Y34" s="166"/>
    </row>
    <row r="35" spans="1:25" s="123" customFormat="1" ht="13.5" thickBot="1">
      <c r="A35" s="117"/>
      <c r="B35" s="117"/>
      <c r="C35" s="118"/>
      <c r="D35" s="122"/>
      <c r="E35" s="121"/>
      <c r="F35" s="122"/>
      <c r="G35" s="122"/>
      <c r="H35" s="121"/>
      <c r="I35" s="122"/>
      <c r="J35" s="122"/>
      <c r="K35" s="121"/>
      <c r="L35" s="122"/>
      <c r="M35" s="122"/>
      <c r="N35" s="121"/>
      <c r="O35" s="122"/>
      <c r="P35" s="122"/>
      <c r="Q35" s="121"/>
      <c r="R35" s="122"/>
      <c r="S35" s="122"/>
      <c r="T35" s="121"/>
      <c r="U35" s="122"/>
      <c r="V35" s="122"/>
      <c r="W35" s="121"/>
      <c r="X35" s="122"/>
      <c r="Y35" s="122"/>
    </row>
    <row r="36" spans="1:25" ht="13.5" customHeight="1">
      <c r="A36" s="362" t="s">
        <v>23</v>
      </c>
      <c r="B36" s="202" t="s">
        <v>30</v>
      </c>
      <c r="C36" s="219">
        <v>2447739</v>
      </c>
      <c r="D36" s="174"/>
      <c r="E36" s="216">
        <v>1039022</v>
      </c>
      <c r="F36" s="173"/>
      <c r="G36" s="222"/>
      <c r="H36" s="219">
        <v>672617</v>
      </c>
      <c r="I36" s="173"/>
      <c r="J36" s="174"/>
      <c r="K36" s="216">
        <v>50495</v>
      </c>
      <c r="L36" s="173"/>
      <c r="M36" s="222"/>
      <c r="N36" s="234">
        <f>343010-27100</f>
        <v>315910</v>
      </c>
      <c r="O36" s="173"/>
      <c r="P36" s="174"/>
      <c r="Q36" s="216">
        <v>159249</v>
      </c>
      <c r="R36" s="173"/>
      <c r="S36" s="222"/>
      <c r="T36" s="219">
        <v>90213</v>
      </c>
      <c r="U36" s="173"/>
      <c r="V36" s="174"/>
      <c r="W36" s="216">
        <v>69036</v>
      </c>
      <c r="X36" s="173"/>
      <c r="Y36" s="174"/>
    </row>
    <row r="37" spans="1:25" ht="13.5" customHeight="1">
      <c r="A37" s="363"/>
      <c r="B37" s="190" t="s">
        <v>6</v>
      </c>
      <c r="C37" s="220">
        <f>C24-C30</f>
        <v>2437474</v>
      </c>
      <c r="D37" s="176">
        <f>(C37/C36)-1</f>
        <v>-4.1936660730576003E-3</v>
      </c>
      <c r="E37" s="217">
        <f>E24-E30</f>
        <v>1051162</v>
      </c>
      <c r="F37" s="91">
        <f>E37/C37</f>
        <v>0.43125054872380175</v>
      </c>
      <c r="G37" s="223">
        <f>(E37/E36)-1</f>
        <v>1.1684064437519126E-2</v>
      </c>
      <c r="H37" s="220">
        <f>H24-H30</f>
        <v>673621</v>
      </c>
      <c r="I37" s="92">
        <f>H37/C37</f>
        <v>0.27636028117633255</v>
      </c>
      <c r="J37" s="176">
        <f>(H37/H36)-1</f>
        <v>1.4926771104506464E-3</v>
      </c>
      <c r="K37" s="217">
        <f>K24-K30</f>
        <v>51559</v>
      </c>
      <c r="L37" s="91">
        <f>K37/C37</f>
        <v>2.1152635884526358E-2</v>
      </c>
      <c r="M37" s="223">
        <f>(K37/K36)-1</f>
        <v>2.1071393207248157E-2</v>
      </c>
      <c r="N37" s="220">
        <f>N24-N30</f>
        <v>325982</v>
      </c>
      <c r="O37" s="91">
        <f>N37/C37</f>
        <v>0.13373763166294286</v>
      </c>
      <c r="P37" s="176">
        <f>(N37/N36)-1</f>
        <v>3.1882498179861329E-2</v>
      </c>
      <c r="Q37" s="217">
        <f>Q24-Q30</f>
        <v>151947</v>
      </c>
      <c r="R37" s="91">
        <f>Q37/C37</f>
        <v>6.2337895706784975E-2</v>
      </c>
      <c r="S37" s="223">
        <f>(Q37/Q36)-1</f>
        <v>-4.5852721210180247E-2</v>
      </c>
      <c r="T37" s="220">
        <f>T24-T30</f>
        <v>88569</v>
      </c>
      <c r="U37" s="91">
        <f>T37/C37</f>
        <v>3.6336387588134275E-2</v>
      </c>
      <c r="V37" s="176">
        <f>(T37/T36)-1</f>
        <v>-1.8223537627614639E-2</v>
      </c>
      <c r="W37" s="217">
        <f>W24-W30</f>
        <v>63377</v>
      </c>
      <c r="X37" s="91">
        <f>W37/C37</f>
        <v>2.6001097857864329E-2</v>
      </c>
      <c r="Y37" s="176">
        <f>(W37/W36)-1</f>
        <v>-8.1971724897155096E-2</v>
      </c>
    </row>
    <row r="38" spans="1:25">
      <c r="A38" s="363"/>
      <c r="B38" s="190" t="s">
        <v>17</v>
      </c>
      <c r="C38" s="220">
        <f>C25-C31</f>
        <v>2448708</v>
      </c>
      <c r="D38" s="176">
        <f t="shared" ref="D38:D39" si="24">(C38/C37)-1</f>
        <v>4.6088696740971269E-3</v>
      </c>
      <c r="E38" s="217">
        <f>E25-E31</f>
        <v>1042664</v>
      </c>
      <c r="F38" s="91">
        <f t="shared" ref="F38:F39" si="25">E38/C38</f>
        <v>0.42580168807387409</v>
      </c>
      <c r="G38" s="223">
        <f t="shared" ref="G38:G39" si="26">(E38/E37)-1</f>
        <v>-8.0843866121492747E-3</v>
      </c>
      <c r="H38" s="220">
        <f>H25-H31</f>
        <v>666324</v>
      </c>
      <c r="I38" s="92">
        <f t="shared" ref="I38:I39" si="27">H38/C38</f>
        <v>0.27211247727372967</v>
      </c>
      <c r="J38" s="176">
        <f t="shared" ref="J38:J39" si="28">(H38/H37)-1</f>
        <v>-1.0832500768236164E-2</v>
      </c>
      <c r="K38" s="217">
        <f>K25-K31</f>
        <v>52686</v>
      </c>
      <c r="L38" s="91">
        <f t="shared" ref="L38:L39" si="29">K38/C38</f>
        <v>2.1515836106224179E-2</v>
      </c>
      <c r="M38" s="223">
        <f t="shared" ref="M38:M39" si="30">(K38/K37)-1</f>
        <v>2.1858453422292978E-2</v>
      </c>
      <c r="N38" s="220">
        <f>N25-N31</f>
        <v>323654</v>
      </c>
      <c r="O38" s="91">
        <f>N38/C38</f>
        <v>0.13217337469392021</v>
      </c>
      <c r="P38" s="176">
        <f t="shared" ref="P38:P39" si="31">(N38/N37)-1</f>
        <v>-7.1414986103527367E-3</v>
      </c>
      <c r="Q38" s="217">
        <f>Q25-Q31</f>
        <v>146509</v>
      </c>
      <c r="R38" s="91">
        <f t="shared" ref="R38:R39" si="32">Q38/C38</f>
        <v>5.9831143607159368E-2</v>
      </c>
      <c r="S38" s="223">
        <f t="shared" ref="S38:S39" si="33">(Q38/Q37)-1</f>
        <v>-3.5788794777126265E-2</v>
      </c>
      <c r="T38" s="220">
        <f>T25-T31</f>
        <v>96816</v>
      </c>
      <c r="U38" s="91">
        <f t="shared" ref="U38:U39" si="34">T38/C38</f>
        <v>3.9537584718145245E-2</v>
      </c>
      <c r="V38" s="176">
        <f t="shared" ref="V38:V39" si="35">(T38/T37)-1</f>
        <v>9.3113843444094346E-2</v>
      </c>
      <c r="W38" s="217">
        <f>W25-W31</f>
        <v>49694</v>
      </c>
      <c r="X38" s="91">
        <f t="shared" ref="X38:X39" si="36">W38/C38</f>
        <v>2.0293967267636649E-2</v>
      </c>
      <c r="Y38" s="176">
        <f t="shared" ref="Y38:Y39" si="37">(W38/W37)-1</f>
        <v>-0.21589851207851429</v>
      </c>
    </row>
    <row r="39" spans="1:25">
      <c r="A39" s="363"/>
      <c r="B39" s="190" t="s">
        <v>18</v>
      </c>
      <c r="C39" s="220">
        <f>C26-C32</f>
        <v>2676460</v>
      </c>
      <c r="D39" s="176">
        <f t="shared" si="24"/>
        <v>9.3009048036760689E-2</v>
      </c>
      <c r="E39" s="217">
        <f>E26-E32</f>
        <v>1045470</v>
      </c>
      <c r="F39" s="91">
        <f t="shared" si="25"/>
        <v>0.39061671013204008</v>
      </c>
      <c r="G39" s="223">
        <f t="shared" si="26"/>
        <v>2.6911833534100094E-3</v>
      </c>
      <c r="H39" s="220">
        <f>H26-H32</f>
        <v>658523</v>
      </c>
      <c r="I39" s="92">
        <f t="shared" si="27"/>
        <v>0.2460425337946392</v>
      </c>
      <c r="J39" s="176">
        <f t="shared" si="28"/>
        <v>-1.1707517664079292E-2</v>
      </c>
      <c r="K39" s="217">
        <f>K26-K32</f>
        <v>54907</v>
      </c>
      <c r="L39" s="91">
        <f t="shared" si="29"/>
        <v>2.0514784454092345E-2</v>
      </c>
      <c r="M39" s="223">
        <f t="shared" si="30"/>
        <v>4.2155411304710899E-2</v>
      </c>
      <c r="N39" s="220">
        <f>N26-N32</f>
        <v>332040</v>
      </c>
      <c r="O39" s="91">
        <f t="shared" ref="O39" si="38">N39/C39</f>
        <v>0.12405939188330856</v>
      </c>
      <c r="P39" s="176">
        <f t="shared" si="31"/>
        <v>2.5910385782347722E-2</v>
      </c>
      <c r="Q39" s="217">
        <f>Q26-Q32</f>
        <v>155608</v>
      </c>
      <c r="R39" s="91">
        <f t="shared" si="32"/>
        <v>5.8139482749602088E-2</v>
      </c>
      <c r="S39" s="223">
        <f t="shared" si="33"/>
        <v>6.2105399668279659E-2</v>
      </c>
      <c r="T39" s="220">
        <f>T26-T32</f>
        <v>98459</v>
      </c>
      <c r="U39" s="91">
        <f t="shared" si="34"/>
        <v>3.6787024651965657E-2</v>
      </c>
      <c r="V39" s="176">
        <f t="shared" si="35"/>
        <v>1.6970335481738541E-2</v>
      </c>
      <c r="W39" s="217">
        <f>W26-W32</f>
        <v>57148</v>
      </c>
      <c r="X39" s="91">
        <f t="shared" si="36"/>
        <v>2.1352084469784715E-2</v>
      </c>
      <c r="Y39" s="176">
        <f t="shared" si="37"/>
        <v>0.14999798768463002</v>
      </c>
    </row>
    <row r="40" spans="1:25">
      <c r="A40" s="363"/>
      <c r="B40" s="190" t="s">
        <v>317</v>
      </c>
      <c r="C40" s="220">
        <f>C27-C33</f>
        <v>2570891</v>
      </c>
      <c r="D40" s="176">
        <f>(C40/C39)-1</f>
        <v>-3.9443518677656275E-2</v>
      </c>
      <c r="E40" s="217">
        <f>E27-E33</f>
        <v>1069572</v>
      </c>
      <c r="F40" s="91">
        <f>E40/C40</f>
        <v>0.41603164039237761</v>
      </c>
      <c r="G40" s="223">
        <f>(E40/E39)-1</f>
        <v>2.3053746162013278E-2</v>
      </c>
      <c r="H40" s="220">
        <f>H27-H33</f>
        <v>675726</v>
      </c>
      <c r="I40" s="92">
        <f t="shared" ref="I40" si="39">H40/C40</f>
        <v>0.26283728092711828</v>
      </c>
      <c r="J40" s="176">
        <f t="shared" ref="J40" si="40">(H40/H39)-1</f>
        <v>2.6123612994534806E-2</v>
      </c>
      <c r="K40" s="217">
        <f>K27-K33</f>
        <v>56261</v>
      </c>
      <c r="L40" s="91">
        <f t="shared" ref="L40" si="41">K40/C40</f>
        <v>2.1883852718765594E-2</v>
      </c>
      <c r="M40" s="223">
        <f t="shared" ref="M40" si="42">(K40/K39)-1</f>
        <v>2.4659879432495035E-2</v>
      </c>
      <c r="N40" s="220">
        <f>N27-N33</f>
        <v>337586</v>
      </c>
      <c r="O40" s="91">
        <f t="shared" ref="O40" si="43">N40/C40</f>
        <v>0.13131089571669899</v>
      </c>
      <c r="P40" s="176">
        <f t="shared" ref="P40" si="44">(N40/N39)-1</f>
        <v>1.6702806890735999E-2</v>
      </c>
      <c r="Q40" s="217">
        <f>Q27-Q33</f>
        <v>158916</v>
      </c>
      <c r="R40" s="91">
        <f t="shared" ref="R40" si="45">Q40/C40</f>
        <v>6.1813589140885396E-2</v>
      </c>
      <c r="S40" s="223">
        <f t="shared" ref="S40" si="46">(Q40/Q39)-1</f>
        <v>2.125854711840014E-2</v>
      </c>
      <c r="T40" s="220">
        <f>T27-T33</f>
        <v>86782</v>
      </c>
      <c r="U40" s="91">
        <f t="shared" ref="U40" si="47">T40/C40</f>
        <v>3.3755612353849308E-2</v>
      </c>
      <c r="V40" s="176">
        <f t="shared" ref="V40" si="48">(T40/T39)-1</f>
        <v>-0.11859758884408733</v>
      </c>
      <c r="W40" s="217">
        <f>W27-W33</f>
        <v>72133</v>
      </c>
      <c r="X40" s="91">
        <f t="shared" ref="X40" si="49">W40/C40</f>
        <v>2.805758781683082E-2</v>
      </c>
      <c r="Y40" s="176">
        <f t="shared" ref="Y40" si="50">(W40/W39)-1</f>
        <v>0.26221390074893258</v>
      </c>
    </row>
    <row r="41" spans="1:25" ht="13.5" thickBot="1">
      <c r="A41" s="364"/>
      <c r="B41" s="191" t="s">
        <v>571</v>
      </c>
      <c r="C41" s="221">
        <f>C28-C34</f>
        <v>2592265</v>
      </c>
      <c r="D41" s="179">
        <f>(C41/C40)-1</f>
        <v>8.3138491674676906E-3</v>
      </c>
      <c r="E41" s="218">
        <f>E28-E34</f>
        <v>1050127</v>
      </c>
      <c r="F41" s="177">
        <f>E41/C41</f>
        <v>0.40510017301471879</v>
      </c>
      <c r="G41" s="224">
        <f>(E41/E40)-1</f>
        <v>-1.8180169263967261E-2</v>
      </c>
      <c r="H41" s="221">
        <f>H28-H34</f>
        <v>659105</v>
      </c>
      <c r="I41" s="178">
        <f t="shared" ref="I41" si="51">H41/C41</f>
        <v>0.2542583416433119</v>
      </c>
      <c r="J41" s="179">
        <f t="shared" ref="J41" si="52">(H41/H40)-1</f>
        <v>-2.4597247996969163E-2</v>
      </c>
      <c r="K41" s="218">
        <f>K28-K34</f>
        <v>59401</v>
      </c>
      <c r="L41" s="177">
        <f t="shared" ref="L41" si="53">K41/C41</f>
        <v>2.2914709722964281E-2</v>
      </c>
      <c r="M41" s="224">
        <f t="shared" ref="M41" si="54">(K41/K40)-1</f>
        <v>5.5811308010877969E-2</v>
      </c>
      <c r="N41" s="221">
        <f>N28-N34</f>
        <v>331621</v>
      </c>
      <c r="O41" s="177">
        <f t="shared" ref="O41" si="55">N41/C41</f>
        <v>0.12792712164844258</v>
      </c>
      <c r="P41" s="179">
        <f t="shared" ref="P41" si="56">(N41/N40)-1</f>
        <v>-1.7669571605457568E-2</v>
      </c>
      <c r="Q41" s="218">
        <f>Q28-Q34</f>
        <v>166552</v>
      </c>
      <c r="R41" s="177">
        <f t="shared" ref="R41" si="57">Q41/C41</f>
        <v>6.4249604110690847E-2</v>
      </c>
      <c r="S41" s="224">
        <f t="shared" ref="S41" si="58">(Q41/Q40)-1</f>
        <v>4.8050542424928899E-2</v>
      </c>
      <c r="T41" s="221">
        <f>T28-T34</f>
        <v>89401</v>
      </c>
      <c r="U41" s="177">
        <f t="shared" ref="U41" si="59">T41/C41</f>
        <v>3.4487600611820164E-2</v>
      </c>
      <c r="V41" s="179">
        <f t="shared" ref="V41" si="60">(T41/T40)-1</f>
        <v>3.017906939227033E-2</v>
      </c>
      <c r="W41" s="218">
        <f>W28-W34</f>
        <v>77151</v>
      </c>
      <c r="X41" s="177">
        <f t="shared" ref="X41" si="61">W41/C41</f>
        <v>2.976200349887068E-2</v>
      </c>
      <c r="Y41" s="179">
        <f t="shared" ref="Y41" si="62">(W41/W40)-1</f>
        <v>6.9565940692886796E-2</v>
      </c>
    </row>
  </sheetData>
  <mergeCells count="6">
    <mergeCell ref="A36:A41"/>
    <mergeCell ref="A3:A7"/>
    <mergeCell ref="A9:A13"/>
    <mergeCell ref="A15:A20"/>
    <mergeCell ref="A24:A28"/>
    <mergeCell ref="A30:A34"/>
  </mergeCells>
  <phoneticPr fontId="2"/>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P145"/>
  <sheetViews>
    <sheetView showGridLines="0" view="pageBreakPreview" zoomScale="70" zoomScaleNormal="100" zoomScaleSheetLayoutView="70" workbookViewId="0">
      <selection activeCell="B143" sqref="B143"/>
    </sheetView>
  </sheetViews>
  <sheetFormatPr defaultColWidth="9" defaultRowHeight="16"/>
  <cols>
    <col min="1" max="1" width="2.6328125" style="15" customWidth="1"/>
    <col min="2" max="2" width="60.6328125" style="15" customWidth="1"/>
    <col min="3" max="3" width="55.08984375" style="15" hidden="1" customWidth="1"/>
    <col min="4" max="4" width="14.6328125" style="16" customWidth="1"/>
    <col min="5" max="7" width="14.6328125" style="15" customWidth="1"/>
    <col min="8" max="8" width="14.6328125" style="15" hidden="1" customWidth="1"/>
    <col min="9" max="11" width="14.6328125" style="15" customWidth="1"/>
    <col min="12" max="12" width="2.6328125" style="15" customWidth="1"/>
    <col min="13" max="13" width="15.6328125" style="15" customWidth="1"/>
    <col min="14" max="16384" width="9" style="15"/>
  </cols>
  <sheetData>
    <row r="1" spans="1:13" s="1" customFormat="1" ht="30" customHeight="1">
      <c r="A1" s="14" t="s">
        <v>301</v>
      </c>
    </row>
    <row r="2" spans="1:13" s="18" customFormat="1" ht="30" customHeight="1">
      <c r="B2" s="67" t="s">
        <v>293</v>
      </c>
      <c r="D2" s="19"/>
      <c r="K2" s="20" t="s">
        <v>291</v>
      </c>
      <c r="L2" s="20"/>
      <c r="M2" s="20" t="s">
        <v>44</v>
      </c>
    </row>
    <row r="3" spans="1:13" s="18" customFormat="1" ht="21" customHeight="1">
      <c r="B3" s="368" t="s">
        <v>46</v>
      </c>
      <c r="C3" s="369" t="s">
        <v>47</v>
      </c>
      <c r="D3" s="368" t="s">
        <v>48</v>
      </c>
      <c r="E3" s="370" t="s">
        <v>49</v>
      </c>
      <c r="F3" s="371"/>
      <c r="G3" s="368"/>
      <c r="H3" s="368" t="s">
        <v>50</v>
      </c>
      <c r="I3" s="370" t="s">
        <v>51</v>
      </c>
      <c r="J3" s="21"/>
      <c r="K3" s="368" t="s">
        <v>52</v>
      </c>
      <c r="L3" s="54"/>
    </row>
    <row r="4" spans="1:13" s="24" customFormat="1" ht="40.5" customHeight="1">
      <c r="B4" s="368"/>
      <c r="C4" s="369"/>
      <c r="D4" s="368"/>
      <c r="E4" s="368"/>
      <c r="F4" s="22" t="s">
        <v>292</v>
      </c>
      <c r="G4" s="22" t="s">
        <v>53</v>
      </c>
      <c r="H4" s="368"/>
      <c r="I4" s="368"/>
      <c r="J4" s="23" t="s">
        <v>54</v>
      </c>
      <c r="K4" s="368"/>
      <c r="L4" s="54"/>
    </row>
    <row r="5" spans="1:13" s="18" customFormat="1" ht="30" customHeight="1">
      <c r="B5" s="25" t="s">
        <v>55</v>
      </c>
      <c r="C5" s="26" t="s">
        <v>56</v>
      </c>
      <c r="D5" s="25">
        <v>21</v>
      </c>
      <c r="E5" s="25">
        <v>21</v>
      </c>
      <c r="F5" s="25">
        <v>0</v>
      </c>
      <c r="G5" s="25">
        <v>0</v>
      </c>
      <c r="H5" s="25">
        <v>0</v>
      </c>
      <c r="I5" s="25">
        <v>0</v>
      </c>
      <c r="J5" s="25">
        <v>0</v>
      </c>
      <c r="K5" s="25">
        <v>0</v>
      </c>
      <c r="L5" s="27"/>
      <c r="M5" s="18">
        <v>0</v>
      </c>
    </row>
    <row r="6" spans="1:13" s="18" customFormat="1" ht="30" customHeight="1">
      <c r="B6" s="67" t="s">
        <v>294</v>
      </c>
      <c r="D6" s="19"/>
      <c r="K6" s="20" t="s">
        <v>291</v>
      </c>
      <c r="L6" s="20"/>
      <c r="M6" s="20" t="s">
        <v>44</v>
      </c>
    </row>
    <row r="7" spans="1:13" s="18" customFormat="1" ht="21" customHeight="1">
      <c r="B7" s="368" t="s">
        <v>46</v>
      </c>
      <c r="C7" s="369" t="s">
        <v>47</v>
      </c>
      <c r="D7" s="368" t="s">
        <v>48</v>
      </c>
      <c r="E7" s="370" t="s">
        <v>49</v>
      </c>
      <c r="F7" s="371"/>
      <c r="G7" s="368"/>
      <c r="H7" s="368" t="s">
        <v>50</v>
      </c>
      <c r="I7" s="370" t="s">
        <v>51</v>
      </c>
      <c r="J7" s="21"/>
      <c r="K7" s="368" t="s">
        <v>52</v>
      </c>
      <c r="L7" s="54"/>
    </row>
    <row r="8" spans="1:13" s="24" customFormat="1" ht="40.5" customHeight="1">
      <c r="B8" s="368"/>
      <c r="C8" s="369"/>
      <c r="D8" s="368"/>
      <c r="E8" s="368"/>
      <c r="F8" s="22" t="s">
        <v>292</v>
      </c>
      <c r="G8" s="22" t="s">
        <v>53</v>
      </c>
      <c r="H8" s="368"/>
      <c r="I8" s="368"/>
      <c r="J8" s="23" t="s">
        <v>54</v>
      </c>
      <c r="K8" s="368"/>
      <c r="L8" s="54"/>
    </row>
    <row r="9" spans="1:13" s="18" customFormat="1" ht="30" customHeight="1">
      <c r="B9" s="25" t="s">
        <v>57</v>
      </c>
      <c r="C9" s="26" t="s">
        <v>58</v>
      </c>
      <c r="D9" s="25">
        <v>6925.585</v>
      </c>
      <c r="E9" s="25">
        <v>0</v>
      </c>
      <c r="F9" s="25">
        <v>0</v>
      </c>
      <c r="G9" s="25">
        <v>0</v>
      </c>
      <c r="H9" s="25">
        <v>0</v>
      </c>
      <c r="I9" s="25">
        <v>6925.585</v>
      </c>
      <c r="J9" s="25">
        <v>0</v>
      </c>
      <c r="K9" s="25">
        <v>0</v>
      </c>
      <c r="L9" s="27"/>
      <c r="M9" s="18">
        <v>0</v>
      </c>
    </row>
    <row r="10" spans="1:13" s="18" customFormat="1" ht="30" customHeight="1">
      <c r="B10" s="25" t="s">
        <v>55</v>
      </c>
      <c r="C10" s="26" t="s">
        <v>56</v>
      </c>
      <c r="D10" s="25">
        <v>1414.98</v>
      </c>
      <c r="E10" s="25">
        <v>1414.98</v>
      </c>
      <c r="F10" s="25">
        <v>0</v>
      </c>
      <c r="G10" s="25">
        <v>0</v>
      </c>
      <c r="H10" s="25">
        <v>0</v>
      </c>
      <c r="I10" s="25">
        <v>0</v>
      </c>
      <c r="J10" s="25">
        <v>0</v>
      </c>
      <c r="K10" s="25">
        <v>0</v>
      </c>
      <c r="L10" s="27"/>
      <c r="M10" s="18">
        <v>0</v>
      </c>
    </row>
    <row r="11" spans="1:13" s="18" customFormat="1" ht="30" customHeight="1">
      <c r="B11" s="28" t="s">
        <v>59</v>
      </c>
      <c r="C11" s="29" t="s">
        <v>60</v>
      </c>
      <c r="D11" s="25">
        <v>834.27342999999996</v>
      </c>
      <c r="E11" s="25">
        <v>834.27342999999996</v>
      </c>
      <c r="F11" s="25">
        <v>834.27342999999996</v>
      </c>
      <c r="G11" s="25">
        <v>0</v>
      </c>
      <c r="H11" s="25">
        <v>0</v>
      </c>
      <c r="I11" s="25">
        <v>0</v>
      </c>
      <c r="J11" s="25">
        <v>0</v>
      </c>
      <c r="K11" s="25">
        <v>0</v>
      </c>
      <c r="L11" s="27"/>
      <c r="M11" s="18">
        <v>0</v>
      </c>
    </row>
    <row r="12" spans="1:13" s="18" customFormat="1" ht="30" customHeight="1">
      <c r="B12" s="25" t="s">
        <v>61</v>
      </c>
      <c r="C12" s="26" t="s">
        <v>62</v>
      </c>
      <c r="D12" s="25">
        <v>445.69112000000001</v>
      </c>
      <c r="E12" s="25">
        <v>441.99110000000002</v>
      </c>
      <c r="F12" s="25">
        <v>0</v>
      </c>
      <c r="G12" s="25">
        <v>441.99110000000002</v>
      </c>
      <c r="H12" s="25">
        <v>0</v>
      </c>
      <c r="I12" s="25">
        <v>0</v>
      </c>
      <c r="J12" s="25">
        <v>0</v>
      </c>
      <c r="K12" s="25">
        <v>3.7000199999999999</v>
      </c>
      <c r="L12" s="27"/>
      <c r="M12" s="18">
        <v>0</v>
      </c>
    </row>
    <row r="13" spans="1:13" s="18" customFormat="1" ht="30" customHeight="1">
      <c r="B13" s="25" t="s">
        <v>63</v>
      </c>
      <c r="C13" s="26" t="s">
        <v>64</v>
      </c>
      <c r="D13" s="25">
        <v>386.54529000000002</v>
      </c>
      <c r="E13" s="25">
        <v>384.46181000000001</v>
      </c>
      <c r="F13" s="25">
        <v>0</v>
      </c>
      <c r="G13" s="25">
        <v>384.46181000000001</v>
      </c>
      <c r="H13" s="25">
        <v>0</v>
      </c>
      <c r="I13" s="25">
        <v>0</v>
      </c>
      <c r="J13" s="25">
        <v>0</v>
      </c>
      <c r="K13" s="25">
        <v>2.0834800000000002</v>
      </c>
      <c r="L13" s="27"/>
      <c r="M13" s="18">
        <v>0</v>
      </c>
    </row>
    <row r="14" spans="1:13" s="18" customFormat="1" ht="30" customHeight="1">
      <c r="B14" s="28" t="s">
        <v>65</v>
      </c>
      <c r="C14" s="29" t="s">
        <v>66</v>
      </c>
      <c r="D14" s="25">
        <v>329.99322000000001</v>
      </c>
      <c r="E14" s="25">
        <v>329.99322000000001</v>
      </c>
      <c r="F14" s="25">
        <v>329.99322000000001</v>
      </c>
      <c r="G14" s="25">
        <v>0</v>
      </c>
      <c r="H14" s="25">
        <v>0</v>
      </c>
      <c r="I14" s="25">
        <v>0</v>
      </c>
      <c r="J14" s="25">
        <v>0</v>
      </c>
      <c r="K14" s="25">
        <v>0</v>
      </c>
      <c r="L14" s="27"/>
      <c r="M14" s="18">
        <v>0</v>
      </c>
    </row>
    <row r="15" spans="1:13" s="18" customFormat="1" ht="30" customHeight="1">
      <c r="B15" s="26" t="s">
        <v>67</v>
      </c>
      <c r="C15" s="26" t="s">
        <v>68</v>
      </c>
      <c r="D15" s="25">
        <v>284.73903000000001</v>
      </c>
      <c r="E15" s="25">
        <v>142.6</v>
      </c>
      <c r="F15" s="25">
        <v>0</v>
      </c>
      <c r="G15" s="25">
        <v>142.6</v>
      </c>
      <c r="H15" s="25">
        <v>0</v>
      </c>
      <c r="I15" s="25">
        <v>141.4375</v>
      </c>
      <c r="J15" s="25">
        <v>141.4375</v>
      </c>
      <c r="K15" s="25">
        <v>0.70152999999999999</v>
      </c>
      <c r="L15" s="27"/>
      <c r="M15" s="18">
        <v>0</v>
      </c>
    </row>
    <row r="16" spans="1:13" s="18" customFormat="1" ht="30" customHeight="1">
      <c r="B16" s="28" t="s">
        <v>69</v>
      </c>
      <c r="C16" s="29" t="s">
        <v>70</v>
      </c>
      <c r="D16" s="25">
        <v>274.87963000000002</v>
      </c>
      <c r="E16" s="25">
        <v>274.87963000000002</v>
      </c>
      <c r="F16" s="25">
        <v>274.87963000000002</v>
      </c>
      <c r="G16" s="25">
        <v>0</v>
      </c>
      <c r="H16" s="25">
        <v>0</v>
      </c>
      <c r="I16" s="25">
        <v>0</v>
      </c>
      <c r="J16" s="25">
        <v>0</v>
      </c>
      <c r="K16" s="25">
        <v>0</v>
      </c>
      <c r="L16" s="27"/>
      <c r="M16" s="18">
        <v>0</v>
      </c>
    </row>
    <row r="17" spans="2:13" s="18" customFormat="1" ht="30" customHeight="1">
      <c r="B17" s="25" t="s">
        <v>71</v>
      </c>
      <c r="C17" s="26" t="s">
        <v>72</v>
      </c>
      <c r="D17" s="25">
        <v>253.86874</v>
      </c>
      <c r="E17" s="25">
        <v>253.86874</v>
      </c>
      <c r="F17" s="25">
        <v>253.86874</v>
      </c>
      <c r="G17" s="25">
        <v>0</v>
      </c>
      <c r="H17" s="25">
        <v>0</v>
      </c>
      <c r="I17" s="25">
        <v>0</v>
      </c>
      <c r="J17" s="25">
        <v>0</v>
      </c>
      <c r="K17" s="25">
        <v>0</v>
      </c>
      <c r="L17" s="27"/>
      <c r="M17" s="18">
        <v>0</v>
      </c>
    </row>
    <row r="18" spans="2:13" s="18" customFormat="1" ht="30" customHeight="1">
      <c r="B18" s="28" t="s">
        <v>73</v>
      </c>
      <c r="C18" s="29" t="s">
        <v>74</v>
      </c>
      <c r="D18" s="25">
        <v>168.46755999999999</v>
      </c>
      <c r="E18" s="25">
        <v>150.20703</v>
      </c>
      <c r="F18" s="25">
        <v>80.010930000000002</v>
      </c>
      <c r="G18" s="25">
        <v>58.130749999999999</v>
      </c>
      <c r="H18" s="25">
        <v>0</v>
      </c>
      <c r="I18" s="25">
        <v>13.979799999999999</v>
      </c>
      <c r="J18" s="25">
        <v>8.1262299999999996</v>
      </c>
      <c r="K18" s="25">
        <v>4.2807300000000001</v>
      </c>
      <c r="L18" s="27"/>
      <c r="M18" s="18">
        <v>0</v>
      </c>
    </row>
    <row r="19" spans="2:13" s="18" customFormat="1" ht="30" customHeight="1">
      <c r="B19" s="28" t="s">
        <v>75</v>
      </c>
      <c r="C19" s="29" t="s">
        <v>76</v>
      </c>
      <c r="D19" s="25">
        <v>128.17945</v>
      </c>
      <c r="E19" s="25">
        <v>128.17945</v>
      </c>
      <c r="F19" s="25">
        <v>128.17945</v>
      </c>
      <c r="G19" s="25">
        <v>0</v>
      </c>
      <c r="H19" s="25">
        <v>0</v>
      </c>
      <c r="I19" s="25">
        <v>0</v>
      </c>
      <c r="J19" s="25">
        <v>0</v>
      </c>
      <c r="K19" s="25">
        <v>0</v>
      </c>
      <c r="L19" s="27"/>
      <c r="M19" s="18">
        <v>0</v>
      </c>
    </row>
    <row r="20" spans="2:13" s="18" customFormat="1" ht="36.75" hidden="1" customHeight="1">
      <c r="B20" s="30" t="s">
        <v>77</v>
      </c>
      <c r="C20" s="31" t="s">
        <v>78</v>
      </c>
      <c r="D20" s="25">
        <v>95.047790000000006</v>
      </c>
      <c r="E20" s="25">
        <v>0</v>
      </c>
      <c r="F20" s="25">
        <v>0</v>
      </c>
      <c r="G20" s="25">
        <v>0</v>
      </c>
      <c r="H20" s="25">
        <v>0</v>
      </c>
      <c r="I20" s="25">
        <v>95.046689999999998</v>
      </c>
      <c r="J20" s="25">
        <v>0</v>
      </c>
      <c r="K20" s="25">
        <v>1.1000000000000001E-3</v>
      </c>
      <c r="L20" s="27"/>
      <c r="M20" s="18">
        <v>0</v>
      </c>
    </row>
    <row r="21" spans="2:13" s="18" customFormat="1" ht="36.75" hidden="1" customHeight="1">
      <c r="B21" s="32"/>
      <c r="C21" s="33"/>
      <c r="D21" s="25">
        <v>76.125320000000002</v>
      </c>
      <c r="E21" s="25">
        <v>73.821340000000006</v>
      </c>
      <c r="F21" s="25">
        <v>63.065849999999998</v>
      </c>
      <c r="G21" s="25">
        <v>10.75549</v>
      </c>
      <c r="H21" s="25">
        <v>0</v>
      </c>
      <c r="I21" s="25">
        <v>1.9648699999999999</v>
      </c>
      <c r="J21" s="25">
        <v>1.9648699999999999</v>
      </c>
      <c r="K21" s="25">
        <v>0.33911000000000002</v>
      </c>
      <c r="L21" s="27"/>
      <c r="M21" s="18">
        <v>0</v>
      </c>
    </row>
    <row r="22" spans="2:13" s="18" customFormat="1" ht="36.75" hidden="1" customHeight="1">
      <c r="B22" s="25" t="s">
        <v>79</v>
      </c>
      <c r="C22" s="26" t="s">
        <v>80</v>
      </c>
      <c r="D22" s="25">
        <v>68.340969999999999</v>
      </c>
      <c r="E22" s="25">
        <v>68.340969999999999</v>
      </c>
      <c r="F22" s="25">
        <v>68.340969999999999</v>
      </c>
      <c r="G22" s="25">
        <v>0</v>
      </c>
      <c r="H22" s="25">
        <v>0</v>
      </c>
      <c r="I22" s="25">
        <v>0</v>
      </c>
      <c r="J22" s="25">
        <v>0</v>
      </c>
      <c r="K22" s="25">
        <v>0</v>
      </c>
      <c r="L22" s="27"/>
      <c r="M22" s="18">
        <v>0</v>
      </c>
    </row>
    <row r="23" spans="2:13" s="18" customFormat="1" ht="36.75" hidden="1" customHeight="1">
      <c r="B23" s="25" t="s">
        <v>81</v>
      </c>
      <c r="C23" s="26" t="s">
        <v>82</v>
      </c>
      <c r="D23" s="25">
        <v>63.065849999999998</v>
      </c>
      <c r="E23" s="25">
        <v>63.065849999999998</v>
      </c>
      <c r="F23" s="25">
        <v>63.065849999999998</v>
      </c>
      <c r="G23" s="25">
        <v>0</v>
      </c>
      <c r="H23" s="25">
        <v>0</v>
      </c>
      <c r="I23" s="25">
        <v>0</v>
      </c>
      <c r="J23" s="25">
        <v>0</v>
      </c>
      <c r="K23" s="25">
        <v>0</v>
      </c>
      <c r="L23" s="27"/>
      <c r="M23" s="18">
        <v>0</v>
      </c>
    </row>
    <row r="24" spans="2:13" s="18" customFormat="1" ht="36.75" hidden="1" customHeight="1">
      <c r="B24" s="32"/>
      <c r="C24" s="33"/>
      <c r="D24" s="25">
        <v>46.740160000000003</v>
      </c>
      <c r="E24" s="25">
        <v>44.113709999999998</v>
      </c>
      <c r="F24" s="25">
        <v>0</v>
      </c>
      <c r="G24" s="25">
        <v>31.315149999999999</v>
      </c>
      <c r="H24" s="25">
        <v>0</v>
      </c>
      <c r="I24" s="25">
        <v>0</v>
      </c>
      <c r="J24" s="25">
        <v>0</v>
      </c>
      <c r="K24" s="25">
        <v>2.6264500000000002</v>
      </c>
      <c r="L24" s="27"/>
      <c r="M24" s="18">
        <v>0</v>
      </c>
    </row>
    <row r="25" spans="2:13" s="18" customFormat="1" ht="36.75" hidden="1" customHeight="1">
      <c r="B25" s="25" t="s">
        <v>83</v>
      </c>
      <c r="C25" s="26" t="s">
        <v>84</v>
      </c>
      <c r="D25" s="25">
        <v>28.13447</v>
      </c>
      <c r="E25" s="25">
        <v>28.13447</v>
      </c>
      <c r="F25" s="25">
        <v>25.1465</v>
      </c>
      <c r="G25" s="25">
        <v>0</v>
      </c>
      <c r="H25" s="25">
        <v>0</v>
      </c>
      <c r="I25" s="25">
        <v>0</v>
      </c>
      <c r="J25" s="25">
        <v>0</v>
      </c>
      <c r="K25" s="25">
        <v>0</v>
      </c>
      <c r="L25" s="27"/>
      <c r="M25" s="18">
        <v>0</v>
      </c>
    </row>
    <row r="26" spans="2:13" s="18" customFormat="1" ht="36.75" hidden="1" customHeight="1">
      <c r="B26" s="28" t="s">
        <v>85</v>
      </c>
      <c r="C26" s="29" t="s">
        <v>86</v>
      </c>
      <c r="D26" s="25">
        <v>26.71115</v>
      </c>
      <c r="E26" s="25">
        <v>0</v>
      </c>
      <c r="F26" s="25">
        <v>0</v>
      </c>
      <c r="G26" s="25">
        <v>0</v>
      </c>
      <c r="H26" s="25">
        <v>0</v>
      </c>
      <c r="I26" s="25">
        <v>26.71115</v>
      </c>
      <c r="J26" s="25">
        <v>0</v>
      </c>
      <c r="K26" s="25">
        <v>0</v>
      </c>
      <c r="L26" s="27"/>
      <c r="M26" s="18">
        <v>0</v>
      </c>
    </row>
    <row r="27" spans="2:13" s="18" customFormat="1" ht="36.75" hidden="1" customHeight="1">
      <c r="B27" s="25" t="s">
        <v>87</v>
      </c>
      <c r="C27" s="26" t="s">
        <v>88</v>
      </c>
      <c r="D27" s="25">
        <v>19.46744</v>
      </c>
      <c r="E27" s="25">
        <v>19.46744</v>
      </c>
      <c r="F27" s="25">
        <v>0</v>
      </c>
      <c r="G27" s="25">
        <v>19.46744</v>
      </c>
      <c r="H27" s="25">
        <v>0</v>
      </c>
      <c r="I27" s="25">
        <v>0</v>
      </c>
      <c r="J27" s="25">
        <v>0</v>
      </c>
      <c r="K27" s="25">
        <v>0</v>
      </c>
      <c r="L27" s="27"/>
      <c r="M27" s="18">
        <v>0</v>
      </c>
    </row>
    <row r="28" spans="2:13" s="18" customFormat="1" ht="36.75" hidden="1" customHeight="1">
      <c r="B28" s="32"/>
      <c r="C28" s="33"/>
      <c r="D28" s="25">
        <v>16.810739999999999</v>
      </c>
      <c r="E28" s="25">
        <v>6.9517699999999998</v>
      </c>
      <c r="F28" s="25">
        <v>0</v>
      </c>
      <c r="G28" s="25">
        <v>6.9325099999999997</v>
      </c>
      <c r="H28" s="25">
        <v>0</v>
      </c>
      <c r="I28" s="25">
        <v>0</v>
      </c>
      <c r="J28" s="25">
        <v>0</v>
      </c>
      <c r="K28" s="25">
        <v>9.8589699999999993</v>
      </c>
      <c r="L28" s="27"/>
      <c r="M28" s="18">
        <v>0</v>
      </c>
    </row>
    <row r="29" spans="2:13" s="18" customFormat="1" ht="36.75" hidden="1" customHeight="1">
      <c r="B29" s="32"/>
      <c r="C29" s="33"/>
      <c r="D29" s="25">
        <v>13.948560000000001</v>
      </c>
      <c r="E29" s="25">
        <v>13.810560000000001</v>
      </c>
      <c r="F29" s="25">
        <v>0</v>
      </c>
      <c r="G29" s="25">
        <v>2.8180100000000001</v>
      </c>
      <c r="H29" s="25">
        <v>0</v>
      </c>
      <c r="I29" s="25">
        <v>0</v>
      </c>
      <c r="J29" s="25">
        <v>0</v>
      </c>
      <c r="K29" s="25">
        <v>0.13800000000000001</v>
      </c>
      <c r="L29" s="27"/>
      <c r="M29" s="18">
        <v>0</v>
      </c>
    </row>
    <row r="30" spans="2:13" s="18" customFormat="1" ht="36.75" hidden="1" customHeight="1">
      <c r="B30" s="25" t="s">
        <v>89</v>
      </c>
      <c r="C30" s="26" t="s">
        <v>90</v>
      </c>
      <c r="D30" s="25">
        <v>12.469530000000001</v>
      </c>
      <c r="E30" s="25">
        <v>12.469530000000001</v>
      </c>
      <c r="F30" s="25">
        <v>0</v>
      </c>
      <c r="G30" s="25">
        <v>0</v>
      </c>
      <c r="H30" s="25">
        <v>0</v>
      </c>
      <c r="I30" s="25">
        <v>0</v>
      </c>
      <c r="J30" s="25">
        <v>0</v>
      </c>
      <c r="K30" s="25">
        <v>0</v>
      </c>
      <c r="L30" s="27"/>
      <c r="M30" s="18">
        <v>0</v>
      </c>
    </row>
    <row r="31" spans="2:13" s="18" customFormat="1" ht="36.75" hidden="1" customHeight="1">
      <c r="B31" s="21" t="s">
        <v>91</v>
      </c>
      <c r="C31" s="34" t="s">
        <v>92</v>
      </c>
      <c r="D31" s="25">
        <v>11.730689999999999</v>
      </c>
      <c r="E31" s="25">
        <v>9.8610100000000003</v>
      </c>
      <c r="F31" s="25">
        <v>0</v>
      </c>
      <c r="G31" s="25">
        <v>9.8610100000000003</v>
      </c>
      <c r="H31" s="25">
        <v>0</v>
      </c>
      <c r="I31" s="25">
        <v>1.86968</v>
      </c>
      <c r="J31" s="25">
        <v>1.86968</v>
      </c>
      <c r="K31" s="25">
        <v>0</v>
      </c>
      <c r="L31" s="27"/>
      <c r="M31" s="18">
        <v>0</v>
      </c>
    </row>
    <row r="32" spans="2:13" s="18" customFormat="1" ht="36.75" hidden="1" customHeight="1">
      <c r="B32" s="25" t="s">
        <v>93</v>
      </c>
      <c r="C32" s="26" t="s">
        <v>94</v>
      </c>
      <c r="D32" s="25">
        <v>10.76863</v>
      </c>
      <c r="E32" s="25">
        <v>10.76863</v>
      </c>
      <c r="F32" s="25">
        <v>0</v>
      </c>
      <c r="G32" s="25">
        <v>0</v>
      </c>
      <c r="H32" s="25">
        <v>0</v>
      </c>
      <c r="I32" s="25">
        <v>0</v>
      </c>
      <c r="J32" s="25">
        <v>0</v>
      </c>
      <c r="K32" s="25">
        <v>0</v>
      </c>
      <c r="L32" s="27"/>
      <c r="M32" s="18">
        <v>0</v>
      </c>
    </row>
    <row r="33" spans="2:13" s="18" customFormat="1" ht="36.75" hidden="1" customHeight="1">
      <c r="B33" s="28" t="s">
        <v>95</v>
      </c>
      <c r="C33" s="29" t="s">
        <v>96</v>
      </c>
      <c r="D33" s="25">
        <v>10.211040000000001</v>
      </c>
      <c r="E33" s="25">
        <v>5.9951400000000001</v>
      </c>
      <c r="F33" s="25">
        <v>0</v>
      </c>
      <c r="G33" s="25">
        <v>0</v>
      </c>
      <c r="H33" s="25">
        <v>0</v>
      </c>
      <c r="I33" s="25">
        <v>0</v>
      </c>
      <c r="J33" s="25">
        <v>0</v>
      </c>
      <c r="K33" s="25">
        <v>4.2159000000000004</v>
      </c>
      <c r="L33" s="27"/>
      <c r="M33" s="18">
        <v>0</v>
      </c>
    </row>
    <row r="34" spans="2:13" s="18" customFormat="1" ht="36.75" hidden="1" customHeight="1">
      <c r="B34" s="25" t="s">
        <v>97</v>
      </c>
      <c r="C34" s="26" t="s">
        <v>98</v>
      </c>
      <c r="D34" s="25">
        <v>8.3263099999999994</v>
      </c>
      <c r="E34" s="25">
        <v>8.3263099999999994</v>
      </c>
      <c r="F34" s="25">
        <v>0</v>
      </c>
      <c r="G34" s="25">
        <v>4.1631600000000004</v>
      </c>
      <c r="H34" s="25">
        <v>0</v>
      </c>
      <c r="I34" s="25">
        <v>0</v>
      </c>
      <c r="J34" s="25">
        <v>0</v>
      </c>
      <c r="K34" s="25">
        <v>0</v>
      </c>
      <c r="L34" s="27"/>
      <c r="M34" s="18">
        <v>0</v>
      </c>
    </row>
    <row r="35" spans="2:13" s="18" customFormat="1" ht="36.75" hidden="1" customHeight="1">
      <c r="B35" s="25" t="s">
        <v>99</v>
      </c>
      <c r="C35" s="26" t="s">
        <v>100</v>
      </c>
      <c r="D35" s="25">
        <v>8.2930399999999995</v>
      </c>
      <c r="E35" s="25">
        <v>0</v>
      </c>
      <c r="F35" s="25">
        <v>0</v>
      </c>
      <c r="G35" s="25">
        <v>0</v>
      </c>
      <c r="H35" s="25">
        <v>0</v>
      </c>
      <c r="I35" s="25">
        <v>0</v>
      </c>
      <c r="J35" s="25">
        <v>0</v>
      </c>
      <c r="K35" s="25">
        <v>8.2930399999999995</v>
      </c>
      <c r="L35" s="27"/>
      <c r="M35" s="18">
        <v>0</v>
      </c>
    </row>
    <row r="36" spans="2:13" s="18" customFormat="1" ht="36.75" hidden="1" customHeight="1">
      <c r="B36" s="32"/>
      <c r="C36" s="33"/>
      <c r="D36" s="25">
        <v>7.1902499999999998</v>
      </c>
      <c r="E36" s="25">
        <v>0</v>
      </c>
      <c r="F36" s="25">
        <v>0</v>
      </c>
      <c r="G36" s="25">
        <v>0</v>
      </c>
      <c r="H36" s="25">
        <v>0</v>
      </c>
      <c r="I36" s="25">
        <v>7.1902499999999998</v>
      </c>
      <c r="J36" s="25">
        <v>0</v>
      </c>
      <c r="K36" s="25">
        <v>0</v>
      </c>
      <c r="L36" s="27"/>
      <c r="M36" s="18">
        <v>0</v>
      </c>
    </row>
    <row r="37" spans="2:13" s="18" customFormat="1" ht="36.75" hidden="1" customHeight="1">
      <c r="B37" s="25" t="s">
        <v>101</v>
      </c>
      <c r="C37" s="26" t="s">
        <v>100</v>
      </c>
      <c r="D37" s="25">
        <v>7.1902499999999998</v>
      </c>
      <c r="E37" s="25">
        <v>0</v>
      </c>
      <c r="F37" s="25">
        <v>0</v>
      </c>
      <c r="G37" s="25">
        <v>0</v>
      </c>
      <c r="H37" s="25">
        <v>0</v>
      </c>
      <c r="I37" s="25">
        <v>7.1902499999999998</v>
      </c>
      <c r="J37" s="25">
        <v>0</v>
      </c>
      <c r="K37" s="25">
        <v>0</v>
      </c>
      <c r="L37" s="27"/>
      <c r="M37" s="18">
        <v>0</v>
      </c>
    </row>
    <row r="38" spans="2:13" s="18" customFormat="1" ht="63.75" hidden="1" customHeight="1">
      <c r="B38" s="28" t="s">
        <v>102</v>
      </c>
      <c r="C38" s="29" t="s">
        <v>103</v>
      </c>
      <c r="D38" s="25">
        <v>5.6425200000000002</v>
      </c>
      <c r="E38" s="25">
        <v>5.0791000000000004</v>
      </c>
      <c r="F38" s="25">
        <v>0</v>
      </c>
      <c r="G38" s="25">
        <v>5.0791000000000004</v>
      </c>
      <c r="H38" s="25">
        <v>0</v>
      </c>
      <c r="I38" s="25">
        <v>0</v>
      </c>
      <c r="J38" s="25">
        <v>0</v>
      </c>
      <c r="K38" s="25">
        <v>0.56342000000000003</v>
      </c>
      <c r="L38" s="27"/>
      <c r="M38" s="18">
        <v>0</v>
      </c>
    </row>
    <row r="39" spans="2:13" s="18" customFormat="1" ht="36.75" hidden="1" customHeight="1">
      <c r="B39" s="25" t="s">
        <v>104</v>
      </c>
      <c r="C39" s="26" t="s">
        <v>105</v>
      </c>
      <c r="D39" s="25">
        <v>3.4589799999999999</v>
      </c>
      <c r="E39" s="25">
        <v>3.32</v>
      </c>
      <c r="F39" s="25">
        <v>0</v>
      </c>
      <c r="G39" s="25">
        <v>3.32</v>
      </c>
      <c r="H39" s="25">
        <v>0</v>
      </c>
      <c r="I39" s="25">
        <v>0</v>
      </c>
      <c r="J39" s="25">
        <v>0</v>
      </c>
      <c r="K39" s="25">
        <v>0.13897999999999999</v>
      </c>
      <c r="L39" s="27"/>
      <c r="M39" s="18">
        <v>0</v>
      </c>
    </row>
    <row r="40" spans="2:13" s="18" customFormat="1" ht="36.75" hidden="1" customHeight="1">
      <c r="B40" s="25" t="s">
        <v>106</v>
      </c>
      <c r="C40" s="26" t="s">
        <v>107</v>
      </c>
      <c r="D40" s="25">
        <v>3.3744700000000001</v>
      </c>
      <c r="E40" s="25">
        <v>3.3744700000000001</v>
      </c>
      <c r="F40" s="25">
        <v>0</v>
      </c>
      <c r="G40" s="25">
        <v>0</v>
      </c>
      <c r="H40" s="25">
        <v>0</v>
      </c>
      <c r="I40" s="25">
        <v>0</v>
      </c>
      <c r="J40" s="25">
        <v>0</v>
      </c>
      <c r="K40" s="25">
        <v>0</v>
      </c>
      <c r="L40" s="27"/>
      <c r="M40" s="18">
        <v>0</v>
      </c>
    </row>
    <row r="41" spans="2:13" s="18" customFormat="1" ht="36.75" hidden="1" customHeight="1">
      <c r="B41" s="25" t="s">
        <v>108</v>
      </c>
      <c r="C41" s="26" t="s">
        <v>109</v>
      </c>
      <c r="D41" s="25">
        <v>3.2989299999999999</v>
      </c>
      <c r="E41" s="25">
        <v>3.2989299999999999</v>
      </c>
      <c r="F41" s="25">
        <v>0</v>
      </c>
      <c r="G41" s="25">
        <v>3.2989299999999999</v>
      </c>
      <c r="H41" s="25">
        <v>0</v>
      </c>
      <c r="I41" s="25">
        <v>0</v>
      </c>
      <c r="J41" s="25">
        <v>0</v>
      </c>
      <c r="K41" s="25">
        <v>0</v>
      </c>
      <c r="L41" s="27"/>
      <c r="M41" s="18">
        <v>0</v>
      </c>
    </row>
    <row r="42" spans="2:13" s="18" customFormat="1" ht="64.5" hidden="1" customHeight="1">
      <c r="B42" s="25" t="s">
        <v>110</v>
      </c>
      <c r="C42" s="26" t="s">
        <v>111</v>
      </c>
      <c r="D42" s="25">
        <v>3.1808800000000002</v>
      </c>
      <c r="E42" s="25">
        <v>3.08019</v>
      </c>
      <c r="F42" s="25">
        <v>0</v>
      </c>
      <c r="G42" s="25">
        <v>2.02</v>
      </c>
      <c r="H42" s="25">
        <v>0</v>
      </c>
      <c r="I42" s="25">
        <v>0</v>
      </c>
      <c r="J42" s="25">
        <v>0</v>
      </c>
      <c r="K42" s="25">
        <v>0.10069</v>
      </c>
      <c r="L42" s="27"/>
      <c r="M42" s="18">
        <v>0</v>
      </c>
    </row>
    <row r="43" spans="2:13" s="18" customFormat="1" ht="36.75" hidden="1" customHeight="1">
      <c r="B43" s="25" t="s">
        <v>112</v>
      </c>
      <c r="C43" s="26" t="s">
        <v>113</v>
      </c>
      <c r="D43" s="25">
        <v>3.0834600000000001</v>
      </c>
      <c r="E43" s="25">
        <v>3.0834600000000001</v>
      </c>
      <c r="F43" s="25">
        <v>0</v>
      </c>
      <c r="G43" s="25">
        <v>3.0834600000000001</v>
      </c>
      <c r="H43" s="25">
        <v>0</v>
      </c>
      <c r="I43" s="25">
        <v>0</v>
      </c>
      <c r="J43" s="25">
        <v>0</v>
      </c>
      <c r="K43" s="25">
        <v>0</v>
      </c>
      <c r="L43" s="27"/>
      <c r="M43" s="18">
        <v>0</v>
      </c>
    </row>
    <row r="44" spans="2:13" s="18" customFormat="1" ht="36.75" hidden="1" customHeight="1">
      <c r="B44" s="25" t="s">
        <v>114</v>
      </c>
      <c r="C44" s="26" t="s">
        <v>115</v>
      </c>
      <c r="D44" s="25">
        <v>2.99248</v>
      </c>
      <c r="E44" s="25">
        <v>0</v>
      </c>
      <c r="F44" s="25">
        <v>0</v>
      </c>
      <c r="G44" s="25">
        <v>0</v>
      </c>
      <c r="H44" s="25">
        <v>0</v>
      </c>
      <c r="I44" s="25">
        <v>2.99248</v>
      </c>
      <c r="J44" s="25">
        <v>0</v>
      </c>
      <c r="K44" s="25">
        <v>0</v>
      </c>
      <c r="L44" s="27"/>
      <c r="M44" s="18">
        <v>0</v>
      </c>
    </row>
    <row r="45" spans="2:13" s="18" customFormat="1" ht="36.75" hidden="1" customHeight="1">
      <c r="B45" s="28" t="s">
        <v>116</v>
      </c>
      <c r="C45" s="29" t="s">
        <v>117</v>
      </c>
      <c r="D45" s="25">
        <v>2.8180100000000001</v>
      </c>
      <c r="E45" s="25">
        <v>2.8180100000000001</v>
      </c>
      <c r="F45" s="25">
        <v>0</v>
      </c>
      <c r="G45" s="25">
        <v>2.8180100000000001</v>
      </c>
      <c r="H45" s="25">
        <v>0</v>
      </c>
      <c r="I45" s="25">
        <v>0</v>
      </c>
      <c r="J45" s="25">
        <v>0</v>
      </c>
      <c r="K45" s="25">
        <v>0</v>
      </c>
      <c r="L45" s="27"/>
      <c r="M45" s="18">
        <v>0</v>
      </c>
    </row>
    <row r="46" spans="2:13" s="18" customFormat="1" ht="36.75" hidden="1" customHeight="1">
      <c r="B46" s="25" t="s">
        <v>118</v>
      </c>
      <c r="C46" s="26" t="s">
        <v>119</v>
      </c>
      <c r="D46" s="25">
        <v>2.7141799999999998</v>
      </c>
      <c r="E46" s="25">
        <v>2.7141799999999998</v>
      </c>
      <c r="F46" s="25">
        <v>0</v>
      </c>
      <c r="G46" s="25">
        <v>3.5929999999999997E-2</v>
      </c>
      <c r="H46" s="25">
        <v>0</v>
      </c>
      <c r="I46" s="25">
        <v>0</v>
      </c>
      <c r="J46" s="25">
        <v>0</v>
      </c>
      <c r="K46" s="25">
        <v>0</v>
      </c>
      <c r="L46" s="27"/>
      <c r="M46" s="18">
        <v>0</v>
      </c>
    </row>
    <row r="47" spans="2:13" s="18" customFormat="1" ht="36.75" hidden="1" customHeight="1">
      <c r="B47" s="25" t="s">
        <v>120</v>
      </c>
      <c r="C47" s="26" t="s">
        <v>121</v>
      </c>
      <c r="D47" s="25">
        <v>2.5961099999999999</v>
      </c>
      <c r="E47" s="25">
        <v>2.5961099999999999</v>
      </c>
      <c r="F47" s="25">
        <v>0</v>
      </c>
      <c r="G47" s="25">
        <v>2.5961099999999999</v>
      </c>
      <c r="H47" s="25">
        <v>0</v>
      </c>
      <c r="I47" s="25">
        <v>0</v>
      </c>
      <c r="J47" s="25">
        <v>0</v>
      </c>
      <c r="K47" s="25">
        <v>0</v>
      </c>
      <c r="L47" s="27"/>
      <c r="M47" s="18">
        <v>0</v>
      </c>
    </row>
    <row r="48" spans="2:13" s="18" customFormat="1" ht="36.75" hidden="1" customHeight="1">
      <c r="B48" s="25" t="s">
        <v>122</v>
      </c>
      <c r="C48" s="26" t="s">
        <v>123</v>
      </c>
      <c r="D48" s="25">
        <v>2.5741200000000002</v>
      </c>
      <c r="E48" s="25">
        <v>2.5741200000000002</v>
      </c>
      <c r="F48" s="25">
        <v>0</v>
      </c>
      <c r="G48" s="25">
        <v>0</v>
      </c>
      <c r="H48" s="25">
        <v>0</v>
      </c>
      <c r="I48" s="25">
        <v>0</v>
      </c>
      <c r="J48" s="25">
        <v>0</v>
      </c>
      <c r="K48" s="25">
        <v>0</v>
      </c>
      <c r="L48" s="27"/>
      <c r="M48" s="18">
        <v>0</v>
      </c>
    </row>
    <row r="49" spans="2:13" s="18" customFormat="1" ht="36.75" hidden="1" customHeight="1">
      <c r="B49" s="25" t="s">
        <v>124</v>
      </c>
      <c r="C49" s="26" t="s">
        <v>125</v>
      </c>
      <c r="D49" s="25">
        <v>2.53111</v>
      </c>
      <c r="E49" s="25">
        <v>2.53111</v>
      </c>
      <c r="F49" s="25">
        <v>0</v>
      </c>
      <c r="G49" s="25">
        <v>2.53111</v>
      </c>
      <c r="H49" s="25">
        <v>0</v>
      </c>
      <c r="I49" s="25">
        <v>0</v>
      </c>
      <c r="J49" s="25">
        <v>0</v>
      </c>
      <c r="K49" s="25">
        <v>0</v>
      </c>
      <c r="L49" s="27"/>
      <c r="M49" s="18">
        <v>0</v>
      </c>
    </row>
    <row r="50" spans="2:13" s="18" customFormat="1" ht="36.75" hidden="1" customHeight="1">
      <c r="B50" s="32"/>
      <c r="C50" s="33"/>
      <c r="D50" s="25">
        <v>2.5206</v>
      </c>
      <c r="E50" s="25">
        <v>1.19692</v>
      </c>
      <c r="F50" s="25">
        <v>0</v>
      </c>
      <c r="G50" s="25">
        <v>0</v>
      </c>
      <c r="H50" s="25">
        <v>0</v>
      </c>
      <c r="I50" s="25">
        <v>0</v>
      </c>
      <c r="J50" s="25">
        <v>0</v>
      </c>
      <c r="K50" s="25">
        <v>1.32368</v>
      </c>
      <c r="L50" s="27"/>
      <c r="M50" s="18">
        <v>0</v>
      </c>
    </row>
    <row r="51" spans="2:13" s="18" customFormat="1" ht="36.75" hidden="1" customHeight="1">
      <c r="B51" s="25" t="s">
        <v>126</v>
      </c>
      <c r="C51" s="26" t="s">
        <v>127</v>
      </c>
      <c r="D51" s="25">
        <v>2.4632800000000001</v>
      </c>
      <c r="E51" s="25">
        <v>2.46</v>
      </c>
      <c r="F51" s="25">
        <v>0</v>
      </c>
      <c r="G51" s="25">
        <v>2.46</v>
      </c>
      <c r="H51" s="25">
        <v>0</v>
      </c>
      <c r="I51" s="25">
        <v>0</v>
      </c>
      <c r="J51" s="25">
        <v>0</v>
      </c>
      <c r="K51" s="25">
        <v>3.2799999999999999E-3</v>
      </c>
      <c r="L51" s="27"/>
      <c r="M51" s="18">
        <v>0</v>
      </c>
    </row>
    <row r="52" spans="2:13" s="18" customFormat="1" ht="36.75" hidden="1" customHeight="1">
      <c r="B52" s="25" t="s">
        <v>128</v>
      </c>
      <c r="C52" s="26" t="s">
        <v>129</v>
      </c>
      <c r="D52" s="25">
        <v>2.4281299999999999</v>
      </c>
      <c r="E52" s="25">
        <v>2.4281299999999999</v>
      </c>
      <c r="F52" s="25">
        <v>0</v>
      </c>
      <c r="G52" s="25">
        <v>0.77627999999999997</v>
      </c>
      <c r="H52" s="25">
        <v>0</v>
      </c>
      <c r="I52" s="25">
        <v>0</v>
      </c>
      <c r="J52" s="25">
        <v>0</v>
      </c>
      <c r="K52" s="25">
        <v>0</v>
      </c>
      <c r="L52" s="27"/>
      <c r="M52" s="18">
        <v>0</v>
      </c>
    </row>
    <row r="53" spans="2:13" s="18" customFormat="1" ht="36.75" hidden="1" customHeight="1">
      <c r="B53" s="25" t="s">
        <v>130</v>
      </c>
      <c r="C53" s="26" t="s">
        <v>131</v>
      </c>
      <c r="D53" s="25">
        <v>2.3351799999999998</v>
      </c>
      <c r="E53" s="25">
        <v>1.15679</v>
      </c>
      <c r="F53" s="25">
        <v>0</v>
      </c>
      <c r="G53" s="25">
        <v>0</v>
      </c>
      <c r="H53" s="25">
        <v>0</v>
      </c>
      <c r="I53" s="25">
        <v>0</v>
      </c>
      <c r="J53" s="25">
        <v>0</v>
      </c>
      <c r="K53" s="25">
        <v>1.17839</v>
      </c>
      <c r="L53" s="27"/>
      <c r="M53" s="18">
        <v>0</v>
      </c>
    </row>
    <row r="54" spans="2:13" s="18" customFormat="1" ht="36.75" hidden="1" customHeight="1">
      <c r="B54" s="25" t="s">
        <v>132</v>
      </c>
      <c r="C54" s="26" t="s">
        <v>133</v>
      </c>
      <c r="D54" s="25">
        <v>2.05341</v>
      </c>
      <c r="E54" s="25">
        <v>1.6359999999999999</v>
      </c>
      <c r="F54" s="25">
        <v>0</v>
      </c>
      <c r="G54" s="25">
        <v>0.68125999999999998</v>
      </c>
      <c r="H54" s="25">
        <v>0</v>
      </c>
      <c r="I54" s="25">
        <v>0</v>
      </c>
      <c r="J54" s="25">
        <v>0</v>
      </c>
      <c r="K54" s="25">
        <v>0.41741</v>
      </c>
      <c r="L54" s="27"/>
      <c r="M54" s="18">
        <v>0</v>
      </c>
    </row>
    <row r="55" spans="2:13" s="18" customFormat="1" ht="36.75" hidden="1" customHeight="1">
      <c r="B55" s="25" t="s">
        <v>134</v>
      </c>
      <c r="C55" s="26" t="s">
        <v>135</v>
      </c>
      <c r="D55" s="25">
        <v>1.93994</v>
      </c>
      <c r="E55" s="25">
        <v>1.2932900000000001</v>
      </c>
      <c r="F55" s="25">
        <v>0</v>
      </c>
      <c r="G55" s="25">
        <v>0.63</v>
      </c>
      <c r="H55" s="25">
        <v>0</v>
      </c>
      <c r="I55" s="25">
        <v>0</v>
      </c>
      <c r="J55" s="25">
        <v>0</v>
      </c>
      <c r="K55" s="25">
        <v>0.64664999999999995</v>
      </c>
      <c r="L55" s="27"/>
      <c r="M55" s="18">
        <v>0</v>
      </c>
    </row>
    <row r="56" spans="2:13" s="18" customFormat="1" ht="36.75" hidden="1" customHeight="1">
      <c r="B56" s="25" t="s">
        <v>136</v>
      </c>
      <c r="C56" s="26" t="s">
        <v>100</v>
      </c>
      <c r="D56" s="25">
        <v>1.90682</v>
      </c>
      <c r="E56" s="25">
        <v>0</v>
      </c>
      <c r="F56" s="25">
        <v>0</v>
      </c>
      <c r="G56" s="25">
        <v>0</v>
      </c>
      <c r="H56" s="25">
        <v>0</v>
      </c>
      <c r="I56" s="25">
        <v>0</v>
      </c>
      <c r="J56" s="25">
        <v>0</v>
      </c>
      <c r="K56" s="25">
        <v>1.90682</v>
      </c>
      <c r="L56" s="27"/>
      <c r="M56" s="18">
        <v>0</v>
      </c>
    </row>
    <row r="57" spans="2:13" s="18" customFormat="1" ht="36.75" hidden="1" customHeight="1">
      <c r="B57" s="25" t="s">
        <v>137</v>
      </c>
      <c r="C57" s="26" t="s">
        <v>138</v>
      </c>
      <c r="D57" s="25">
        <v>1.8448599999999999</v>
      </c>
      <c r="E57" s="25">
        <v>1.8448599999999999</v>
      </c>
      <c r="F57" s="25">
        <v>0</v>
      </c>
      <c r="G57" s="25">
        <v>0</v>
      </c>
      <c r="H57" s="25">
        <v>0</v>
      </c>
      <c r="I57" s="25">
        <v>0</v>
      </c>
      <c r="J57" s="25">
        <v>0</v>
      </c>
      <c r="K57" s="25">
        <v>0</v>
      </c>
      <c r="L57" s="27"/>
      <c r="M57" s="18">
        <v>0</v>
      </c>
    </row>
    <row r="58" spans="2:13" s="18" customFormat="1" ht="36.75" hidden="1" customHeight="1">
      <c r="B58" s="25" t="s">
        <v>139</v>
      </c>
      <c r="C58" s="26" t="s">
        <v>140</v>
      </c>
      <c r="D58" s="25">
        <v>1.79983</v>
      </c>
      <c r="E58" s="25">
        <v>1.79983</v>
      </c>
      <c r="F58" s="25">
        <v>0</v>
      </c>
      <c r="G58" s="25">
        <v>0.59994000000000003</v>
      </c>
      <c r="H58" s="25">
        <v>0</v>
      </c>
      <c r="I58" s="25">
        <v>0</v>
      </c>
      <c r="J58" s="25">
        <v>0</v>
      </c>
      <c r="K58" s="25">
        <v>0</v>
      </c>
      <c r="L58" s="27"/>
      <c r="M58" s="18">
        <v>0</v>
      </c>
    </row>
    <row r="59" spans="2:13" s="18" customFormat="1" ht="72" hidden="1" customHeight="1">
      <c r="B59" s="25" t="s">
        <v>141</v>
      </c>
      <c r="C59" s="26" t="s">
        <v>142</v>
      </c>
      <c r="D59" s="25">
        <v>1.69892</v>
      </c>
      <c r="E59" s="25">
        <v>1.69892</v>
      </c>
      <c r="F59" s="25">
        <v>0</v>
      </c>
      <c r="G59" s="25">
        <v>1.18838</v>
      </c>
      <c r="H59" s="25">
        <v>0</v>
      </c>
      <c r="I59" s="25">
        <v>0</v>
      </c>
      <c r="J59" s="25">
        <v>0</v>
      </c>
      <c r="K59" s="25">
        <v>0</v>
      </c>
      <c r="L59" s="27"/>
      <c r="M59" s="18">
        <v>0</v>
      </c>
    </row>
    <row r="60" spans="2:13" s="18" customFormat="1" ht="36.75" hidden="1" customHeight="1">
      <c r="B60" s="25" t="s">
        <v>143</v>
      </c>
      <c r="C60" s="26" t="s">
        <v>144</v>
      </c>
      <c r="D60" s="25">
        <v>1.58152</v>
      </c>
      <c r="E60" s="25">
        <v>1.58152</v>
      </c>
      <c r="F60" s="25">
        <v>0</v>
      </c>
      <c r="G60" s="25">
        <v>1.58152</v>
      </c>
      <c r="H60" s="25">
        <v>0</v>
      </c>
      <c r="I60" s="25">
        <v>0</v>
      </c>
      <c r="J60" s="25">
        <v>0</v>
      </c>
      <c r="K60" s="25">
        <v>0</v>
      </c>
      <c r="L60" s="27"/>
      <c r="M60" s="18">
        <v>0</v>
      </c>
    </row>
    <row r="61" spans="2:13" s="18" customFormat="1" ht="36.75" hidden="1" customHeight="1">
      <c r="B61" s="25" t="s">
        <v>145</v>
      </c>
      <c r="C61" s="26" t="s">
        <v>146</v>
      </c>
      <c r="D61" s="25">
        <v>1.51467</v>
      </c>
      <c r="E61" s="25">
        <v>1.5</v>
      </c>
      <c r="F61" s="25">
        <v>0</v>
      </c>
      <c r="G61" s="25">
        <v>1.5</v>
      </c>
      <c r="H61" s="25">
        <v>0</v>
      </c>
      <c r="I61" s="25">
        <v>0</v>
      </c>
      <c r="J61" s="25">
        <v>0</v>
      </c>
      <c r="K61" s="25">
        <v>1.4670000000000001E-2</v>
      </c>
      <c r="L61" s="27"/>
      <c r="M61" s="18">
        <v>0</v>
      </c>
    </row>
    <row r="62" spans="2:13" s="18" customFormat="1" ht="36.75" hidden="1" customHeight="1">
      <c r="B62" s="25" t="s">
        <v>147</v>
      </c>
      <c r="C62" s="26" t="s">
        <v>148</v>
      </c>
      <c r="D62" s="25">
        <v>1.3909899999999999</v>
      </c>
      <c r="E62" s="25">
        <v>1.3909899999999999</v>
      </c>
      <c r="F62" s="25">
        <v>0</v>
      </c>
      <c r="G62" s="25">
        <v>1.3909899999999999</v>
      </c>
      <c r="H62" s="25">
        <v>0</v>
      </c>
      <c r="I62" s="25">
        <v>0</v>
      </c>
      <c r="J62" s="25">
        <v>0</v>
      </c>
      <c r="K62" s="25">
        <v>0</v>
      </c>
      <c r="L62" s="27"/>
      <c r="M62" s="18">
        <v>0</v>
      </c>
    </row>
    <row r="63" spans="2:13" s="18" customFormat="1" ht="36.75" hidden="1" customHeight="1">
      <c r="B63" s="32"/>
      <c r="C63" s="33"/>
      <c r="D63" s="25">
        <v>1.34538</v>
      </c>
      <c r="E63" s="25">
        <v>0</v>
      </c>
      <c r="F63" s="25">
        <v>0</v>
      </c>
      <c r="G63" s="25">
        <v>0</v>
      </c>
      <c r="H63" s="25">
        <v>0</v>
      </c>
      <c r="I63" s="25">
        <v>0</v>
      </c>
      <c r="J63" s="25">
        <v>0</v>
      </c>
      <c r="K63" s="25">
        <v>1.34538</v>
      </c>
      <c r="L63" s="27"/>
      <c r="M63" s="18">
        <v>0</v>
      </c>
    </row>
    <row r="64" spans="2:13" s="18" customFormat="1" ht="36.75" hidden="1" customHeight="1">
      <c r="B64" s="25" t="s">
        <v>149</v>
      </c>
      <c r="C64" s="26" t="s">
        <v>100</v>
      </c>
      <c r="D64" s="25">
        <v>1.34538</v>
      </c>
      <c r="E64" s="25">
        <v>0</v>
      </c>
      <c r="F64" s="25">
        <v>0</v>
      </c>
      <c r="G64" s="25">
        <v>0</v>
      </c>
      <c r="H64" s="25">
        <v>0</v>
      </c>
      <c r="I64" s="25">
        <v>0</v>
      </c>
      <c r="J64" s="25">
        <v>0</v>
      </c>
      <c r="K64" s="25">
        <v>1.34538</v>
      </c>
      <c r="L64" s="27"/>
      <c r="M64" s="18">
        <v>0</v>
      </c>
    </row>
    <row r="65" spans="2:13" s="18" customFormat="1" ht="36.75" hidden="1" customHeight="1">
      <c r="B65" s="32"/>
      <c r="C65" s="33"/>
      <c r="D65" s="25">
        <v>1.27579</v>
      </c>
      <c r="E65" s="25">
        <v>1.24048</v>
      </c>
      <c r="F65" s="25">
        <v>0</v>
      </c>
      <c r="G65" s="25">
        <v>1.23384</v>
      </c>
      <c r="H65" s="25">
        <v>0</v>
      </c>
      <c r="I65" s="25">
        <v>0</v>
      </c>
      <c r="J65" s="25">
        <v>0</v>
      </c>
      <c r="K65" s="25">
        <v>3.5310000000000001E-2</v>
      </c>
      <c r="L65" s="27"/>
      <c r="M65" s="18">
        <v>0</v>
      </c>
    </row>
    <row r="66" spans="2:13" s="18" customFormat="1" ht="36.75" hidden="1" customHeight="1">
      <c r="B66" s="25" t="s">
        <v>150</v>
      </c>
      <c r="C66" s="26" t="s">
        <v>151</v>
      </c>
      <c r="D66" s="25">
        <v>1.23384</v>
      </c>
      <c r="E66" s="25">
        <v>1.23384</v>
      </c>
      <c r="F66" s="25">
        <v>0</v>
      </c>
      <c r="G66" s="25">
        <v>1.23384</v>
      </c>
      <c r="H66" s="25">
        <v>0</v>
      </c>
      <c r="I66" s="25">
        <v>0</v>
      </c>
      <c r="J66" s="25">
        <v>0</v>
      </c>
      <c r="K66" s="25">
        <v>0</v>
      </c>
      <c r="L66" s="27"/>
      <c r="M66" s="18">
        <v>0</v>
      </c>
    </row>
    <row r="67" spans="2:13" s="18" customFormat="1" ht="36.75" hidden="1" customHeight="1">
      <c r="B67" s="25" t="s">
        <v>152</v>
      </c>
      <c r="C67" s="26" t="s">
        <v>100</v>
      </c>
      <c r="D67" s="25">
        <v>1.1754100000000001</v>
      </c>
      <c r="E67" s="25">
        <v>0</v>
      </c>
      <c r="F67" s="25">
        <v>0</v>
      </c>
      <c r="G67" s="25">
        <v>0</v>
      </c>
      <c r="H67" s="25">
        <v>0</v>
      </c>
      <c r="I67" s="25">
        <v>0</v>
      </c>
      <c r="J67" s="25">
        <v>0</v>
      </c>
      <c r="K67" s="25">
        <v>1.1754100000000001</v>
      </c>
      <c r="L67" s="27"/>
      <c r="M67" s="18">
        <v>0</v>
      </c>
    </row>
    <row r="68" spans="2:13" s="18" customFormat="1" ht="36.75" hidden="1" customHeight="1">
      <c r="B68" s="25" t="s">
        <v>153</v>
      </c>
      <c r="C68" s="26" t="s">
        <v>154</v>
      </c>
      <c r="D68" s="25">
        <v>1.1554199999999999</v>
      </c>
      <c r="E68" s="25">
        <v>1.1554199999999999</v>
      </c>
      <c r="F68" s="25">
        <v>0</v>
      </c>
      <c r="G68" s="25">
        <v>0.74133000000000004</v>
      </c>
      <c r="H68" s="25">
        <v>0</v>
      </c>
      <c r="I68" s="25">
        <v>0</v>
      </c>
      <c r="J68" s="25">
        <v>0</v>
      </c>
      <c r="K68" s="25">
        <v>0</v>
      </c>
      <c r="L68" s="27"/>
      <c r="M68" s="18">
        <v>0</v>
      </c>
    </row>
    <row r="69" spans="2:13" s="18" customFormat="1" ht="36.75" hidden="1" customHeight="1">
      <c r="B69" s="25" t="s">
        <v>155</v>
      </c>
      <c r="C69" s="26" t="s">
        <v>100</v>
      </c>
      <c r="D69" s="25">
        <v>0.87405999999999995</v>
      </c>
      <c r="E69" s="25">
        <v>0</v>
      </c>
      <c r="F69" s="25">
        <v>0</v>
      </c>
      <c r="G69" s="25">
        <v>0</v>
      </c>
      <c r="H69" s="25">
        <v>0</v>
      </c>
      <c r="I69" s="25">
        <v>0</v>
      </c>
      <c r="J69" s="25">
        <v>0</v>
      </c>
      <c r="K69" s="25">
        <v>0.87405999999999995</v>
      </c>
      <c r="L69" s="27"/>
      <c r="M69" s="18">
        <v>0</v>
      </c>
    </row>
    <row r="70" spans="2:13" s="18" customFormat="1" ht="36.75" hidden="1" customHeight="1">
      <c r="B70" s="25" t="s">
        <v>156</v>
      </c>
      <c r="C70" s="26" t="s">
        <v>157</v>
      </c>
      <c r="D70" s="25">
        <v>0.72043999999999997</v>
      </c>
      <c r="E70" s="25">
        <v>0.72043999999999997</v>
      </c>
      <c r="F70" s="25">
        <v>0</v>
      </c>
      <c r="G70" s="25">
        <v>0.72043999999999997</v>
      </c>
      <c r="H70" s="25">
        <v>0</v>
      </c>
      <c r="I70" s="25">
        <v>0</v>
      </c>
      <c r="J70" s="25">
        <v>0</v>
      </c>
      <c r="K70" s="25">
        <v>0</v>
      </c>
      <c r="L70" s="27"/>
      <c r="M70" s="18">
        <v>0</v>
      </c>
    </row>
    <row r="71" spans="2:13" s="18" customFormat="1" ht="36.75" hidden="1" customHeight="1">
      <c r="B71" s="21" t="s">
        <v>158</v>
      </c>
      <c r="C71" s="34" t="s">
        <v>159</v>
      </c>
      <c r="D71" s="25">
        <v>0.69918999999999998</v>
      </c>
      <c r="E71" s="25">
        <v>0.69918999999999998</v>
      </c>
      <c r="F71" s="25">
        <v>0</v>
      </c>
      <c r="G71" s="25">
        <v>0.23307</v>
      </c>
      <c r="H71" s="25">
        <v>0</v>
      </c>
      <c r="I71" s="25">
        <v>0</v>
      </c>
      <c r="J71" s="25">
        <v>0</v>
      </c>
      <c r="K71" s="25">
        <v>0</v>
      </c>
      <c r="L71" s="27"/>
      <c r="M71" s="18">
        <v>0</v>
      </c>
    </row>
    <row r="72" spans="2:13" s="18" customFormat="1" ht="36.75" hidden="1" customHeight="1">
      <c r="B72" s="35" t="s">
        <v>160</v>
      </c>
      <c r="C72" s="36" t="s">
        <v>161</v>
      </c>
      <c r="D72" s="25">
        <v>0.67811999999999995</v>
      </c>
      <c r="E72" s="25">
        <v>0.67811999999999995</v>
      </c>
      <c r="F72" s="25">
        <v>0</v>
      </c>
      <c r="G72" s="25">
        <v>0</v>
      </c>
      <c r="H72" s="25">
        <v>0</v>
      </c>
      <c r="I72" s="25">
        <v>0</v>
      </c>
      <c r="J72" s="25">
        <v>0</v>
      </c>
      <c r="K72" s="25">
        <v>0</v>
      </c>
      <c r="L72" s="27"/>
      <c r="M72" s="18">
        <v>0</v>
      </c>
    </row>
    <row r="73" spans="2:13" s="18" customFormat="1" ht="36.75" hidden="1" customHeight="1">
      <c r="B73" s="37"/>
      <c r="C73" s="38"/>
      <c r="D73" s="25">
        <v>0.64658000000000004</v>
      </c>
      <c r="E73" s="25">
        <v>0.64658000000000004</v>
      </c>
      <c r="F73" s="25">
        <v>0</v>
      </c>
      <c r="G73" s="25">
        <v>0.64658000000000004</v>
      </c>
      <c r="H73" s="25">
        <v>0</v>
      </c>
      <c r="I73" s="25">
        <v>0</v>
      </c>
      <c r="J73" s="25">
        <v>0</v>
      </c>
      <c r="K73" s="25">
        <v>0</v>
      </c>
      <c r="L73" s="27"/>
      <c r="M73" s="18">
        <v>0</v>
      </c>
    </row>
    <row r="74" spans="2:13" s="18" customFormat="1" ht="36.75" hidden="1" customHeight="1">
      <c r="B74" s="21" t="s">
        <v>162</v>
      </c>
      <c r="C74" s="34" t="s">
        <v>163</v>
      </c>
      <c r="D74" s="25">
        <v>0.64658000000000004</v>
      </c>
      <c r="E74" s="25">
        <v>0.64658000000000004</v>
      </c>
      <c r="F74" s="25">
        <v>0</v>
      </c>
      <c r="G74" s="25">
        <v>0.64658000000000004</v>
      </c>
      <c r="H74" s="25">
        <v>0</v>
      </c>
      <c r="I74" s="25">
        <v>0</v>
      </c>
      <c r="J74" s="25">
        <v>0</v>
      </c>
      <c r="K74" s="25">
        <v>0</v>
      </c>
      <c r="L74" s="27"/>
      <c r="M74" s="18">
        <v>0</v>
      </c>
    </row>
    <row r="75" spans="2:13" s="18" customFormat="1" ht="36.75" hidden="1" customHeight="1">
      <c r="B75" s="21" t="s">
        <v>164</v>
      </c>
      <c r="C75" s="34" t="s">
        <v>165</v>
      </c>
      <c r="D75" s="25">
        <v>0.62939999999999996</v>
      </c>
      <c r="E75" s="25">
        <v>0.62046999999999997</v>
      </c>
      <c r="F75" s="25">
        <v>0</v>
      </c>
      <c r="G75" s="25">
        <v>6.4199999999999993E-2</v>
      </c>
      <c r="H75" s="25">
        <v>0</v>
      </c>
      <c r="I75" s="25">
        <v>0</v>
      </c>
      <c r="J75" s="25">
        <v>0</v>
      </c>
      <c r="K75" s="25">
        <v>8.9300000000000004E-3</v>
      </c>
      <c r="L75" s="27"/>
      <c r="M75" s="18">
        <v>0</v>
      </c>
    </row>
    <row r="76" spans="2:13" s="18" customFormat="1" ht="36.75" hidden="1" customHeight="1">
      <c r="B76" s="21" t="s">
        <v>166</v>
      </c>
      <c r="C76" s="34" t="s">
        <v>167</v>
      </c>
      <c r="D76" s="25">
        <v>0.62522</v>
      </c>
      <c r="E76" s="25">
        <v>0.62522</v>
      </c>
      <c r="F76" s="25">
        <v>0</v>
      </c>
      <c r="G76" s="25">
        <v>0.60762000000000005</v>
      </c>
      <c r="H76" s="25">
        <v>0</v>
      </c>
      <c r="I76" s="25">
        <v>0</v>
      </c>
      <c r="J76" s="25">
        <v>0</v>
      </c>
      <c r="K76" s="25">
        <v>0</v>
      </c>
      <c r="L76" s="27"/>
      <c r="M76" s="18">
        <v>0</v>
      </c>
    </row>
    <row r="77" spans="2:13" s="18" customFormat="1" ht="36.75" hidden="1" customHeight="1">
      <c r="B77" s="21" t="s">
        <v>168</v>
      </c>
      <c r="C77" s="34" t="s">
        <v>169</v>
      </c>
      <c r="D77" s="25">
        <v>0.57103000000000004</v>
      </c>
      <c r="E77" s="25">
        <v>0.57103000000000004</v>
      </c>
      <c r="F77" s="25">
        <v>0</v>
      </c>
      <c r="G77" s="25">
        <v>0.19033</v>
      </c>
      <c r="H77" s="25">
        <v>0</v>
      </c>
      <c r="I77" s="25">
        <v>0</v>
      </c>
      <c r="J77" s="25">
        <v>0</v>
      </c>
      <c r="K77" s="25">
        <v>0</v>
      </c>
      <c r="L77" s="27"/>
      <c r="M77" s="18">
        <v>0</v>
      </c>
    </row>
    <row r="78" spans="2:13" s="18" customFormat="1" ht="36.75" hidden="1" customHeight="1">
      <c r="B78" s="35" t="s">
        <v>170</v>
      </c>
      <c r="C78" s="36" t="s">
        <v>100</v>
      </c>
      <c r="D78" s="25">
        <v>0.52317999999999998</v>
      </c>
      <c r="E78" s="25">
        <v>0</v>
      </c>
      <c r="F78" s="25">
        <v>0</v>
      </c>
      <c r="G78" s="25">
        <v>0</v>
      </c>
      <c r="H78" s="25">
        <v>0</v>
      </c>
      <c r="I78" s="25">
        <v>0</v>
      </c>
      <c r="J78" s="25">
        <v>0</v>
      </c>
      <c r="K78" s="25">
        <v>0.52317999999999998</v>
      </c>
      <c r="L78" s="27"/>
      <c r="M78" s="18">
        <v>0</v>
      </c>
    </row>
    <row r="79" spans="2:13" s="18" customFormat="1" ht="36.75" hidden="1" customHeight="1">
      <c r="B79" s="21" t="s">
        <v>171</v>
      </c>
      <c r="C79" s="34" t="s">
        <v>172</v>
      </c>
      <c r="D79" s="25">
        <v>0.46822999999999998</v>
      </c>
      <c r="E79" s="25">
        <v>0</v>
      </c>
      <c r="F79" s="25">
        <v>0</v>
      </c>
      <c r="G79" s="25">
        <v>0</v>
      </c>
      <c r="H79" s="25">
        <v>0</v>
      </c>
      <c r="I79" s="25">
        <v>0</v>
      </c>
      <c r="J79" s="25">
        <v>0</v>
      </c>
      <c r="K79" s="25">
        <v>0.46822999999999998</v>
      </c>
      <c r="L79" s="27"/>
      <c r="M79" s="18">
        <v>0</v>
      </c>
    </row>
    <row r="80" spans="2:13" s="18" customFormat="1" ht="36.75" hidden="1" customHeight="1">
      <c r="B80" s="21" t="s">
        <v>173</v>
      </c>
      <c r="C80" s="34" t="s">
        <v>174</v>
      </c>
      <c r="D80" s="25">
        <v>0.46781</v>
      </c>
      <c r="E80" s="25">
        <v>0.43</v>
      </c>
      <c r="F80" s="25">
        <v>0</v>
      </c>
      <c r="G80" s="25">
        <v>0.43</v>
      </c>
      <c r="H80" s="25">
        <v>0</v>
      </c>
      <c r="I80" s="25">
        <v>0</v>
      </c>
      <c r="J80" s="25">
        <v>0</v>
      </c>
      <c r="K80" s="25">
        <v>3.7810000000000003E-2</v>
      </c>
      <c r="L80" s="27"/>
      <c r="M80" s="18">
        <v>0</v>
      </c>
    </row>
    <row r="81" spans="2:13" s="18" customFormat="1" ht="36.75" hidden="1" customHeight="1">
      <c r="B81" s="35" t="s">
        <v>175</v>
      </c>
      <c r="C81" s="36" t="s">
        <v>176</v>
      </c>
      <c r="D81" s="25">
        <v>0.36536000000000002</v>
      </c>
      <c r="E81" s="25">
        <v>0</v>
      </c>
      <c r="F81" s="25">
        <v>0</v>
      </c>
      <c r="G81" s="25">
        <v>0</v>
      </c>
      <c r="H81" s="25">
        <v>0</v>
      </c>
      <c r="I81" s="25">
        <v>0.36536000000000002</v>
      </c>
      <c r="J81" s="25">
        <v>0</v>
      </c>
      <c r="K81" s="25">
        <v>0</v>
      </c>
      <c r="L81" s="27"/>
      <c r="M81" s="18">
        <v>0</v>
      </c>
    </row>
    <row r="82" spans="2:13" s="18" customFormat="1" ht="36.75" hidden="1" customHeight="1">
      <c r="B82" s="21" t="s">
        <v>177</v>
      </c>
      <c r="C82" s="34" t="s">
        <v>178</v>
      </c>
      <c r="D82" s="25">
        <v>0.35450999999999999</v>
      </c>
      <c r="E82" s="25">
        <v>0.35450999999999999</v>
      </c>
      <c r="F82" s="25">
        <v>0</v>
      </c>
      <c r="G82" s="25">
        <v>2.2100000000000002E-2</v>
      </c>
      <c r="H82" s="25">
        <v>0</v>
      </c>
      <c r="I82" s="25">
        <v>0</v>
      </c>
      <c r="J82" s="25">
        <v>0</v>
      </c>
      <c r="K82" s="25">
        <v>0</v>
      </c>
      <c r="L82" s="27"/>
      <c r="M82" s="18">
        <v>0</v>
      </c>
    </row>
    <row r="83" spans="2:13" s="18" customFormat="1" ht="36.75" hidden="1" customHeight="1">
      <c r="B83" s="21" t="s">
        <v>179</v>
      </c>
      <c r="C83" s="34" t="s">
        <v>100</v>
      </c>
      <c r="D83" s="25">
        <v>0.31329000000000001</v>
      </c>
      <c r="E83" s="25">
        <v>0</v>
      </c>
      <c r="F83" s="25">
        <v>0</v>
      </c>
      <c r="G83" s="25">
        <v>0</v>
      </c>
      <c r="H83" s="25">
        <v>0</v>
      </c>
      <c r="I83" s="25">
        <v>0</v>
      </c>
      <c r="J83" s="25">
        <v>0</v>
      </c>
      <c r="K83" s="25">
        <v>0.31329000000000001</v>
      </c>
      <c r="L83" s="27"/>
      <c r="M83" s="18">
        <v>0</v>
      </c>
    </row>
    <row r="84" spans="2:13" s="18" customFormat="1" ht="36.75" hidden="1" customHeight="1">
      <c r="B84" s="35" t="s">
        <v>180</v>
      </c>
      <c r="C84" s="36" t="s">
        <v>100</v>
      </c>
      <c r="D84" s="25">
        <v>0.29908000000000001</v>
      </c>
      <c r="E84" s="25">
        <v>0</v>
      </c>
      <c r="F84" s="25">
        <v>0</v>
      </c>
      <c r="G84" s="25">
        <v>0</v>
      </c>
      <c r="H84" s="25">
        <v>0</v>
      </c>
      <c r="I84" s="25">
        <v>0</v>
      </c>
      <c r="J84" s="25">
        <v>0</v>
      </c>
      <c r="K84" s="25">
        <v>0.29908000000000001</v>
      </c>
      <c r="L84" s="27"/>
      <c r="M84" s="18">
        <v>0</v>
      </c>
    </row>
    <row r="85" spans="2:13" s="18" customFormat="1" ht="36.75" hidden="1" customHeight="1">
      <c r="B85" s="21" t="s">
        <v>181</v>
      </c>
      <c r="C85" s="34" t="s">
        <v>182</v>
      </c>
      <c r="D85" s="25">
        <v>0.28506999999999999</v>
      </c>
      <c r="E85" s="25">
        <v>0</v>
      </c>
      <c r="F85" s="25">
        <v>0</v>
      </c>
      <c r="G85" s="25">
        <v>0</v>
      </c>
      <c r="H85" s="25">
        <v>0</v>
      </c>
      <c r="I85" s="25">
        <v>0.28506999999999999</v>
      </c>
      <c r="J85" s="25">
        <v>0</v>
      </c>
      <c r="K85" s="25">
        <v>0</v>
      </c>
      <c r="L85" s="27"/>
      <c r="M85" s="18">
        <v>0</v>
      </c>
    </row>
    <row r="86" spans="2:13" s="18" customFormat="1" ht="36.75" hidden="1" customHeight="1">
      <c r="B86" s="21" t="s">
        <v>183</v>
      </c>
      <c r="C86" s="34" t="s">
        <v>184</v>
      </c>
      <c r="D86" s="25">
        <v>0.25297999999999998</v>
      </c>
      <c r="E86" s="25">
        <v>0.15776000000000001</v>
      </c>
      <c r="F86" s="25">
        <v>0</v>
      </c>
      <c r="G86" s="25">
        <v>0.15776000000000001</v>
      </c>
      <c r="H86" s="25">
        <v>0</v>
      </c>
      <c r="I86" s="25">
        <v>9.5189999999999997E-2</v>
      </c>
      <c r="J86" s="25">
        <v>9.5189999999999997E-2</v>
      </c>
      <c r="K86" s="25">
        <v>3.0000000000000001E-5</v>
      </c>
      <c r="L86" s="27"/>
      <c r="M86" s="18">
        <v>0</v>
      </c>
    </row>
    <row r="87" spans="2:13" s="18" customFormat="1" ht="36.75" hidden="1" customHeight="1">
      <c r="B87" s="35" t="s">
        <v>185</v>
      </c>
      <c r="C87" s="36" t="s">
        <v>186</v>
      </c>
      <c r="D87" s="25">
        <v>0.23952000000000001</v>
      </c>
      <c r="E87" s="25">
        <v>0.23952000000000001</v>
      </c>
      <c r="F87" s="25">
        <v>0.23952000000000001</v>
      </c>
      <c r="G87" s="25">
        <v>0</v>
      </c>
      <c r="H87" s="25">
        <v>0</v>
      </c>
      <c r="I87" s="25">
        <v>0</v>
      </c>
      <c r="J87" s="25">
        <v>0</v>
      </c>
      <c r="K87" s="25">
        <v>0</v>
      </c>
      <c r="L87" s="27"/>
      <c r="M87" s="18">
        <v>0</v>
      </c>
    </row>
    <row r="88" spans="2:13" s="18" customFormat="1" ht="36.75" hidden="1" customHeight="1">
      <c r="B88" s="28" t="s">
        <v>187</v>
      </c>
      <c r="C88" s="29" t="s">
        <v>188</v>
      </c>
      <c r="D88" s="25">
        <v>0.23344999999999999</v>
      </c>
      <c r="E88" s="25">
        <v>0.21265999999999999</v>
      </c>
      <c r="F88" s="25">
        <v>0</v>
      </c>
      <c r="G88" s="25">
        <v>0</v>
      </c>
      <c r="H88" s="25">
        <v>0</v>
      </c>
      <c r="I88" s="25">
        <v>2.0789999999999999E-2</v>
      </c>
      <c r="J88" s="25">
        <v>2.0789999999999999E-2</v>
      </c>
      <c r="K88" s="25">
        <v>0</v>
      </c>
      <c r="L88" s="27"/>
      <c r="M88" s="18">
        <v>0</v>
      </c>
    </row>
    <row r="89" spans="2:13" s="18" customFormat="1" ht="36.75" hidden="1" customHeight="1">
      <c r="B89" s="25" t="s">
        <v>189</v>
      </c>
      <c r="C89" s="26" t="s">
        <v>190</v>
      </c>
      <c r="D89" s="25">
        <v>0.23085</v>
      </c>
      <c r="E89" s="25">
        <v>0.23085</v>
      </c>
      <c r="F89" s="25">
        <v>0</v>
      </c>
      <c r="G89" s="25">
        <v>0.11543</v>
      </c>
      <c r="H89" s="25">
        <v>0</v>
      </c>
      <c r="I89" s="25">
        <v>0</v>
      </c>
      <c r="J89" s="25">
        <v>0</v>
      </c>
      <c r="K89" s="25">
        <v>0</v>
      </c>
      <c r="L89" s="27"/>
      <c r="M89" s="18">
        <v>0</v>
      </c>
    </row>
    <row r="90" spans="2:13" s="18" customFormat="1" ht="36.75" hidden="1" customHeight="1">
      <c r="B90" s="25" t="s">
        <v>191</v>
      </c>
      <c r="C90" s="26" t="s">
        <v>192</v>
      </c>
      <c r="D90" s="25">
        <v>0.22392000000000001</v>
      </c>
      <c r="E90" s="25">
        <v>0.22392000000000001</v>
      </c>
      <c r="F90" s="25">
        <v>0</v>
      </c>
      <c r="G90" s="25">
        <v>0</v>
      </c>
      <c r="H90" s="25">
        <v>0</v>
      </c>
      <c r="I90" s="25">
        <v>0</v>
      </c>
      <c r="J90" s="25">
        <v>0</v>
      </c>
      <c r="K90" s="25">
        <v>0</v>
      </c>
      <c r="L90" s="27"/>
      <c r="M90" s="18">
        <v>0</v>
      </c>
    </row>
    <row r="91" spans="2:13" s="18" customFormat="1" ht="36.75" hidden="1" customHeight="1">
      <c r="B91" s="25" t="s">
        <v>193</v>
      </c>
      <c r="C91" s="26" t="s">
        <v>194</v>
      </c>
      <c r="D91" s="25">
        <v>0.2137</v>
      </c>
      <c r="E91" s="25">
        <v>0</v>
      </c>
      <c r="F91" s="25">
        <v>0</v>
      </c>
      <c r="G91" s="25">
        <v>0</v>
      </c>
      <c r="H91" s="25">
        <v>0</v>
      </c>
      <c r="I91" s="25">
        <v>0.2137</v>
      </c>
      <c r="J91" s="25">
        <v>0</v>
      </c>
      <c r="K91" s="25">
        <v>0</v>
      </c>
      <c r="L91" s="27"/>
      <c r="M91" s="18">
        <v>0</v>
      </c>
    </row>
    <row r="92" spans="2:13" s="18" customFormat="1" ht="36.75" hidden="1" customHeight="1">
      <c r="B92" s="25" t="s">
        <v>195</v>
      </c>
      <c r="C92" s="26" t="s">
        <v>196</v>
      </c>
      <c r="D92" s="25">
        <v>0.20183999999999999</v>
      </c>
      <c r="E92" s="25">
        <v>0.15139</v>
      </c>
      <c r="F92" s="25">
        <v>0</v>
      </c>
      <c r="G92" s="25">
        <v>0</v>
      </c>
      <c r="H92" s="25">
        <v>0</v>
      </c>
      <c r="I92" s="25">
        <v>0</v>
      </c>
      <c r="J92" s="25">
        <v>0</v>
      </c>
      <c r="K92" s="25">
        <v>5.0450000000000002E-2</v>
      </c>
      <c r="L92" s="27"/>
      <c r="M92" s="18">
        <v>0</v>
      </c>
    </row>
    <row r="93" spans="2:13" s="18" customFormat="1" ht="58.5" hidden="1" customHeight="1">
      <c r="B93" s="25" t="s">
        <v>197</v>
      </c>
      <c r="C93" s="26" t="s">
        <v>198</v>
      </c>
      <c r="D93" s="25">
        <v>0.17757000000000001</v>
      </c>
      <c r="E93" s="25">
        <v>0.17757000000000001</v>
      </c>
      <c r="F93" s="25">
        <v>0</v>
      </c>
      <c r="G93" s="25">
        <v>8.8789999999999994E-2</v>
      </c>
      <c r="H93" s="25">
        <v>0</v>
      </c>
      <c r="I93" s="25">
        <v>0</v>
      </c>
      <c r="J93" s="25">
        <v>0</v>
      </c>
      <c r="K93" s="25">
        <v>0</v>
      </c>
      <c r="L93" s="27"/>
      <c r="M93" s="18">
        <v>0</v>
      </c>
    </row>
    <row r="94" spans="2:13" s="18" customFormat="1" ht="36.75" hidden="1" customHeight="1">
      <c r="B94" s="25" t="s">
        <v>199</v>
      </c>
      <c r="C94" s="26" t="s">
        <v>200</v>
      </c>
      <c r="D94" s="25">
        <v>0.16685</v>
      </c>
      <c r="E94" s="25">
        <v>0</v>
      </c>
      <c r="F94" s="25">
        <v>0</v>
      </c>
      <c r="G94" s="25">
        <v>0</v>
      </c>
      <c r="H94" s="25">
        <v>0</v>
      </c>
      <c r="I94" s="25">
        <v>0.16685</v>
      </c>
      <c r="J94" s="25">
        <v>0</v>
      </c>
      <c r="K94" s="25">
        <v>0</v>
      </c>
      <c r="L94" s="27"/>
      <c r="M94" s="18">
        <v>0</v>
      </c>
    </row>
    <row r="95" spans="2:13" s="18" customFormat="1" ht="36.75" hidden="1" customHeight="1">
      <c r="B95" s="25" t="s">
        <v>201</v>
      </c>
      <c r="C95" s="26" t="s">
        <v>202</v>
      </c>
      <c r="D95" s="25">
        <v>0.16542000000000001</v>
      </c>
      <c r="E95" s="25">
        <v>0.16542000000000001</v>
      </c>
      <c r="F95" s="25">
        <v>0</v>
      </c>
      <c r="G95" s="25">
        <v>0</v>
      </c>
      <c r="H95" s="25">
        <v>0</v>
      </c>
      <c r="I95" s="25">
        <v>0</v>
      </c>
      <c r="J95" s="25">
        <v>0</v>
      </c>
      <c r="K95" s="25">
        <v>0</v>
      </c>
      <c r="L95" s="27"/>
      <c r="M95" s="18">
        <v>0</v>
      </c>
    </row>
    <row r="96" spans="2:13" s="18" customFormat="1" ht="36.75" hidden="1" customHeight="1">
      <c r="B96" s="25" t="s">
        <v>203</v>
      </c>
      <c r="C96" s="26" t="s">
        <v>204</v>
      </c>
      <c r="D96" s="25">
        <v>0.16472999999999999</v>
      </c>
      <c r="E96" s="25">
        <v>0</v>
      </c>
      <c r="F96" s="25">
        <v>0</v>
      </c>
      <c r="G96" s="25">
        <v>0</v>
      </c>
      <c r="H96" s="25">
        <v>0</v>
      </c>
      <c r="I96" s="25">
        <v>0</v>
      </c>
      <c r="J96" s="25">
        <v>0</v>
      </c>
      <c r="K96" s="25">
        <v>0.16472999999999999</v>
      </c>
      <c r="L96" s="27"/>
      <c r="M96" s="18">
        <v>0</v>
      </c>
    </row>
    <row r="97" spans="2:13" s="18" customFormat="1" ht="36.75" hidden="1" customHeight="1">
      <c r="B97" s="25" t="s">
        <v>205</v>
      </c>
      <c r="C97" s="26" t="s">
        <v>206</v>
      </c>
      <c r="D97" s="25">
        <v>0.15211</v>
      </c>
      <c r="E97" s="25">
        <v>0.15211</v>
      </c>
      <c r="F97" s="25">
        <v>0</v>
      </c>
      <c r="G97" s="25">
        <v>0</v>
      </c>
      <c r="H97" s="25">
        <v>0</v>
      </c>
      <c r="I97" s="25">
        <v>0</v>
      </c>
      <c r="J97" s="25">
        <v>0</v>
      </c>
      <c r="K97" s="25">
        <v>0</v>
      </c>
      <c r="L97" s="27"/>
      <c r="M97" s="18">
        <v>0</v>
      </c>
    </row>
    <row r="98" spans="2:13" s="18" customFormat="1" ht="36.75" hidden="1" customHeight="1">
      <c r="B98" s="28" t="s">
        <v>207</v>
      </c>
      <c r="C98" s="29" t="s">
        <v>208</v>
      </c>
      <c r="D98" s="25">
        <v>0.14860999999999999</v>
      </c>
      <c r="E98" s="25">
        <v>9.0069999999999997E-2</v>
      </c>
      <c r="F98" s="25">
        <v>0</v>
      </c>
      <c r="G98" s="25">
        <v>4.5030000000000001E-2</v>
      </c>
      <c r="H98" s="25">
        <v>0</v>
      </c>
      <c r="I98" s="25">
        <v>5.8540000000000002E-2</v>
      </c>
      <c r="J98" s="25">
        <v>5.8540000000000002E-2</v>
      </c>
      <c r="K98" s="25">
        <v>0</v>
      </c>
      <c r="L98" s="27"/>
      <c r="M98" s="18">
        <v>0</v>
      </c>
    </row>
    <row r="99" spans="2:13" s="18" customFormat="1" ht="36.75" hidden="1" customHeight="1">
      <c r="B99" s="25" t="s">
        <v>209</v>
      </c>
      <c r="C99" s="26" t="s">
        <v>210</v>
      </c>
      <c r="D99" s="25">
        <v>0.12715000000000001</v>
      </c>
      <c r="E99" s="25">
        <v>0.12715000000000001</v>
      </c>
      <c r="F99" s="25">
        <v>0</v>
      </c>
      <c r="G99" s="25">
        <v>4.5719999999999997E-2</v>
      </c>
      <c r="H99" s="25">
        <v>0</v>
      </c>
      <c r="I99" s="25">
        <v>0</v>
      </c>
      <c r="J99" s="25">
        <v>0</v>
      </c>
      <c r="K99" s="25">
        <v>0</v>
      </c>
      <c r="L99" s="27"/>
      <c r="M99" s="18">
        <v>0</v>
      </c>
    </row>
    <row r="100" spans="2:13" s="18" customFormat="1" ht="36.75" hidden="1" customHeight="1">
      <c r="B100" s="25" t="s">
        <v>211</v>
      </c>
      <c r="C100" s="26" t="s">
        <v>100</v>
      </c>
      <c r="D100" s="25">
        <v>0.12428</v>
      </c>
      <c r="E100" s="25">
        <v>0</v>
      </c>
      <c r="F100" s="25">
        <v>0</v>
      </c>
      <c r="G100" s="25">
        <v>0</v>
      </c>
      <c r="H100" s="25">
        <v>0</v>
      </c>
      <c r="I100" s="25">
        <v>0</v>
      </c>
      <c r="J100" s="25">
        <v>0</v>
      </c>
      <c r="K100" s="25">
        <v>0.12428</v>
      </c>
      <c r="L100" s="27"/>
      <c r="M100" s="18">
        <v>0</v>
      </c>
    </row>
    <row r="101" spans="2:13" s="18" customFormat="1" ht="36.75" hidden="1" customHeight="1">
      <c r="B101" s="25" t="s">
        <v>212</v>
      </c>
      <c r="C101" s="26" t="s">
        <v>213</v>
      </c>
      <c r="D101" s="25">
        <v>0.11831999999999999</v>
      </c>
      <c r="E101" s="25">
        <v>8.8739999999999999E-2</v>
      </c>
      <c r="F101" s="25">
        <v>0</v>
      </c>
      <c r="G101" s="25">
        <v>0</v>
      </c>
      <c r="H101" s="25">
        <v>0</v>
      </c>
      <c r="I101" s="25">
        <v>0</v>
      </c>
      <c r="J101" s="25">
        <v>0</v>
      </c>
      <c r="K101" s="25">
        <v>2.9579999999999999E-2</v>
      </c>
      <c r="L101" s="27"/>
      <c r="M101" s="18">
        <v>0</v>
      </c>
    </row>
    <row r="102" spans="2:13" s="18" customFormat="1" ht="36.75" hidden="1" customHeight="1">
      <c r="B102" s="35" t="s">
        <v>214</v>
      </c>
      <c r="C102" s="36" t="s">
        <v>100</v>
      </c>
      <c r="D102" s="25">
        <v>0.10976</v>
      </c>
      <c r="E102" s="25">
        <v>0</v>
      </c>
      <c r="F102" s="25">
        <v>0</v>
      </c>
      <c r="G102" s="25">
        <v>0</v>
      </c>
      <c r="H102" s="25">
        <v>0</v>
      </c>
      <c r="I102" s="25">
        <v>0</v>
      </c>
      <c r="J102" s="25">
        <v>0</v>
      </c>
      <c r="K102" s="25">
        <v>0.10976</v>
      </c>
      <c r="L102" s="27"/>
      <c r="M102" s="18">
        <v>0</v>
      </c>
    </row>
    <row r="103" spans="2:13" s="18" customFormat="1" ht="36.75" hidden="1" customHeight="1">
      <c r="B103" s="25" t="s">
        <v>215</v>
      </c>
      <c r="C103" s="26" t="s">
        <v>216</v>
      </c>
      <c r="D103" s="25">
        <v>0.10582999999999999</v>
      </c>
      <c r="E103" s="25">
        <v>0.10582999999999999</v>
      </c>
      <c r="F103" s="25">
        <v>0</v>
      </c>
      <c r="G103" s="25">
        <v>5.2920000000000002E-2</v>
      </c>
      <c r="H103" s="25">
        <v>0</v>
      </c>
      <c r="I103" s="25">
        <v>0</v>
      </c>
      <c r="J103" s="25">
        <v>0</v>
      </c>
      <c r="K103" s="25">
        <v>0</v>
      </c>
      <c r="L103" s="27"/>
      <c r="M103" s="18">
        <v>0</v>
      </c>
    </row>
    <row r="104" spans="2:13" s="18" customFormat="1" ht="36.75" hidden="1" customHeight="1">
      <c r="B104" s="25" t="s">
        <v>217</v>
      </c>
      <c r="C104" s="26" t="s">
        <v>218</v>
      </c>
      <c r="D104" s="25">
        <v>0.1045</v>
      </c>
      <c r="E104" s="25">
        <v>0.1045</v>
      </c>
      <c r="F104" s="25">
        <v>0</v>
      </c>
      <c r="G104" s="25">
        <v>0.1045</v>
      </c>
      <c r="H104" s="25">
        <v>0</v>
      </c>
      <c r="I104" s="25">
        <v>0</v>
      </c>
      <c r="J104" s="25">
        <v>0</v>
      </c>
      <c r="K104" s="25">
        <v>0</v>
      </c>
      <c r="L104" s="27"/>
      <c r="M104" s="18">
        <v>0</v>
      </c>
    </row>
    <row r="105" spans="2:13" s="18" customFormat="1" ht="36.75" hidden="1" customHeight="1">
      <c r="B105" s="25" t="s">
        <v>219</v>
      </c>
      <c r="C105" s="26" t="s">
        <v>220</v>
      </c>
      <c r="D105" s="25">
        <v>0.10389</v>
      </c>
      <c r="E105" s="25">
        <v>0</v>
      </c>
      <c r="F105" s="25">
        <v>0</v>
      </c>
      <c r="G105" s="25">
        <v>0</v>
      </c>
      <c r="H105" s="25">
        <v>0</v>
      </c>
      <c r="I105" s="25">
        <v>0</v>
      </c>
      <c r="J105" s="25">
        <v>0</v>
      </c>
      <c r="K105" s="25">
        <v>0.10389</v>
      </c>
      <c r="L105" s="27"/>
      <c r="M105" s="18">
        <v>0</v>
      </c>
    </row>
    <row r="106" spans="2:13" s="18" customFormat="1" ht="36.75" hidden="1" customHeight="1">
      <c r="B106" s="28" t="s">
        <v>221</v>
      </c>
      <c r="C106" s="29" t="s">
        <v>222</v>
      </c>
      <c r="D106" s="25">
        <v>0.10091</v>
      </c>
      <c r="E106" s="25">
        <v>0.10091</v>
      </c>
      <c r="F106" s="25">
        <v>0</v>
      </c>
      <c r="G106" s="25">
        <v>2.5239999999999999E-2</v>
      </c>
      <c r="H106" s="25">
        <v>0</v>
      </c>
      <c r="I106" s="25">
        <v>0</v>
      </c>
      <c r="J106" s="25">
        <v>0</v>
      </c>
      <c r="K106" s="25">
        <v>0</v>
      </c>
      <c r="L106" s="27"/>
      <c r="M106" s="18">
        <v>0</v>
      </c>
    </row>
    <row r="107" spans="2:13" s="18" customFormat="1" ht="36.75" hidden="1" customHeight="1">
      <c r="B107" s="25" t="s">
        <v>223</v>
      </c>
      <c r="C107" s="26" t="s">
        <v>224</v>
      </c>
      <c r="D107" s="25">
        <v>9.9570000000000006E-2</v>
      </c>
      <c r="E107" s="25">
        <v>7.4679999999999996E-2</v>
      </c>
      <c r="F107" s="25">
        <v>0</v>
      </c>
      <c r="G107" s="25">
        <v>0</v>
      </c>
      <c r="H107" s="25">
        <v>0</v>
      </c>
      <c r="I107" s="25">
        <v>0</v>
      </c>
      <c r="J107" s="25">
        <v>0</v>
      </c>
      <c r="K107" s="25">
        <v>2.4889999999999999E-2</v>
      </c>
      <c r="L107" s="27"/>
      <c r="M107" s="18">
        <v>0</v>
      </c>
    </row>
    <row r="108" spans="2:13" s="18" customFormat="1" ht="36.75" hidden="1" customHeight="1">
      <c r="B108" s="21" t="s">
        <v>225</v>
      </c>
      <c r="C108" s="34" t="s">
        <v>226</v>
      </c>
      <c r="D108" s="25">
        <v>8.6699999999999999E-2</v>
      </c>
      <c r="E108" s="25">
        <v>8.6699999999999999E-2</v>
      </c>
      <c r="F108" s="25">
        <v>0</v>
      </c>
      <c r="G108" s="25">
        <v>0</v>
      </c>
      <c r="H108" s="25">
        <v>0</v>
      </c>
      <c r="I108" s="25">
        <v>0</v>
      </c>
      <c r="J108" s="25">
        <v>0</v>
      </c>
      <c r="K108" s="25">
        <v>0</v>
      </c>
      <c r="L108" s="27"/>
      <c r="M108" s="18">
        <v>0</v>
      </c>
    </row>
    <row r="109" spans="2:13" s="18" customFormat="1" ht="36.75" hidden="1" customHeight="1">
      <c r="B109" s="25" t="s">
        <v>227</v>
      </c>
      <c r="C109" s="26" t="s">
        <v>100</v>
      </c>
      <c r="D109" s="25">
        <v>8.3510000000000001E-2</v>
      </c>
      <c r="E109" s="25">
        <v>0</v>
      </c>
      <c r="F109" s="25">
        <v>0</v>
      </c>
      <c r="G109" s="25">
        <v>0</v>
      </c>
      <c r="H109" s="25">
        <v>0</v>
      </c>
      <c r="I109" s="25">
        <v>0</v>
      </c>
      <c r="J109" s="25">
        <v>0</v>
      </c>
      <c r="K109" s="25">
        <v>8.3510000000000001E-2</v>
      </c>
      <c r="L109" s="27"/>
      <c r="M109" s="18">
        <v>0</v>
      </c>
    </row>
    <row r="110" spans="2:13" s="18" customFormat="1" ht="36.75" hidden="1" customHeight="1">
      <c r="B110" s="21" t="s">
        <v>228</v>
      </c>
      <c r="C110" s="34" t="s">
        <v>216</v>
      </c>
      <c r="D110" s="25">
        <v>8.2159999999999997E-2</v>
      </c>
      <c r="E110" s="25">
        <v>8.2159999999999997E-2</v>
      </c>
      <c r="F110" s="25">
        <v>0</v>
      </c>
      <c r="G110" s="25">
        <v>4.1079999999999998E-2</v>
      </c>
      <c r="H110" s="25">
        <v>0</v>
      </c>
      <c r="I110" s="25">
        <v>0</v>
      </c>
      <c r="J110" s="25">
        <v>0</v>
      </c>
      <c r="K110" s="25">
        <v>0</v>
      </c>
      <c r="L110" s="27"/>
      <c r="M110" s="18">
        <v>0</v>
      </c>
    </row>
    <row r="111" spans="2:13" s="18" customFormat="1" ht="36.75" hidden="1" customHeight="1">
      <c r="B111" s="25" t="s">
        <v>229</v>
      </c>
      <c r="C111" s="26" t="s">
        <v>230</v>
      </c>
      <c r="D111" s="25">
        <v>8.1530000000000005E-2</v>
      </c>
      <c r="E111" s="25">
        <v>4.0129999999999999E-2</v>
      </c>
      <c r="F111" s="25">
        <v>0</v>
      </c>
      <c r="G111" s="25">
        <v>0</v>
      </c>
      <c r="H111" s="25">
        <v>0</v>
      </c>
      <c r="I111" s="25">
        <v>0</v>
      </c>
      <c r="J111" s="25">
        <v>0</v>
      </c>
      <c r="K111" s="25">
        <v>4.1399999999999999E-2</v>
      </c>
      <c r="L111" s="27"/>
      <c r="M111" s="18">
        <v>0</v>
      </c>
    </row>
    <row r="112" spans="2:13" s="18" customFormat="1" ht="36.75" hidden="1" customHeight="1">
      <c r="B112" s="25" t="s">
        <v>231</v>
      </c>
      <c r="C112" s="26" t="s">
        <v>232</v>
      </c>
      <c r="D112" s="25">
        <v>7.8229999999999994E-2</v>
      </c>
      <c r="E112" s="25">
        <v>7.8229999999999994E-2</v>
      </c>
      <c r="F112" s="25">
        <v>0</v>
      </c>
      <c r="G112" s="25">
        <v>0</v>
      </c>
      <c r="H112" s="25">
        <v>0</v>
      </c>
      <c r="I112" s="25">
        <v>0</v>
      </c>
      <c r="J112" s="25">
        <v>0</v>
      </c>
      <c r="K112" s="25">
        <v>0</v>
      </c>
      <c r="L112" s="27"/>
      <c r="M112" s="18">
        <v>0</v>
      </c>
    </row>
    <row r="113" spans="2:13" s="18" customFormat="1" ht="36.75" hidden="1" customHeight="1">
      <c r="B113" s="25" t="s">
        <v>233</v>
      </c>
      <c r="C113" s="26" t="s">
        <v>234</v>
      </c>
      <c r="D113" s="25">
        <v>6.4130000000000006E-2</v>
      </c>
      <c r="E113" s="25">
        <v>6.4130000000000006E-2</v>
      </c>
      <c r="F113" s="25">
        <v>0</v>
      </c>
      <c r="G113" s="25">
        <v>2.138E-2</v>
      </c>
      <c r="H113" s="25">
        <v>0</v>
      </c>
      <c r="I113" s="25">
        <v>0</v>
      </c>
      <c r="J113" s="25">
        <v>0</v>
      </c>
      <c r="K113" s="25">
        <v>0</v>
      </c>
      <c r="L113" s="27"/>
      <c r="M113" s="18">
        <v>0</v>
      </c>
    </row>
    <row r="114" spans="2:13" s="18" customFormat="1" ht="36.75" hidden="1" customHeight="1">
      <c r="B114" s="21" t="s">
        <v>235</v>
      </c>
      <c r="C114" s="34" t="s">
        <v>236</v>
      </c>
      <c r="D114" s="25">
        <v>5.3350000000000002E-2</v>
      </c>
      <c r="E114" s="25">
        <v>5.3350000000000002E-2</v>
      </c>
      <c r="F114" s="25">
        <v>0</v>
      </c>
      <c r="G114" s="25">
        <v>5.3350000000000002E-2</v>
      </c>
      <c r="H114" s="25">
        <v>0</v>
      </c>
      <c r="I114" s="25">
        <v>0</v>
      </c>
      <c r="J114" s="25">
        <v>0</v>
      </c>
      <c r="K114" s="25">
        <v>0</v>
      </c>
      <c r="L114" s="27"/>
      <c r="M114" s="18">
        <v>0</v>
      </c>
    </row>
    <row r="115" spans="2:13" s="18" customFormat="1" ht="57" hidden="1" customHeight="1">
      <c r="B115" s="25" t="s">
        <v>237</v>
      </c>
      <c r="C115" s="26" t="s">
        <v>238</v>
      </c>
      <c r="D115" s="25">
        <v>5.2569999999999999E-2</v>
      </c>
      <c r="E115" s="25">
        <v>5.2569999999999999E-2</v>
      </c>
      <c r="F115" s="25">
        <v>0</v>
      </c>
      <c r="G115" s="25">
        <v>0</v>
      </c>
      <c r="H115" s="25">
        <v>0</v>
      </c>
      <c r="I115" s="25">
        <v>0</v>
      </c>
      <c r="J115" s="25">
        <v>0</v>
      </c>
      <c r="K115" s="25">
        <v>0</v>
      </c>
      <c r="L115" s="27"/>
      <c r="M115" s="18">
        <v>0</v>
      </c>
    </row>
    <row r="116" spans="2:13" s="18" customFormat="1" ht="36.75" hidden="1" customHeight="1">
      <c r="B116" s="21" t="s">
        <v>239</v>
      </c>
      <c r="C116" s="34" t="s">
        <v>240</v>
      </c>
      <c r="D116" s="25">
        <v>5.2470000000000003E-2</v>
      </c>
      <c r="E116" s="25">
        <v>5.2470000000000003E-2</v>
      </c>
      <c r="F116" s="25">
        <v>0</v>
      </c>
      <c r="G116" s="25">
        <v>1.312E-2</v>
      </c>
      <c r="H116" s="25">
        <v>0</v>
      </c>
      <c r="I116" s="25">
        <v>0</v>
      </c>
      <c r="J116" s="25">
        <v>0</v>
      </c>
      <c r="K116" s="25">
        <v>0</v>
      </c>
      <c r="L116" s="27"/>
      <c r="M116" s="18">
        <v>0</v>
      </c>
    </row>
    <row r="117" spans="2:13" s="18" customFormat="1" ht="36.75" hidden="1" customHeight="1">
      <c r="B117" s="32"/>
      <c r="C117" s="33"/>
      <c r="D117" s="25">
        <v>4.0960000000000003E-2</v>
      </c>
      <c r="E117" s="25">
        <v>0</v>
      </c>
      <c r="F117" s="25">
        <v>0</v>
      </c>
      <c r="G117" s="25">
        <v>0</v>
      </c>
      <c r="H117" s="25">
        <v>0</v>
      </c>
      <c r="I117" s="25">
        <v>0</v>
      </c>
      <c r="J117" s="25">
        <v>0</v>
      </c>
      <c r="K117" s="25">
        <v>4.0960000000000003E-2</v>
      </c>
      <c r="L117" s="27"/>
      <c r="M117" s="18">
        <v>0</v>
      </c>
    </row>
    <row r="118" spans="2:13" s="18" customFormat="1" ht="36.75" hidden="1" customHeight="1">
      <c r="B118" s="25" t="s">
        <v>241</v>
      </c>
      <c r="C118" s="26" t="s">
        <v>242</v>
      </c>
      <c r="D118" s="25">
        <v>4.0960000000000003E-2</v>
      </c>
      <c r="E118" s="25">
        <v>0</v>
      </c>
      <c r="F118" s="25">
        <v>0</v>
      </c>
      <c r="G118" s="25">
        <v>0</v>
      </c>
      <c r="H118" s="25">
        <v>0</v>
      </c>
      <c r="I118" s="25">
        <v>0</v>
      </c>
      <c r="J118" s="25">
        <v>0</v>
      </c>
      <c r="K118" s="25">
        <v>4.0960000000000003E-2</v>
      </c>
      <c r="L118" s="27"/>
      <c r="M118" s="18">
        <v>0</v>
      </c>
    </row>
    <row r="119" spans="2:13" s="18" customFormat="1" ht="86.25" hidden="1" customHeight="1">
      <c r="B119" s="28" t="s">
        <v>243</v>
      </c>
      <c r="C119" s="29" t="s">
        <v>244</v>
      </c>
      <c r="D119" s="25">
        <v>4.0800000000000003E-2</v>
      </c>
      <c r="E119" s="25">
        <v>4.0800000000000003E-2</v>
      </c>
      <c r="F119" s="25">
        <v>0</v>
      </c>
      <c r="G119" s="25">
        <v>2.0400000000000001E-2</v>
      </c>
      <c r="H119" s="25">
        <v>0</v>
      </c>
      <c r="I119" s="25">
        <v>0</v>
      </c>
      <c r="J119" s="25">
        <v>0</v>
      </c>
      <c r="K119" s="25">
        <v>0</v>
      </c>
      <c r="L119" s="27"/>
      <c r="M119" s="18">
        <v>0</v>
      </c>
    </row>
    <row r="120" spans="2:13" s="18" customFormat="1" ht="36.75" hidden="1" customHeight="1">
      <c r="B120" s="25" t="s">
        <v>245</v>
      </c>
      <c r="C120" s="26" t="s">
        <v>246</v>
      </c>
      <c r="D120" s="25">
        <v>0.04</v>
      </c>
      <c r="E120" s="25">
        <v>0</v>
      </c>
      <c r="F120" s="25">
        <v>0</v>
      </c>
      <c r="G120" s="25">
        <v>0</v>
      </c>
      <c r="H120" s="25">
        <v>0</v>
      </c>
      <c r="I120" s="25">
        <v>0</v>
      </c>
      <c r="J120" s="25">
        <v>0</v>
      </c>
      <c r="K120" s="25">
        <v>0.04</v>
      </c>
      <c r="L120" s="27"/>
      <c r="M120" s="18">
        <v>0</v>
      </c>
    </row>
    <row r="121" spans="2:13" s="18" customFormat="1" ht="106.5" hidden="1" customHeight="1">
      <c r="B121" s="25" t="s">
        <v>247</v>
      </c>
      <c r="C121" s="26" t="s">
        <v>216</v>
      </c>
      <c r="D121" s="25">
        <v>3.986E-2</v>
      </c>
      <c r="E121" s="25">
        <v>3.986E-2</v>
      </c>
      <c r="F121" s="25">
        <v>0</v>
      </c>
      <c r="G121" s="25">
        <v>1.993E-2</v>
      </c>
      <c r="H121" s="25">
        <v>0</v>
      </c>
      <c r="I121" s="25">
        <v>0</v>
      </c>
      <c r="J121" s="25">
        <v>0</v>
      </c>
      <c r="K121" s="25">
        <v>0</v>
      </c>
      <c r="L121" s="27"/>
      <c r="M121" s="18">
        <v>0</v>
      </c>
    </row>
    <row r="122" spans="2:13" s="18" customFormat="1" ht="81.75" hidden="1" customHeight="1">
      <c r="B122" s="25" t="s">
        <v>248</v>
      </c>
      <c r="C122" s="26" t="s">
        <v>289</v>
      </c>
      <c r="D122" s="25">
        <v>3.9699999999999999E-2</v>
      </c>
      <c r="E122" s="25">
        <v>3.7600000000000001E-2</v>
      </c>
      <c r="F122" s="25">
        <v>0</v>
      </c>
      <c r="G122" s="25">
        <v>1.7760000000000001E-2</v>
      </c>
      <c r="H122" s="25">
        <v>0</v>
      </c>
      <c r="I122" s="25">
        <v>0</v>
      </c>
      <c r="J122" s="25">
        <v>0</v>
      </c>
      <c r="K122" s="25">
        <v>2.0999999999999999E-3</v>
      </c>
      <c r="L122" s="27"/>
      <c r="M122" s="18">
        <v>0</v>
      </c>
    </row>
    <row r="123" spans="2:13" s="18" customFormat="1" ht="36.75" hidden="1" customHeight="1">
      <c r="B123" s="28" t="s">
        <v>249</v>
      </c>
      <c r="C123" s="29" t="s">
        <v>100</v>
      </c>
      <c r="D123" s="25">
        <v>3.9640000000000002E-2</v>
      </c>
      <c r="E123" s="25">
        <v>0</v>
      </c>
      <c r="F123" s="25">
        <v>0</v>
      </c>
      <c r="G123" s="25">
        <v>0</v>
      </c>
      <c r="H123" s="25">
        <v>0</v>
      </c>
      <c r="I123" s="25">
        <v>0</v>
      </c>
      <c r="J123" s="25">
        <v>0</v>
      </c>
      <c r="K123" s="25">
        <v>3.9640000000000002E-2</v>
      </c>
      <c r="L123" s="27"/>
      <c r="M123" s="18">
        <v>0</v>
      </c>
    </row>
    <row r="124" spans="2:13" s="18" customFormat="1" ht="36.75" hidden="1" customHeight="1">
      <c r="B124" s="25" t="s">
        <v>250</v>
      </c>
      <c r="C124" s="26" t="s">
        <v>100</v>
      </c>
      <c r="D124" s="25">
        <v>3.7940000000000002E-2</v>
      </c>
      <c r="E124" s="25">
        <v>0</v>
      </c>
      <c r="F124" s="25">
        <v>0</v>
      </c>
      <c r="G124" s="25">
        <v>0</v>
      </c>
      <c r="H124" s="25">
        <v>0</v>
      </c>
      <c r="I124" s="25">
        <v>0</v>
      </c>
      <c r="J124" s="25">
        <v>0</v>
      </c>
      <c r="K124" s="25">
        <v>3.7940000000000002E-2</v>
      </c>
      <c r="L124" s="27"/>
      <c r="M124" s="18">
        <v>0</v>
      </c>
    </row>
    <row r="125" spans="2:13" s="18" customFormat="1" ht="36.75" hidden="1" customHeight="1">
      <c r="B125" s="25" t="s">
        <v>251</v>
      </c>
      <c r="C125" s="26" t="s">
        <v>252</v>
      </c>
      <c r="D125" s="25">
        <v>3.5310000000000001E-2</v>
      </c>
      <c r="E125" s="25">
        <v>0</v>
      </c>
      <c r="F125" s="25">
        <v>0</v>
      </c>
      <c r="G125" s="25">
        <v>0</v>
      </c>
      <c r="H125" s="25">
        <v>0</v>
      </c>
      <c r="I125" s="25">
        <v>0</v>
      </c>
      <c r="J125" s="25">
        <v>0</v>
      </c>
      <c r="K125" s="25">
        <v>3.5310000000000001E-2</v>
      </c>
      <c r="L125" s="27"/>
      <c r="M125" s="18">
        <v>0</v>
      </c>
    </row>
    <row r="126" spans="2:13" s="18" customFormat="1" ht="36.75" hidden="1" customHeight="1">
      <c r="B126" s="25" t="s">
        <v>253</v>
      </c>
      <c r="C126" s="26" t="s">
        <v>254</v>
      </c>
      <c r="D126" s="25">
        <v>3.286E-2</v>
      </c>
      <c r="E126" s="25">
        <v>3.286E-2</v>
      </c>
      <c r="F126" s="25">
        <v>0</v>
      </c>
      <c r="G126" s="25">
        <v>0</v>
      </c>
      <c r="H126" s="25">
        <v>0</v>
      </c>
      <c r="I126" s="25">
        <v>0</v>
      </c>
      <c r="J126" s="25">
        <v>0</v>
      </c>
      <c r="K126" s="25">
        <v>0</v>
      </c>
      <c r="L126" s="27"/>
      <c r="M126" s="18">
        <v>0</v>
      </c>
    </row>
    <row r="127" spans="2:13" s="18" customFormat="1" ht="36.75" hidden="1" customHeight="1">
      <c r="B127" s="25" t="s">
        <v>255</v>
      </c>
      <c r="C127" s="26" t="s">
        <v>100</v>
      </c>
      <c r="D127" s="25">
        <v>2.8240000000000001E-2</v>
      </c>
      <c r="E127" s="25">
        <v>0</v>
      </c>
      <c r="F127" s="25">
        <v>0</v>
      </c>
      <c r="G127" s="25">
        <v>0</v>
      </c>
      <c r="H127" s="25">
        <v>0</v>
      </c>
      <c r="I127" s="25">
        <v>0</v>
      </c>
      <c r="J127" s="25">
        <v>0</v>
      </c>
      <c r="K127" s="25">
        <v>2.8240000000000001E-2</v>
      </c>
      <c r="L127" s="27"/>
      <c r="M127" s="18">
        <v>0</v>
      </c>
    </row>
    <row r="128" spans="2:13" s="18" customFormat="1" ht="36.75" hidden="1" customHeight="1">
      <c r="B128" s="25" t="s">
        <v>256</v>
      </c>
      <c r="C128" s="26" t="s">
        <v>257</v>
      </c>
      <c r="D128" s="25">
        <v>2.172E-2</v>
      </c>
      <c r="E128" s="25">
        <v>0</v>
      </c>
      <c r="F128" s="25">
        <v>0</v>
      </c>
      <c r="G128" s="25">
        <v>0</v>
      </c>
      <c r="H128" s="25">
        <v>0</v>
      </c>
      <c r="I128" s="25">
        <v>0</v>
      </c>
      <c r="J128" s="25">
        <v>0</v>
      </c>
      <c r="K128" s="25">
        <v>2.172E-2</v>
      </c>
      <c r="L128" s="27"/>
      <c r="M128" s="18">
        <v>0</v>
      </c>
    </row>
    <row r="129" spans="1:42" s="18" customFormat="1" ht="36.75" hidden="1" customHeight="1">
      <c r="B129" s="25" t="s">
        <v>258</v>
      </c>
      <c r="C129" s="26" t="s">
        <v>259</v>
      </c>
      <c r="D129" s="25">
        <v>2.0580000000000001E-2</v>
      </c>
      <c r="E129" s="25">
        <v>1.9259999999999999E-2</v>
      </c>
      <c r="F129" s="25">
        <v>0</v>
      </c>
      <c r="G129" s="25">
        <v>0</v>
      </c>
      <c r="H129" s="25">
        <v>0</v>
      </c>
      <c r="I129" s="25">
        <v>0</v>
      </c>
      <c r="J129" s="25">
        <v>0</v>
      </c>
      <c r="K129" s="25">
        <v>1.32E-3</v>
      </c>
      <c r="L129" s="27"/>
      <c r="M129" s="18">
        <v>0</v>
      </c>
    </row>
    <row r="130" spans="1:42" s="18" customFormat="1" ht="36.75" hidden="1" customHeight="1">
      <c r="B130" s="25" t="s">
        <v>260</v>
      </c>
      <c r="C130" s="26" t="s">
        <v>261</v>
      </c>
      <c r="D130" s="25">
        <v>1.6279999999999999E-2</v>
      </c>
      <c r="E130" s="25">
        <v>1.6279999999999999E-2</v>
      </c>
      <c r="F130" s="25">
        <v>0</v>
      </c>
      <c r="G130" s="25">
        <v>1.6279999999999999E-2</v>
      </c>
      <c r="H130" s="25">
        <v>0</v>
      </c>
      <c r="I130" s="25">
        <v>0</v>
      </c>
      <c r="J130" s="25">
        <v>0</v>
      </c>
      <c r="K130" s="25">
        <v>0</v>
      </c>
      <c r="L130" s="27"/>
      <c r="M130" s="18">
        <v>0</v>
      </c>
    </row>
    <row r="131" spans="1:42" s="18" customFormat="1" ht="36.75" hidden="1" customHeight="1">
      <c r="B131" s="25" t="s">
        <v>262</v>
      </c>
      <c r="C131" s="26" t="s">
        <v>216</v>
      </c>
      <c r="D131" s="25">
        <v>1.11E-2</v>
      </c>
      <c r="E131" s="25">
        <v>1.11E-2</v>
      </c>
      <c r="F131" s="25">
        <v>0</v>
      </c>
      <c r="G131" s="25">
        <v>5.5500000000000002E-3</v>
      </c>
      <c r="H131" s="25">
        <v>0</v>
      </c>
      <c r="I131" s="25">
        <v>0</v>
      </c>
      <c r="J131" s="25">
        <v>0</v>
      </c>
      <c r="K131" s="25">
        <v>0</v>
      </c>
      <c r="L131" s="27"/>
      <c r="M131" s="18">
        <v>0</v>
      </c>
    </row>
    <row r="132" spans="1:42" s="18" customFormat="1" ht="64.5" hidden="1" customHeight="1">
      <c r="B132" s="25" t="s">
        <v>263</v>
      </c>
      <c r="C132" s="26" t="s">
        <v>100</v>
      </c>
      <c r="D132" s="25">
        <v>8.8500000000000002E-3</v>
      </c>
      <c r="E132" s="25">
        <v>0</v>
      </c>
      <c r="F132" s="25">
        <v>0</v>
      </c>
      <c r="G132" s="25">
        <v>0</v>
      </c>
      <c r="H132" s="25">
        <v>0</v>
      </c>
      <c r="I132" s="25">
        <v>0</v>
      </c>
      <c r="J132" s="25">
        <v>0</v>
      </c>
      <c r="K132" s="25">
        <v>8.8500000000000002E-3</v>
      </c>
      <c r="L132" s="27"/>
      <c r="M132" s="18">
        <v>0</v>
      </c>
    </row>
    <row r="133" spans="1:42" s="18" customFormat="1" ht="60" hidden="1" customHeight="1">
      <c r="B133" s="25" t="s">
        <v>264</v>
      </c>
      <c r="C133" s="26" t="s">
        <v>265</v>
      </c>
      <c r="D133" s="25">
        <v>6.6400000000000001E-3</v>
      </c>
      <c r="E133" s="25">
        <v>6.6400000000000001E-3</v>
      </c>
      <c r="F133" s="25">
        <v>0</v>
      </c>
      <c r="G133" s="25">
        <v>0</v>
      </c>
      <c r="H133" s="25">
        <v>0</v>
      </c>
      <c r="I133" s="25">
        <v>0</v>
      </c>
      <c r="J133" s="25">
        <v>0</v>
      </c>
      <c r="K133" s="25">
        <v>0</v>
      </c>
      <c r="L133" s="27"/>
      <c r="M133" s="18">
        <v>0</v>
      </c>
    </row>
    <row r="134" spans="1:42" s="18" customFormat="1" ht="36.75" hidden="1" customHeight="1">
      <c r="B134" s="25" t="s">
        <v>266</v>
      </c>
      <c r="C134" s="26" t="s">
        <v>100</v>
      </c>
      <c r="D134" s="25">
        <v>3.47E-3</v>
      </c>
      <c r="E134" s="25">
        <v>0</v>
      </c>
      <c r="F134" s="25">
        <v>0</v>
      </c>
      <c r="G134" s="25">
        <v>0</v>
      </c>
      <c r="H134" s="25">
        <v>0</v>
      </c>
      <c r="I134" s="25">
        <v>0</v>
      </c>
      <c r="J134" s="25">
        <v>0</v>
      </c>
      <c r="K134" s="25">
        <v>3.47E-3</v>
      </c>
      <c r="L134" s="27"/>
      <c r="M134" s="18">
        <v>0</v>
      </c>
    </row>
    <row r="135" spans="1:42" s="18" customFormat="1" ht="36.75" hidden="1" customHeight="1">
      <c r="B135" s="25" t="s">
        <v>267</v>
      </c>
      <c r="C135" s="26" t="s">
        <v>216</v>
      </c>
      <c r="D135" s="25">
        <v>2.2899999999999999E-3</v>
      </c>
      <c r="E135" s="25">
        <v>2.2899999999999999E-3</v>
      </c>
      <c r="F135" s="25">
        <v>0</v>
      </c>
      <c r="G135" s="25">
        <v>1.14E-3</v>
      </c>
      <c r="H135" s="25">
        <v>0</v>
      </c>
      <c r="I135" s="25">
        <v>0</v>
      </c>
      <c r="J135" s="25">
        <v>0</v>
      </c>
      <c r="K135" s="25">
        <v>0</v>
      </c>
      <c r="L135" s="27"/>
      <c r="M135" s="18">
        <v>0</v>
      </c>
    </row>
    <row r="136" spans="1:42" s="18" customFormat="1" ht="36.75" hidden="1" customHeight="1">
      <c r="B136" s="25" t="s">
        <v>268</v>
      </c>
      <c r="C136" s="26" t="s">
        <v>216</v>
      </c>
      <c r="D136" s="25">
        <v>1.0499999999999999E-3</v>
      </c>
      <c r="E136" s="25">
        <v>1.0499999999999999E-3</v>
      </c>
      <c r="F136" s="25">
        <v>0</v>
      </c>
      <c r="G136" s="25">
        <v>5.2999999999999998E-4</v>
      </c>
      <c r="H136" s="25">
        <v>0</v>
      </c>
      <c r="I136" s="25">
        <v>0</v>
      </c>
      <c r="J136" s="25">
        <v>0</v>
      </c>
      <c r="K136" s="25">
        <v>0</v>
      </c>
      <c r="L136" s="27"/>
      <c r="M136" s="18">
        <v>0</v>
      </c>
    </row>
    <row r="137" spans="1:42" s="18" customFormat="1" ht="36.75" hidden="1" customHeight="1">
      <c r="B137" s="25" t="s">
        <v>269</v>
      </c>
      <c r="C137" s="26" t="s">
        <v>270</v>
      </c>
      <c r="D137" s="25">
        <v>8.5999999999999998E-4</v>
      </c>
      <c r="E137" s="25">
        <v>0</v>
      </c>
      <c r="F137" s="25">
        <v>0</v>
      </c>
      <c r="G137" s="25">
        <v>0</v>
      </c>
      <c r="H137" s="25">
        <v>0</v>
      </c>
      <c r="I137" s="25">
        <v>0</v>
      </c>
      <c r="J137" s="25">
        <v>0</v>
      </c>
      <c r="K137" s="25">
        <v>8.5999999999999998E-4</v>
      </c>
      <c r="L137" s="27"/>
      <c r="M137" s="18">
        <v>0</v>
      </c>
    </row>
    <row r="138" spans="1:42" s="18" customFormat="1" ht="36.75" hidden="1" customHeight="1">
      <c r="B138" s="21" t="s">
        <v>271</v>
      </c>
      <c r="C138" s="34" t="s">
        <v>272</v>
      </c>
      <c r="D138" s="25">
        <v>8.5999999999999998E-4</v>
      </c>
      <c r="E138" s="25">
        <v>0</v>
      </c>
      <c r="F138" s="25">
        <v>0</v>
      </c>
      <c r="G138" s="25">
        <v>0</v>
      </c>
      <c r="H138" s="25">
        <v>0</v>
      </c>
      <c r="I138" s="25">
        <v>0</v>
      </c>
      <c r="J138" s="25">
        <v>0</v>
      </c>
      <c r="K138" s="25">
        <v>8.5999999999999998E-4</v>
      </c>
      <c r="L138" s="27"/>
      <c r="M138" s="18">
        <v>0</v>
      </c>
    </row>
    <row r="139" spans="1:42" s="18" customFormat="1" ht="36.75" hidden="1" customHeight="1">
      <c r="B139" s="25" t="s">
        <v>273</v>
      </c>
      <c r="C139" s="26" t="s">
        <v>274</v>
      </c>
      <c r="D139" s="25">
        <v>3.6999999999999999E-4</v>
      </c>
      <c r="E139" s="25">
        <v>3.6999999999999999E-4</v>
      </c>
      <c r="F139" s="25">
        <v>0</v>
      </c>
      <c r="G139" s="25">
        <v>0</v>
      </c>
      <c r="H139" s="25">
        <v>0</v>
      </c>
      <c r="I139" s="25">
        <v>0</v>
      </c>
      <c r="J139" s="25">
        <v>0</v>
      </c>
      <c r="K139" s="25">
        <v>0</v>
      </c>
      <c r="L139" s="27"/>
      <c r="M139" s="18">
        <v>0</v>
      </c>
    </row>
    <row r="140" spans="1:42" s="18" customFormat="1" ht="30" customHeight="1" thickBot="1">
      <c r="B140" s="62" t="s">
        <v>275</v>
      </c>
      <c r="C140" s="43"/>
      <c r="D140" s="45">
        <v>444</v>
      </c>
      <c r="E140" s="45">
        <v>292</v>
      </c>
      <c r="F140" s="45">
        <v>158</v>
      </c>
      <c r="G140" s="45">
        <v>74.818050000000085</v>
      </c>
      <c r="H140" s="45">
        <v>0</v>
      </c>
      <c r="I140" s="45">
        <v>127.82549999999992</v>
      </c>
      <c r="J140" s="45">
        <v>2.0442000000000178</v>
      </c>
      <c r="K140" s="45">
        <v>23</v>
      </c>
      <c r="L140" s="27"/>
    </row>
    <row r="141" spans="1:42" s="18" customFormat="1" ht="30" customHeight="1" thickTop="1">
      <c r="B141" s="56" t="s">
        <v>302</v>
      </c>
      <c r="C141" s="57"/>
      <c r="D141" s="65">
        <v>11891</v>
      </c>
      <c r="E141" s="65">
        <v>4647</v>
      </c>
      <c r="F141" s="65">
        <v>2059</v>
      </c>
      <c r="G141" s="65">
        <v>1102</v>
      </c>
      <c r="H141" s="65"/>
      <c r="I141" s="65">
        <v>7209</v>
      </c>
      <c r="J141" s="65">
        <v>152</v>
      </c>
      <c r="K141" s="65">
        <v>34</v>
      </c>
      <c r="L141" s="27"/>
    </row>
    <row r="142" spans="1:42" s="27" customFormat="1" ht="15" customHeight="1">
      <c r="B142" s="52"/>
      <c r="C142" s="52"/>
      <c r="D142" s="66"/>
      <c r="E142" s="66"/>
      <c r="F142" s="66"/>
      <c r="G142" s="66"/>
      <c r="H142" s="66"/>
      <c r="I142" s="66"/>
      <c r="J142" s="66"/>
      <c r="K142" s="66"/>
    </row>
    <row r="143" spans="1:42" s="55" customFormat="1" ht="30" customHeight="1" thickBot="1">
      <c r="A143" s="27"/>
      <c r="B143" s="61" t="s">
        <v>307</v>
      </c>
      <c r="C143" s="43"/>
      <c r="D143" s="63">
        <v>0</v>
      </c>
      <c r="E143" s="63">
        <v>234</v>
      </c>
      <c r="F143" s="63">
        <v>234</v>
      </c>
      <c r="G143" s="63">
        <v>0</v>
      </c>
      <c r="H143" s="63"/>
      <c r="I143" s="63">
        <v>0</v>
      </c>
      <c r="J143" s="63">
        <v>0</v>
      </c>
      <c r="K143" s="63">
        <v>-234</v>
      </c>
      <c r="L143" s="60"/>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s="18" customFormat="1" ht="30" customHeight="1" thickTop="1">
      <c r="A144" s="59"/>
      <c r="B144" s="64" t="s">
        <v>303</v>
      </c>
      <c r="C144" s="64"/>
      <c r="D144" s="65">
        <v>11890.56259</v>
      </c>
      <c r="E144" s="65">
        <v>4881.4495200000001</v>
      </c>
      <c r="F144" s="65">
        <v>2293.4682400000002</v>
      </c>
      <c r="G144" s="65">
        <v>1102.00171</v>
      </c>
      <c r="H144" s="65">
        <v>0</v>
      </c>
      <c r="I144" s="65">
        <v>7208.8278</v>
      </c>
      <c r="J144" s="65">
        <v>151.60793000000001</v>
      </c>
      <c r="K144" s="65">
        <v>-199.71473</v>
      </c>
      <c r="L144" s="27"/>
    </row>
    <row r="145" spans="2:13" s="42" customFormat="1" ht="45.75" customHeight="1">
      <c r="B145" s="39"/>
      <c r="C145" s="39"/>
      <c r="D145" s="39"/>
      <c r="E145" s="40"/>
      <c r="F145" s="41" t="s">
        <v>277</v>
      </c>
      <c r="G145" s="41">
        <v>12090.277320000001</v>
      </c>
      <c r="H145" s="40"/>
      <c r="I145" s="40"/>
      <c r="J145" s="40"/>
      <c r="K145" s="40"/>
      <c r="L145" s="40"/>
      <c r="M145" s="40"/>
    </row>
  </sheetData>
  <mergeCells count="16">
    <mergeCell ref="I7:I8"/>
    <mergeCell ref="K7:K8"/>
    <mergeCell ref="H3:H4"/>
    <mergeCell ref="I3:I4"/>
    <mergeCell ref="K3:K4"/>
    <mergeCell ref="H7:H8"/>
    <mergeCell ref="B7:B8"/>
    <mergeCell ref="C7:C8"/>
    <mergeCell ref="D7:D8"/>
    <mergeCell ref="E7:E8"/>
    <mergeCell ref="F7:G7"/>
    <mergeCell ref="B3:B4"/>
    <mergeCell ref="C3:C4"/>
    <mergeCell ref="D3:D4"/>
    <mergeCell ref="E3:E4"/>
    <mergeCell ref="F3:G3"/>
  </mergeCells>
  <phoneticPr fontId="2"/>
  <printOptions horizontalCentered="1"/>
  <pageMargins left="0.70866141732283472" right="0.70866141732283472" top="0.74803149606299213" bottom="0.35433070866141736"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23"/>
  <sheetViews>
    <sheetView showGridLines="0" view="pageBreakPreview" topLeftCell="C1" zoomScale="70" zoomScaleNormal="100" zoomScaleSheetLayoutView="70" workbookViewId="0">
      <selection activeCell="M18" sqref="M18"/>
    </sheetView>
  </sheetViews>
  <sheetFormatPr defaultColWidth="9" defaultRowHeight="14"/>
  <cols>
    <col min="1" max="1" width="9" style="18"/>
    <col min="2" max="2" width="22.08984375" style="18" hidden="1" customWidth="1"/>
    <col min="3" max="3" width="2.6328125" style="27" customWidth="1"/>
    <col min="4" max="4" width="60.6328125" style="18" customWidth="1"/>
    <col min="5" max="5" width="55.08984375" style="19" hidden="1" customWidth="1"/>
    <col min="6" max="9" width="14.6328125" style="18" customWidth="1"/>
    <col min="10" max="10" width="15.6328125" style="18" hidden="1" customWidth="1"/>
    <col min="11" max="13" width="14.6328125" style="18" customWidth="1"/>
    <col min="14" max="14" width="2.6328125" style="18" customWidth="1"/>
    <col min="15" max="16384" width="9" style="18"/>
  </cols>
  <sheetData>
    <row r="1" spans="1:15" ht="20.149999999999999" customHeight="1"/>
    <row r="2" spans="1:15" ht="30" customHeight="1">
      <c r="B2" s="17" t="s">
        <v>290</v>
      </c>
      <c r="D2" s="17" t="s">
        <v>290</v>
      </c>
      <c r="M2" s="20" t="s">
        <v>291</v>
      </c>
      <c r="N2" s="20"/>
    </row>
    <row r="3" spans="1:15" ht="21" customHeight="1">
      <c r="B3" s="370" t="s">
        <v>45</v>
      </c>
      <c r="C3" s="50"/>
      <c r="D3" s="368" t="s">
        <v>46</v>
      </c>
      <c r="E3" s="369" t="s">
        <v>47</v>
      </c>
      <c r="F3" s="368" t="s">
        <v>48</v>
      </c>
      <c r="G3" s="370" t="s">
        <v>49</v>
      </c>
      <c r="H3" s="371"/>
      <c r="I3" s="368"/>
      <c r="J3" s="368" t="s">
        <v>50</v>
      </c>
      <c r="K3" s="370" t="s">
        <v>51</v>
      </c>
      <c r="L3" s="21"/>
      <c r="M3" s="368" t="s">
        <v>52</v>
      </c>
      <c r="N3" s="54"/>
    </row>
    <row r="4" spans="1:15" s="24" customFormat="1" ht="40.5" customHeight="1">
      <c r="B4" s="370"/>
      <c r="C4" s="50"/>
      <c r="D4" s="368"/>
      <c r="E4" s="369"/>
      <c r="F4" s="368"/>
      <c r="G4" s="368"/>
      <c r="H4" s="22" t="s">
        <v>292</v>
      </c>
      <c r="I4" s="22" t="s">
        <v>53</v>
      </c>
      <c r="J4" s="368"/>
      <c r="K4" s="368"/>
      <c r="L4" s="23" t="s">
        <v>54</v>
      </c>
      <c r="M4" s="368"/>
      <c r="N4" s="54"/>
    </row>
    <row r="5" spans="1:15" ht="30" customHeight="1">
      <c r="A5" s="18">
        <v>83</v>
      </c>
      <c r="B5" s="48" t="s">
        <v>543</v>
      </c>
      <c r="C5" s="51"/>
      <c r="D5" s="26" t="s">
        <v>61</v>
      </c>
      <c r="E5" s="26" t="s">
        <v>278</v>
      </c>
      <c r="F5" s="25">
        <v>7308.3763799999997</v>
      </c>
      <c r="G5" s="25">
        <v>7042.35635</v>
      </c>
      <c r="H5" s="25">
        <v>0</v>
      </c>
      <c r="I5" s="25">
        <v>7042.35635</v>
      </c>
      <c r="J5" s="25">
        <v>0</v>
      </c>
      <c r="K5" s="25">
        <v>46.403530000000003</v>
      </c>
      <c r="L5" s="25">
        <v>40.347200000000001</v>
      </c>
      <c r="M5" s="25">
        <v>219.6165</v>
      </c>
      <c r="N5" s="27"/>
      <c r="O5" s="18">
        <v>0</v>
      </c>
    </row>
    <row r="6" spans="1:15" ht="30" customHeight="1">
      <c r="A6" s="18">
        <v>84</v>
      </c>
      <c r="B6" s="48" t="s">
        <v>543</v>
      </c>
      <c r="C6" s="51"/>
      <c r="D6" s="28" t="s">
        <v>295</v>
      </c>
      <c r="E6" s="29" t="s">
        <v>296</v>
      </c>
      <c r="F6" s="25">
        <v>6057.8649999999998</v>
      </c>
      <c r="G6" s="25">
        <v>0</v>
      </c>
      <c r="H6" s="25">
        <v>0</v>
      </c>
      <c r="I6" s="25">
        <v>0</v>
      </c>
      <c r="J6" s="25">
        <v>0</v>
      </c>
      <c r="K6" s="25">
        <v>6057.8649999999998</v>
      </c>
      <c r="L6" s="25">
        <v>0</v>
      </c>
      <c r="M6" s="25">
        <v>0</v>
      </c>
      <c r="N6" s="27"/>
      <c r="O6" s="18">
        <v>0</v>
      </c>
    </row>
    <row r="7" spans="1:15" ht="30" customHeight="1">
      <c r="A7" s="18">
        <v>70</v>
      </c>
      <c r="B7" s="48" t="s">
        <v>544</v>
      </c>
      <c r="C7" s="51"/>
      <c r="D7" s="25" t="s">
        <v>59</v>
      </c>
      <c r="E7" s="26" t="s">
        <v>279</v>
      </c>
      <c r="F7" s="25">
        <v>1968.8551399999999</v>
      </c>
      <c r="G7" s="25">
        <v>1969.3286499999999</v>
      </c>
      <c r="H7" s="25">
        <v>1969.3286499999999</v>
      </c>
      <c r="I7" s="25">
        <v>0</v>
      </c>
      <c r="J7" s="25">
        <v>0</v>
      </c>
      <c r="K7" s="25">
        <v>0</v>
      </c>
      <c r="L7" s="25">
        <v>0</v>
      </c>
      <c r="M7" s="25">
        <v>0</v>
      </c>
      <c r="N7" s="27"/>
      <c r="O7" s="18">
        <v>0</v>
      </c>
    </row>
    <row r="8" spans="1:15" ht="30" customHeight="1">
      <c r="A8" s="18">
        <v>55</v>
      </c>
      <c r="B8" s="48" t="s">
        <v>545</v>
      </c>
      <c r="C8" s="51"/>
      <c r="D8" s="25" t="s">
        <v>55</v>
      </c>
      <c r="E8" s="26" t="s">
        <v>280</v>
      </c>
      <c r="F8" s="25">
        <v>969.24914000000001</v>
      </c>
      <c r="G8" s="25">
        <v>969.24914000000001</v>
      </c>
      <c r="H8" s="25">
        <v>0</v>
      </c>
      <c r="I8" s="25">
        <v>0</v>
      </c>
      <c r="J8" s="25">
        <v>0</v>
      </c>
      <c r="K8" s="25">
        <v>0</v>
      </c>
      <c r="L8" s="25">
        <v>0</v>
      </c>
      <c r="M8" s="25">
        <v>0</v>
      </c>
      <c r="N8" s="27"/>
      <c r="O8" s="18">
        <v>0</v>
      </c>
    </row>
    <row r="9" spans="1:15" ht="30" customHeight="1">
      <c r="A9" s="18">
        <v>68</v>
      </c>
      <c r="B9" s="48" t="s">
        <v>544</v>
      </c>
      <c r="C9" s="51"/>
      <c r="D9" s="28" t="s">
        <v>297</v>
      </c>
      <c r="E9" s="29" t="s">
        <v>281</v>
      </c>
      <c r="F9" s="25">
        <v>302.58532000000002</v>
      </c>
      <c r="G9" s="25">
        <v>178.53211999999999</v>
      </c>
      <c r="H9" s="25">
        <v>40.536189999999998</v>
      </c>
      <c r="I9" s="25">
        <v>58.539409999999997</v>
      </c>
      <c r="J9" s="25">
        <v>0</v>
      </c>
      <c r="K9" s="25">
        <v>7.4541700000000004</v>
      </c>
      <c r="L9" s="25">
        <v>0</v>
      </c>
      <c r="M9" s="25">
        <v>116.59903</v>
      </c>
      <c r="N9" s="27"/>
      <c r="O9" s="18">
        <v>0</v>
      </c>
    </row>
    <row r="10" spans="1:15" ht="30" customHeight="1">
      <c r="A10" s="18">
        <v>72</v>
      </c>
      <c r="B10" s="48" t="s">
        <v>544</v>
      </c>
      <c r="C10" s="51"/>
      <c r="D10" s="26" t="s">
        <v>75</v>
      </c>
      <c r="E10" s="26" t="s">
        <v>282</v>
      </c>
      <c r="F10" s="25">
        <v>259.23707000000002</v>
      </c>
      <c r="G10" s="25">
        <v>232.93499</v>
      </c>
      <c r="H10" s="25">
        <v>210.09523999999999</v>
      </c>
      <c r="I10" s="25">
        <v>22.839749999999999</v>
      </c>
      <c r="J10" s="25">
        <v>0</v>
      </c>
      <c r="K10" s="25">
        <v>16.92858</v>
      </c>
      <c r="L10" s="25">
        <v>0</v>
      </c>
      <c r="M10" s="25">
        <v>9.3734999999999999</v>
      </c>
      <c r="N10" s="27"/>
      <c r="O10" s="18">
        <v>0</v>
      </c>
    </row>
    <row r="11" spans="1:15" ht="30" customHeight="1">
      <c r="A11" s="18">
        <v>85</v>
      </c>
      <c r="B11" s="48" t="s">
        <v>543</v>
      </c>
      <c r="C11" s="51"/>
      <c r="D11" s="25" t="s">
        <v>77</v>
      </c>
      <c r="E11" s="26" t="s">
        <v>283</v>
      </c>
      <c r="F11" s="25">
        <v>247.85840999999999</v>
      </c>
      <c r="G11" s="25">
        <v>0</v>
      </c>
      <c r="H11" s="25">
        <v>0</v>
      </c>
      <c r="I11" s="25">
        <v>0</v>
      </c>
      <c r="J11" s="25">
        <v>0</v>
      </c>
      <c r="K11" s="25">
        <v>247.85840999999999</v>
      </c>
      <c r="L11" s="25">
        <v>0</v>
      </c>
      <c r="M11" s="25">
        <v>0</v>
      </c>
      <c r="N11" s="27"/>
      <c r="O11" s="18">
        <v>0</v>
      </c>
    </row>
    <row r="12" spans="1:15" ht="30" customHeight="1">
      <c r="A12" s="18">
        <v>1</v>
      </c>
      <c r="B12" s="48" t="s">
        <v>546</v>
      </c>
      <c r="C12" s="51"/>
      <c r="D12" s="25" t="s">
        <v>81</v>
      </c>
      <c r="E12" s="26" t="s">
        <v>284</v>
      </c>
      <c r="F12" s="25">
        <v>245.78438</v>
      </c>
      <c r="G12" s="25">
        <v>245.91276999999999</v>
      </c>
      <c r="H12" s="25">
        <v>245.91276999999999</v>
      </c>
      <c r="I12" s="25">
        <v>0</v>
      </c>
      <c r="J12" s="25">
        <v>0</v>
      </c>
      <c r="K12" s="25">
        <v>0</v>
      </c>
      <c r="L12" s="25">
        <v>0</v>
      </c>
      <c r="M12" s="25">
        <v>0</v>
      </c>
      <c r="N12" s="27"/>
      <c r="O12" s="18">
        <v>0</v>
      </c>
    </row>
    <row r="13" spans="1:15" ht="30" customHeight="1">
      <c r="A13" s="18">
        <v>86</v>
      </c>
      <c r="B13" s="48" t="s">
        <v>543</v>
      </c>
      <c r="C13" s="51"/>
      <c r="D13" s="28" t="s">
        <v>298</v>
      </c>
      <c r="E13" s="29" t="s">
        <v>285</v>
      </c>
      <c r="F13" s="25">
        <v>170.35808</v>
      </c>
      <c r="G13" s="25">
        <v>169.08244999999999</v>
      </c>
      <c r="H13" s="25">
        <v>0</v>
      </c>
      <c r="I13" s="25">
        <v>169.08244999999999</v>
      </c>
      <c r="J13" s="25">
        <v>0</v>
      </c>
      <c r="K13" s="25">
        <v>0</v>
      </c>
      <c r="L13" s="25">
        <v>0</v>
      </c>
      <c r="M13" s="25">
        <v>1.27563</v>
      </c>
      <c r="N13" s="27"/>
      <c r="O13" s="18">
        <v>0</v>
      </c>
    </row>
    <row r="14" spans="1:15" ht="30" customHeight="1">
      <c r="A14" s="18">
        <v>69</v>
      </c>
      <c r="B14" s="48" t="s">
        <v>544</v>
      </c>
      <c r="C14" s="51"/>
      <c r="D14" s="25" t="s">
        <v>299</v>
      </c>
      <c r="E14" s="26" t="s">
        <v>286</v>
      </c>
      <c r="F14" s="25">
        <v>152.61975000000001</v>
      </c>
      <c r="G14" s="25">
        <v>94.797960000000003</v>
      </c>
      <c r="H14" s="25">
        <v>86.863</v>
      </c>
      <c r="I14" s="25">
        <v>5.54277</v>
      </c>
      <c r="J14" s="25">
        <v>0</v>
      </c>
      <c r="K14" s="25">
        <v>0</v>
      </c>
      <c r="L14" s="25">
        <v>0</v>
      </c>
      <c r="M14" s="25">
        <v>57.82179</v>
      </c>
      <c r="N14" s="27"/>
      <c r="O14" s="18">
        <v>0</v>
      </c>
    </row>
    <row r="15" spans="1:15" ht="30" customHeight="1">
      <c r="A15" s="18">
        <v>74</v>
      </c>
      <c r="B15" s="48" t="s">
        <v>544</v>
      </c>
      <c r="C15" s="51"/>
      <c r="D15" s="25" t="s">
        <v>160</v>
      </c>
      <c r="E15" s="26" t="s">
        <v>287</v>
      </c>
      <c r="F15" s="25">
        <v>178</v>
      </c>
      <c r="G15" s="25">
        <v>147</v>
      </c>
      <c r="H15" s="25">
        <v>137</v>
      </c>
      <c r="I15" s="25">
        <v>0</v>
      </c>
      <c r="J15" s="25">
        <v>0</v>
      </c>
      <c r="K15" s="25">
        <v>12</v>
      </c>
      <c r="L15" s="25">
        <v>0</v>
      </c>
      <c r="M15" s="25">
        <v>19</v>
      </c>
      <c r="N15" s="27"/>
      <c r="O15" s="18">
        <v>0</v>
      </c>
    </row>
    <row r="16" spans="1:15" ht="30" customHeight="1">
      <c r="A16" s="18">
        <v>87</v>
      </c>
      <c r="B16" s="48" t="s">
        <v>543</v>
      </c>
      <c r="C16" s="51"/>
      <c r="D16" s="28" t="s">
        <v>300</v>
      </c>
      <c r="E16" s="29" t="s">
        <v>288</v>
      </c>
      <c r="F16" s="25">
        <v>112.35171</v>
      </c>
      <c r="G16" s="25">
        <v>112.31068</v>
      </c>
      <c r="H16" s="25">
        <v>0</v>
      </c>
      <c r="I16" s="25">
        <v>112.31068</v>
      </c>
      <c r="J16" s="25">
        <v>0</v>
      </c>
      <c r="K16" s="25">
        <v>0</v>
      </c>
      <c r="L16" s="25">
        <v>0</v>
      </c>
      <c r="M16" s="25">
        <v>4.1029999999999997E-2</v>
      </c>
      <c r="N16" s="27"/>
      <c r="O16" s="18">
        <v>0</v>
      </c>
    </row>
    <row r="17" spans="2:15" ht="30" customHeight="1" thickBot="1">
      <c r="B17" s="47" t="s">
        <v>51</v>
      </c>
      <c r="C17" s="52"/>
      <c r="D17" s="62" t="s">
        <v>275</v>
      </c>
      <c r="E17" s="43"/>
      <c r="F17" s="45">
        <v>370.64906999999948</v>
      </c>
      <c r="G17" s="45">
        <v>270.53415336000035</v>
      </c>
      <c r="H17" s="45">
        <v>53.926000000000386</v>
      </c>
      <c r="I17" s="45">
        <v>158.80511336000018</v>
      </c>
      <c r="J17" s="45">
        <v>0</v>
      </c>
      <c r="K17" s="45">
        <v>69.965470000001005</v>
      </c>
      <c r="L17" s="45">
        <v>0.17356000000000193</v>
      </c>
      <c r="M17" s="45">
        <v>29.5475466400001</v>
      </c>
      <c r="N17" s="27"/>
      <c r="O17" s="25" t="e">
        <f>SUM(#REF!)</f>
        <v>#REF!</v>
      </c>
    </row>
    <row r="18" spans="2:15" ht="30" customHeight="1" thickTop="1">
      <c r="B18" s="56"/>
      <c r="C18" s="52"/>
      <c r="D18" s="56" t="s">
        <v>302</v>
      </c>
      <c r="E18" s="57"/>
      <c r="F18" s="46">
        <v>18344</v>
      </c>
      <c r="G18" s="46">
        <v>11432</v>
      </c>
      <c r="H18" s="46">
        <v>2744</v>
      </c>
      <c r="I18" s="46">
        <v>7569</v>
      </c>
      <c r="J18" s="46"/>
      <c r="K18" s="46">
        <v>6458</v>
      </c>
      <c r="L18" s="46">
        <v>41</v>
      </c>
      <c r="M18" s="46">
        <v>454</v>
      </c>
      <c r="N18" s="27"/>
      <c r="O18" s="27"/>
    </row>
    <row r="19" spans="2:15" s="27" customFormat="1" ht="15" customHeight="1">
      <c r="B19" s="68"/>
      <c r="C19" s="52"/>
      <c r="D19" s="68"/>
      <c r="E19" s="68"/>
      <c r="F19" s="55"/>
      <c r="G19" s="55"/>
      <c r="H19" s="55"/>
      <c r="I19" s="55"/>
      <c r="J19" s="55"/>
      <c r="K19" s="55"/>
      <c r="L19" s="55"/>
      <c r="M19" s="55"/>
    </row>
    <row r="20" spans="2:15" ht="30" customHeight="1">
      <c r="B20" s="56"/>
      <c r="C20" s="52"/>
      <c r="D20" s="58" t="s">
        <v>305</v>
      </c>
      <c r="E20" s="57"/>
      <c r="F20" s="46">
        <v>195</v>
      </c>
      <c r="G20" s="46">
        <v>0</v>
      </c>
      <c r="H20" s="46">
        <v>0</v>
      </c>
      <c r="I20" s="46">
        <v>0</v>
      </c>
      <c r="J20" s="46"/>
      <c r="K20" s="46">
        <v>0</v>
      </c>
      <c r="L20" s="46">
        <v>0</v>
      </c>
      <c r="M20" s="46">
        <v>195</v>
      </c>
      <c r="N20" s="27"/>
      <c r="O20" s="27"/>
    </row>
    <row r="21" spans="2:15" ht="30" customHeight="1" thickBot="1">
      <c r="B21" s="56"/>
      <c r="C21" s="52"/>
      <c r="D21" s="61" t="s">
        <v>306</v>
      </c>
      <c r="E21" s="43"/>
      <c r="F21" s="45">
        <v>0</v>
      </c>
      <c r="G21" s="45">
        <v>91</v>
      </c>
      <c r="H21" s="45">
        <v>23</v>
      </c>
      <c r="I21" s="45">
        <v>0</v>
      </c>
      <c r="J21" s="45"/>
      <c r="K21" s="45">
        <v>0</v>
      </c>
      <c r="L21" s="45">
        <v>0</v>
      </c>
      <c r="M21" s="45">
        <v>-91</v>
      </c>
      <c r="N21" s="27"/>
      <c r="O21" s="27"/>
    </row>
    <row r="22" spans="2:15" ht="35.15" customHeight="1" thickTop="1">
      <c r="B22" s="49" t="s">
        <v>276</v>
      </c>
      <c r="C22" s="53"/>
      <c r="D22" s="44" t="s">
        <v>304</v>
      </c>
      <c r="E22" s="44"/>
      <c r="F22" s="46">
        <v>18538.78945</v>
      </c>
      <c r="G22" s="46">
        <v>11523.03926336</v>
      </c>
      <c r="H22" s="46">
        <v>2766.66185</v>
      </c>
      <c r="I22" s="46">
        <v>7569.4765233600001</v>
      </c>
      <c r="J22" s="46">
        <v>0</v>
      </c>
      <c r="K22" s="46">
        <v>6458.47516</v>
      </c>
      <c r="L22" s="46">
        <v>40.520760000000003</v>
      </c>
      <c r="M22" s="46">
        <v>557.27502664000008</v>
      </c>
      <c r="N22" s="27"/>
    </row>
    <row r="23" spans="2:15" s="42" customFormat="1" ht="35.15" customHeight="1">
      <c r="B23" s="39"/>
      <c r="C23" s="39"/>
      <c r="D23" s="39"/>
      <c r="E23" s="39"/>
      <c r="F23" s="40"/>
      <c r="G23" s="41" t="s">
        <v>277</v>
      </c>
      <c r="H23" s="41">
        <v>17981.51442336</v>
      </c>
      <c r="I23" s="40"/>
      <c r="J23" s="40"/>
      <c r="K23" s="40"/>
      <c r="L23" s="40"/>
      <c r="M23" s="40"/>
      <c r="N23" s="40"/>
    </row>
  </sheetData>
  <mergeCells count="9">
    <mergeCell ref="J3:J4"/>
    <mergeCell ref="K3:K4"/>
    <mergeCell ref="M3:M4"/>
    <mergeCell ref="B3:B4"/>
    <mergeCell ref="D3:D4"/>
    <mergeCell ref="E3:E4"/>
    <mergeCell ref="F3:F4"/>
    <mergeCell ref="G3:G4"/>
    <mergeCell ref="H3:I3"/>
  </mergeCells>
  <phoneticPr fontId="2"/>
  <printOptions horizontalCentered="1"/>
  <pageMargins left="0.70866141732283472" right="0.70866141732283472" top="0.74803149606299213" bottom="0.35433070866141736" header="0.31496062992125984" footer="0.31496062992125984"/>
  <pageSetup paperSize="9" scale="7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W134"/>
  <sheetViews>
    <sheetView view="pageBreakPreview" zoomScale="55" zoomScaleNormal="55" zoomScaleSheetLayoutView="55" workbookViewId="0">
      <pane xSplit="1" ySplit="3" topLeftCell="B7" activePane="bottomRight" state="frozen"/>
      <selection pane="topRight" activeCell="B1" sqref="B1"/>
      <selection pane="bottomLeft" activeCell="A4" sqref="A4"/>
      <selection pane="bottomRight" activeCell="F14" sqref="F14"/>
    </sheetView>
  </sheetViews>
  <sheetFormatPr defaultColWidth="9" defaultRowHeight="16" outlineLevelRow="1"/>
  <cols>
    <col min="1" max="1" width="9" style="15"/>
    <col min="2" max="2" width="22.08984375" style="15" customWidth="1"/>
    <col min="3" max="3" width="55.08984375" style="15" customWidth="1"/>
    <col min="4" max="4" width="55.08984375" style="16" hidden="1" customWidth="1"/>
    <col min="5" max="5" width="8.453125" style="16" customWidth="1"/>
    <col min="6" max="13" width="15.6328125" style="15" customWidth="1"/>
    <col min="14" max="15" width="9" style="15"/>
    <col min="16" max="16" width="22.6328125" style="152" bestFit="1" customWidth="1"/>
    <col min="17" max="19" width="20.6328125" style="152" bestFit="1" customWidth="1"/>
    <col min="20" max="20" width="13.7265625" style="152" bestFit="1" customWidth="1"/>
    <col min="21" max="21" width="20.6328125" style="152" bestFit="1" customWidth="1"/>
    <col min="22" max="22" width="13.7265625" style="152" bestFit="1" customWidth="1"/>
    <col min="23" max="23" width="17.6328125" style="152" bestFit="1" customWidth="1"/>
    <col min="24" max="16384" width="9" style="15"/>
  </cols>
  <sheetData>
    <row r="1" spans="1:23" ht="30" customHeight="1">
      <c r="B1" s="93" t="s">
        <v>313</v>
      </c>
      <c r="M1" s="94" t="s">
        <v>44</v>
      </c>
    </row>
    <row r="2" spans="1:23" ht="21" customHeight="1">
      <c r="B2" s="372" t="s">
        <v>45</v>
      </c>
      <c r="C2" s="372" t="s">
        <v>46</v>
      </c>
      <c r="D2" s="377" t="s">
        <v>47</v>
      </c>
      <c r="E2" s="378" t="s">
        <v>314</v>
      </c>
      <c r="F2" s="372" t="s">
        <v>48</v>
      </c>
      <c r="G2" s="373" t="s">
        <v>49</v>
      </c>
      <c r="H2" s="376"/>
      <c r="I2" s="372"/>
      <c r="J2" s="372" t="s">
        <v>50</v>
      </c>
      <c r="K2" s="373" t="s">
        <v>51</v>
      </c>
      <c r="L2" s="95"/>
      <c r="M2" s="372" t="s">
        <v>52</v>
      </c>
    </row>
    <row r="3" spans="1:23" s="96" customFormat="1" ht="40.5" customHeight="1">
      <c r="B3" s="372"/>
      <c r="C3" s="372"/>
      <c r="D3" s="377"/>
      <c r="E3" s="379"/>
      <c r="F3" s="372"/>
      <c r="G3" s="372"/>
      <c r="H3" s="97" t="s">
        <v>315</v>
      </c>
      <c r="I3" s="98" t="s">
        <v>53</v>
      </c>
      <c r="J3" s="372"/>
      <c r="K3" s="372"/>
      <c r="L3" s="99" t="s">
        <v>54</v>
      </c>
      <c r="M3" s="372"/>
      <c r="P3" s="153"/>
      <c r="Q3" s="153"/>
      <c r="R3" s="153"/>
      <c r="S3" s="153"/>
      <c r="T3" s="153"/>
      <c r="U3" s="153"/>
      <c r="V3" s="153"/>
      <c r="W3" s="153"/>
    </row>
    <row r="4" spans="1:23" ht="35.15" customHeight="1">
      <c r="A4" s="100">
        <v>82</v>
      </c>
      <c r="B4" s="101" t="s">
        <v>323</v>
      </c>
      <c r="C4" s="102" t="s">
        <v>324</v>
      </c>
      <c r="D4" s="103" t="s">
        <v>325</v>
      </c>
      <c r="E4" s="104" t="s">
        <v>326</v>
      </c>
      <c r="F4" s="105">
        <v>5878.69</v>
      </c>
      <c r="G4" s="105">
        <v>0</v>
      </c>
      <c r="H4" s="105">
        <v>0</v>
      </c>
      <c r="I4" s="105">
        <v>0</v>
      </c>
      <c r="J4" s="105">
        <v>0</v>
      </c>
      <c r="K4" s="105">
        <v>5878.69</v>
      </c>
      <c r="L4" s="105">
        <v>0</v>
      </c>
      <c r="M4" s="105">
        <v>0</v>
      </c>
      <c r="N4" s="15">
        <v>0</v>
      </c>
    </row>
    <row r="5" spans="1:23" ht="35.15" customHeight="1">
      <c r="A5" s="100">
        <v>61</v>
      </c>
      <c r="B5" s="101" t="s">
        <v>327</v>
      </c>
      <c r="C5" s="102" t="s">
        <v>328</v>
      </c>
      <c r="D5" s="103" t="s">
        <v>279</v>
      </c>
      <c r="E5" s="104" t="s">
        <v>326</v>
      </c>
      <c r="F5" s="105">
        <v>2073.5339899999999</v>
      </c>
      <c r="G5" s="105">
        <f>(2093.79201-9.77147)</f>
        <v>2084.02054</v>
      </c>
      <c r="H5" s="105">
        <f>2093.79201--9.77147</f>
        <v>2103.5634800000003</v>
      </c>
      <c r="I5" s="105">
        <v>0</v>
      </c>
      <c r="J5" s="105">
        <v>0</v>
      </c>
      <c r="K5" s="105">
        <v>0</v>
      </c>
      <c r="L5" s="105">
        <v>0</v>
      </c>
      <c r="M5" s="105">
        <f>(-20.25802+9.77147)</f>
        <v>-10.486549999999998</v>
      </c>
      <c r="N5" s="15">
        <v>0</v>
      </c>
    </row>
    <row r="6" spans="1:23" ht="35.15" customHeight="1">
      <c r="A6" s="100">
        <v>84</v>
      </c>
      <c r="B6" s="101" t="s">
        <v>323</v>
      </c>
      <c r="C6" s="102" t="s">
        <v>61</v>
      </c>
      <c r="D6" s="103" t="s">
        <v>278</v>
      </c>
      <c r="E6" s="104" t="s">
        <v>326</v>
      </c>
      <c r="F6" s="105">
        <v>1170.9698800000001</v>
      </c>
      <c r="G6" s="105">
        <f>(1369.306-220.96223)</f>
        <v>1148.3437699999999</v>
      </c>
      <c r="H6" s="105">
        <v>0</v>
      </c>
      <c r="I6" s="105">
        <f>(1369.306-220.96223)</f>
        <v>1148.3437699999999</v>
      </c>
      <c r="J6" s="105">
        <v>0</v>
      </c>
      <c r="K6" s="105">
        <v>4.8120000000000003E-2</v>
      </c>
      <c r="L6" s="105">
        <v>4.8120000000000003E-2</v>
      </c>
      <c r="M6" s="105">
        <f>(-198.38424+220.96223)</f>
        <v>22.57799</v>
      </c>
      <c r="N6" s="15">
        <v>0</v>
      </c>
    </row>
    <row r="7" spans="1:23" ht="35.15" customHeight="1">
      <c r="A7" s="100">
        <v>59</v>
      </c>
      <c r="B7" s="101" t="s">
        <v>327</v>
      </c>
      <c r="C7" s="102" t="s">
        <v>297</v>
      </c>
      <c r="D7" s="103" t="s">
        <v>329</v>
      </c>
      <c r="E7" s="104" t="s">
        <v>326</v>
      </c>
      <c r="F7" s="105">
        <v>615.29119000000003</v>
      </c>
      <c r="G7" s="105">
        <f>(565.54646-85.57597)</f>
        <v>479.97049000000004</v>
      </c>
      <c r="H7" s="105">
        <v>95.803439999999995</v>
      </c>
      <c r="I7" s="105">
        <v>258.94466</v>
      </c>
      <c r="J7" s="105">
        <v>0</v>
      </c>
      <c r="K7" s="105">
        <v>2.57545</v>
      </c>
      <c r="L7" s="105">
        <v>0</v>
      </c>
      <c r="M7" s="105">
        <f>(47.16928+85.57597)</f>
        <v>132.74525</v>
      </c>
      <c r="N7" s="15">
        <v>0</v>
      </c>
    </row>
    <row r="8" spans="1:23" ht="35.15" customHeight="1">
      <c r="A8" s="100">
        <v>60</v>
      </c>
      <c r="B8" s="101" t="s">
        <v>327</v>
      </c>
      <c r="C8" s="102" t="s">
        <v>299</v>
      </c>
      <c r="D8" s="103" t="s">
        <v>286</v>
      </c>
      <c r="E8" s="104" t="s">
        <v>326</v>
      </c>
      <c r="F8" s="105">
        <v>445.28647999999998</v>
      </c>
      <c r="G8" s="105">
        <v>433.58492000000001</v>
      </c>
      <c r="H8" s="105">
        <v>422.70925</v>
      </c>
      <c r="I8" s="105">
        <v>5.7105399999999999</v>
      </c>
      <c r="J8" s="105">
        <v>0</v>
      </c>
      <c r="K8" s="105">
        <v>0</v>
      </c>
      <c r="L8" s="105">
        <v>0</v>
      </c>
      <c r="M8" s="105">
        <v>11.701560000000001</v>
      </c>
      <c r="N8" s="15">
        <v>0</v>
      </c>
    </row>
    <row r="9" spans="1:23" ht="35.15" customHeight="1">
      <c r="A9" s="100">
        <v>6</v>
      </c>
      <c r="B9" s="101" t="s">
        <v>330</v>
      </c>
      <c r="C9" s="102" t="s">
        <v>81</v>
      </c>
      <c r="D9" s="103" t="s">
        <v>284</v>
      </c>
      <c r="E9" s="104" t="s">
        <v>326</v>
      </c>
      <c r="F9" s="105">
        <v>341.73433</v>
      </c>
      <c r="G9" s="105">
        <v>341.73433</v>
      </c>
      <c r="H9" s="105">
        <v>341.73433</v>
      </c>
      <c r="I9" s="105">
        <v>0</v>
      </c>
      <c r="J9" s="105">
        <v>0</v>
      </c>
      <c r="K9" s="105">
        <v>0</v>
      </c>
      <c r="L9" s="105">
        <v>0</v>
      </c>
      <c r="M9" s="105">
        <v>0</v>
      </c>
      <c r="N9" s="15">
        <v>0</v>
      </c>
    </row>
    <row r="10" spans="1:23" ht="35.15" customHeight="1">
      <c r="A10" s="100">
        <v>83</v>
      </c>
      <c r="B10" s="101" t="s">
        <v>323</v>
      </c>
      <c r="C10" s="102" t="s">
        <v>77</v>
      </c>
      <c r="D10" s="103" t="s">
        <v>283</v>
      </c>
      <c r="E10" s="104" t="s">
        <v>326</v>
      </c>
      <c r="F10" s="105">
        <v>241.96967000000001</v>
      </c>
      <c r="G10" s="105">
        <v>0</v>
      </c>
      <c r="H10" s="105">
        <v>0</v>
      </c>
      <c r="I10" s="105">
        <v>0</v>
      </c>
      <c r="J10" s="105">
        <v>0</v>
      </c>
      <c r="K10" s="105">
        <v>241.96967000000001</v>
      </c>
      <c r="L10" s="105">
        <v>0</v>
      </c>
      <c r="M10" s="105">
        <v>0</v>
      </c>
      <c r="N10" s="15">
        <v>0</v>
      </c>
    </row>
    <row r="11" spans="1:23" ht="35.15" customHeight="1">
      <c r="A11" s="100">
        <v>27</v>
      </c>
      <c r="B11" s="101" t="s">
        <v>331</v>
      </c>
      <c r="C11" s="102" t="s">
        <v>332</v>
      </c>
      <c r="D11" s="103" t="s">
        <v>333</v>
      </c>
      <c r="E11" s="104" t="s">
        <v>326</v>
      </c>
      <c r="F11" s="105">
        <v>214.05717999999999</v>
      </c>
      <c r="G11" s="105">
        <v>214.05717999999999</v>
      </c>
      <c r="H11" s="105">
        <v>0</v>
      </c>
      <c r="I11" s="105">
        <v>0</v>
      </c>
      <c r="J11" s="105">
        <v>0</v>
      </c>
      <c r="K11" s="105">
        <v>0</v>
      </c>
      <c r="L11" s="105">
        <v>0</v>
      </c>
      <c r="M11" s="105">
        <v>0</v>
      </c>
      <c r="N11" s="15">
        <v>0</v>
      </c>
    </row>
    <row r="12" spans="1:23" ht="35.15" customHeight="1">
      <c r="A12" s="100">
        <v>63</v>
      </c>
      <c r="B12" s="101" t="s">
        <v>327</v>
      </c>
      <c r="C12" s="102" t="s">
        <v>328</v>
      </c>
      <c r="D12" s="103" t="s">
        <v>334</v>
      </c>
      <c r="E12" s="104" t="s">
        <v>326</v>
      </c>
      <c r="F12" s="105">
        <v>211.96100000000001</v>
      </c>
      <c r="G12" s="105">
        <v>164.30769000000001</v>
      </c>
      <c r="H12" s="105">
        <v>130.72363999999999</v>
      </c>
      <c r="I12" s="105">
        <v>24.325299999999999</v>
      </c>
      <c r="J12" s="105">
        <v>0</v>
      </c>
      <c r="K12" s="105">
        <v>9.1168399999999998</v>
      </c>
      <c r="L12" s="105">
        <v>0</v>
      </c>
      <c r="M12" s="105">
        <v>38.536470000000001</v>
      </c>
      <c r="N12" s="15">
        <v>0</v>
      </c>
    </row>
    <row r="13" spans="1:23" ht="35.15" customHeight="1">
      <c r="A13" s="100">
        <v>46</v>
      </c>
      <c r="B13" s="101" t="s">
        <v>335</v>
      </c>
      <c r="C13" s="102" t="s">
        <v>55</v>
      </c>
      <c r="D13" s="103" t="s">
        <v>336</v>
      </c>
      <c r="E13" s="104" t="s">
        <v>326</v>
      </c>
      <c r="F13" s="105">
        <v>183.09578999999999</v>
      </c>
      <c r="G13" s="105">
        <v>183.09578999999999</v>
      </c>
      <c r="H13" s="105">
        <v>0</v>
      </c>
      <c r="I13" s="105">
        <v>0</v>
      </c>
      <c r="J13" s="105">
        <v>0</v>
      </c>
      <c r="K13" s="105">
        <v>0</v>
      </c>
      <c r="L13" s="105">
        <v>0</v>
      </c>
      <c r="M13" s="105">
        <v>0</v>
      </c>
      <c r="N13" s="15">
        <v>0</v>
      </c>
    </row>
    <row r="14" spans="1:23" ht="35.15" customHeight="1">
      <c r="A14" s="100">
        <v>47</v>
      </c>
      <c r="B14" s="101" t="s">
        <v>335</v>
      </c>
      <c r="C14" s="102" t="s">
        <v>337</v>
      </c>
      <c r="D14" s="103" t="s">
        <v>338</v>
      </c>
      <c r="E14" s="104" t="s">
        <v>339</v>
      </c>
      <c r="F14" s="105">
        <v>134.72557</v>
      </c>
      <c r="G14" s="105">
        <v>134.72373999999999</v>
      </c>
      <c r="H14" s="105">
        <v>0</v>
      </c>
      <c r="I14" s="105">
        <v>134.72373999999999</v>
      </c>
      <c r="J14" s="105">
        <v>0</v>
      </c>
      <c r="K14" s="105">
        <v>0</v>
      </c>
      <c r="L14" s="105">
        <v>0</v>
      </c>
      <c r="M14" s="105">
        <v>1.83E-3</v>
      </c>
      <c r="N14" s="15">
        <v>0</v>
      </c>
    </row>
    <row r="15" spans="1:23" ht="35.15" customHeight="1">
      <c r="A15" s="100">
        <v>26</v>
      </c>
      <c r="B15" s="101" t="s">
        <v>331</v>
      </c>
      <c r="C15" s="102" t="s">
        <v>340</v>
      </c>
      <c r="D15" s="103" t="s">
        <v>341</v>
      </c>
      <c r="E15" s="104" t="s">
        <v>326</v>
      </c>
      <c r="F15" s="105">
        <v>98.682379999999995</v>
      </c>
      <c r="G15" s="105">
        <v>98.682379999999995</v>
      </c>
      <c r="H15" s="105">
        <v>0</v>
      </c>
      <c r="I15" s="105">
        <v>0</v>
      </c>
      <c r="J15" s="105">
        <v>0</v>
      </c>
      <c r="K15" s="105">
        <v>0</v>
      </c>
      <c r="L15" s="105">
        <v>0</v>
      </c>
      <c r="M15" s="105">
        <v>0</v>
      </c>
      <c r="N15" s="15">
        <v>0</v>
      </c>
    </row>
    <row r="16" spans="1:23" ht="35.15" customHeight="1">
      <c r="A16" s="100">
        <v>64</v>
      </c>
      <c r="B16" s="101" t="s">
        <v>327</v>
      </c>
      <c r="C16" s="102" t="s">
        <v>160</v>
      </c>
      <c r="D16" s="103" t="s">
        <v>342</v>
      </c>
      <c r="E16" s="104" t="s">
        <v>326</v>
      </c>
      <c r="F16" s="105">
        <v>83.077389999999994</v>
      </c>
      <c r="G16" s="105">
        <v>63.424709999999997</v>
      </c>
      <c r="H16" s="105">
        <v>56.494489999999999</v>
      </c>
      <c r="I16" s="105">
        <v>0</v>
      </c>
      <c r="J16" s="105">
        <v>0</v>
      </c>
      <c r="K16" s="105">
        <v>7.87216</v>
      </c>
      <c r="L16" s="105">
        <v>0</v>
      </c>
      <c r="M16" s="105">
        <v>11.780519999999999</v>
      </c>
      <c r="N16" s="15">
        <v>0</v>
      </c>
    </row>
    <row r="17" spans="1:23" ht="35.15" customHeight="1">
      <c r="A17" s="100">
        <v>57</v>
      </c>
      <c r="B17" s="101" t="s">
        <v>335</v>
      </c>
      <c r="C17" s="102" t="s">
        <v>343</v>
      </c>
      <c r="D17" s="103" t="s">
        <v>344</v>
      </c>
      <c r="E17" s="104" t="s">
        <v>326</v>
      </c>
      <c r="F17" s="105">
        <v>56.36083</v>
      </c>
      <c r="G17" s="105">
        <v>0</v>
      </c>
      <c r="H17" s="105">
        <v>0</v>
      </c>
      <c r="I17" s="105">
        <v>0</v>
      </c>
      <c r="J17" s="105">
        <v>0</v>
      </c>
      <c r="K17" s="105">
        <v>56.36083</v>
      </c>
      <c r="L17" s="105">
        <v>0</v>
      </c>
      <c r="M17" s="105">
        <v>0</v>
      </c>
      <c r="N17" s="15">
        <v>0</v>
      </c>
    </row>
    <row r="18" spans="1:23" ht="35.15" customHeight="1">
      <c r="A18" s="100">
        <v>90</v>
      </c>
      <c r="B18" s="101" t="s">
        <v>323</v>
      </c>
      <c r="C18" s="102" t="s">
        <v>345</v>
      </c>
      <c r="D18" s="103" t="s">
        <v>346</v>
      </c>
      <c r="E18" s="104" t="s">
        <v>339</v>
      </c>
      <c r="F18" s="105">
        <v>48.04128</v>
      </c>
      <c r="G18" s="105">
        <v>48.038780000000003</v>
      </c>
      <c r="H18" s="105">
        <v>0</v>
      </c>
      <c r="I18" s="105">
        <v>48.038780000000003</v>
      </c>
      <c r="J18" s="105">
        <v>0</v>
      </c>
      <c r="K18" s="105">
        <v>2.5000000000000001E-3</v>
      </c>
      <c r="L18" s="105">
        <v>0</v>
      </c>
      <c r="M18" s="105">
        <v>0</v>
      </c>
      <c r="N18" s="15">
        <v>0</v>
      </c>
    </row>
    <row r="19" spans="1:23" ht="35.15" customHeight="1">
      <c r="A19" s="100">
        <v>37</v>
      </c>
      <c r="B19" s="101" t="s">
        <v>335</v>
      </c>
      <c r="C19" s="102" t="s">
        <v>347</v>
      </c>
      <c r="D19" s="103" t="s">
        <v>348</v>
      </c>
      <c r="E19" s="104" t="s">
        <v>339</v>
      </c>
      <c r="F19" s="105">
        <v>42.312190000000001</v>
      </c>
      <c r="G19" s="105">
        <v>42.28839</v>
      </c>
      <c r="H19" s="105">
        <v>0</v>
      </c>
      <c r="I19" s="105">
        <v>42.28839</v>
      </c>
      <c r="J19" s="105">
        <v>0</v>
      </c>
      <c r="K19" s="105">
        <v>0</v>
      </c>
      <c r="L19" s="105">
        <v>0</v>
      </c>
      <c r="M19" s="105">
        <v>2.3800000000000002E-2</v>
      </c>
      <c r="N19" s="15">
        <v>0</v>
      </c>
    </row>
    <row r="20" spans="1:23" ht="35.15" customHeight="1">
      <c r="A20" s="100">
        <v>25</v>
      </c>
      <c r="B20" s="101" t="s">
        <v>331</v>
      </c>
      <c r="C20" s="102" t="s">
        <v>349</v>
      </c>
      <c r="D20" s="103" t="s">
        <v>350</v>
      </c>
      <c r="E20" s="104" t="s">
        <v>326</v>
      </c>
      <c r="F20" s="105">
        <v>41.01802</v>
      </c>
      <c r="G20" s="105">
        <v>41.01802</v>
      </c>
      <c r="H20" s="105">
        <v>0</v>
      </c>
      <c r="I20" s="105">
        <v>0</v>
      </c>
      <c r="J20" s="105">
        <v>0</v>
      </c>
      <c r="K20" s="105">
        <v>0</v>
      </c>
      <c r="L20" s="105">
        <v>0</v>
      </c>
      <c r="M20" s="105">
        <v>0</v>
      </c>
      <c r="N20" s="15">
        <v>0</v>
      </c>
    </row>
    <row r="21" spans="1:23" ht="35.15" customHeight="1">
      <c r="A21" s="100">
        <v>114</v>
      </c>
      <c r="B21" s="101" t="s">
        <v>351</v>
      </c>
      <c r="C21" s="102" t="s">
        <v>164</v>
      </c>
      <c r="D21" s="103" t="s">
        <v>352</v>
      </c>
      <c r="E21" s="104" t="s">
        <v>326</v>
      </c>
      <c r="F21" s="105">
        <v>35.024320000000003</v>
      </c>
      <c r="G21" s="105">
        <v>35.024320000000003</v>
      </c>
      <c r="H21" s="105">
        <v>0</v>
      </c>
      <c r="I21" s="105">
        <v>35.024320000000003</v>
      </c>
      <c r="J21" s="105">
        <v>0</v>
      </c>
      <c r="K21" s="105">
        <v>0</v>
      </c>
      <c r="L21" s="105">
        <v>0</v>
      </c>
      <c r="M21" s="105">
        <v>0</v>
      </c>
      <c r="N21" s="15">
        <v>0</v>
      </c>
    </row>
    <row r="22" spans="1:23" ht="35.15" customHeight="1">
      <c r="A22" s="100">
        <v>36</v>
      </c>
      <c r="B22" s="101" t="s">
        <v>335</v>
      </c>
      <c r="C22" s="102" t="s">
        <v>353</v>
      </c>
      <c r="D22" s="103" t="s">
        <v>354</v>
      </c>
      <c r="E22" s="104" t="s">
        <v>339</v>
      </c>
      <c r="F22" s="105">
        <v>21.72824</v>
      </c>
      <c r="G22" s="105">
        <v>21.72824</v>
      </c>
      <c r="H22" s="105">
        <v>0</v>
      </c>
      <c r="I22" s="105">
        <v>21.72824</v>
      </c>
      <c r="J22" s="105">
        <v>0</v>
      </c>
      <c r="K22" s="105">
        <v>0</v>
      </c>
      <c r="L22" s="105">
        <v>0</v>
      </c>
      <c r="M22" s="105">
        <v>0</v>
      </c>
      <c r="N22" s="15">
        <v>0</v>
      </c>
    </row>
    <row r="23" spans="1:23" ht="35.15" customHeight="1">
      <c r="A23" s="100">
        <v>62</v>
      </c>
      <c r="B23" s="101" t="s">
        <v>327</v>
      </c>
      <c r="C23" s="102" t="s">
        <v>328</v>
      </c>
      <c r="D23" s="103" t="s">
        <v>355</v>
      </c>
      <c r="E23" s="104" t="s">
        <v>326</v>
      </c>
      <c r="F23" s="105">
        <v>21.31448</v>
      </c>
      <c r="G23" s="105">
        <v>21.31448</v>
      </c>
      <c r="H23" s="105">
        <v>4.4323399999999999</v>
      </c>
      <c r="I23" s="105">
        <v>16.88214</v>
      </c>
      <c r="J23" s="105">
        <v>0</v>
      </c>
      <c r="K23" s="105">
        <v>0</v>
      </c>
      <c r="L23" s="105">
        <v>0</v>
      </c>
      <c r="M23" s="105">
        <v>0</v>
      </c>
      <c r="N23" s="15">
        <v>0</v>
      </c>
    </row>
    <row r="24" spans="1:23" ht="35.15" customHeight="1">
      <c r="A24" s="100">
        <v>55</v>
      </c>
      <c r="B24" s="101" t="s">
        <v>335</v>
      </c>
      <c r="C24" s="102" t="s">
        <v>356</v>
      </c>
      <c r="D24" s="103" t="s">
        <v>357</v>
      </c>
      <c r="E24" s="104" t="s">
        <v>326</v>
      </c>
      <c r="F24" s="105">
        <v>20.394850000000002</v>
      </c>
      <c r="G24" s="105">
        <v>17.216850000000001</v>
      </c>
      <c r="H24" s="105">
        <v>0</v>
      </c>
      <c r="I24" s="105">
        <v>17.216850000000001</v>
      </c>
      <c r="J24" s="105">
        <v>0</v>
      </c>
      <c r="K24" s="105">
        <v>0</v>
      </c>
      <c r="L24" s="105">
        <v>0</v>
      </c>
      <c r="M24" s="105">
        <v>3.1779999999999999</v>
      </c>
      <c r="N24" s="15">
        <v>0</v>
      </c>
    </row>
    <row r="25" spans="1:23" ht="35.15" customHeight="1">
      <c r="A25" s="100">
        <v>69</v>
      </c>
      <c r="B25" s="101" t="s">
        <v>327</v>
      </c>
      <c r="C25" s="102" t="s">
        <v>358</v>
      </c>
      <c r="D25" s="103" t="s">
        <v>359</v>
      </c>
      <c r="E25" s="104" t="s">
        <v>339</v>
      </c>
      <c r="F25" s="105">
        <v>19.77422</v>
      </c>
      <c r="G25" s="105">
        <v>19.77422</v>
      </c>
      <c r="H25" s="105">
        <v>0</v>
      </c>
      <c r="I25" s="105">
        <v>19.77422</v>
      </c>
      <c r="J25" s="105">
        <v>0</v>
      </c>
      <c r="K25" s="105">
        <v>0</v>
      </c>
      <c r="L25" s="105">
        <v>0</v>
      </c>
      <c r="M25" s="105">
        <v>0</v>
      </c>
      <c r="N25" s="15">
        <v>0</v>
      </c>
    </row>
    <row r="26" spans="1:23" ht="35.15" customHeight="1">
      <c r="A26" s="100">
        <v>56</v>
      </c>
      <c r="B26" s="101" t="s">
        <v>335</v>
      </c>
      <c r="C26" s="102" t="s">
        <v>360</v>
      </c>
      <c r="D26" s="103" t="s">
        <v>361</v>
      </c>
      <c r="E26" s="104" t="s">
        <v>326</v>
      </c>
      <c r="F26" s="105">
        <v>14.96261</v>
      </c>
      <c r="G26" s="105">
        <v>0</v>
      </c>
      <c r="H26" s="105">
        <v>0</v>
      </c>
      <c r="I26" s="105">
        <v>0</v>
      </c>
      <c r="J26" s="105">
        <v>0</v>
      </c>
      <c r="K26" s="105">
        <v>14.96261</v>
      </c>
      <c r="L26" s="105">
        <v>0</v>
      </c>
      <c r="M26" s="105">
        <v>0</v>
      </c>
      <c r="N26" s="15">
        <v>0</v>
      </c>
    </row>
    <row r="27" spans="1:23" ht="35.15" customHeight="1">
      <c r="A27" s="100">
        <v>79</v>
      </c>
      <c r="B27" s="101" t="s">
        <v>323</v>
      </c>
      <c r="C27" s="102" t="s">
        <v>362</v>
      </c>
      <c r="D27" s="103" t="s">
        <v>363</v>
      </c>
      <c r="E27" s="104" t="s">
        <v>339</v>
      </c>
      <c r="F27" s="105">
        <v>14.10267</v>
      </c>
      <c r="G27" s="105">
        <v>14.10267</v>
      </c>
      <c r="H27" s="105">
        <v>0</v>
      </c>
      <c r="I27" s="105">
        <v>14.10267</v>
      </c>
      <c r="J27" s="105">
        <v>0</v>
      </c>
      <c r="K27" s="105">
        <v>0</v>
      </c>
      <c r="L27" s="105">
        <v>0</v>
      </c>
      <c r="M27" s="105">
        <v>0</v>
      </c>
      <c r="N27" s="15">
        <v>0</v>
      </c>
    </row>
    <row r="28" spans="1:23" ht="35.15" customHeight="1">
      <c r="A28" s="100">
        <v>7</v>
      </c>
      <c r="B28" s="101" t="s">
        <v>330</v>
      </c>
      <c r="C28" s="102" t="s">
        <v>364</v>
      </c>
      <c r="D28" s="103" t="s">
        <v>365</v>
      </c>
      <c r="E28" s="104" t="s">
        <v>326</v>
      </c>
      <c r="F28" s="105">
        <v>11.346489999999999</v>
      </c>
      <c r="G28" s="105">
        <f>(15.74762-4.40113)</f>
        <v>11.346489999999999</v>
      </c>
      <c r="H28" s="105">
        <f>(15.74762-4.40113)</f>
        <v>11.346489999999999</v>
      </c>
      <c r="I28" s="105">
        <v>0</v>
      </c>
      <c r="J28" s="105">
        <v>0</v>
      </c>
      <c r="K28" s="105">
        <v>0</v>
      </c>
      <c r="L28" s="105">
        <v>0</v>
      </c>
      <c r="M28" s="105">
        <f>(-4.40113+4.40113)</f>
        <v>0</v>
      </c>
      <c r="N28" s="15">
        <v>0</v>
      </c>
    </row>
    <row r="29" spans="1:23" ht="35.15" customHeight="1">
      <c r="A29" s="100"/>
      <c r="B29" s="106" t="s">
        <v>316</v>
      </c>
      <c r="C29" s="107"/>
      <c r="D29" s="108"/>
      <c r="E29" s="109"/>
      <c r="F29" s="110">
        <v>131.70152999999999</v>
      </c>
      <c r="G29" s="110">
        <f>248.0773-125.15509</f>
        <v>122.92221000000001</v>
      </c>
      <c r="H29" s="110">
        <f>125.41054-125.15509</f>
        <v>0.25544999999999618</v>
      </c>
      <c r="I29" s="110">
        <v>106.34387000000002</v>
      </c>
      <c r="J29" s="110">
        <v>0</v>
      </c>
      <c r="K29" s="110">
        <v>1.8472900000000001</v>
      </c>
      <c r="L29" s="110">
        <v>1.64472</v>
      </c>
      <c r="M29" s="110">
        <f>-118.22306+125.15509</f>
        <v>6.9320299999999975</v>
      </c>
      <c r="N29" s="15">
        <v>0</v>
      </c>
      <c r="P29" s="372" t="s">
        <v>48</v>
      </c>
      <c r="Q29" s="373" t="s">
        <v>49</v>
      </c>
      <c r="R29" s="376"/>
      <c r="S29" s="372"/>
      <c r="T29" s="372" t="s">
        <v>50</v>
      </c>
      <c r="U29" s="373" t="s">
        <v>51</v>
      </c>
      <c r="V29" s="95"/>
      <c r="W29" s="372" t="s">
        <v>52</v>
      </c>
    </row>
    <row r="30" spans="1:23" ht="35.15" hidden="1" customHeight="1" outlineLevel="1">
      <c r="A30" s="100">
        <v>103</v>
      </c>
      <c r="B30" s="101" t="s">
        <v>366</v>
      </c>
      <c r="C30" s="102" t="s">
        <v>367</v>
      </c>
      <c r="D30" s="103" t="s">
        <v>368</v>
      </c>
      <c r="E30" s="104" t="s">
        <v>339</v>
      </c>
      <c r="F30" s="105">
        <v>8.73428</v>
      </c>
      <c r="G30" s="105">
        <v>8.73428</v>
      </c>
      <c r="H30" s="105">
        <v>0</v>
      </c>
      <c r="I30" s="105">
        <v>8.73428</v>
      </c>
      <c r="J30" s="105">
        <v>0</v>
      </c>
      <c r="K30" s="105">
        <v>0</v>
      </c>
      <c r="L30" s="105">
        <v>0</v>
      </c>
      <c r="M30" s="105">
        <v>0</v>
      </c>
      <c r="N30" s="15">
        <v>0</v>
      </c>
      <c r="P30" s="372"/>
      <c r="Q30" s="372"/>
      <c r="R30" s="97" t="s">
        <v>315</v>
      </c>
      <c r="S30" s="148" t="s">
        <v>53</v>
      </c>
      <c r="T30" s="372"/>
      <c r="U30" s="372"/>
      <c r="V30" s="147" t="s">
        <v>54</v>
      </c>
      <c r="W30" s="372"/>
    </row>
    <row r="31" spans="1:23" ht="35.15" hidden="1" customHeight="1" outlineLevel="1">
      <c r="A31" s="100">
        <v>28</v>
      </c>
      <c r="B31" s="101" t="s">
        <v>331</v>
      </c>
      <c r="C31" s="102" t="s">
        <v>369</v>
      </c>
      <c r="D31" s="103" t="s">
        <v>370</v>
      </c>
      <c r="E31" s="104" t="s">
        <v>326</v>
      </c>
      <c r="F31" s="105">
        <v>8.5338799999999999</v>
      </c>
      <c r="G31" s="105">
        <v>8.5338799999999999</v>
      </c>
      <c r="H31" s="105">
        <v>0</v>
      </c>
      <c r="I31" s="105">
        <v>8.5338799999999999</v>
      </c>
      <c r="J31" s="105">
        <v>0</v>
      </c>
      <c r="K31" s="105">
        <v>0</v>
      </c>
      <c r="L31" s="105">
        <v>0</v>
      </c>
      <c r="M31" s="105">
        <v>0</v>
      </c>
      <c r="N31" s="15">
        <v>0</v>
      </c>
    </row>
    <row r="32" spans="1:23" ht="35.15" hidden="1" customHeight="1" outlineLevel="1">
      <c r="A32" s="100">
        <v>101</v>
      </c>
      <c r="B32" s="101" t="s">
        <v>371</v>
      </c>
      <c r="C32" s="102" t="s">
        <v>372</v>
      </c>
      <c r="D32" s="103" t="s">
        <v>373</v>
      </c>
      <c r="E32" s="104" t="s">
        <v>339</v>
      </c>
      <c r="F32" s="105">
        <v>6.8198499999999997</v>
      </c>
      <c r="G32" s="105">
        <v>6.8198499999999997</v>
      </c>
      <c r="H32" s="105">
        <v>0</v>
      </c>
      <c r="I32" s="105">
        <v>6.8198499999999997</v>
      </c>
      <c r="J32" s="105">
        <v>0</v>
      </c>
      <c r="K32" s="105">
        <v>0</v>
      </c>
      <c r="L32" s="105">
        <v>0</v>
      </c>
      <c r="M32" s="105">
        <v>0</v>
      </c>
      <c r="N32" s="15">
        <v>0</v>
      </c>
    </row>
    <row r="33" spans="1:14" ht="35.15" hidden="1" customHeight="1" outlineLevel="1">
      <c r="A33" s="100">
        <v>51</v>
      </c>
      <c r="B33" s="101" t="s">
        <v>335</v>
      </c>
      <c r="C33" s="102" t="s">
        <v>225</v>
      </c>
      <c r="D33" s="103" t="s">
        <v>374</v>
      </c>
      <c r="E33" s="104" t="s">
        <v>326</v>
      </c>
      <c r="F33" s="105">
        <v>6.3574999999999999</v>
      </c>
      <c r="G33" s="105">
        <v>3.6395499999999998</v>
      </c>
      <c r="H33" s="105">
        <v>0</v>
      </c>
      <c r="I33" s="105">
        <v>0.52164999999999995</v>
      </c>
      <c r="J33" s="105">
        <v>0</v>
      </c>
      <c r="K33" s="105">
        <v>0</v>
      </c>
      <c r="L33" s="105">
        <v>0</v>
      </c>
      <c r="M33" s="105">
        <v>2.7179500000000001</v>
      </c>
      <c r="N33" s="15">
        <v>0</v>
      </c>
    </row>
    <row r="34" spans="1:14" ht="35.15" hidden="1" customHeight="1" outlineLevel="1">
      <c r="A34" s="100">
        <v>2</v>
      </c>
      <c r="B34" s="101" t="s">
        <v>330</v>
      </c>
      <c r="C34" s="102" t="s">
        <v>375</v>
      </c>
      <c r="D34" s="103" t="s">
        <v>376</v>
      </c>
      <c r="E34" s="104" t="s">
        <v>326</v>
      </c>
      <c r="F34" s="105">
        <v>6.1287500000000001</v>
      </c>
      <c r="G34" s="105">
        <v>6.1287500000000001</v>
      </c>
      <c r="H34" s="105">
        <v>0</v>
      </c>
      <c r="I34" s="105">
        <v>6.1287500000000001</v>
      </c>
      <c r="J34" s="105">
        <v>0</v>
      </c>
      <c r="K34" s="105">
        <v>0</v>
      </c>
      <c r="L34" s="105">
        <v>0</v>
      </c>
      <c r="M34" s="105">
        <v>0</v>
      </c>
      <c r="N34" s="15">
        <v>0</v>
      </c>
    </row>
    <row r="35" spans="1:14" ht="35.15" hidden="1" customHeight="1" outlineLevel="1">
      <c r="A35" s="100">
        <v>66</v>
      </c>
      <c r="B35" s="101" t="s">
        <v>327</v>
      </c>
      <c r="C35" s="102" t="s">
        <v>377</v>
      </c>
      <c r="D35" s="103" t="s">
        <v>378</v>
      </c>
      <c r="E35" s="104" t="s">
        <v>326</v>
      </c>
      <c r="F35" s="105">
        <v>5.9440499999999998</v>
      </c>
      <c r="G35" s="105">
        <v>5.9440499999999998</v>
      </c>
      <c r="H35" s="105">
        <v>0</v>
      </c>
      <c r="I35" s="105">
        <v>5.9440499999999998</v>
      </c>
      <c r="J35" s="105">
        <v>0</v>
      </c>
      <c r="K35" s="105">
        <v>0</v>
      </c>
      <c r="L35" s="105">
        <v>0</v>
      </c>
      <c r="M35" s="105">
        <v>0</v>
      </c>
      <c r="N35" s="15">
        <v>0</v>
      </c>
    </row>
    <row r="36" spans="1:14" ht="35.15" hidden="1" customHeight="1" outlineLevel="1">
      <c r="A36" s="100">
        <v>120</v>
      </c>
      <c r="B36" s="101" t="s">
        <v>351</v>
      </c>
      <c r="C36" s="102" t="s">
        <v>379</v>
      </c>
      <c r="D36" s="103" t="s">
        <v>380</v>
      </c>
      <c r="E36" s="104" t="s">
        <v>326</v>
      </c>
      <c r="F36" s="105">
        <v>5.7068399999999997</v>
      </c>
      <c r="G36" s="105">
        <v>5.7068399999999997</v>
      </c>
      <c r="H36" s="105">
        <v>0</v>
      </c>
      <c r="I36" s="105">
        <v>5.7068399999999997</v>
      </c>
      <c r="J36" s="105">
        <v>0</v>
      </c>
      <c r="K36" s="105">
        <v>0</v>
      </c>
      <c r="L36" s="105">
        <v>0</v>
      </c>
      <c r="M36" s="105">
        <v>0</v>
      </c>
      <c r="N36" s="15">
        <v>0</v>
      </c>
    </row>
    <row r="37" spans="1:14" ht="35.15" hidden="1" customHeight="1" outlineLevel="1">
      <c r="A37" s="100">
        <v>119</v>
      </c>
      <c r="B37" s="101" t="s">
        <v>351</v>
      </c>
      <c r="C37" s="102" t="s">
        <v>239</v>
      </c>
      <c r="D37" s="103" t="s">
        <v>381</v>
      </c>
      <c r="E37" s="104" t="s">
        <v>339</v>
      </c>
      <c r="F37" s="105">
        <v>5.1532</v>
      </c>
      <c r="G37" s="105">
        <v>5.1532</v>
      </c>
      <c r="H37" s="105">
        <v>0</v>
      </c>
      <c r="I37" s="105">
        <v>5.1532</v>
      </c>
      <c r="J37" s="105">
        <v>0</v>
      </c>
      <c r="K37" s="105">
        <v>0</v>
      </c>
      <c r="L37" s="105">
        <v>0</v>
      </c>
      <c r="M37" s="105">
        <v>0</v>
      </c>
      <c r="N37" s="15">
        <v>0</v>
      </c>
    </row>
    <row r="38" spans="1:14" ht="35.15" hidden="1" customHeight="1" outlineLevel="1">
      <c r="A38" s="100">
        <v>124</v>
      </c>
      <c r="B38" s="101" t="s">
        <v>351</v>
      </c>
      <c r="C38" s="102" t="s">
        <v>382</v>
      </c>
      <c r="D38" s="103" t="s">
        <v>383</v>
      </c>
      <c r="E38" s="104" t="s">
        <v>326</v>
      </c>
      <c r="F38" s="105">
        <v>5.1488800000000001</v>
      </c>
      <c r="G38" s="105">
        <v>2.57443</v>
      </c>
      <c r="H38" s="105">
        <v>0</v>
      </c>
      <c r="I38" s="105">
        <v>0</v>
      </c>
      <c r="J38" s="105">
        <v>0</v>
      </c>
      <c r="K38" s="105">
        <v>0</v>
      </c>
      <c r="L38" s="105">
        <v>0</v>
      </c>
      <c r="M38" s="105">
        <v>2.5744500000000001</v>
      </c>
      <c r="N38" s="15">
        <v>0</v>
      </c>
    </row>
    <row r="39" spans="1:14" ht="35.15" hidden="1" customHeight="1" outlineLevel="1">
      <c r="A39" s="100">
        <v>49</v>
      </c>
      <c r="B39" s="101" t="s">
        <v>335</v>
      </c>
      <c r="C39" s="102" t="s">
        <v>384</v>
      </c>
      <c r="D39" s="103" t="s">
        <v>385</v>
      </c>
      <c r="E39" s="104" t="s">
        <v>326</v>
      </c>
      <c r="F39" s="105">
        <v>4.6179800000000002</v>
      </c>
      <c r="G39" s="105">
        <v>4.6179800000000002</v>
      </c>
      <c r="H39" s="105">
        <v>0</v>
      </c>
      <c r="I39" s="105">
        <v>1.7562</v>
      </c>
      <c r="J39" s="105">
        <v>0</v>
      </c>
      <c r="K39" s="105">
        <v>0</v>
      </c>
      <c r="L39" s="105">
        <v>0</v>
      </c>
      <c r="M39" s="105">
        <v>0</v>
      </c>
      <c r="N39" s="15">
        <v>0</v>
      </c>
    </row>
    <row r="40" spans="1:14" ht="35.15" hidden="1" customHeight="1" outlineLevel="1">
      <c r="A40" s="100">
        <v>8</v>
      </c>
      <c r="B40" s="101" t="s">
        <v>330</v>
      </c>
      <c r="C40" s="102" t="s">
        <v>183</v>
      </c>
      <c r="D40" s="103" t="s">
        <v>386</v>
      </c>
      <c r="E40" s="104" t="s">
        <v>326</v>
      </c>
      <c r="F40" s="105">
        <v>4.4765600000000001</v>
      </c>
      <c r="G40" s="105">
        <v>4.4765699999999997</v>
      </c>
      <c r="H40" s="105">
        <v>0</v>
      </c>
      <c r="I40" s="105">
        <v>4.4765699999999997</v>
      </c>
      <c r="J40" s="105">
        <v>0</v>
      </c>
      <c r="K40" s="105">
        <v>0</v>
      </c>
      <c r="L40" s="105">
        <v>0</v>
      </c>
      <c r="M40" s="105">
        <v>-1.0000000000000001E-5</v>
      </c>
      <c r="N40" s="15">
        <v>0</v>
      </c>
    </row>
    <row r="41" spans="1:14" ht="35.15" hidden="1" customHeight="1" outlineLevel="1">
      <c r="A41" s="100">
        <v>48</v>
      </c>
      <c r="B41" s="101" t="s">
        <v>335</v>
      </c>
      <c r="C41" s="102" t="s">
        <v>387</v>
      </c>
      <c r="D41" s="103" t="s">
        <v>388</v>
      </c>
      <c r="E41" s="104" t="s">
        <v>326</v>
      </c>
      <c r="F41" s="105">
        <v>4.4412099999999999</v>
      </c>
      <c r="G41" s="105">
        <v>4.3540299999999998</v>
      </c>
      <c r="H41" s="105">
        <v>0</v>
      </c>
      <c r="I41" s="105">
        <v>4.3540299999999998</v>
      </c>
      <c r="J41" s="105">
        <v>0</v>
      </c>
      <c r="K41" s="105">
        <v>0</v>
      </c>
      <c r="L41" s="105">
        <v>0</v>
      </c>
      <c r="M41" s="105">
        <v>8.7179999999999994E-2</v>
      </c>
      <c r="N41" s="15">
        <v>0</v>
      </c>
    </row>
    <row r="42" spans="1:14" ht="35.15" hidden="1" customHeight="1" outlineLevel="1">
      <c r="A42" s="100">
        <v>73</v>
      </c>
      <c r="B42" s="101" t="s">
        <v>327</v>
      </c>
      <c r="C42" s="102" t="s">
        <v>389</v>
      </c>
      <c r="D42" s="103" t="s">
        <v>390</v>
      </c>
      <c r="E42" s="104" t="s">
        <v>326</v>
      </c>
      <c r="F42" s="105">
        <v>3.6065200000000002</v>
      </c>
      <c r="G42" s="105">
        <v>3.5</v>
      </c>
      <c r="H42" s="105">
        <v>0</v>
      </c>
      <c r="I42" s="105">
        <v>3.5</v>
      </c>
      <c r="J42" s="105">
        <v>0</v>
      </c>
      <c r="K42" s="105">
        <v>0</v>
      </c>
      <c r="L42" s="105">
        <v>0</v>
      </c>
      <c r="M42" s="105">
        <v>0.10652</v>
      </c>
      <c r="N42" s="15">
        <v>0</v>
      </c>
    </row>
    <row r="43" spans="1:14" ht="35.15" hidden="1" customHeight="1" outlineLevel="1">
      <c r="A43" s="100">
        <v>58</v>
      </c>
      <c r="B43" s="101" t="s">
        <v>335</v>
      </c>
      <c r="C43" s="102" t="s">
        <v>391</v>
      </c>
      <c r="D43" s="103" t="s">
        <v>392</v>
      </c>
      <c r="E43" s="104" t="s">
        <v>339</v>
      </c>
      <c r="F43" s="105">
        <v>2.9650400000000001</v>
      </c>
      <c r="G43" s="105">
        <v>2.9650400000000001</v>
      </c>
      <c r="H43" s="105">
        <v>0</v>
      </c>
      <c r="I43" s="105">
        <v>2.9650400000000001</v>
      </c>
      <c r="J43" s="105">
        <v>0</v>
      </c>
      <c r="K43" s="105">
        <v>0</v>
      </c>
      <c r="L43" s="105">
        <v>0</v>
      </c>
      <c r="M43" s="105">
        <v>0</v>
      </c>
      <c r="N43" s="15">
        <v>0</v>
      </c>
    </row>
    <row r="44" spans="1:14" ht="35.15" hidden="1" customHeight="1" outlineLevel="1">
      <c r="A44" s="100">
        <v>33</v>
      </c>
      <c r="B44" s="101" t="s">
        <v>331</v>
      </c>
      <c r="C44" s="102" t="s">
        <v>393</v>
      </c>
      <c r="D44" s="103" t="s">
        <v>394</v>
      </c>
      <c r="E44" s="104" t="s">
        <v>326</v>
      </c>
      <c r="F44" s="105">
        <v>2.9492400000000001</v>
      </c>
      <c r="G44" s="105">
        <v>2.9492400000000001</v>
      </c>
      <c r="H44" s="105">
        <v>0</v>
      </c>
      <c r="I44" s="105">
        <v>2.9492400000000001</v>
      </c>
      <c r="J44" s="105">
        <v>0</v>
      </c>
      <c r="K44" s="105">
        <v>0</v>
      </c>
      <c r="L44" s="105">
        <v>0</v>
      </c>
      <c r="M44" s="105">
        <v>0</v>
      </c>
      <c r="N44" s="15">
        <v>0</v>
      </c>
    </row>
    <row r="45" spans="1:14" ht="35.15" hidden="1" customHeight="1" outlineLevel="1">
      <c r="A45" s="100">
        <v>22</v>
      </c>
      <c r="B45" s="101" t="s">
        <v>395</v>
      </c>
      <c r="C45" s="102" t="s">
        <v>396</v>
      </c>
      <c r="D45" s="103" t="s">
        <v>397</v>
      </c>
      <c r="E45" s="104" t="s">
        <v>326</v>
      </c>
      <c r="F45" s="105">
        <v>2.8078099999999999</v>
      </c>
      <c r="G45" s="105">
        <v>2.8078099999999999</v>
      </c>
      <c r="H45" s="105">
        <v>0</v>
      </c>
      <c r="I45" s="105">
        <v>2.8078099999999999</v>
      </c>
      <c r="J45" s="105">
        <v>0</v>
      </c>
      <c r="K45" s="105">
        <v>0</v>
      </c>
      <c r="L45" s="105">
        <v>0</v>
      </c>
      <c r="M45" s="105">
        <v>0</v>
      </c>
      <c r="N45" s="15">
        <v>0</v>
      </c>
    </row>
    <row r="46" spans="1:14" ht="35.15" hidden="1" customHeight="1" outlineLevel="1">
      <c r="A46" s="100">
        <v>97</v>
      </c>
      <c r="B46" s="101" t="s">
        <v>371</v>
      </c>
      <c r="C46" s="102" t="s">
        <v>398</v>
      </c>
      <c r="D46" s="103" t="s">
        <v>399</v>
      </c>
      <c r="E46" s="104" t="s">
        <v>326</v>
      </c>
      <c r="F46" s="105">
        <v>2.65028</v>
      </c>
      <c r="G46" s="105">
        <v>1.32514</v>
      </c>
      <c r="H46" s="105">
        <v>0</v>
      </c>
      <c r="I46" s="105">
        <v>1.32514</v>
      </c>
      <c r="J46" s="105">
        <v>0</v>
      </c>
      <c r="K46" s="105">
        <v>1.32514</v>
      </c>
      <c r="L46" s="105">
        <v>1.32514</v>
      </c>
      <c r="M46" s="105">
        <v>0</v>
      </c>
      <c r="N46" s="15">
        <v>0</v>
      </c>
    </row>
    <row r="47" spans="1:14" ht="35.15" hidden="1" customHeight="1" outlineLevel="1">
      <c r="A47" s="100">
        <v>53</v>
      </c>
      <c r="B47" s="101" t="s">
        <v>335</v>
      </c>
      <c r="C47" s="102" t="s">
        <v>158</v>
      </c>
      <c r="D47" s="103" t="s">
        <v>400</v>
      </c>
      <c r="E47" s="104" t="s">
        <v>326</v>
      </c>
      <c r="F47" s="105">
        <v>2.6101100000000002</v>
      </c>
      <c r="G47" s="105">
        <v>1.88836</v>
      </c>
      <c r="H47" s="105">
        <v>0</v>
      </c>
      <c r="I47" s="105">
        <v>0.44485999999999998</v>
      </c>
      <c r="J47" s="105">
        <v>0</v>
      </c>
      <c r="K47" s="105">
        <v>0</v>
      </c>
      <c r="L47" s="105">
        <v>0</v>
      </c>
      <c r="M47" s="105">
        <v>0.72175</v>
      </c>
      <c r="N47" s="15">
        <v>0</v>
      </c>
    </row>
    <row r="48" spans="1:14" ht="35.15" hidden="1" customHeight="1" outlineLevel="1">
      <c r="A48" s="100">
        <v>88</v>
      </c>
      <c r="B48" s="101" t="s">
        <v>323</v>
      </c>
      <c r="C48" s="102" t="s">
        <v>401</v>
      </c>
      <c r="D48" s="103" t="s">
        <v>402</v>
      </c>
      <c r="E48" s="104" t="s">
        <v>326</v>
      </c>
      <c r="F48" s="105">
        <v>2.3704700000000001</v>
      </c>
      <c r="G48" s="105">
        <v>2.3704700000000001</v>
      </c>
      <c r="H48" s="105">
        <v>0</v>
      </c>
      <c r="I48" s="105">
        <v>2.3704700000000001</v>
      </c>
      <c r="J48" s="105">
        <v>0</v>
      </c>
      <c r="K48" s="105">
        <v>0</v>
      </c>
      <c r="L48" s="105">
        <v>0</v>
      </c>
      <c r="M48" s="105">
        <v>0</v>
      </c>
      <c r="N48" s="15">
        <v>0</v>
      </c>
    </row>
    <row r="49" spans="1:14" ht="35.15" hidden="1" customHeight="1" outlineLevel="1">
      <c r="A49" s="100">
        <v>99</v>
      </c>
      <c r="B49" s="101" t="s">
        <v>371</v>
      </c>
      <c r="C49" s="102" t="s">
        <v>403</v>
      </c>
      <c r="D49" s="103" t="s">
        <v>404</v>
      </c>
      <c r="E49" s="104" t="s">
        <v>339</v>
      </c>
      <c r="F49" s="105">
        <v>2.2450800000000002</v>
      </c>
      <c r="G49" s="105">
        <v>2.2450800000000002</v>
      </c>
      <c r="H49" s="105">
        <v>0</v>
      </c>
      <c r="I49" s="105">
        <v>2.2450800000000002</v>
      </c>
      <c r="J49" s="105">
        <v>0</v>
      </c>
      <c r="K49" s="105">
        <v>0</v>
      </c>
      <c r="L49" s="105">
        <v>0</v>
      </c>
      <c r="M49" s="105">
        <v>0</v>
      </c>
      <c r="N49" s="15">
        <v>0</v>
      </c>
    </row>
    <row r="50" spans="1:14" ht="35.15" hidden="1" customHeight="1" outlineLevel="1">
      <c r="A50" s="100">
        <v>50</v>
      </c>
      <c r="B50" s="101" t="s">
        <v>335</v>
      </c>
      <c r="C50" s="102" t="s">
        <v>405</v>
      </c>
      <c r="D50" s="103" t="s">
        <v>406</v>
      </c>
      <c r="E50" s="104" t="s">
        <v>339</v>
      </c>
      <c r="F50" s="105">
        <v>2.20675</v>
      </c>
      <c r="G50" s="105">
        <v>2.20621</v>
      </c>
      <c r="H50" s="105">
        <v>0</v>
      </c>
      <c r="I50" s="105">
        <v>2.20621</v>
      </c>
      <c r="J50" s="105">
        <v>0</v>
      </c>
      <c r="K50" s="105">
        <v>0</v>
      </c>
      <c r="L50" s="105">
        <v>0</v>
      </c>
      <c r="M50" s="105">
        <v>5.4000000000000001E-4</v>
      </c>
      <c r="N50" s="15">
        <v>0</v>
      </c>
    </row>
    <row r="51" spans="1:14" ht="35.15" hidden="1" customHeight="1" outlineLevel="1">
      <c r="A51" s="100">
        <v>43</v>
      </c>
      <c r="B51" s="101" t="s">
        <v>335</v>
      </c>
      <c r="C51" s="102" t="s">
        <v>407</v>
      </c>
      <c r="D51" s="103" t="s">
        <v>408</v>
      </c>
      <c r="E51" s="104" t="s">
        <v>326</v>
      </c>
      <c r="F51" s="105">
        <v>2.1184500000000002</v>
      </c>
      <c r="G51" s="105">
        <v>2.1184500000000002</v>
      </c>
      <c r="H51" s="105">
        <v>0</v>
      </c>
      <c r="I51" s="105">
        <v>0</v>
      </c>
      <c r="J51" s="105">
        <v>0</v>
      </c>
      <c r="K51" s="105">
        <v>0</v>
      </c>
      <c r="L51" s="105">
        <v>0</v>
      </c>
      <c r="M51" s="105">
        <v>0</v>
      </c>
      <c r="N51" s="15">
        <v>0</v>
      </c>
    </row>
    <row r="52" spans="1:14" ht="35.15" hidden="1" customHeight="1" outlineLevel="1">
      <c r="A52" s="100">
        <v>30</v>
      </c>
      <c r="B52" s="101" t="s">
        <v>331</v>
      </c>
      <c r="C52" s="102" t="s">
        <v>409</v>
      </c>
      <c r="D52" s="103" t="s">
        <v>410</v>
      </c>
      <c r="E52" s="104" t="s">
        <v>326</v>
      </c>
      <c r="F52" s="105">
        <v>1.9384699999999999</v>
      </c>
      <c r="G52" s="105">
        <v>1.9384699999999999</v>
      </c>
      <c r="H52" s="105">
        <v>0</v>
      </c>
      <c r="I52" s="105">
        <v>1.9384699999999999</v>
      </c>
      <c r="J52" s="105">
        <v>0</v>
      </c>
      <c r="K52" s="105">
        <v>0</v>
      </c>
      <c r="L52" s="105">
        <v>0</v>
      </c>
      <c r="M52" s="105">
        <v>0</v>
      </c>
      <c r="N52" s="15">
        <v>0</v>
      </c>
    </row>
    <row r="53" spans="1:14" ht="35.15" hidden="1" customHeight="1" outlineLevel="1">
      <c r="A53" s="100">
        <v>80</v>
      </c>
      <c r="B53" s="101" t="s">
        <v>323</v>
      </c>
      <c r="C53" s="102" t="s">
        <v>411</v>
      </c>
      <c r="D53" s="103" t="s">
        <v>412</v>
      </c>
      <c r="E53" s="104" t="s">
        <v>339</v>
      </c>
      <c r="F53" s="105">
        <v>1.7791600000000001</v>
      </c>
      <c r="G53" s="105">
        <v>1.63283</v>
      </c>
      <c r="H53" s="105">
        <v>0</v>
      </c>
      <c r="I53" s="105">
        <v>1.5596699999999999</v>
      </c>
      <c r="J53" s="105">
        <v>0</v>
      </c>
      <c r="K53" s="105">
        <v>0</v>
      </c>
      <c r="L53" s="105">
        <v>0</v>
      </c>
      <c r="M53" s="105">
        <v>0.14632999999999999</v>
      </c>
      <c r="N53" s="15">
        <v>0</v>
      </c>
    </row>
    <row r="54" spans="1:14" ht="35.15" hidden="1" customHeight="1" outlineLevel="1">
      <c r="A54" s="100">
        <v>126</v>
      </c>
      <c r="B54" s="101" t="s">
        <v>351</v>
      </c>
      <c r="C54" s="102" t="s">
        <v>413</v>
      </c>
      <c r="D54" s="103" t="s">
        <v>383</v>
      </c>
      <c r="E54" s="104" t="s">
        <v>326</v>
      </c>
      <c r="F54" s="105">
        <v>1.7177800000000001</v>
      </c>
      <c r="G54" s="105">
        <v>1.7177800000000001</v>
      </c>
      <c r="H54" s="105">
        <v>0</v>
      </c>
      <c r="I54" s="105">
        <v>0.44407999999999997</v>
      </c>
      <c r="J54" s="105">
        <v>0</v>
      </c>
      <c r="K54" s="105">
        <v>0</v>
      </c>
      <c r="L54" s="105">
        <v>0</v>
      </c>
      <c r="M54" s="105">
        <v>0</v>
      </c>
      <c r="N54" s="15">
        <v>0</v>
      </c>
    </row>
    <row r="55" spans="1:14" ht="35.15" hidden="1" customHeight="1" outlineLevel="1">
      <c r="A55" s="100">
        <v>38</v>
      </c>
      <c r="B55" s="101" t="s">
        <v>335</v>
      </c>
      <c r="C55" s="102" t="s">
        <v>414</v>
      </c>
      <c r="D55" s="103" t="s">
        <v>415</v>
      </c>
      <c r="E55" s="104" t="s">
        <v>339</v>
      </c>
      <c r="F55" s="105">
        <v>1.6087</v>
      </c>
      <c r="G55" s="105">
        <v>1.6087</v>
      </c>
      <c r="H55" s="105">
        <v>0</v>
      </c>
      <c r="I55" s="105">
        <v>1.6087</v>
      </c>
      <c r="J55" s="105">
        <v>0</v>
      </c>
      <c r="K55" s="105">
        <v>0</v>
      </c>
      <c r="L55" s="105">
        <v>0</v>
      </c>
      <c r="M55" s="105">
        <v>0</v>
      </c>
      <c r="N55" s="15">
        <v>0</v>
      </c>
    </row>
    <row r="56" spans="1:14" ht="35.15" hidden="1" customHeight="1" outlineLevel="1">
      <c r="A56" s="100">
        <v>29</v>
      </c>
      <c r="B56" s="101" t="s">
        <v>331</v>
      </c>
      <c r="C56" s="102" t="s">
        <v>416</v>
      </c>
      <c r="D56" s="103" t="s">
        <v>417</v>
      </c>
      <c r="E56" s="104" t="s">
        <v>326</v>
      </c>
      <c r="F56" s="105">
        <v>1.5769500000000001</v>
      </c>
      <c r="G56" s="105">
        <v>1.5769500000000001</v>
      </c>
      <c r="H56" s="105">
        <v>0</v>
      </c>
      <c r="I56" s="105">
        <v>1.5769500000000001</v>
      </c>
      <c r="J56" s="105">
        <v>0</v>
      </c>
      <c r="K56" s="105">
        <v>0</v>
      </c>
      <c r="L56" s="105">
        <v>0</v>
      </c>
      <c r="M56" s="105">
        <v>0</v>
      </c>
      <c r="N56" s="15">
        <v>0</v>
      </c>
    </row>
    <row r="57" spans="1:14" ht="35.15" hidden="1" customHeight="1" outlineLevel="1">
      <c r="A57" s="100">
        <v>20</v>
      </c>
      <c r="B57" s="101" t="s">
        <v>395</v>
      </c>
      <c r="C57" s="102" t="s">
        <v>418</v>
      </c>
      <c r="D57" s="103" t="s">
        <v>419</v>
      </c>
      <c r="E57" s="104" t="s">
        <v>326</v>
      </c>
      <c r="F57" s="105">
        <v>1.5127900000000001</v>
      </c>
      <c r="G57" s="105">
        <v>1.5127900000000001</v>
      </c>
      <c r="H57" s="105">
        <v>0</v>
      </c>
      <c r="I57" s="105">
        <v>1.5127900000000001</v>
      </c>
      <c r="J57" s="105">
        <v>0</v>
      </c>
      <c r="K57" s="105">
        <v>0</v>
      </c>
      <c r="L57" s="105">
        <v>0</v>
      </c>
      <c r="M57" s="105">
        <v>0</v>
      </c>
      <c r="N57" s="15">
        <v>0</v>
      </c>
    </row>
    <row r="58" spans="1:14" ht="35.15" hidden="1" customHeight="1" outlineLevel="1">
      <c r="A58" s="100">
        <v>118</v>
      </c>
      <c r="B58" s="101" t="s">
        <v>351</v>
      </c>
      <c r="C58" s="102" t="s">
        <v>420</v>
      </c>
      <c r="D58" s="103" t="s">
        <v>421</v>
      </c>
      <c r="E58" s="104" t="s">
        <v>326</v>
      </c>
      <c r="F58" s="105">
        <v>1.2223900000000001</v>
      </c>
      <c r="G58" s="105">
        <v>1.2223900000000001</v>
      </c>
      <c r="H58" s="105">
        <v>0</v>
      </c>
      <c r="I58" s="105">
        <v>1.2223900000000001</v>
      </c>
      <c r="J58" s="105">
        <v>0</v>
      </c>
      <c r="K58" s="105">
        <v>0</v>
      </c>
      <c r="L58" s="105">
        <v>0</v>
      </c>
      <c r="M58" s="105">
        <v>0</v>
      </c>
      <c r="N58" s="15">
        <v>0</v>
      </c>
    </row>
    <row r="59" spans="1:14" ht="35.15" hidden="1" customHeight="1" outlineLevel="1">
      <c r="A59" s="100">
        <v>72</v>
      </c>
      <c r="B59" s="101" t="s">
        <v>327</v>
      </c>
      <c r="C59" s="102" t="s">
        <v>422</v>
      </c>
      <c r="D59" s="103" t="s">
        <v>423</v>
      </c>
      <c r="E59" s="104" t="s">
        <v>339</v>
      </c>
      <c r="F59" s="105">
        <v>1.1961999999999999</v>
      </c>
      <c r="G59" s="105">
        <v>1.1961999999999999</v>
      </c>
      <c r="H59" s="105">
        <v>0</v>
      </c>
      <c r="I59" s="105">
        <v>1.1961999999999999</v>
      </c>
      <c r="J59" s="105">
        <v>0</v>
      </c>
      <c r="K59" s="105">
        <v>0</v>
      </c>
      <c r="L59" s="105">
        <v>0</v>
      </c>
      <c r="M59" s="105">
        <v>0</v>
      </c>
      <c r="N59" s="15">
        <v>0</v>
      </c>
    </row>
    <row r="60" spans="1:14" ht="35.15" hidden="1" customHeight="1" outlineLevel="1">
      <c r="A60" s="100">
        <v>74</v>
      </c>
      <c r="B60" s="101" t="s">
        <v>323</v>
      </c>
      <c r="C60" s="102" t="s">
        <v>424</v>
      </c>
      <c r="D60" s="103" t="s">
        <v>425</v>
      </c>
      <c r="E60" s="104" t="s">
        <v>326</v>
      </c>
      <c r="F60" s="105">
        <v>1.1924699999999999</v>
      </c>
      <c r="G60" s="105">
        <v>1.0924700000000001</v>
      </c>
      <c r="H60" s="105">
        <v>0</v>
      </c>
      <c r="I60" s="105">
        <v>1.0924700000000001</v>
      </c>
      <c r="J60" s="105">
        <v>0</v>
      </c>
      <c r="K60" s="105">
        <v>0.1</v>
      </c>
      <c r="L60" s="105">
        <v>0</v>
      </c>
      <c r="M60" s="105">
        <v>0</v>
      </c>
      <c r="N60" s="15">
        <v>0</v>
      </c>
    </row>
    <row r="61" spans="1:14" ht="35.15" hidden="1" customHeight="1" outlineLevel="1">
      <c r="A61" s="100">
        <v>87</v>
      </c>
      <c r="B61" s="101" t="s">
        <v>323</v>
      </c>
      <c r="C61" s="102" t="s">
        <v>426</v>
      </c>
      <c r="D61" s="103" t="s">
        <v>427</v>
      </c>
      <c r="E61" s="104" t="s">
        <v>326</v>
      </c>
      <c r="F61" s="105">
        <v>1.1729499999999999</v>
      </c>
      <c r="G61" s="105">
        <v>1.1729499999999999</v>
      </c>
      <c r="H61" s="105">
        <v>0</v>
      </c>
      <c r="I61" s="105">
        <v>1.1729499999999999</v>
      </c>
      <c r="J61" s="105">
        <v>0</v>
      </c>
      <c r="K61" s="105">
        <v>0</v>
      </c>
      <c r="L61" s="105">
        <v>0</v>
      </c>
      <c r="M61" s="105">
        <v>0</v>
      </c>
      <c r="N61" s="15">
        <v>0</v>
      </c>
    </row>
    <row r="62" spans="1:14" ht="35.15" hidden="1" customHeight="1" outlineLevel="1">
      <c r="A62" s="100">
        <v>11</v>
      </c>
      <c r="B62" s="101" t="s">
        <v>428</v>
      </c>
      <c r="C62" s="102" t="s">
        <v>429</v>
      </c>
      <c r="D62" s="103" t="s">
        <v>430</v>
      </c>
      <c r="E62" s="104" t="s">
        <v>326</v>
      </c>
      <c r="F62" s="105">
        <v>1.15977</v>
      </c>
      <c r="G62" s="105">
        <v>1.15977</v>
      </c>
      <c r="H62" s="105">
        <v>0</v>
      </c>
      <c r="I62" s="105">
        <v>1.15977</v>
      </c>
      <c r="J62" s="105">
        <v>0</v>
      </c>
      <c r="K62" s="105">
        <v>0</v>
      </c>
      <c r="L62" s="105">
        <v>0</v>
      </c>
      <c r="M62" s="105">
        <v>0</v>
      </c>
      <c r="N62" s="15">
        <v>0</v>
      </c>
    </row>
    <row r="63" spans="1:14" ht="35.15" hidden="1" customHeight="1" outlineLevel="1">
      <c r="A63" s="100">
        <v>121</v>
      </c>
      <c r="B63" s="101" t="s">
        <v>351</v>
      </c>
      <c r="C63" s="102" t="s">
        <v>431</v>
      </c>
      <c r="D63" s="103" t="s">
        <v>380</v>
      </c>
      <c r="E63" s="104" t="s">
        <v>326</v>
      </c>
      <c r="F63" s="105">
        <v>1.13131</v>
      </c>
      <c r="G63" s="105">
        <v>1.13131</v>
      </c>
      <c r="H63" s="105">
        <v>0</v>
      </c>
      <c r="I63" s="105">
        <v>1.13131</v>
      </c>
      <c r="J63" s="105">
        <v>0</v>
      </c>
      <c r="K63" s="105">
        <v>0</v>
      </c>
      <c r="L63" s="105">
        <v>0</v>
      </c>
      <c r="M63" s="105">
        <v>0</v>
      </c>
      <c r="N63" s="15">
        <v>0</v>
      </c>
    </row>
    <row r="64" spans="1:14" ht="35.15" hidden="1" customHeight="1" outlineLevel="1">
      <c r="A64" s="100">
        <v>54</v>
      </c>
      <c r="B64" s="101" t="s">
        <v>335</v>
      </c>
      <c r="C64" s="102" t="s">
        <v>432</v>
      </c>
      <c r="D64" s="103" t="s">
        <v>433</v>
      </c>
      <c r="E64" s="104" t="s">
        <v>339</v>
      </c>
      <c r="F64" s="105">
        <v>1.1071299999999999</v>
      </c>
      <c r="G64" s="105">
        <v>1.1071299999999999</v>
      </c>
      <c r="H64" s="105">
        <v>0</v>
      </c>
      <c r="I64" s="105">
        <v>1.1071299999999999</v>
      </c>
      <c r="J64" s="105">
        <v>0</v>
      </c>
      <c r="K64" s="105">
        <v>0</v>
      </c>
      <c r="L64" s="105">
        <v>0</v>
      </c>
      <c r="M64" s="105">
        <v>0</v>
      </c>
      <c r="N64" s="15">
        <v>0</v>
      </c>
    </row>
    <row r="65" spans="1:14" ht="35.15" hidden="1" customHeight="1" outlineLevel="1">
      <c r="A65" s="100">
        <v>123</v>
      </c>
      <c r="B65" s="101" t="s">
        <v>351</v>
      </c>
      <c r="C65" s="102" t="s">
        <v>434</v>
      </c>
      <c r="D65" s="103" t="s">
        <v>435</v>
      </c>
      <c r="E65" s="104" t="s">
        <v>339</v>
      </c>
      <c r="F65" s="105">
        <v>1.0549599999999999</v>
      </c>
      <c r="G65" s="105">
        <v>1.0549599999999999</v>
      </c>
      <c r="H65" s="105">
        <v>0</v>
      </c>
      <c r="I65" s="105">
        <v>1.0549599999999999</v>
      </c>
      <c r="J65" s="105">
        <v>0</v>
      </c>
      <c r="K65" s="105">
        <v>0</v>
      </c>
      <c r="L65" s="105">
        <v>0</v>
      </c>
      <c r="M65" s="105">
        <v>0</v>
      </c>
      <c r="N65" s="15">
        <v>0</v>
      </c>
    </row>
    <row r="66" spans="1:14" ht="35.15" hidden="1" customHeight="1" outlineLevel="1">
      <c r="A66" s="100">
        <v>44</v>
      </c>
      <c r="B66" s="101" t="s">
        <v>335</v>
      </c>
      <c r="C66" s="102" t="s">
        <v>436</v>
      </c>
      <c r="D66" s="103" t="s">
        <v>437</v>
      </c>
      <c r="E66" s="104" t="s">
        <v>326</v>
      </c>
      <c r="F66" s="105">
        <v>0.87533000000000005</v>
      </c>
      <c r="G66" s="105">
        <v>0.87533000000000005</v>
      </c>
      <c r="H66" s="105">
        <v>0</v>
      </c>
      <c r="I66" s="105">
        <v>2.8850000000000001E-2</v>
      </c>
      <c r="J66" s="105">
        <v>0</v>
      </c>
      <c r="K66" s="105">
        <v>0</v>
      </c>
      <c r="L66" s="105">
        <v>0</v>
      </c>
      <c r="M66" s="105">
        <v>0</v>
      </c>
      <c r="N66" s="15">
        <v>0</v>
      </c>
    </row>
    <row r="67" spans="1:14" ht="35.15" hidden="1" customHeight="1" outlineLevel="1">
      <c r="A67" s="100">
        <v>52</v>
      </c>
      <c r="B67" s="101" t="s">
        <v>335</v>
      </c>
      <c r="C67" s="102" t="s">
        <v>438</v>
      </c>
      <c r="D67" s="103" t="s">
        <v>439</v>
      </c>
      <c r="E67" s="104" t="s">
        <v>326</v>
      </c>
      <c r="F67" s="105">
        <v>0.82955000000000001</v>
      </c>
      <c r="G67" s="105">
        <v>0.82955000000000001</v>
      </c>
      <c r="H67" s="105">
        <v>0</v>
      </c>
      <c r="I67" s="105">
        <v>0</v>
      </c>
      <c r="J67" s="105">
        <v>0</v>
      </c>
      <c r="K67" s="105">
        <v>0</v>
      </c>
      <c r="L67" s="105">
        <v>0</v>
      </c>
      <c r="M67" s="105">
        <v>0</v>
      </c>
      <c r="N67" s="15">
        <v>0</v>
      </c>
    </row>
    <row r="68" spans="1:14" ht="35.15" hidden="1" customHeight="1" outlineLevel="1">
      <c r="A68" s="100">
        <v>95</v>
      </c>
      <c r="B68" s="101" t="s">
        <v>371</v>
      </c>
      <c r="C68" s="102" t="s">
        <v>440</v>
      </c>
      <c r="D68" s="103" t="s">
        <v>441</v>
      </c>
      <c r="E68" s="104" t="s">
        <v>326</v>
      </c>
      <c r="F68" s="105">
        <v>0.82864000000000004</v>
      </c>
      <c r="G68" s="105">
        <v>0.82864000000000004</v>
      </c>
      <c r="H68" s="105">
        <v>0</v>
      </c>
      <c r="I68" s="105">
        <v>0.82864000000000004</v>
      </c>
      <c r="J68" s="105">
        <v>0</v>
      </c>
      <c r="K68" s="105">
        <v>0</v>
      </c>
      <c r="L68" s="105">
        <v>0</v>
      </c>
      <c r="M68" s="105">
        <v>0</v>
      </c>
      <c r="N68" s="15">
        <v>0</v>
      </c>
    </row>
    <row r="69" spans="1:14" ht="35.15" hidden="1" customHeight="1" outlineLevel="1">
      <c r="A69" s="100">
        <v>31</v>
      </c>
      <c r="B69" s="101" t="s">
        <v>331</v>
      </c>
      <c r="C69" s="102" t="s">
        <v>442</v>
      </c>
      <c r="D69" s="103" t="s">
        <v>443</v>
      </c>
      <c r="E69" s="104" t="s">
        <v>326</v>
      </c>
      <c r="F69" s="105">
        <v>0.8</v>
      </c>
      <c r="G69" s="105">
        <v>0.8</v>
      </c>
      <c r="H69" s="105">
        <v>0</v>
      </c>
      <c r="I69" s="105">
        <v>0.8</v>
      </c>
      <c r="J69" s="105">
        <v>0</v>
      </c>
      <c r="K69" s="105">
        <v>0</v>
      </c>
      <c r="L69" s="105">
        <v>0</v>
      </c>
      <c r="M69" s="105">
        <v>0</v>
      </c>
      <c r="N69" s="15">
        <v>0</v>
      </c>
    </row>
    <row r="70" spans="1:14" ht="35.15" hidden="1" customHeight="1" outlineLevel="1">
      <c r="A70" s="100">
        <v>35</v>
      </c>
      <c r="B70" s="101" t="s">
        <v>331</v>
      </c>
      <c r="C70" s="102" t="s">
        <v>444</v>
      </c>
      <c r="D70" s="103" t="s">
        <v>445</v>
      </c>
      <c r="E70" s="104" t="s">
        <v>326</v>
      </c>
      <c r="F70" s="105">
        <v>0.74990999999999997</v>
      </c>
      <c r="G70" s="105">
        <v>0.74990999999999997</v>
      </c>
      <c r="H70" s="105">
        <v>0</v>
      </c>
      <c r="I70" s="105">
        <v>0.74990999999999997</v>
      </c>
      <c r="J70" s="105">
        <v>0</v>
      </c>
      <c r="K70" s="105">
        <v>0</v>
      </c>
      <c r="L70" s="105">
        <v>0</v>
      </c>
      <c r="M70" s="105">
        <v>0</v>
      </c>
      <c r="N70" s="15">
        <v>0</v>
      </c>
    </row>
    <row r="71" spans="1:14" ht="35.15" hidden="1" customHeight="1" outlineLevel="1">
      <c r="A71" s="100">
        <v>5</v>
      </c>
      <c r="B71" s="101" t="s">
        <v>330</v>
      </c>
      <c r="C71" s="102" t="s">
        <v>446</v>
      </c>
      <c r="D71" s="103" t="s">
        <v>447</v>
      </c>
      <c r="E71" s="104" t="s">
        <v>326</v>
      </c>
      <c r="F71" s="105">
        <v>0.64622000000000002</v>
      </c>
      <c r="G71" s="105">
        <v>0.32663999999999999</v>
      </c>
      <c r="H71" s="105">
        <v>0</v>
      </c>
      <c r="I71" s="105">
        <v>0.32663999999999999</v>
      </c>
      <c r="J71" s="105">
        <v>0</v>
      </c>
      <c r="K71" s="105">
        <v>0.31957999999999998</v>
      </c>
      <c r="L71" s="105">
        <v>0.31957999999999998</v>
      </c>
      <c r="M71" s="105">
        <v>0</v>
      </c>
      <c r="N71" s="15">
        <v>0</v>
      </c>
    </row>
    <row r="72" spans="1:14" ht="35.15" hidden="1" customHeight="1" outlineLevel="1">
      <c r="A72" s="100">
        <v>117</v>
      </c>
      <c r="B72" s="101" t="s">
        <v>351</v>
      </c>
      <c r="C72" s="102" t="s">
        <v>448</v>
      </c>
      <c r="D72" s="103" t="s">
        <v>421</v>
      </c>
      <c r="E72" s="104" t="s">
        <v>326</v>
      </c>
      <c r="F72" s="105">
        <v>0.55784</v>
      </c>
      <c r="G72" s="105">
        <v>0.55784</v>
      </c>
      <c r="H72" s="105">
        <v>0</v>
      </c>
      <c r="I72" s="105">
        <v>0.55784</v>
      </c>
      <c r="J72" s="105">
        <v>0</v>
      </c>
      <c r="K72" s="105">
        <v>0</v>
      </c>
      <c r="L72" s="105">
        <v>0</v>
      </c>
      <c r="M72" s="105">
        <v>0</v>
      </c>
      <c r="N72" s="15">
        <v>0</v>
      </c>
    </row>
    <row r="73" spans="1:14" ht="35.15" hidden="1" customHeight="1" outlineLevel="1">
      <c r="A73" s="100">
        <v>78</v>
      </c>
      <c r="B73" s="101" t="s">
        <v>323</v>
      </c>
      <c r="C73" s="102" t="s">
        <v>449</v>
      </c>
      <c r="D73" s="103" t="s">
        <v>450</v>
      </c>
      <c r="E73" s="104" t="s">
        <v>326</v>
      </c>
      <c r="F73" s="105">
        <v>0.55054999999999998</v>
      </c>
      <c r="G73" s="105">
        <v>0.55054999999999998</v>
      </c>
      <c r="H73" s="105">
        <v>0</v>
      </c>
      <c r="I73" s="105">
        <v>0.55054999999999998</v>
      </c>
      <c r="J73" s="105">
        <v>0</v>
      </c>
      <c r="K73" s="105">
        <v>0</v>
      </c>
      <c r="L73" s="105">
        <v>0</v>
      </c>
      <c r="M73" s="105">
        <v>0</v>
      </c>
      <c r="N73" s="15">
        <v>0</v>
      </c>
    </row>
    <row r="74" spans="1:14" ht="35.15" hidden="1" customHeight="1" outlineLevel="1">
      <c r="A74" s="100">
        <v>34</v>
      </c>
      <c r="B74" s="101" t="s">
        <v>331</v>
      </c>
      <c r="C74" s="102" t="s">
        <v>451</v>
      </c>
      <c r="D74" s="103" t="s">
        <v>452</v>
      </c>
      <c r="E74" s="104" t="s">
        <v>326</v>
      </c>
      <c r="F74" s="105">
        <v>0.47356999999999999</v>
      </c>
      <c r="G74" s="105">
        <v>0.47356999999999999</v>
      </c>
      <c r="H74" s="105">
        <v>0</v>
      </c>
      <c r="I74" s="105">
        <v>0.47356999999999999</v>
      </c>
      <c r="J74" s="105">
        <v>0</v>
      </c>
      <c r="K74" s="105">
        <v>0</v>
      </c>
      <c r="L74" s="105">
        <v>0</v>
      </c>
      <c r="M74" s="105">
        <v>0</v>
      </c>
      <c r="N74" s="15">
        <v>0</v>
      </c>
    </row>
    <row r="75" spans="1:14" ht="35.15" hidden="1" customHeight="1" outlineLevel="1">
      <c r="A75" s="100">
        <v>40</v>
      </c>
      <c r="B75" s="101" t="s">
        <v>335</v>
      </c>
      <c r="C75" s="102" t="s">
        <v>195</v>
      </c>
      <c r="D75" s="103" t="s">
        <v>453</v>
      </c>
      <c r="E75" s="104" t="s">
        <v>326</v>
      </c>
      <c r="F75" s="105">
        <v>0.43908999999999998</v>
      </c>
      <c r="G75" s="105">
        <v>0.43241000000000002</v>
      </c>
      <c r="H75" s="105">
        <v>0</v>
      </c>
      <c r="I75" s="105">
        <v>0</v>
      </c>
      <c r="J75" s="105">
        <v>0</v>
      </c>
      <c r="K75" s="105">
        <v>0</v>
      </c>
      <c r="L75" s="105">
        <v>0</v>
      </c>
      <c r="M75" s="105">
        <v>6.6800000000000002E-3</v>
      </c>
      <c r="N75" s="15">
        <v>0</v>
      </c>
    </row>
    <row r="76" spans="1:14" ht="35.15" hidden="1" customHeight="1" outlineLevel="1">
      <c r="A76" s="100">
        <v>21</v>
      </c>
      <c r="B76" s="101" t="s">
        <v>395</v>
      </c>
      <c r="C76" s="102" t="s">
        <v>454</v>
      </c>
      <c r="D76" s="103" t="s">
        <v>455</v>
      </c>
      <c r="E76" s="104" t="s">
        <v>326</v>
      </c>
      <c r="F76" s="105">
        <v>0.41143000000000002</v>
      </c>
      <c r="G76" s="105">
        <v>0.41143000000000002</v>
      </c>
      <c r="H76" s="105">
        <v>0</v>
      </c>
      <c r="I76" s="105">
        <v>0.41143000000000002</v>
      </c>
      <c r="J76" s="105">
        <v>0</v>
      </c>
      <c r="K76" s="105">
        <v>0</v>
      </c>
      <c r="L76" s="105">
        <v>0</v>
      </c>
      <c r="M76" s="105">
        <v>0</v>
      </c>
      <c r="N76" s="15">
        <v>0</v>
      </c>
    </row>
    <row r="77" spans="1:14" ht="35.15" hidden="1" customHeight="1" outlineLevel="1">
      <c r="A77" s="100">
        <v>15</v>
      </c>
      <c r="B77" s="101" t="s">
        <v>395</v>
      </c>
      <c r="C77" s="102" t="s">
        <v>456</v>
      </c>
      <c r="D77" s="103" t="s">
        <v>457</v>
      </c>
      <c r="E77" s="104" t="s">
        <v>326</v>
      </c>
      <c r="F77" s="105">
        <v>0.37686999999999998</v>
      </c>
      <c r="G77" s="105">
        <v>0.37686999999999998</v>
      </c>
      <c r="H77" s="105">
        <v>0</v>
      </c>
      <c r="I77" s="105">
        <v>0.37686999999999998</v>
      </c>
      <c r="J77" s="105">
        <v>0</v>
      </c>
      <c r="K77" s="105">
        <v>0</v>
      </c>
      <c r="L77" s="105">
        <v>0</v>
      </c>
      <c r="M77" s="105">
        <v>0</v>
      </c>
      <c r="N77" s="15">
        <v>0</v>
      </c>
    </row>
    <row r="78" spans="1:14" ht="35.15" hidden="1" customHeight="1" outlineLevel="1">
      <c r="A78" s="100">
        <v>70</v>
      </c>
      <c r="B78" s="101" t="s">
        <v>327</v>
      </c>
      <c r="C78" s="102" t="s">
        <v>458</v>
      </c>
      <c r="D78" s="103" t="s">
        <v>459</v>
      </c>
      <c r="E78" s="104" t="s">
        <v>326</v>
      </c>
      <c r="F78" s="105">
        <v>0.36209000000000002</v>
      </c>
      <c r="G78" s="105">
        <v>0.31989000000000001</v>
      </c>
      <c r="H78" s="105">
        <v>0</v>
      </c>
      <c r="I78" s="105">
        <v>0.11</v>
      </c>
      <c r="J78" s="105">
        <v>0</v>
      </c>
      <c r="K78" s="105">
        <v>0.10256999999999999</v>
      </c>
      <c r="L78" s="105">
        <v>0</v>
      </c>
      <c r="M78" s="105">
        <v>-6.037E-2</v>
      </c>
      <c r="N78" s="15">
        <v>0</v>
      </c>
    </row>
    <row r="79" spans="1:14" ht="35.15" hidden="1" customHeight="1" outlineLevel="1">
      <c r="A79" s="100">
        <v>23</v>
      </c>
      <c r="B79" s="101" t="s">
        <v>331</v>
      </c>
      <c r="C79" s="102" t="s">
        <v>460</v>
      </c>
      <c r="D79" s="103" t="s">
        <v>461</v>
      </c>
      <c r="E79" s="104" t="s">
        <v>326</v>
      </c>
      <c r="F79" s="105">
        <v>0.31219000000000002</v>
      </c>
      <c r="G79" s="105">
        <v>0.31219000000000002</v>
      </c>
      <c r="H79" s="105">
        <v>0</v>
      </c>
      <c r="I79" s="105">
        <v>0.31219000000000002</v>
      </c>
      <c r="J79" s="105">
        <v>0</v>
      </c>
      <c r="K79" s="105">
        <v>0</v>
      </c>
      <c r="L79" s="105">
        <v>0</v>
      </c>
      <c r="M79" s="105">
        <v>0</v>
      </c>
      <c r="N79" s="15">
        <v>0</v>
      </c>
    </row>
    <row r="80" spans="1:14" ht="35.15" hidden="1" customHeight="1" outlineLevel="1">
      <c r="A80" s="100">
        <v>24</v>
      </c>
      <c r="B80" s="101" t="s">
        <v>331</v>
      </c>
      <c r="C80" s="102" t="s">
        <v>462</v>
      </c>
      <c r="D80" s="103" t="s">
        <v>463</v>
      </c>
      <c r="E80" s="104" t="s">
        <v>326</v>
      </c>
      <c r="F80" s="105">
        <v>0.30481999999999998</v>
      </c>
      <c r="G80" s="105">
        <v>0.27200000000000002</v>
      </c>
      <c r="H80" s="105">
        <v>0</v>
      </c>
      <c r="I80" s="105">
        <v>0.17355000000000001</v>
      </c>
      <c r="J80" s="105">
        <v>0</v>
      </c>
      <c r="K80" s="105">
        <v>0</v>
      </c>
      <c r="L80" s="105">
        <v>0</v>
      </c>
      <c r="M80" s="105">
        <v>3.2820000000000002E-2</v>
      </c>
      <c r="N80" s="15">
        <v>0</v>
      </c>
    </row>
    <row r="81" spans="1:14" ht="35.15" hidden="1" customHeight="1" outlineLevel="1">
      <c r="A81" s="100">
        <v>81</v>
      </c>
      <c r="B81" s="101" t="s">
        <v>323</v>
      </c>
      <c r="C81" s="102" t="s">
        <v>464</v>
      </c>
      <c r="D81" s="103" t="s">
        <v>465</v>
      </c>
      <c r="E81" s="104" t="s">
        <v>326</v>
      </c>
      <c r="F81" s="105">
        <v>0.29975000000000002</v>
      </c>
      <c r="G81" s="105">
        <v>0.29975000000000002</v>
      </c>
      <c r="H81" s="105">
        <v>0</v>
      </c>
      <c r="I81" s="105">
        <v>0.29975000000000002</v>
      </c>
      <c r="J81" s="105">
        <v>0</v>
      </c>
      <c r="K81" s="105">
        <v>0</v>
      </c>
      <c r="L81" s="105">
        <v>0</v>
      </c>
      <c r="M81" s="105">
        <v>0</v>
      </c>
      <c r="N81" s="15">
        <v>0</v>
      </c>
    </row>
    <row r="82" spans="1:14" ht="35.15" hidden="1" customHeight="1" outlineLevel="1">
      <c r="A82" s="100">
        <v>100</v>
      </c>
      <c r="B82" s="101" t="s">
        <v>371</v>
      </c>
      <c r="C82" s="102" t="s">
        <v>466</v>
      </c>
      <c r="D82" s="103" t="s">
        <v>467</v>
      </c>
      <c r="E82" s="104" t="s">
        <v>339</v>
      </c>
      <c r="F82" s="105">
        <v>0.29264000000000001</v>
      </c>
      <c r="G82" s="105">
        <v>0.29264000000000001</v>
      </c>
      <c r="H82" s="105">
        <v>0</v>
      </c>
      <c r="I82" s="105">
        <v>0.29264000000000001</v>
      </c>
      <c r="J82" s="105">
        <v>0</v>
      </c>
      <c r="K82" s="105">
        <v>0</v>
      </c>
      <c r="L82" s="105">
        <v>0</v>
      </c>
      <c r="M82" s="105">
        <v>0</v>
      </c>
      <c r="N82" s="15">
        <v>0</v>
      </c>
    </row>
    <row r="83" spans="1:14" ht="35.15" hidden="1" customHeight="1" outlineLevel="1">
      <c r="A83" s="100">
        <v>77</v>
      </c>
      <c r="B83" s="101" t="s">
        <v>323</v>
      </c>
      <c r="C83" s="102" t="s">
        <v>468</v>
      </c>
      <c r="D83" s="103" t="s">
        <v>469</v>
      </c>
      <c r="E83" s="104" t="s">
        <v>326</v>
      </c>
      <c r="F83" s="105">
        <v>0.29098000000000002</v>
      </c>
      <c r="G83" s="105">
        <v>0.29098000000000002</v>
      </c>
      <c r="H83" s="105">
        <v>0</v>
      </c>
      <c r="I83" s="105">
        <v>0.29098000000000002</v>
      </c>
      <c r="J83" s="105">
        <v>0</v>
      </c>
      <c r="K83" s="105">
        <v>0</v>
      </c>
      <c r="L83" s="105">
        <v>0</v>
      </c>
      <c r="M83" s="105">
        <v>0</v>
      </c>
      <c r="N83" s="15">
        <v>0</v>
      </c>
    </row>
    <row r="84" spans="1:14" ht="35.15" hidden="1" customHeight="1" outlineLevel="1">
      <c r="A84" s="100">
        <v>89</v>
      </c>
      <c r="B84" s="101" t="s">
        <v>323</v>
      </c>
      <c r="C84" s="102" t="s">
        <v>470</v>
      </c>
      <c r="D84" s="103" t="s">
        <v>471</v>
      </c>
      <c r="E84" s="104" t="s">
        <v>326</v>
      </c>
      <c r="F84" s="105">
        <v>0.28327999999999998</v>
      </c>
      <c r="G84" s="105">
        <v>0.28327999999999998</v>
      </c>
      <c r="H84" s="105">
        <v>0</v>
      </c>
      <c r="I84" s="105">
        <v>0.28327999999999998</v>
      </c>
      <c r="J84" s="105">
        <v>0</v>
      </c>
      <c r="K84" s="105">
        <v>0</v>
      </c>
      <c r="L84" s="105">
        <v>0</v>
      </c>
      <c r="M84" s="105">
        <v>0</v>
      </c>
      <c r="N84" s="15">
        <v>0</v>
      </c>
    </row>
    <row r="85" spans="1:14" ht="35.15" hidden="1" customHeight="1" outlineLevel="1">
      <c r="A85" s="100">
        <v>122</v>
      </c>
      <c r="B85" s="101" t="s">
        <v>351</v>
      </c>
      <c r="C85" s="102" t="s">
        <v>472</v>
      </c>
      <c r="D85" s="103" t="s">
        <v>383</v>
      </c>
      <c r="E85" s="104" t="s">
        <v>326</v>
      </c>
      <c r="F85" s="105">
        <v>0.27761999999999998</v>
      </c>
      <c r="G85" s="105">
        <v>0.27761999999999998</v>
      </c>
      <c r="H85" s="105">
        <v>0</v>
      </c>
      <c r="I85" s="105">
        <v>0</v>
      </c>
      <c r="J85" s="105">
        <v>0</v>
      </c>
      <c r="K85" s="105">
        <v>0</v>
      </c>
      <c r="L85" s="105">
        <v>0</v>
      </c>
      <c r="M85" s="105">
        <v>0</v>
      </c>
      <c r="N85" s="15">
        <v>0</v>
      </c>
    </row>
    <row r="86" spans="1:14" ht="35.15" hidden="1" customHeight="1" outlineLevel="1">
      <c r="A86" s="100">
        <v>85</v>
      </c>
      <c r="B86" s="101" t="s">
        <v>323</v>
      </c>
      <c r="C86" s="102" t="s">
        <v>473</v>
      </c>
      <c r="D86" s="103" t="s">
        <v>474</v>
      </c>
      <c r="E86" s="104" t="s">
        <v>326</v>
      </c>
      <c r="F86" s="105">
        <v>0.25973000000000002</v>
      </c>
      <c r="G86" s="105">
        <v>0.25973000000000002</v>
      </c>
      <c r="H86" s="105">
        <v>0</v>
      </c>
      <c r="I86" s="105">
        <v>0.25973000000000002</v>
      </c>
      <c r="J86" s="105">
        <v>0</v>
      </c>
      <c r="K86" s="105">
        <v>0</v>
      </c>
      <c r="L86" s="105">
        <v>0</v>
      </c>
      <c r="M86" s="105">
        <v>0</v>
      </c>
      <c r="N86" s="15">
        <v>0</v>
      </c>
    </row>
    <row r="87" spans="1:14" ht="35.15" hidden="1" customHeight="1" outlineLevel="1">
      <c r="A87" s="100">
        <v>42</v>
      </c>
      <c r="B87" s="101" t="s">
        <v>335</v>
      </c>
      <c r="C87" s="102" t="s">
        <v>475</v>
      </c>
      <c r="D87" s="103" t="s">
        <v>476</v>
      </c>
      <c r="E87" s="104" t="s">
        <v>326</v>
      </c>
      <c r="F87" s="105">
        <v>0.25545000000000001</v>
      </c>
      <c r="G87" s="105">
        <v>0.25545000000000001</v>
      </c>
      <c r="H87" s="105">
        <v>0.25545000000000001</v>
      </c>
      <c r="I87" s="105">
        <v>0</v>
      </c>
      <c r="J87" s="105">
        <v>0</v>
      </c>
      <c r="K87" s="105">
        <v>0</v>
      </c>
      <c r="L87" s="105">
        <v>0</v>
      </c>
      <c r="M87" s="105">
        <v>0</v>
      </c>
      <c r="N87" s="15">
        <v>0</v>
      </c>
    </row>
    <row r="88" spans="1:14" ht="35.15" hidden="1" customHeight="1" outlineLevel="1">
      <c r="A88" s="100">
        <v>19</v>
      </c>
      <c r="B88" s="101" t="s">
        <v>395</v>
      </c>
      <c r="C88" s="102" t="s">
        <v>477</v>
      </c>
      <c r="D88" s="103" t="s">
        <v>478</v>
      </c>
      <c r="E88" s="104" t="s">
        <v>326</v>
      </c>
      <c r="F88" s="105">
        <v>0.25190000000000001</v>
      </c>
      <c r="G88" s="105">
        <v>0.18809999999999999</v>
      </c>
      <c r="H88" s="105">
        <v>0</v>
      </c>
      <c r="I88" s="105">
        <v>0.18809999999999999</v>
      </c>
      <c r="J88" s="105">
        <v>0</v>
      </c>
      <c r="K88" s="105">
        <v>0</v>
      </c>
      <c r="L88" s="105">
        <v>0</v>
      </c>
      <c r="M88" s="105">
        <v>6.3799999999999996E-2</v>
      </c>
      <c r="N88" s="15">
        <v>0</v>
      </c>
    </row>
    <row r="89" spans="1:14" ht="35.15" hidden="1" customHeight="1" outlineLevel="1">
      <c r="A89" s="100">
        <v>75</v>
      </c>
      <c r="B89" s="101" t="s">
        <v>323</v>
      </c>
      <c r="C89" s="102" t="s">
        <v>479</v>
      </c>
      <c r="D89" s="103" t="s">
        <v>480</v>
      </c>
      <c r="E89" s="104" t="s">
        <v>326</v>
      </c>
      <c r="F89" s="105">
        <v>0.24112</v>
      </c>
      <c r="G89" s="105">
        <v>0.24112</v>
      </c>
      <c r="H89" s="105">
        <v>0</v>
      </c>
      <c r="I89" s="105">
        <v>0.24112</v>
      </c>
      <c r="J89" s="105">
        <v>0</v>
      </c>
      <c r="K89" s="105">
        <v>0</v>
      </c>
      <c r="L89" s="105">
        <v>0</v>
      </c>
      <c r="M89" s="105">
        <v>0</v>
      </c>
      <c r="N89" s="15">
        <v>0</v>
      </c>
    </row>
    <row r="90" spans="1:14" ht="35.15" hidden="1" customHeight="1" outlineLevel="1">
      <c r="A90" s="100">
        <v>14</v>
      </c>
      <c r="B90" s="101" t="s">
        <v>395</v>
      </c>
      <c r="C90" s="102" t="s">
        <v>481</v>
      </c>
      <c r="D90" s="103" t="s">
        <v>482</v>
      </c>
      <c r="E90" s="104" t="s">
        <v>326</v>
      </c>
      <c r="F90" s="105">
        <v>0.24</v>
      </c>
      <c r="G90" s="105">
        <v>0.24</v>
      </c>
      <c r="H90" s="105">
        <v>0</v>
      </c>
      <c r="I90" s="105">
        <v>0.24</v>
      </c>
      <c r="J90" s="105">
        <v>0</v>
      </c>
      <c r="K90" s="105">
        <v>0</v>
      </c>
      <c r="L90" s="105">
        <v>0</v>
      </c>
      <c r="M90" s="105">
        <v>0</v>
      </c>
      <c r="N90" s="15">
        <v>0</v>
      </c>
    </row>
    <row r="91" spans="1:14" ht="35.15" hidden="1" customHeight="1" outlineLevel="1">
      <c r="A91" s="100">
        <v>86</v>
      </c>
      <c r="B91" s="101" t="s">
        <v>323</v>
      </c>
      <c r="C91" s="102" t="s">
        <v>298</v>
      </c>
      <c r="D91" s="103" t="s">
        <v>285</v>
      </c>
      <c r="E91" s="104" t="s">
        <v>326</v>
      </c>
      <c r="F91" s="105">
        <v>0.20544999999999999</v>
      </c>
      <c r="G91" s="105">
        <v>0</v>
      </c>
      <c r="H91" s="105">
        <v>0</v>
      </c>
      <c r="I91" s="105">
        <v>0</v>
      </c>
      <c r="J91" s="105">
        <v>0</v>
      </c>
      <c r="K91" s="105">
        <v>0</v>
      </c>
      <c r="L91" s="105">
        <v>0</v>
      </c>
      <c r="M91" s="105">
        <v>0.20544999999999999</v>
      </c>
      <c r="N91" s="15">
        <v>0</v>
      </c>
    </row>
    <row r="92" spans="1:14" ht="35.15" hidden="1" customHeight="1" outlineLevel="1">
      <c r="A92" s="100">
        <v>111</v>
      </c>
      <c r="B92" s="101" t="s">
        <v>483</v>
      </c>
      <c r="C92" s="102" t="s">
        <v>484</v>
      </c>
      <c r="D92" s="103" t="s">
        <v>485</v>
      </c>
      <c r="E92" s="104" t="s">
        <v>326</v>
      </c>
      <c r="F92" s="105">
        <v>0.20233999999999999</v>
      </c>
      <c r="G92" s="105">
        <v>8.498E-2</v>
      </c>
      <c r="H92" s="105">
        <v>0</v>
      </c>
      <c r="I92" s="105">
        <v>0</v>
      </c>
      <c r="J92" s="105">
        <v>0</v>
      </c>
      <c r="K92" s="105">
        <v>0</v>
      </c>
      <c r="L92" s="105">
        <v>0</v>
      </c>
      <c r="M92" s="105">
        <v>0.11736000000000001</v>
      </c>
      <c r="N92" s="15">
        <v>0</v>
      </c>
    </row>
    <row r="93" spans="1:14" ht="35.15" hidden="1" customHeight="1" outlineLevel="1">
      <c r="A93" s="100">
        <v>92</v>
      </c>
      <c r="B93" s="101" t="s">
        <v>371</v>
      </c>
      <c r="C93" s="102" t="s">
        <v>486</v>
      </c>
      <c r="D93" s="103" t="s">
        <v>487</v>
      </c>
      <c r="E93" s="104" t="s">
        <v>326</v>
      </c>
      <c r="F93" s="105">
        <v>0.20027</v>
      </c>
      <c r="G93" s="105">
        <v>0.20027</v>
      </c>
      <c r="H93" s="105">
        <v>0</v>
      </c>
      <c r="I93" s="105">
        <v>0.20027</v>
      </c>
      <c r="J93" s="105">
        <v>0</v>
      </c>
      <c r="K93" s="105">
        <v>0</v>
      </c>
      <c r="L93" s="105">
        <v>0</v>
      </c>
      <c r="M93" s="105">
        <v>0</v>
      </c>
      <c r="N93" s="15">
        <v>0</v>
      </c>
    </row>
    <row r="94" spans="1:14" ht="35.15" hidden="1" customHeight="1" outlineLevel="1">
      <c r="A94" s="100">
        <v>13</v>
      </c>
      <c r="B94" s="101" t="s">
        <v>395</v>
      </c>
      <c r="C94" s="102" t="s">
        <v>488</v>
      </c>
      <c r="D94" s="103" t="s">
        <v>489</v>
      </c>
      <c r="E94" s="104" t="s">
        <v>326</v>
      </c>
      <c r="F94" s="105">
        <v>0.19861999999999999</v>
      </c>
      <c r="G94" s="105">
        <v>0.19861999999999999</v>
      </c>
      <c r="H94" s="105">
        <v>0</v>
      </c>
      <c r="I94" s="105">
        <v>0.19861999999999999</v>
      </c>
      <c r="J94" s="105">
        <v>0</v>
      </c>
      <c r="K94" s="105">
        <v>0</v>
      </c>
      <c r="L94" s="105">
        <v>0</v>
      </c>
      <c r="M94" s="105">
        <v>0</v>
      </c>
      <c r="N94" s="15">
        <v>0</v>
      </c>
    </row>
    <row r="95" spans="1:14" ht="35.15" hidden="1" customHeight="1" outlineLevel="1">
      <c r="A95" s="100">
        <v>93</v>
      </c>
      <c r="B95" s="101" t="s">
        <v>371</v>
      </c>
      <c r="C95" s="102" t="s">
        <v>490</v>
      </c>
      <c r="D95" s="103" t="s">
        <v>491</v>
      </c>
      <c r="E95" s="104" t="s">
        <v>326</v>
      </c>
      <c r="F95" s="105">
        <v>0.17960999999999999</v>
      </c>
      <c r="G95" s="105">
        <v>0.17960999999999999</v>
      </c>
      <c r="H95" s="105">
        <v>0</v>
      </c>
      <c r="I95" s="105">
        <v>0.17960999999999999</v>
      </c>
      <c r="J95" s="105">
        <v>0</v>
      </c>
      <c r="K95" s="105">
        <v>0</v>
      </c>
      <c r="L95" s="105">
        <v>0</v>
      </c>
      <c r="M95" s="105">
        <v>0</v>
      </c>
      <c r="N95" s="15">
        <v>0</v>
      </c>
    </row>
    <row r="96" spans="1:14" ht="35.15" hidden="1" customHeight="1" outlineLevel="1">
      <c r="A96" s="100">
        <v>76</v>
      </c>
      <c r="B96" s="101" t="s">
        <v>323</v>
      </c>
      <c r="C96" s="102" t="s">
        <v>492</v>
      </c>
      <c r="D96" s="103" t="s">
        <v>493</v>
      </c>
      <c r="E96" s="104" t="s">
        <v>326</v>
      </c>
      <c r="F96" s="105">
        <v>0.15310000000000001</v>
      </c>
      <c r="G96" s="105">
        <v>0.15310000000000001</v>
      </c>
      <c r="H96" s="105">
        <v>0</v>
      </c>
      <c r="I96" s="105">
        <v>0.15310000000000001</v>
      </c>
      <c r="J96" s="105">
        <v>0</v>
      </c>
      <c r="K96" s="105">
        <v>0</v>
      </c>
      <c r="L96" s="105">
        <v>0</v>
      </c>
      <c r="M96" s="105">
        <v>0</v>
      </c>
      <c r="N96" s="15">
        <v>0</v>
      </c>
    </row>
    <row r="97" spans="1:14" ht="35.15" hidden="1" customHeight="1" outlineLevel="1">
      <c r="A97" s="100">
        <v>115</v>
      </c>
      <c r="B97" s="101" t="s">
        <v>351</v>
      </c>
      <c r="C97" s="102" t="s">
        <v>494</v>
      </c>
      <c r="D97" s="103" t="s">
        <v>495</v>
      </c>
      <c r="E97" s="104" t="s">
        <v>326</v>
      </c>
      <c r="F97" s="105">
        <v>0.12778</v>
      </c>
      <c r="G97" s="105">
        <v>0.12778</v>
      </c>
      <c r="H97" s="105">
        <v>0</v>
      </c>
      <c r="I97" s="105">
        <v>0.12778</v>
      </c>
      <c r="J97" s="105">
        <v>0</v>
      </c>
      <c r="K97" s="105">
        <v>0</v>
      </c>
      <c r="L97" s="105">
        <v>0</v>
      </c>
      <c r="M97" s="105">
        <v>0</v>
      </c>
      <c r="N97" s="15">
        <v>0</v>
      </c>
    </row>
    <row r="98" spans="1:14" ht="35.15" hidden="1" customHeight="1" outlineLevel="1">
      <c r="A98" s="100">
        <v>67</v>
      </c>
      <c r="B98" s="101" t="s">
        <v>327</v>
      </c>
      <c r="C98" s="102" t="s">
        <v>496</v>
      </c>
      <c r="D98" s="103" t="s">
        <v>497</v>
      </c>
      <c r="E98" s="104" t="s">
        <v>326</v>
      </c>
      <c r="F98" s="105">
        <v>0.12257</v>
      </c>
      <c r="G98" s="105">
        <v>0.12257</v>
      </c>
      <c r="H98" s="105">
        <v>0</v>
      </c>
      <c r="I98" s="105">
        <v>0.12257</v>
      </c>
      <c r="J98" s="105">
        <v>0</v>
      </c>
      <c r="K98" s="105">
        <v>0</v>
      </c>
      <c r="L98" s="105">
        <v>0</v>
      </c>
      <c r="M98" s="105">
        <v>0</v>
      </c>
      <c r="N98" s="15">
        <v>0</v>
      </c>
    </row>
    <row r="99" spans="1:14" ht="35.15" hidden="1" customHeight="1" outlineLevel="1">
      <c r="A99" s="100">
        <v>9</v>
      </c>
      <c r="B99" s="101" t="s">
        <v>330</v>
      </c>
      <c r="C99" s="102" t="s">
        <v>498</v>
      </c>
      <c r="D99" s="103" t="s">
        <v>499</v>
      </c>
      <c r="E99" s="104" t="s">
        <v>326</v>
      </c>
      <c r="F99" s="105">
        <v>0.1168</v>
      </c>
      <c r="G99" s="105">
        <v>0.1168</v>
      </c>
      <c r="H99" s="105">
        <v>0</v>
      </c>
      <c r="I99" s="105">
        <v>0.1168</v>
      </c>
      <c r="J99" s="105">
        <v>0</v>
      </c>
      <c r="K99" s="105">
        <v>0</v>
      </c>
      <c r="L99" s="105">
        <v>0</v>
      </c>
      <c r="M99" s="105">
        <v>0</v>
      </c>
      <c r="N99" s="15">
        <v>0</v>
      </c>
    </row>
    <row r="100" spans="1:14" ht="35.15" hidden="1" customHeight="1" outlineLevel="1">
      <c r="A100" s="100">
        <v>16</v>
      </c>
      <c r="B100" s="101" t="s">
        <v>395</v>
      </c>
      <c r="C100" s="102" t="s">
        <v>500</v>
      </c>
      <c r="D100" s="103" t="s">
        <v>501</v>
      </c>
      <c r="E100" s="104" t="s">
        <v>326</v>
      </c>
      <c r="F100" s="105">
        <v>0.11448999999999999</v>
      </c>
      <c r="G100" s="105">
        <v>6.3789999999999999E-2</v>
      </c>
      <c r="H100" s="105">
        <v>0</v>
      </c>
      <c r="I100" s="105">
        <v>6.3789999999999999E-2</v>
      </c>
      <c r="J100" s="105">
        <v>0</v>
      </c>
      <c r="K100" s="105">
        <v>0</v>
      </c>
      <c r="L100" s="105">
        <v>0</v>
      </c>
      <c r="M100" s="105">
        <v>5.0700000000000002E-2</v>
      </c>
      <c r="N100" s="15">
        <v>0</v>
      </c>
    </row>
    <row r="101" spans="1:14" ht="35.15" hidden="1" customHeight="1" outlineLevel="1">
      <c r="A101" s="100">
        <v>102</v>
      </c>
      <c r="B101" s="101" t="s">
        <v>371</v>
      </c>
      <c r="C101" s="102" t="s">
        <v>502</v>
      </c>
      <c r="D101" s="103" t="s">
        <v>503</v>
      </c>
      <c r="E101" s="104" t="s">
        <v>326</v>
      </c>
      <c r="F101" s="105">
        <v>0.10485</v>
      </c>
      <c r="G101" s="105">
        <v>0.10485</v>
      </c>
      <c r="H101" s="105">
        <v>0</v>
      </c>
      <c r="I101" s="105">
        <v>0.10485</v>
      </c>
      <c r="J101" s="105">
        <v>0</v>
      </c>
      <c r="K101" s="105">
        <v>0</v>
      </c>
      <c r="L101" s="105">
        <v>0</v>
      </c>
      <c r="M101" s="105">
        <v>0</v>
      </c>
      <c r="N101" s="15">
        <v>0</v>
      </c>
    </row>
    <row r="102" spans="1:14" ht="35.15" hidden="1" customHeight="1" outlineLevel="1">
      <c r="A102" s="100">
        <v>91</v>
      </c>
      <c r="B102" s="101" t="s">
        <v>323</v>
      </c>
      <c r="C102" s="102" t="s">
        <v>504</v>
      </c>
      <c r="D102" s="103" t="s">
        <v>505</v>
      </c>
      <c r="E102" s="104" t="s">
        <v>326</v>
      </c>
      <c r="F102" s="105">
        <v>9.9320000000000006E-2</v>
      </c>
      <c r="G102" s="105">
        <v>9.9320000000000006E-2</v>
      </c>
      <c r="H102" s="105">
        <v>0</v>
      </c>
      <c r="I102" s="105">
        <v>9.9320000000000006E-2</v>
      </c>
      <c r="J102" s="105">
        <v>0</v>
      </c>
      <c r="K102" s="105">
        <v>0</v>
      </c>
      <c r="L102" s="105">
        <v>0</v>
      </c>
      <c r="M102" s="105">
        <v>0</v>
      </c>
      <c r="N102" s="15">
        <v>0</v>
      </c>
    </row>
    <row r="103" spans="1:14" ht="35.15" hidden="1" customHeight="1" outlineLevel="1">
      <c r="A103" s="100">
        <v>18</v>
      </c>
      <c r="B103" s="101" t="s">
        <v>395</v>
      </c>
      <c r="C103" s="102" t="s">
        <v>506</v>
      </c>
      <c r="D103" s="103" t="s">
        <v>507</v>
      </c>
      <c r="E103" s="104" t="s">
        <v>326</v>
      </c>
      <c r="F103" s="105">
        <v>9.9299999999999999E-2</v>
      </c>
      <c r="G103" s="105">
        <v>9.9299999999999999E-2</v>
      </c>
      <c r="H103" s="105">
        <v>0</v>
      </c>
      <c r="I103" s="105">
        <v>9.9299999999999999E-2</v>
      </c>
      <c r="J103" s="105">
        <v>0</v>
      </c>
      <c r="K103" s="105">
        <v>0</v>
      </c>
      <c r="L103" s="105">
        <v>0</v>
      </c>
      <c r="M103" s="105">
        <v>0</v>
      </c>
      <c r="N103" s="15">
        <v>0</v>
      </c>
    </row>
    <row r="104" spans="1:14" ht="35.15" hidden="1" customHeight="1" outlineLevel="1">
      <c r="A104" s="100">
        <v>109</v>
      </c>
      <c r="B104" s="101" t="s">
        <v>483</v>
      </c>
      <c r="C104" s="102" t="s">
        <v>484</v>
      </c>
      <c r="D104" s="103" t="s">
        <v>508</v>
      </c>
      <c r="E104" s="104" t="s">
        <v>326</v>
      </c>
      <c r="F104" s="105">
        <v>9.221E-2</v>
      </c>
      <c r="G104" s="105">
        <v>3.8730000000000001E-2</v>
      </c>
      <c r="H104" s="105">
        <v>0</v>
      </c>
      <c r="I104" s="105">
        <v>0</v>
      </c>
      <c r="J104" s="105">
        <v>0</v>
      </c>
      <c r="K104" s="105">
        <v>0</v>
      </c>
      <c r="L104" s="105">
        <v>0</v>
      </c>
      <c r="M104" s="105">
        <v>5.348E-2</v>
      </c>
      <c r="N104" s="15">
        <v>0</v>
      </c>
    </row>
    <row r="105" spans="1:14" ht="35.15" hidden="1" customHeight="1" outlineLevel="1">
      <c r="A105" s="100">
        <v>4</v>
      </c>
      <c r="B105" s="101" t="s">
        <v>330</v>
      </c>
      <c r="C105" s="102" t="s">
        <v>509</v>
      </c>
      <c r="D105" s="103" t="s">
        <v>510</v>
      </c>
      <c r="E105" s="104" t="s">
        <v>326</v>
      </c>
      <c r="F105" s="105">
        <v>8.8270000000000001E-2</v>
      </c>
      <c r="G105" s="105">
        <v>8.8270000000000001E-2</v>
      </c>
      <c r="H105" s="105">
        <v>0</v>
      </c>
      <c r="I105" s="105">
        <v>8.8270000000000001E-2</v>
      </c>
      <c r="J105" s="105">
        <v>0</v>
      </c>
      <c r="K105" s="105">
        <v>0</v>
      </c>
      <c r="L105" s="105">
        <v>0</v>
      </c>
      <c r="M105" s="105">
        <v>0</v>
      </c>
      <c r="N105" s="15">
        <v>0</v>
      </c>
    </row>
    <row r="106" spans="1:14" ht="35.15" hidden="1" customHeight="1" outlineLevel="1">
      <c r="A106" s="100">
        <v>17</v>
      </c>
      <c r="B106" s="101" t="s">
        <v>395</v>
      </c>
      <c r="C106" s="102" t="s">
        <v>511</v>
      </c>
      <c r="D106" s="103" t="s">
        <v>512</v>
      </c>
      <c r="E106" s="104" t="s">
        <v>326</v>
      </c>
      <c r="F106" s="105">
        <v>8.7480000000000002E-2</v>
      </c>
      <c r="G106" s="105">
        <v>8.7480000000000002E-2</v>
      </c>
      <c r="H106" s="105">
        <v>0</v>
      </c>
      <c r="I106" s="105">
        <v>8.7480000000000002E-2</v>
      </c>
      <c r="J106" s="105">
        <v>0</v>
      </c>
      <c r="K106" s="105">
        <v>0</v>
      </c>
      <c r="L106" s="105">
        <v>0</v>
      </c>
      <c r="M106" s="105">
        <v>0</v>
      </c>
      <c r="N106" s="15">
        <v>0</v>
      </c>
    </row>
    <row r="107" spans="1:14" ht="35.15" hidden="1" customHeight="1" outlineLevel="1">
      <c r="A107" s="100">
        <v>68</v>
      </c>
      <c r="B107" s="101" t="s">
        <v>327</v>
      </c>
      <c r="C107" s="102" t="s">
        <v>513</v>
      </c>
      <c r="D107" s="103" t="s">
        <v>514</v>
      </c>
      <c r="E107" s="104" t="s">
        <v>326</v>
      </c>
      <c r="F107" s="105">
        <v>7.4469999999999995E-2</v>
      </c>
      <c r="G107" s="105">
        <v>0</v>
      </c>
      <c r="H107" s="105">
        <v>0</v>
      </c>
      <c r="I107" s="105">
        <v>0</v>
      </c>
      <c r="J107" s="105">
        <v>0</v>
      </c>
      <c r="K107" s="105">
        <v>0</v>
      </c>
      <c r="L107" s="105">
        <v>0</v>
      </c>
      <c r="M107" s="105">
        <v>7.4469999999999995E-2</v>
      </c>
      <c r="N107" s="15">
        <v>0</v>
      </c>
    </row>
    <row r="108" spans="1:14" ht="35.15" hidden="1" customHeight="1" outlineLevel="1">
      <c r="A108" s="100">
        <v>12</v>
      </c>
      <c r="B108" s="101" t="s">
        <v>395</v>
      </c>
      <c r="C108" s="102" t="s">
        <v>515</v>
      </c>
      <c r="D108" s="103" t="s">
        <v>516</v>
      </c>
      <c r="E108" s="104" t="s">
        <v>326</v>
      </c>
      <c r="F108" s="105">
        <v>5.6640000000000003E-2</v>
      </c>
      <c r="G108" s="105">
        <v>5.6640000000000003E-2</v>
      </c>
      <c r="H108" s="105">
        <v>0</v>
      </c>
      <c r="I108" s="105">
        <v>5.6640000000000003E-2</v>
      </c>
      <c r="J108" s="105">
        <v>0</v>
      </c>
      <c r="K108" s="105">
        <v>0</v>
      </c>
      <c r="L108" s="105">
        <v>0</v>
      </c>
      <c r="M108" s="105">
        <v>0</v>
      </c>
      <c r="N108" s="15">
        <v>0</v>
      </c>
    </row>
    <row r="109" spans="1:14" ht="35.15" hidden="1" customHeight="1" outlineLevel="1">
      <c r="A109" s="100">
        <v>10</v>
      </c>
      <c r="B109" s="101" t="s">
        <v>330</v>
      </c>
      <c r="C109" s="102" t="s">
        <v>517</v>
      </c>
      <c r="D109" s="103" t="s">
        <v>518</v>
      </c>
      <c r="E109" s="104" t="s">
        <v>326</v>
      </c>
      <c r="F109" s="105">
        <v>4.2000000000000003E-2</v>
      </c>
      <c r="G109" s="105">
        <v>4.2000000000000003E-2</v>
      </c>
      <c r="H109" s="105">
        <v>0</v>
      </c>
      <c r="I109" s="105">
        <v>4.2000000000000003E-2</v>
      </c>
      <c r="J109" s="105">
        <v>0</v>
      </c>
      <c r="K109" s="105">
        <v>0</v>
      </c>
      <c r="L109" s="105">
        <v>0</v>
      </c>
      <c r="M109" s="105">
        <v>0</v>
      </c>
      <c r="N109" s="15">
        <v>0</v>
      </c>
    </row>
    <row r="110" spans="1:14" ht="35.15" hidden="1" customHeight="1" outlineLevel="1">
      <c r="A110" s="100">
        <v>3</v>
      </c>
      <c r="B110" s="101" t="s">
        <v>330</v>
      </c>
      <c r="C110" s="102" t="s">
        <v>260</v>
      </c>
      <c r="D110" s="103" t="s">
        <v>261</v>
      </c>
      <c r="E110" s="104" t="s">
        <v>326</v>
      </c>
      <c r="F110" s="105">
        <v>3.4759999999999999E-2</v>
      </c>
      <c r="G110" s="105">
        <v>3.4759999999999999E-2</v>
      </c>
      <c r="H110" s="105">
        <v>0</v>
      </c>
      <c r="I110" s="105">
        <v>3.4759999999999999E-2</v>
      </c>
      <c r="J110" s="105">
        <v>0</v>
      </c>
      <c r="K110" s="105">
        <v>0</v>
      </c>
      <c r="L110" s="105">
        <v>0</v>
      </c>
      <c r="M110" s="105">
        <v>0</v>
      </c>
      <c r="N110" s="15">
        <v>0</v>
      </c>
    </row>
    <row r="111" spans="1:14" ht="35.15" hidden="1" customHeight="1" outlineLevel="1">
      <c r="A111" s="100">
        <v>41</v>
      </c>
      <c r="B111" s="101" t="s">
        <v>335</v>
      </c>
      <c r="C111" s="102" t="s">
        <v>253</v>
      </c>
      <c r="D111" s="103" t="s">
        <v>519</v>
      </c>
      <c r="E111" s="104" t="s">
        <v>326</v>
      </c>
      <c r="F111" s="105">
        <v>2.733E-2</v>
      </c>
      <c r="G111" s="105">
        <v>2.733E-2</v>
      </c>
      <c r="H111" s="105">
        <v>0</v>
      </c>
      <c r="I111" s="105">
        <v>0</v>
      </c>
      <c r="J111" s="105">
        <v>0</v>
      </c>
      <c r="K111" s="105">
        <v>0</v>
      </c>
      <c r="L111" s="105">
        <v>0</v>
      </c>
      <c r="M111" s="105">
        <v>0</v>
      </c>
      <c r="N111" s="15">
        <v>0</v>
      </c>
    </row>
    <row r="112" spans="1:14" ht="35.15" hidden="1" customHeight="1" outlineLevel="1">
      <c r="A112" s="100">
        <v>39</v>
      </c>
      <c r="B112" s="101" t="s">
        <v>335</v>
      </c>
      <c r="C112" s="102" t="s">
        <v>520</v>
      </c>
      <c r="D112" s="103" t="s">
        <v>521</v>
      </c>
      <c r="E112" s="104" t="s">
        <v>339</v>
      </c>
      <c r="F112" s="105">
        <v>1.746E-2</v>
      </c>
      <c r="G112" s="105">
        <v>1.746E-2</v>
      </c>
      <c r="H112" s="105">
        <v>0</v>
      </c>
      <c r="I112" s="105">
        <v>1.746E-2</v>
      </c>
      <c r="J112" s="105">
        <v>0</v>
      </c>
      <c r="K112" s="105">
        <v>0</v>
      </c>
      <c r="L112" s="105">
        <v>0</v>
      </c>
      <c r="M112" s="105">
        <v>0</v>
      </c>
      <c r="N112" s="15">
        <v>0</v>
      </c>
    </row>
    <row r="113" spans="1:14" ht="35.15" hidden="1" customHeight="1" outlineLevel="1">
      <c r="A113" s="100">
        <v>71</v>
      </c>
      <c r="B113" s="101" t="s">
        <v>327</v>
      </c>
      <c r="C113" s="102" t="s">
        <v>522</v>
      </c>
      <c r="D113" s="103" t="s">
        <v>523</v>
      </c>
      <c r="E113" s="104" t="s">
        <v>326</v>
      </c>
      <c r="F113" s="105">
        <v>1.703E-2</v>
      </c>
      <c r="G113" s="105">
        <v>0</v>
      </c>
      <c r="H113" s="105">
        <v>0</v>
      </c>
      <c r="I113" s="105">
        <v>0</v>
      </c>
      <c r="J113" s="105">
        <v>0</v>
      </c>
      <c r="K113" s="105">
        <v>0</v>
      </c>
      <c r="L113" s="105">
        <v>0</v>
      </c>
      <c r="M113" s="105">
        <v>1.703E-2</v>
      </c>
      <c r="N113" s="15">
        <v>0</v>
      </c>
    </row>
    <row r="114" spans="1:14" ht="35.15" hidden="1" customHeight="1" outlineLevel="1">
      <c r="A114" s="100">
        <v>104</v>
      </c>
      <c r="B114" s="101" t="s">
        <v>366</v>
      </c>
      <c r="C114" s="102" t="s">
        <v>524</v>
      </c>
      <c r="D114" s="103" t="s">
        <v>525</v>
      </c>
      <c r="E114" s="104" t="s">
        <v>339</v>
      </c>
      <c r="F114" s="105">
        <v>1.4149999999999999E-2</v>
      </c>
      <c r="G114" s="105">
        <v>1.4149999999999999E-2</v>
      </c>
      <c r="H114" s="105">
        <v>0</v>
      </c>
      <c r="I114" s="105">
        <v>1.4149999999999999E-2</v>
      </c>
      <c r="J114" s="105">
        <v>0</v>
      </c>
      <c r="K114" s="105">
        <v>0</v>
      </c>
      <c r="L114" s="105">
        <v>0</v>
      </c>
      <c r="M114" s="105">
        <v>0</v>
      </c>
      <c r="N114" s="15">
        <v>0</v>
      </c>
    </row>
    <row r="115" spans="1:14" ht="35.15" hidden="1" customHeight="1" outlineLevel="1">
      <c r="A115" s="100">
        <v>125</v>
      </c>
      <c r="B115" s="101" t="s">
        <v>351</v>
      </c>
      <c r="C115" s="102" t="s">
        <v>526</v>
      </c>
      <c r="D115" s="103" t="s">
        <v>495</v>
      </c>
      <c r="E115" s="104" t="s">
        <v>326</v>
      </c>
      <c r="F115" s="105">
        <v>1.102E-2</v>
      </c>
      <c r="G115" s="105">
        <v>1.102E-2</v>
      </c>
      <c r="H115" s="105">
        <v>0</v>
      </c>
      <c r="I115" s="105">
        <v>1.102E-2</v>
      </c>
      <c r="J115" s="105">
        <v>0</v>
      </c>
      <c r="K115" s="105">
        <v>0</v>
      </c>
      <c r="L115" s="105">
        <v>0</v>
      </c>
      <c r="M115" s="105">
        <v>0</v>
      </c>
      <c r="N115" s="15">
        <v>0</v>
      </c>
    </row>
    <row r="116" spans="1:14" ht="35.15" hidden="1" customHeight="1" outlineLevel="1">
      <c r="A116" s="100">
        <v>32</v>
      </c>
      <c r="B116" s="101" t="s">
        <v>331</v>
      </c>
      <c r="C116" s="102" t="s">
        <v>527</v>
      </c>
      <c r="D116" s="103" t="s">
        <v>528</v>
      </c>
      <c r="E116" s="104" t="s">
        <v>326</v>
      </c>
      <c r="F116" s="105">
        <v>9.1800000000000007E-3</v>
      </c>
      <c r="G116" s="105">
        <v>9.1800000000000007E-3</v>
      </c>
      <c r="H116" s="105">
        <v>0</v>
      </c>
      <c r="I116" s="105">
        <v>9.1800000000000007E-3</v>
      </c>
      <c r="J116" s="105">
        <v>0</v>
      </c>
      <c r="K116" s="105">
        <v>0</v>
      </c>
      <c r="L116" s="105">
        <v>0</v>
      </c>
      <c r="M116" s="105">
        <v>0</v>
      </c>
      <c r="N116" s="15">
        <v>0</v>
      </c>
    </row>
    <row r="117" spans="1:14" ht="35.15" hidden="1" customHeight="1" outlineLevel="1">
      <c r="A117" s="100">
        <v>106</v>
      </c>
      <c r="B117" s="101" t="s">
        <v>483</v>
      </c>
      <c r="C117" s="102" t="s">
        <v>484</v>
      </c>
      <c r="D117" s="103" t="s">
        <v>529</v>
      </c>
      <c r="E117" s="104" t="s">
        <v>326</v>
      </c>
      <c r="F117" s="105">
        <v>8.4499999999999992E-3</v>
      </c>
      <c r="G117" s="105">
        <v>3.5500000000000002E-3</v>
      </c>
      <c r="H117" s="105">
        <v>0</v>
      </c>
      <c r="I117" s="105">
        <v>0</v>
      </c>
      <c r="J117" s="105">
        <v>0</v>
      </c>
      <c r="K117" s="105">
        <v>0</v>
      </c>
      <c r="L117" s="105">
        <v>0</v>
      </c>
      <c r="M117" s="105">
        <v>4.8999999999999998E-3</v>
      </c>
      <c r="N117" s="15">
        <v>0</v>
      </c>
    </row>
    <row r="118" spans="1:14" ht="35.15" hidden="1" customHeight="1" outlineLevel="1">
      <c r="A118" s="100">
        <v>108</v>
      </c>
      <c r="B118" s="101" t="s">
        <v>483</v>
      </c>
      <c r="C118" s="102" t="s">
        <v>484</v>
      </c>
      <c r="D118" s="103" t="s">
        <v>529</v>
      </c>
      <c r="E118" s="104" t="s">
        <v>326</v>
      </c>
      <c r="F118" s="105">
        <v>6.7999999999999996E-3</v>
      </c>
      <c r="G118" s="105">
        <v>2.8600000000000001E-3</v>
      </c>
      <c r="H118" s="105">
        <v>0</v>
      </c>
      <c r="I118" s="105">
        <v>0</v>
      </c>
      <c r="J118" s="105">
        <v>0</v>
      </c>
      <c r="K118" s="105">
        <v>0</v>
      </c>
      <c r="L118" s="105">
        <v>0</v>
      </c>
      <c r="M118" s="105">
        <v>3.9399999999999999E-3</v>
      </c>
      <c r="N118" s="15">
        <v>0</v>
      </c>
    </row>
    <row r="119" spans="1:14" ht="35.15" hidden="1" customHeight="1" outlineLevel="1">
      <c r="A119" s="100">
        <v>45</v>
      </c>
      <c r="B119" s="101" t="s">
        <v>335</v>
      </c>
      <c r="C119" s="102" t="s">
        <v>530</v>
      </c>
      <c r="D119" s="103" t="s">
        <v>531</v>
      </c>
      <c r="E119" s="104" t="s">
        <v>326</v>
      </c>
      <c r="F119" s="105">
        <v>6.7600000000000004E-3</v>
      </c>
      <c r="G119" s="105">
        <v>6.7600000000000004E-3</v>
      </c>
      <c r="H119" s="105">
        <v>0</v>
      </c>
      <c r="I119" s="105">
        <v>0</v>
      </c>
      <c r="J119" s="105">
        <v>0</v>
      </c>
      <c r="K119" s="105">
        <v>0</v>
      </c>
      <c r="L119" s="105">
        <v>0</v>
      </c>
      <c r="M119" s="105">
        <v>0</v>
      </c>
      <c r="N119" s="15">
        <v>0</v>
      </c>
    </row>
    <row r="120" spans="1:14" ht="35.15" hidden="1" customHeight="1" outlineLevel="1">
      <c r="A120" s="100">
        <v>105</v>
      </c>
      <c r="B120" s="101" t="s">
        <v>483</v>
      </c>
      <c r="C120" s="102" t="s">
        <v>532</v>
      </c>
      <c r="D120" s="103" t="s">
        <v>533</v>
      </c>
      <c r="E120" s="104" t="s">
        <v>326</v>
      </c>
      <c r="F120" s="105">
        <v>3.0599999999999998E-3</v>
      </c>
      <c r="G120" s="105">
        <v>0</v>
      </c>
      <c r="H120" s="105">
        <v>0</v>
      </c>
      <c r="I120" s="105">
        <v>0</v>
      </c>
      <c r="J120" s="105">
        <v>0</v>
      </c>
      <c r="K120" s="105">
        <v>0</v>
      </c>
      <c r="L120" s="105">
        <v>0</v>
      </c>
      <c r="M120" s="105">
        <v>3.0599999999999998E-3</v>
      </c>
      <c r="N120" s="15">
        <v>0</v>
      </c>
    </row>
    <row r="121" spans="1:14" ht="35.15" hidden="1" customHeight="1" outlineLevel="1">
      <c r="A121" s="100">
        <v>113</v>
      </c>
      <c r="B121" s="101" t="s">
        <v>534</v>
      </c>
      <c r="C121" s="102" t="s">
        <v>241</v>
      </c>
      <c r="D121" s="103" t="s">
        <v>535</v>
      </c>
      <c r="E121" s="104" t="s">
        <v>326</v>
      </c>
      <c r="F121" s="105">
        <v>1.98E-3</v>
      </c>
      <c r="G121" s="105">
        <v>0</v>
      </c>
      <c r="H121" s="105">
        <v>0</v>
      </c>
      <c r="I121" s="105">
        <v>0</v>
      </c>
      <c r="J121" s="105">
        <v>0</v>
      </c>
      <c r="K121" s="105">
        <v>0</v>
      </c>
      <c r="L121" s="105">
        <v>0</v>
      </c>
      <c r="M121" s="105">
        <v>1.98E-3</v>
      </c>
      <c r="N121" s="15">
        <v>0</v>
      </c>
    </row>
    <row r="122" spans="1:14" ht="35.15" hidden="1" customHeight="1" outlineLevel="1">
      <c r="A122" s="100">
        <v>107</v>
      </c>
      <c r="B122" s="101" t="s">
        <v>483</v>
      </c>
      <c r="C122" s="102" t="s">
        <v>484</v>
      </c>
      <c r="D122" s="103" t="s">
        <v>536</v>
      </c>
      <c r="E122" s="104" t="s">
        <v>326</v>
      </c>
      <c r="F122" s="105">
        <v>1.8400000000000001E-3</v>
      </c>
      <c r="G122" s="105">
        <v>7.6999999999999996E-4</v>
      </c>
      <c r="H122" s="105">
        <v>0</v>
      </c>
      <c r="I122" s="105">
        <v>0</v>
      </c>
      <c r="J122" s="105">
        <v>0</v>
      </c>
      <c r="K122" s="105">
        <v>0</v>
      </c>
      <c r="L122" s="105">
        <v>0</v>
      </c>
      <c r="M122" s="105">
        <v>1.07E-3</v>
      </c>
      <c r="N122" s="15">
        <v>0</v>
      </c>
    </row>
    <row r="123" spans="1:14" ht="35.15" hidden="1" customHeight="1" outlineLevel="1">
      <c r="A123" s="100">
        <v>110</v>
      </c>
      <c r="B123" s="101" t="s">
        <v>483</v>
      </c>
      <c r="C123" s="102" t="s">
        <v>484</v>
      </c>
      <c r="D123" s="103" t="s">
        <v>537</v>
      </c>
      <c r="E123" s="104" t="s">
        <v>326</v>
      </c>
      <c r="F123" s="105">
        <v>1.41E-3</v>
      </c>
      <c r="G123" s="105">
        <v>5.9000000000000003E-4</v>
      </c>
      <c r="H123" s="105">
        <v>0</v>
      </c>
      <c r="I123" s="105">
        <v>0</v>
      </c>
      <c r="J123" s="105">
        <v>0</v>
      </c>
      <c r="K123" s="105">
        <v>0</v>
      </c>
      <c r="L123" s="105">
        <v>0</v>
      </c>
      <c r="M123" s="105">
        <v>8.1999999999999998E-4</v>
      </c>
      <c r="N123" s="15">
        <v>0</v>
      </c>
    </row>
    <row r="124" spans="1:14" ht="35.15" hidden="1" customHeight="1" outlineLevel="1">
      <c r="A124" s="100">
        <v>116</v>
      </c>
      <c r="B124" s="101" t="s">
        <v>351</v>
      </c>
      <c r="C124" s="102" t="s">
        <v>520</v>
      </c>
      <c r="D124" s="103" t="s">
        <v>538</v>
      </c>
      <c r="E124" s="104" t="s">
        <v>339</v>
      </c>
      <c r="F124" s="105">
        <v>2.7E-4</v>
      </c>
      <c r="G124" s="105">
        <v>2.7E-4</v>
      </c>
      <c r="H124" s="105">
        <v>0</v>
      </c>
      <c r="I124" s="105">
        <v>2.7E-4</v>
      </c>
      <c r="J124" s="105">
        <v>0</v>
      </c>
      <c r="K124" s="105">
        <v>0</v>
      </c>
      <c r="L124" s="105">
        <v>0</v>
      </c>
      <c r="M124" s="105">
        <v>0</v>
      </c>
      <c r="N124" s="15">
        <v>0</v>
      </c>
    </row>
    <row r="125" spans="1:14" ht="35.15" hidden="1" customHeight="1" outlineLevel="1">
      <c r="A125" s="100">
        <v>112</v>
      </c>
      <c r="B125" s="101" t="s">
        <v>534</v>
      </c>
      <c r="C125" s="102" t="s">
        <v>241</v>
      </c>
      <c r="D125" s="103" t="s">
        <v>539</v>
      </c>
      <c r="E125" s="104" t="s">
        <v>326</v>
      </c>
      <c r="F125" s="105">
        <v>1.2999999999999999E-4</v>
      </c>
      <c r="G125" s="105">
        <v>0</v>
      </c>
      <c r="H125" s="105">
        <v>0</v>
      </c>
      <c r="I125" s="105">
        <v>0</v>
      </c>
      <c r="J125" s="105">
        <v>0</v>
      </c>
      <c r="K125" s="105">
        <v>0</v>
      </c>
      <c r="L125" s="105">
        <v>0</v>
      </c>
      <c r="M125" s="105">
        <v>1.2999999999999999E-4</v>
      </c>
      <c r="N125" s="15">
        <v>0</v>
      </c>
    </row>
    <row r="126" spans="1:14" ht="35.15" hidden="1" customHeight="1" outlineLevel="1">
      <c r="A126" s="100">
        <v>1</v>
      </c>
      <c r="B126" s="101" t="s">
        <v>330</v>
      </c>
      <c r="C126" s="102" t="s">
        <v>540</v>
      </c>
      <c r="D126" s="103" t="s">
        <v>376</v>
      </c>
      <c r="E126" s="104" t="s">
        <v>326</v>
      </c>
      <c r="F126" s="105">
        <v>0</v>
      </c>
      <c r="G126" s="105">
        <v>0</v>
      </c>
      <c r="H126" s="105">
        <v>0</v>
      </c>
      <c r="I126" s="105">
        <v>0</v>
      </c>
      <c r="J126" s="105">
        <v>0</v>
      </c>
      <c r="K126" s="105">
        <v>0</v>
      </c>
      <c r="L126" s="105">
        <v>0</v>
      </c>
      <c r="M126" s="105">
        <v>0</v>
      </c>
      <c r="N126" s="15">
        <v>0</v>
      </c>
    </row>
    <row r="127" spans="1:14" ht="35.15" hidden="1" customHeight="1" outlineLevel="1">
      <c r="A127" s="100">
        <v>94</v>
      </c>
      <c r="B127" s="101" t="s">
        <v>371</v>
      </c>
      <c r="C127" s="102" t="s">
        <v>490</v>
      </c>
      <c r="D127" s="103" t="s">
        <v>491</v>
      </c>
      <c r="E127" s="104" t="s">
        <v>339</v>
      </c>
      <c r="F127" s="105">
        <v>0</v>
      </c>
      <c r="G127" s="105">
        <v>0</v>
      </c>
      <c r="H127" s="105">
        <v>0</v>
      </c>
      <c r="I127" s="105">
        <v>0</v>
      </c>
      <c r="J127" s="105">
        <v>0</v>
      </c>
      <c r="K127" s="105">
        <v>0</v>
      </c>
      <c r="L127" s="105">
        <v>0</v>
      </c>
      <c r="M127" s="105">
        <v>0</v>
      </c>
      <c r="N127" s="15">
        <v>0</v>
      </c>
    </row>
    <row r="128" spans="1:14" ht="35.15" hidden="1" customHeight="1" outlineLevel="1">
      <c r="A128" s="100">
        <v>96</v>
      </c>
      <c r="B128" s="101" t="s">
        <v>371</v>
      </c>
      <c r="C128" s="102" t="s">
        <v>541</v>
      </c>
      <c r="D128" s="103" t="s">
        <v>441</v>
      </c>
      <c r="E128" s="104" t="s">
        <v>339</v>
      </c>
      <c r="F128" s="105">
        <v>0</v>
      </c>
      <c r="G128" s="105">
        <v>0</v>
      </c>
      <c r="H128" s="105">
        <v>0</v>
      </c>
      <c r="I128" s="105">
        <v>0</v>
      </c>
      <c r="J128" s="105">
        <v>0</v>
      </c>
      <c r="K128" s="105">
        <v>0</v>
      </c>
      <c r="L128" s="105">
        <v>0</v>
      </c>
      <c r="M128" s="105">
        <v>0</v>
      </c>
      <c r="N128" s="15">
        <v>0</v>
      </c>
    </row>
    <row r="129" spans="1:23" ht="35.15" hidden="1" customHeight="1" outlineLevel="1">
      <c r="A129" s="100">
        <v>98</v>
      </c>
      <c r="B129" s="101" t="s">
        <v>371</v>
      </c>
      <c r="C129" s="102" t="s">
        <v>542</v>
      </c>
      <c r="D129" s="103" t="s">
        <v>399</v>
      </c>
      <c r="E129" s="104" t="s">
        <v>339</v>
      </c>
      <c r="F129" s="105">
        <v>0</v>
      </c>
      <c r="G129" s="105">
        <v>0</v>
      </c>
      <c r="H129" s="105">
        <v>0</v>
      </c>
      <c r="I129" s="105">
        <v>0</v>
      </c>
      <c r="J129" s="105">
        <v>0</v>
      </c>
      <c r="K129" s="105">
        <v>0</v>
      </c>
      <c r="L129" s="105">
        <v>0</v>
      </c>
      <c r="M129" s="105">
        <v>0</v>
      </c>
      <c r="N129" s="15">
        <v>0</v>
      </c>
    </row>
    <row r="130" spans="1:23" ht="35.15" customHeight="1" collapsed="1">
      <c r="B130" s="111" t="s">
        <v>276</v>
      </c>
      <c r="C130" s="111"/>
      <c r="D130" s="111"/>
      <c r="E130" s="111"/>
      <c r="F130" s="112">
        <v>12171.156580000001</v>
      </c>
      <c r="G130" s="112">
        <f>(6186.5861-85.57597-9.77147-4.40113-220.96223-125.15509)</f>
        <v>5740.7202100000004</v>
      </c>
      <c r="H130" s="112">
        <f>(3286.84766-9.77147-4.40113-125.15509)</f>
        <v>3147.5199699999994</v>
      </c>
      <c r="I130" s="112">
        <f>(2114.40972-220.96223)</f>
        <v>1893.44749</v>
      </c>
      <c r="J130" s="112">
        <v>0</v>
      </c>
      <c r="K130" s="112">
        <v>6213.4454699999997</v>
      </c>
      <c r="L130" s="112">
        <v>1.6928399999999999</v>
      </c>
      <c r="M130" s="112">
        <f>(-228.87499+85.57597+9.77147+4.40113+125.15509+220.96223)</f>
        <v>216.99090000000001</v>
      </c>
      <c r="P130" s="154">
        <v>12171.156580000001</v>
      </c>
      <c r="Q130" s="154">
        <f>(6186.5861-85.57597-9.77147-4.40113-220.96223-125.15509)</f>
        <v>5740.7202100000004</v>
      </c>
      <c r="R130" s="154">
        <f>(3286.84766-9.77147-4.40113-125.15509)</f>
        <v>3147.5199699999994</v>
      </c>
      <c r="S130" s="154">
        <f>(2114.40972-220.96223)</f>
        <v>1893.44749</v>
      </c>
      <c r="T130" s="154">
        <v>0</v>
      </c>
      <c r="U130" s="154">
        <v>6213.4454699999997</v>
      </c>
      <c r="V130" s="154">
        <v>1.6928399999999999</v>
      </c>
      <c r="W130" s="154">
        <f>(-228.87499+85.57597+9.77147+4.40113+125.15509+220.96223)</f>
        <v>216.99090000000001</v>
      </c>
    </row>
    <row r="131" spans="1:23" ht="49.5" customHeight="1">
      <c r="B131" s="149"/>
      <c r="C131" s="149"/>
      <c r="D131" s="149"/>
      <c r="E131" s="149"/>
      <c r="F131" s="150"/>
      <c r="G131" s="150"/>
      <c r="H131" s="151">
        <v>11954</v>
      </c>
      <c r="I131" s="150"/>
      <c r="J131" s="150"/>
      <c r="K131" s="150"/>
      <c r="L131" s="150"/>
      <c r="M131" s="150"/>
    </row>
    <row r="132" spans="1:23" ht="35.15" customHeight="1">
      <c r="B132" s="374" t="s">
        <v>305</v>
      </c>
      <c r="C132" s="374"/>
      <c r="D132" s="149"/>
      <c r="E132" s="149"/>
      <c r="F132" s="105">
        <v>0</v>
      </c>
      <c r="G132" s="105">
        <f>4.40113+125.15509+220.96223</f>
        <v>350.51845000000003</v>
      </c>
      <c r="H132" s="105">
        <f>4.40113+125.15509</f>
        <v>129.55622</v>
      </c>
      <c r="I132" s="105">
        <v>220.96223000000001</v>
      </c>
      <c r="J132" s="105"/>
      <c r="K132" s="105"/>
      <c r="L132" s="105"/>
      <c r="M132" s="105">
        <f>-4.40113-125.15509-220.96223</f>
        <v>-350.51845000000003</v>
      </c>
      <c r="Q132" s="152">
        <f>Q130+U130</f>
        <v>11954.16568</v>
      </c>
    </row>
    <row r="133" spans="1:23" ht="35.15" customHeight="1">
      <c r="B133" s="375" t="s">
        <v>306</v>
      </c>
      <c r="C133" s="375"/>
      <c r="D133" s="149"/>
      <c r="E133" s="149"/>
      <c r="F133" s="105">
        <v>0</v>
      </c>
      <c r="G133" s="105">
        <v>95</v>
      </c>
      <c r="H133" s="105">
        <v>10</v>
      </c>
      <c r="I133" s="105"/>
      <c r="J133" s="105"/>
      <c r="K133" s="105"/>
      <c r="L133" s="105"/>
      <c r="M133" s="105">
        <v>-95</v>
      </c>
    </row>
    <row r="134" spans="1:23" s="113" customFormat="1" ht="35.15" customHeight="1">
      <c r="B134" s="114"/>
      <c r="C134" s="114"/>
      <c r="D134" s="114"/>
      <c r="E134" s="114"/>
      <c r="F134" s="115"/>
      <c r="G134" s="116" t="s">
        <v>277</v>
      </c>
      <c r="H134" s="116">
        <v>12400.031569999999</v>
      </c>
      <c r="I134" s="115"/>
      <c r="J134" s="115"/>
      <c r="K134" s="115"/>
      <c r="L134" s="115"/>
      <c r="M134" s="115"/>
      <c r="P134" s="155"/>
      <c r="Q134" s="155"/>
      <c r="R134" s="155"/>
      <c r="S134" s="155"/>
      <c r="T134" s="155"/>
      <c r="U134" s="155"/>
      <c r="V134" s="155"/>
      <c r="W134" s="155"/>
    </row>
  </sheetData>
  <mergeCells count="18">
    <mergeCell ref="H2:I2"/>
    <mergeCell ref="J2:J3"/>
    <mergeCell ref="K2:K3"/>
    <mergeCell ref="M2:M3"/>
    <mergeCell ref="B2:B3"/>
    <mergeCell ref="C2:C3"/>
    <mergeCell ref="D2:D3"/>
    <mergeCell ref="E2:E3"/>
    <mergeCell ref="F2:F3"/>
    <mergeCell ref="G2:G3"/>
    <mergeCell ref="T29:T30"/>
    <mergeCell ref="U29:U30"/>
    <mergeCell ref="W29:W30"/>
    <mergeCell ref="B132:C132"/>
    <mergeCell ref="B133:C133"/>
    <mergeCell ref="P29:P30"/>
    <mergeCell ref="Q29:Q30"/>
    <mergeCell ref="R29:S29"/>
  </mergeCells>
  <phoneticPr fontId="2"/>
  <printOptions horizontalCentered="1"/>
  <pageMargins left="0.70866141732283472" right="0.70866141732283472" top="0.55118110236220474" bottom="0.35433070866141736" header="0.31496062992125984" footer="0.31496062992125984"/>
  <pageSetup paperSize="9" scale="4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1:V9"/>
  <sheetViews>
    <sheetView view="pageBreakPreview" zoomScale="55" zoomScaleNormal="55" zoomScaleSheetLayoutView="55" workbookViewId="0">
      <pane xSplit="1" ySplit="3" topLeftCell="B4" activePane="bottomRight" state="frozen"/>
      <selection pane="topRight" activeCell="B1" sqref="B1"/>
      <selection pane="bottomLeft" activeCell="A4" sqref="A4"/>
      <selection pane="bottomRight" activeCell="H20" sqref="H20"/>
    </sheetView>
  </sheetViews>
  <sheetFormatPr defaultColWidth="9" defaultRowHeight="16"/>
  <cols>
    <col min="1" max="1" width="9" style="15"/>
    <col min="2" max="2" width="22.08984375" style="15" customWidth="1"/>
    <col min="3" max="3" width="55.08984375" style="15" customWidth="1"/>
    <col min="4" max="4" width="55.08984375" style="16" hidden="1" customWidth="1"/>
    <col min="5" max="5" width="22.6328125" style="15" bestFit="1" customWidth="1"/>
    <col min="6" max="6" width="20.6328125" style="15" bestFit="1" customWidth="1"/>
    <col min="7" max="7" width="22.6328125" style="15" bestFit="1" customWidth="1"/>
    <col min="8" max="8" width="20.6328125" style="15" bestFit="1" customWidth="1"/>
    <col min="9" max="9" width="13.7265625" style="15" bestFit="1" customWidth="1"/>
    <col min="10" max="10" width="20.6328125" style="15" bestFit="1" customWidth="1"/>
    <col min="11" max="11" width="15.7265625" style="15" bestFit="1" customWidth="1"/>
    <col min="12" max="12" width="23.08984375" style="15" bestFit="1" customWidth="1"/>
    <col min="13" max="14" width="9" style="15"/>
    <col min="15" max="15" width="22.6328125" style="152" bestFit="1" customWidth="1"/>
    <col min="16" max="18" width="20.6328125" style="152" bestFit="1" customWidth="1"/>
    <col min="19" max="19" width="13.7265625" style="152" bestFit="1" customWidth="1"/>
    <col min="20" max="20" width="20.6328125" style="152" bestFit="1" customWidth="1"/>
    <col min="21" max="21" width="13.7265625" style="152" bestFit="1" customWidth="1"/>
    <col min="22" max="22" width="17.6328125" style="152" bestFit="1" customWidth="1"/>
    <col min="23" max="16384" width="9" style="15"/>
  </cols>
  <sheetData>
    <row r="1" spans="2:22" ht="30" customHeight="1">
      <c r="B1" s="93" t="s">
        <v>313</v>
      </c>
      <c r="L1" s="94" t="s">
        <v>44</v>
      </c>
    </row>
    <row r="2" spans="2:22" ht="21" customHeight="1">
      <c r="B2" s="372" t="s">
        <v>45</v>
      </c>
      <c r="C2" s="372" t="s">
        <v>46</v>
      </c>
      <c r="D2" s="377" t="s">
        <v>47</v>
      </c>
      <c r="E2" s="372" t="s">
        <v>48</v>
      </c>
      <c r="F2" s="373" t="s">
        <v>49</v>
      </c>
      <c r="G2" s="376"/>
      <c r="H2" s="372"/>
      <c r="I2" s="372" t="s">
        <v>50</v>
      </c>
      <c r="J2" s="373" t="s">
        <v>51</v>
      </c>
      <c r="K2" s="95"/>
      <c r="L2" s="372" t="s">
        <v>52</v>
      </c>
    </row>
    <row r="3" spans="2:22" s="96" customFormat="1" ht="40.5" customHeight="1">
      <c r="B3" s="372"/>
      <c r="C3" s="372"/>
      <c r="D3" s="377"/>
      <c r="E3" s="372"/>
      <c r="F3" s="372"/>
      <c r="G3" s="97" t="s">
        <v>315</v>
      </c>
      <c r="H3" s="148" t="s">
        <v>53</v>
      </c>
      <c r="I3" s="372"/>
      <c r="J3" s="372"/>
      <c r="K3" s="147" t="s">
        <v>54</v>
      </c>
      <c r="L3" s="372"/>
      <c r="O3" s="153"/>
      <c r="P3" s="153"/>
      <c r="Q3" s="153"/>
      <c r="R3" s="153"/>
      <c r="S3" s="153"/>
      <c r="T3" s="153"/>
      <c r="U3" s="153"/>
      <c r="V3" s="153"/>
    </row>
    <row r="4" spans="2:22" ht="35.15" customHeight="1">
      <c r="B4" s="111" t="s">
        <v>276</v>
      </c>
      <c r="C4" s="111"/>
      <c r="D4" s="111"/>
      <c r="E4" s="156">
        <v>1217115658</v>
      </c>
      <c r="F4" s="156">
        <v>574072021</v>
      </c>
      <c r="G4" s="156">
        <f>(328684766-977147-440113-12515509)</f>
        <v>314751997</v>
      </c>
      <c r="H4" s="156">
        <f>(211440972-22096223)</f>
        <v>189344749</v>
      </c>
      <c r="I4" s="156">
        <v>0</v>
      </c>
      <c r="J4" s="156">
        <v>621344547</v>
      </c>
      <c r="K4" s="156">
        <v>169284</v>
      </c>
      <c r="L4" s="156">
        <f>(-22887499+8557597+977147+440113+12515509+22096223)</f>
        <v>21699090</v>
      </c>
      <c r="O4" s="154">
        <v>12171.156580000001</v>
      </c>
      <c r="P4" s="154">
        <f>(6186.5861-85.57597-9.77147-4.40113-220.96223-125.15509)</f>
        <v>5740.7202100000004</v>
      </c>
      <c r="Q4" s="154">
        <f>(3286.84766-9.77147-4.40113-125.15509)</f>
        <v>3147.5199699999994</v>
      </c>
      <c r="R4" s="154">
        <f>(2114.40972-220.96223)</f>
        <v>1893.44749</v>
      </c>
      <c r="S4" s="154">
        <v>0</v>
      </c>
      <c r="T4" s="154">
        <v>6213.4454699999997</v>
      </c>
      <c r="U4" s="154">
        <v>1.6928399999999999</v>
      </c>
      <c r="V4" s="154">
        <f>(-228.87499+85.57597+9.77147+4.40113+125.15509+220.96223)</f>
        <v>216.99090000000001</v>
      </c>
    </row>
    <row r="5" spans="2:22" ht="49.5" customHeight="1">
      <c r="B5" s="149"/>
      <c r="C5" s="149"/>
      <c r="D5" s="149"/>
      <c r="E5" s="157"/>
      <c r="F5" s="157"/>
      <c r="G5" s="158">
        <v>1195416568</v>
      </c>
      <c r="H5" s="157"/>
      <c r="I5" s="157"/>
      <c r="J5" s="157"/>
      <c r="K5" s="157"/>
      <c r="L5" s="157"/>
    </row>
    <row r="6" spans="2:22" ht="35.15" customHeight="1">
      <c r="B6" s="374" t="s">
        <v>305</v>
      </c>
      <c r="C6" s="374"/>
      <c r="D6" s="149"/>
      <c r="E6" s="159">
        <v>0</v>
      </c>
      <c r="F6" s="159">
        <v>35051845</v>
      </c>
      <c r="G6" s="159">
        <v>12955622</v>
      </c>
      <c r="H6" s="159">
        <v>22096223</v>
      </c>
      <c r="I6" s="159"/>
      <c r="J6" s="159"/>
      <c r="K6" s="159"/>
      <c r="L6" s="160">
        <v>-35051845</v>
      </c>
      <c r="P6" s="152">
        <f>P4+T4</f>
        <v>11954.16568</v>
      </c>
    </row>
    <row r="7" spans="2:22" ht="35.15" customHeight="1">
      <c r="B7" s="375" t="s">
        <v>306</v>
      </c>
      <c r="C7" s="375"/>
      <c r="D7" s="149"/>
      <c r="E7" s="159">
        <v>0</v>
      </c>
      <c r="F7" s="159">
        <v>9534744</v>
      </c>
      <c r="G7" s="159">
        <v>977147</v>
      </c>
      <c r="H7" s="159"/>
      <c r="I7" s="159"/>
      <c r="J7" s="159"/>
      <c r="K7" s="159"/>
      <c r="L7" s="160">
        <v>-9534744</v>
      </c>
    </row>
    <row r="8" spans="2:22" s="113" customFormat="1" ht="35.15" customHeight="1">
      <c r="B8" s="114"/>
      <c r="C8" s="114"/>
      <c r="D8" s="114"/>
      <c r="E8" s="115"/>
      <c r="F8" s="116"/>
      <c r="G8" s="116"/>
      <c r="H8" s="115"/>
      <c r="I8" s="115"/>
      <c r="J8" s="115"/>
      <c r="K8" s="115"/>
      <c r="L8" s="115"/>
      <c r="O8" s="155"/>
      <c r="P8" s="155"/>
      <c r="Q8" s="155"/>
      <c r="R8" s="155"/>
      <c r="S8" s="155"/>
      <c r="T8" s="155"/>
      <c r="U8" s="155"/>
      <c r="V8" s="155"/>
    </row>
    <row r="9" spans="2:22" ht="45" customHeight="1">
      <c r="B9" s="372" t="s">
        <v>559</v>
      </c>
      <c r="C9" s="372"/>
      <c r="E9" s="161">
        <f>E4+E6+E7</f>
        <v>1217115658</v>
      </c>
      <c r="F9" s="161">
        <f t="shared" ref="F9:L9" si="0">F4+F6+F7</f>
        <v>618658610</v>
      </c>
      <c r="G9" s="161">
        <f t="shared" si="0"/>
        <v>328684766</v>
      </c>
      <c r="H9" s="161">
        <f t="shared" si="0"/>
        <v>211440972</v>
      </c>
      <c r="I9" s="161">
        <f t="shared" si="0"/>
        <v>0</v>
      </c>
      <c r="J9" s="161">
        <f t="shared" si="0"/>
        <v>621344547</v>
      </c>
      <c r="K9" s="161">
        <f t="shared" si="0"/>
        <v>169284</v>
      </c>
      <c r="L9" s="161">
        <f t="shared" si="0"/>
        <v>-22887499</v>
      </c>
    </row>
  </sheetData>
  <mergeCells count="12">
    <mergeCell ref="J2:J3"/>
    <mergeCell ref="L2:L3"/>
    <mergeCell ref="B2:B3"/>
    <mergeCell ref="C2:C3"/>
    <mergeCell ref="D2:D3"/>
    <mergeCell ref="E2:E3"/>
    <mergeCell ref="F2:F3"/>
    <mergeCell ref="B6:C6"/>
    <mergeCell ref="B7:C7"/>
    <mergeCell ref="B9:C9"/>
    <mergeCell ref="G2:H2"/>
    <mergeCell ref="I2:I3"/>
  </mergeCells>
  <phoneticPr fontId="2"/>
  <printOptions horizontalCentered="1"/>
  <pageMargins left="0.70866141732283472" right="0.70866141732283472" top="0.55118110236220474" bottom="0.35433070866141736" header="0.31496062992125984" footer="0.31496062992125984"/>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グラフ</vt:lpstr>
      <vt:lpstr>表</vt:lpstr>
      <vt:lpstr>国庫調整額</vt:lpstr>
      <vt:lpstr>グラフ用</vt:lpstr>
      <vt:lpstr>表用</vt:lpstr>
      <vt:lpstr>R1R2コロナ事業費</vt:lpstr>
      <vt:lpstr>R3コロナ事業費</vt:lpstr>
      <vt:lpstr>R4コロナ事業費</vt:lpstr>
      <vt:lpstr>R4コロナ事業費 (千円)</vt:lpstr>
      <vt:lpstr>'R1R2コロナ事業費'!Print_Area</vt:lpstr>
      <vt:lpstr>'R3コロナ事業費'!Print_Area</vt:lpstr>
      <vt:lpstr>'R4コロナ事業費'!Print_Area</vt:lpstr>
      <vt:lpstr>'R4コロナ事業費 (千円)'!Print_Area</vt:lpstr>
      <vt:lpstr>グラフ!Print_Area</vt:lpstr>
      <vt:lpstr>表!Print_Area</vt:lpstr>
      <vt:lpstr>'R1R2コロナ事業費'!Print_Titles</vt:lpstr>
      <vt:lpstr>'R3コロナ事業費'!Print_Titles</vt:lpstr>
      <vt:lpstr>'R4コロナ事業費'!Print_Titles</vt:lpstr>
      <vt:lpstr>'R4コロナ事業費 (千円)'!Print_Titles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KokuryoT</dc:creator>
  <cp:lastModifiedBy>亀川　泰斗</cp:lastModifiedBy>
  <cp:lastPrinted>2024-08-30T09:22:56Z</cp:lastPrinted>
  <dcterms:created xsi:type="dcterms:W3CDTF">2004-09-02T05:53:57Z</dcterms:created>
  <dcterms:modified xsi:type="dcterms:W3CDTF">2024-10-01T06:00:06Z</dcterms:modified>
</cp:coreProperties>
</file>