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digitalgojp.sharepoint.com/sites/MAFF_FS00102/Lib0009/2023年度（令和５年度）/検討中フォルダ/★事業報告書★/☆_農政局へ送付/"/>
    </mc:Choice>
  </mc:AlternateContent>
  <xr:revisionPtr revIDLastSave="71" documentId="8_{2A51214B-7ED4-4D06-8FEE-D2EA9145A499}" xr6:coauthVersionLast="47" xr6:coauthVersionMax="47" xr10:uidLastSave="{8DC578E7-F0FD-4A93-BBF4-0F20A9228DA8}"/>
  <bookViews>
    <workbookView xWindow="1245" yWindow="-15735" windowWidth="27000" windowHeight="14175" firstSheet="1" activeTab="1" xr2:uid="{A25E2580-353F-4785-ACE6-4BF7B0C00531}"/>
  </bookViews>
  <sheets>
    <sheet name="操作マニュアル" sheetId="52" r:id="rId1"/>
    <sheet name="集計用データ" sheetId="50" r:id="rId2"/>
    <sheet name="コード表" sheetId="22" r:id="rId3"/>
    <sheet name="表紙" sheetId="54" r:id="rId4"/>
    <sheet name="組織に関する事項１" sheetId="3" r:id="rId5"/>
    <sheet name="組織に関する事項２" sheetId="33" r:id="rId6"/>
    <sheet name="組織に関する事項３" sheetId="34" r:id="rId7"/>
    <sheet name="卸売業務の状況１" sheetId="23" r:id="rId8"/>
    <sheet name="卸売業務の状況１ (2)" sheetId="57" r:id="rId9"/>
    <sheet name="卸売業務の状況２" sheetId="25" r:id="rId10"/>
    <sheet name="卸売業務の状況３" sheetId="48" r:id="rId11"/>
    <sheet name="卸売業務の状況３②" sheetId="56" r:id="rId12"/>
    <sheet name="指定保管場所" sheetId="55" r:id="rId13"/>
    <sheet name="兼業業務等の状況" sheetId="9" r:id="rId14"/>
    <sheet name="貸借対照表" sheetId="26" r:id="rId15"/>
    <sheet name="損益計算書" sheetId="11" r:id="rId16"/>
  </sheets>
  <definedNames>
    <definedName name="_xlnm.Print_Area" localSheetId="2">コード表!$A$1:$BC$102</definedName>
    <definedName name="_xlnm.Print_Area" localSheetId="7">卸売業務の状況１!$A:$K</definedName>
    <definedName name="_xlnm.Print_Area" localSheetId="8">'卸売業務の状況１ (2)'!$A$1:$K$23</definedName>
    <definedName name="_xlnm.Print_Area" localSheetId="9">卸売業務の状況２!$A$1:$N$142</definedName>
    <definedName name="_xlnm.Print_Area" localSheetId="10">卸売業務の状況３!$A$1:$H$177</definedName>
    <definedName name="_xlnm.Print_Area" localSheetId="11">卸売業務の状況３②!$A$2:$H$177</definedName>
    <definedName name="_xlnm.Print_Area" localSheetId="13">兼業業務等の状況!$A$1:$AG$73</definedName>
    <definedName name="_xlnm.Print_Area" localSheetId="12">指定保管場所!$A$1:$G$59</definedName>
    <definedName name="_xlnm.Print_Area" localSheetId="5">組織に関する事項２!$A$1:$E$200</definedName>
    <definedName name="_xlnm.Print_Area" localSheetId="6">組織に関する事項３!$A$1:$J$46</definedName>
    <definedName name="_xlnm.Print_Area" localSheetId="15">損益計算書!$A$1:$G$159</definedName>
    <definedName name="_xlnm.Print_Area" localSheetId="14">貸借対照表!$A$1:$I$154</definedName>
    <definedName name="_xlnm.Print_Titles" localSheetId="10">卸売業務の状況３!$1:$3</definedName>
    <definedName name="_xlnm.Print_Titles" localSheetId="11">卸売業務の状況３②!$2:$3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71" i="50" l="1"/>
  <c r="B1272" i="50"/>
  <c r="B1273" i="50"/>
  <c r="B1274" i="50"/>
  <c r="B1275" i="50"/>
  <c r="B1276" i="50"/>
  <c r="B1277" i="50"/>
  <c r="B1271" i="50"/>
  <c r="B283" i="50"/>
  <c r="B615" i="50"/>
  <c r="H3" i="26"/>
  <c r="H153" i="26"/>
  <c r="H152" i="26"/>
  <c r="D60" i="48"/>
  <c r="D60" i="56" s="1"/>
  <c r="D59" i="48"/>
  <c r="D59" i="56" s="1"/>
  <c r="D58" i="48"/>
  <c r="D58" i="56" s="1"/>
  <c r="D57" i="48"/>
  <c r="D57" i="56" s="1"/>
  <c r="D56" i="48"/>
  <c r="D56" i="56" s="1"/>
  <c r="D55" i="48"/>
  <c r="D55" i="56" s="1"/>
  <c r="D54" i="48"/>
  <c r="D54" i="56" s="1"/>
  <c r="D53" i="48"/>
  <c r="D53" i="56" s="1"/>
  <c r="D52" i="48"/>
  <c r="D52" i="56" s="1"/>
  <c r="D51" i="48"/>
  <c r="D51" i="56" s="1"/>
  <c r="D50" i="48"/>
  <c r="D50" i="56" s="1"/>
  <c r="D49" i="48"/>
  <c r="D49" i="56" s="1"/>
  <c r="D48" i="48"/>
  <c r="D48" i="56" s="1"/>
  <c r="D47" i="48"/>
  <c r="D47" i="56" s="1"/>
  <c r="D46" i="48"/>
  <c r="D46" i="56" s="1"/>
  <c r="D45" i="48"/>
  <c r="D45" i="56" s="1"/>
  <c r="D44" i="48"/>
  <c r="D44" i="56" s="1"/>
  <c r="D43" i="48"/>
  <c r="D43" i="56" s="1"/>
  <c r="D42" i="48"/>
  <c r="D42" i="56" s="1"/>
  <c r="D41" i="48"/>
  <c r="D41" i="56" s="1"/>
  <c r="D40" i="48"/>
  <c r="D40" i="56" s="1"/>
  <c r="D39" i="48"/>
  <c r="D39" i="56" s="1"/>
  <c r="D38" i="48"/>
  <c r="D38" i="56" s="1"/>
  <c r="D37" i="48"/>
  <c r="D37" i="56" s="1"/>
  <c r="D36" i="48"/>
  <c r="D36" i="56" s="1"/>
  <c r="D35" i="48"/>
  <c r="D35" i="56" s="1"/>
  <c r="D34" i="48"/>
  <c r="D34" i="56" s="1"/>
  <c r="D33" i="48"/>
  <c r="D33" i="56" s="1"/>
  <c r="D32" i="48"/>
  <c r="D32" i="56" s="1"/>
  <c r="D31" i="48"/>
  <c r="D31" i="56" s="1"/>
  <c r="D30" i="48"/>
  <c r="D30" i="56" s="1"/>
  <c r="D29" i="48"/>
  <c r="D29" i="56" s="1"/>
  <c r="D28" i="48"/>
  <c r="D28" i="56" s="1"/>
  <c r="D27" i="48"/>
  <c r="D27" i="56" s="1"/>
  <c r="D26" i="48"/>
  <c r="D26" i="56" s="1"/>
  <c r="D25" i="48"/>
  <c r="D25" i="56" s="1"/>
  <c r="D24" i="48"/>
  <c r="D24" i="56" s="1"/>
  <c r="D23" i="48"/>
  <c r="D23" i="56" s="1"/>
  <c r="D22" i="48"/>
  <c r="D22" i="56" s="1"/>
  <c r="D21" i="48"/>
  <c r="D21" i="56" s="1"/>
  <c r="D20" i="48"/>
  <c r="D20" i="56" s="1"/>
  <c r="D19" i="48"/>
  <c r="D19" i="56" s="1"/>
  <c r="D18" i="48"/>
  <c r="D18" i="56" s="1"/>
  <c r="D17" i="48"/>
  <c r="D17" i="56" s="1"/>
  <c r="D16" i="48"/>
  <c r="D16" i="56" s="1"/>
  <c r="D15" i="48"/>
  <c r="D15" i="56" s="1"/>
  <c r="D14" i="48"/>
  <c r="D14" i="56" s="1"/>
  <c r="D13" i="48"/>
  <c r="D13" i="56" s="1"/>
  <c r="D12" i="48"/>
  <c r="D12" i="56" s="1"/>
  <c r="D11" i="48"/>
  <c r="D11" i="56" s="1"/>
  <c r="D10" i="48"/>
  <c r="D10" i="56" s="1"/>
  <c r="D9" i="48"/>
  <c r="D9" i="56" s="1"/>
  <c r="D8" i="48"/>
  <c r="D8" i="56" s="1"/>
  <c r="D7" i="48"/>
  <c r="D7" i="56" s="1"/>
  <c r="D6" i="48"/>
  <c r="D6" i="56" s="1"/>
  <c r="D5" i="48"/>
  <c r="D5" i="56" s="1"/>
  <c r="C5" i="48"/>
  <c r="C5" i="56" s="1"/>
  <c r="B1362" i="50" l="1"/>
  <c r="B1363" i="50"/>
  <c r="B1364" i="50"/>
  <c r="B1365" i="50"/>
  <c r="B1366" i="50"/>
  <c r="B1367" i="50"/>
  <c r="B1368" i="50"/>
  <c r="B1369" i="50"/>
  <c r="B1370" i="50"/>
  <c r="B1361" i="50"/>
  <c r="B1351" i="50"/>
  <c r="B1352" i="50"/>
  <c r="B1353" i="50"/>
  <c r="B1354" i="50"/>
  <c r="B1355" i="50"/>
  <c r="B1356" i="50"/>
  <c r="B1357" i="50"/>
  <c r="B1358" i="50"/>
  <c r="B1359" i="50"/>
  <c r="B1350" i="50"/>
  <c r="B1340" i="50"/>
  <c r="B1341" i="50"/>
  <c r="B1342" i="50"/>
  <c r="B1343" i="50"/>
  <c r="B1344" i="50"/>
  <c r="B1345" i="50"/>
  <c r="B1346" i="50"/>
  <c r="B1347" i="50"/>
  <c r="B1348" i="50"/>
  <c r="B1339" i="50"/>
  <c r="B1329" i="50"/>
  <c r="B1330" i="50"/>
  <c r="B1331" i="50"/>
  <c r="B1332" i="50"/>
  <c r="B1333" i="50"/>
  <c r="B1334" i="50"/>
  <c r="B1335" i="50"/>
  <c r="B1336" i="50"/>
  <c r="B1337" i="50"/>
  <c r="B1328" i="50"/>
  <c r="B1316" i="50"/>
  <c r="B1317" i="50"/>
  <c r="B1318" i="50"/>
  <c r="B1319" i="50"/>
  <c r="B1320" i="50"/>
  <c r="B1321" i="50"/>
  <c r="B1322" i="50"/>
  <c r="B1323" i="50"/>
  <c r="B1324" i="50"/>
  <c r="B1315" i="50"/>
  <c r="B1305" i="50"/>
  <c r="B1306" i="50"/>
  <c r="B1307" i="50"/>
  <c r="B1308" i="50"/>
  <c r="B1309" i="50"/>
  <c r="B1310" i="50"/>
  <c r="B1311" i="50"/>
  <c r="B1312" i="50"/>
  <c r="B1313" i="50"/>
  <c r="B1304" i="50"/>
  <c r="B1294" i="50"/>
  <c r="B1295" i="50"/>
  <c r="B1296" i="50"/>
  <c r="B1297" i="50"/>
  <c r="B1298" i="50"/>
  <c r="B1299" i="50"/>
  <c r="B1300" i="50"/>
  <c r="B1301" i="50"/>
  <c r="B1302" i="50"/>
  <c r="B1293" i="50"/>
  <c r="B1282" i="50"/>
  <c r="B1283" i="50"/>
  <c r="B1284" i="50"/>
  <c r="B1285" i="50"/>
  <c r="B1286" i="50"/>
  <c r="B1287" i="50"/>
  <c r="B1288" i="50"/>
  <c r="B1289" i="50"/>
  <c r="B1290" i="50"/>
  <c r="B1291" i="50"/>
  <c r="B1281" i="50"/>
  <c r="B1264" i="50"/>
  <c r="B1265" i="50"/>
  <c r="B1266" i="50"/>
  <c r="B1267" i="50"/>
  <c r="B1268" i="50"/>
  <c r="B1269" i="50"/>
  <c r="B1263" i="50"/>
  <c r="B1256" i="50"/>
  <c r="B1257" i="50"/>
  <c r="B1258" i="50"/>
  <c r="B1259" i="50"/>
  <c r="B1260" i="50"/>
  <c r="B1261" i="50"/>
  <c r="B1255" i="50"/>
  <c r="B1248" i="50"/>
  <c r="B1249" i="50"/>
  <c r="B1250" i="50"/>
  <c r="B1251" i="50"/>
  <c r="B1252" i="50"/>
  <c r="B1253" i="50"/>
  <c r="B1247" i="50"/>
  <c r="B1231" i="50"/>
  <c r="B1232" i="50"/>
  <c r="B1233" i="50"/>
  <c r="B1234" i="50"/>
  <c r="B1235" i="50"/>
  <c r="B1236" i="50"/>
  <c r="B1237" i="50"/>
  <c r="B1238" i="50"/>
  <c r="B1239" i="50"/>
  <c r="B1240" i="50"/>
  <c r="B1241" i="50"/>
  <c r="B1242" i="50"/>
  <c r="B1243" i="50"/>
  <c r="B1230" i="50"/>
  <c r="B1216" i="50"/>
  <c r="B1217" i="50"/>
  <c r="B1218" i="50"/>
  <c r="B1219" i="50"/>
  <c r="B1220" i="50"/>
  <c r="B1221" i="50"/>
  <c r="B1222" i="50"/>
  <c r="B1223" i="50"/>
  <c r="B1224" i="50"/>
  <c r="B1225" i="50"/>
  <c r="B1226" i="50"/>
  <c r="B1227" i="50"/>
  <c r="B1228" i="50"/>
  <c r="B1215" i="50"/>
  <c r="B1201" i="50"/>
  <c r="B1202" i="50"/>
  <c r="B1203" i="50"/>
  <c r="B1204" i="50"/>
  <c r="B1205" i="50"/>
  <c r="B1206" i="50"/>
  <c r="B1207" i="50"/>
  <c r="B1208" i="50"/>
  <c r="B1209" i="50"/>
  <c r="B1210" i="50"/>
  <c r="B1211" i="50"/>
  <c r="B1212" i="50"/>
  <c r="B1213" i="50"/>
  <c r="B1200" i="50"/>
  <c r="B1186" i="50"/>
  <c r="B1187" i="50"/>
  <c r="B1188" i="50"/>
  <c r="B1189" i="50"/>
  <c r="B1190" i="50"/>
  <c r="B1191" i="50"/>
  <c r="B1192" i="50"/>
  <c r="B1193" i="50"/>
  <c r="B1194" i="50"/>
  <c r="B1195" i="50"/>
  <c r="B1196" i="50"/>
  <c r="B1197" i="50"/>
  <c r="B1198" i="50"/>
  <c r="B1185" i="50"/>
  <c r="A1182" i="50"/>
  <c r="A1244" i="50"/>
  <c r="A1278" i="50"/>
  <c r="A1325" i="50"/>
  <c r="B1178" i="50"/>
  <c r="B1177" i="50"/>
  <c r="B1176" i="50"/>
  <c r="B1175" i="50"/>
  <c r="B1174" i="50"/>
  <c r="B1173" i="50"/>
  <c r="B1172" i="50"/>
  <c r="B1171" i="50"/>
  <c r="B1170" i="50"/>
  <c r="B1169" i="50"/>
  <c r="B1167" i="50"/>
  <c r="B1166" i="50"/>
  <c r="B1165" i="50"/>
  <c r="B1164" i="50"/>
  <c r="B1163" i="50"/>
  <c r="B1162" i="50"/>
  <c r="B1161" i="50"/>
  <c r="B1160" i="50"/>
  <c r="B1159" i="50"/>
  <c r="B1158" i="50"/>
  <c r="B1156" i="50"/>
  <c r="B1155" i="50"/>
  <c r="B1154" i="50"/>
  <c r="B1153" i="50"/>
  <c r="B1152" i="50"/>
  <c r="B1151" i="50"/>
  <c r="B1150" i="50"/>
  <c r="B1149" i="50"/>
  <c r="B1148" i="50"/>
  <c r="B1147" i="50"/>
  <c r="B1145" i="50"/>
  <c r="B1144" i="50"/>
  <c r="B1143" i="50"/>
  <c r="B1142" i="50"/>
  <c r="B1141" i="50"/>
  <c r="B1140" i="50"/>
  <c r="B1139" i="50"/>
  <c r="B1138" i="50"/>
  <c r="B1137" i="50"/>
  <c r="B1136" i="50"/>
  <c r="B1132" i="50"/>
  <c r="B1131" i="50"/>
  <c r="B1130" i="50"/>
  <c r="B1129" i="50"/>
  <c r="B1128" i="50"/>
  <c r="B1127" i="50"/>
  <c r="B1126" i="50"/>
  <c r="B1125" i="50"/>
  <c r="B1124" i="50"/>
  <c r="B1123" i="50"/>
  <c r="B1121" i="50"/>
  <c r="B1120" i="50"/>
  <c r="B1119" i="50"/>
  <c r="B1118" i="50"/>
  <c r="B1117" i="50"/>
  <c r="B1116" i="50"/>
  <c r="B1115" i="50"/>
  <c r="B1114" i="50"/>
  <c r="B1113" i="50"/>
  <c r="B1112" i="50"/>
  <c r="B1110" i="50"/>
  <c r="B1109" i="50"/>
  <c r="B1108" i="50"/>
  <c r="B1107" i="50"/>
  <c r="B1106" i="50"/>
  <c r="B1105" i="50"/>
  <c r="B1104" i="50"/>
  <c r="B1103" i="50"/>
  <c r="B1102" i="50"/>
  <c r="B1101" i="50"/>
  <c r="B1099" i="50"/>
  <c r="B1098" i="50"/>
  <c r="B1097" i="50"/>
  <c r="B1096" i="50"/>
  <c r="B1095" i="50"/>
  <c r="B1094" i="50"/>
  <c r="B1093" i="50"/>
  <c r="B1092" i="50"/>
  <c r="B1091" i="50"/>
  <c r="B1090" i="50"/>
  <c r="B1089" i="50"/>
  <c r="A1168" i="50"/>
  <c r="A1360" i="50" s="1"/>
  <c r="A1157" i="50"/>
  <c r="A1349" i="50" s="1"/>
  <c r="A1146" i="50"/>
  <c r="A1338" i="50" s="1"/>
  <c r="A1135" i="50"/>
  <c r="A1327" i="50" s="1"/>
  <c r="A1122" i="50"/>
  <c r="A1314" i="50" s="1"/>
  <c r="A1111" i="50"/>
  <c r="A1303" i="50" s="1"/>
  <c r="A1100" i="50"/>
  <c r="A1292" i="50" s="1"/>
  <c r="A1137" i="50"/>
  <c r="A1329" i="50" s="1"/>
  <c r="A1138" i="50"/>
  <c r="A1330" i="50" s="1"/>
  <c r="A1139" i="50"/>
  <c r="A1331" i="50" s="1"/>
  <c r="A1140" i="50"/>
  <c r="A1332" i="50" s="1"/>
  <c r="A1141" i="50"/>
  <c r="A1333" i="50" s="1"/>
  <c r="A1142" i="50"/>
  <c r="A1334" i="50" s="1"/>
  <c r="A1143" i="50"/>
  <c r="A1335" i="50" s="1"/>
  <c r="A1144" i="50"/>
  <c r="A1336" i="50" s="1"/>
  <c r="A1145" i="50"/>
  <c r="A1337" i="50" s="1"/>
  <c r="A1147" i="50"/>
  <c r="A1339" i="50" s="1"/>
  <c r="A1148" i="50"/>
  <c r="A1340" i="50" s="1"/>
  <c r="A1149" i="50"/>
  <c r="A1341" i="50" s="1"/>
  <c r="A1150" i="50"/>
  <c r="A1342" i="50" s="1"/>
  <c r="A1151" i="50"/>
  <c r="A1343" i="50" s="1"/>
  <c r="A1152" i="50"/>
  <c r="A1344" i="50" s="1"/>
  <c r="A1153" i="50"/>
  <c r="A1345" i="50" s="1"/>
  <c r="A1154" i="50"/>
  <c r="A1346" i="50" s="1"/>
  <c r="A1155" i="50"/>
  <c r="A1347" i="50" s="1"/>
  <c r="A1156" i="50"/>
  <c r="A1348" i="50" s="1"/>
  <c r="A1158" i="50"/>
  <c r="A1350" i="50" s="1"/>
  <c r="A1159" i="50"/>
  <c r="A1351" i="50" s="1"/>
  <c r="A1160" i="50"/>
  <c r="A1352" i="50" s="1"/>
  <c r="A1161" i="50"/>
  <c r="A1353" i="50" s="1"/>
  <c r="A1162" i="50"/>
  <c r="A1354" i="50" s="1"/>
  <c r="A1163" i="50"/>
  <c r="A1355" i="50" s="1"/>
  <c r="A1164" i="50"/>
  <c r="A1356" i="50" s="1"/>
  <c r="A1165" i="50"/>
  <c r="A1357" i="50" s="1"/>
  <c r="A1166" i="50"/>
  <c r="A1358" i="50" s="1"/>
  <c r="A1167" i="50"/>
  <c r="A1359" i="50" s="1"/>
  <c r="A1169" i="50"/>
  <c r="A1361" i="50" s="1"/>
  <c r="A1170" i="50"/>
  <c r="A1362" i="50" s="1"/>
  <c r="A1171" i="50"/>
  <c r="A1363" i="50" s="1"/>
  <c r="A1172" i="50"/>
  <c r="A1364" i="50" s="1"/>
  <c r="A1173" i="50"/>
  <c r="A1365" i="50" s="1"/>
  <c r="A1174" i="50"/>
  <c r="A1366" i="50" s="1"/>
  <c r="A1175" i="50"/>
  <c r="A1367" i="50" s="1"/>
  <c r="A1176" i="50"/>
  <c r="A1368" i="50" s="1"/>
  <c r="A1177" i="50"/>
  <c r="A1369" i="50" s="1"/>
  <c r="A1178" i="50"/>
  <c r="A1370" i="50" s="1"/>
  <c r="A1136" i="50"/>
  <c r="A1328" i="50" s="1"/>
  <c r="A1134" i="50"/>
  <c r="A1326" i="50" s="1"/>
  <c r="B1085" i="50"/>
  <c r="B1084" i="50"/>
  <c r="B1083" i="50"/>
  <c r="B1082" i="50"/>
  <c r="B1081" i="50"/>
  <c r="B1080" i="50"/>
  <c r="B1079" i="50"/>
  <c r="B1077" i="50"/>
  <c r="B1076" i="50"/>
  <c r="B1075" i="50"/>
  <c r="B1074" i="50"/>
  <c r="B1073" i="50"/>
  <c r="B1072" i="50"/>
  <c r="B1071" i="50"/>
  <c r="B1069" i="50"/>
  <c r="B1068" i="50"/>
  <c r="B1067" i="50"/>
  <c r="B1066" i="50"/>
  <c r="B1065" i="50"/>
  <c r="B1064" i="50"/>
  <c r="B1063" i="50"/>
  <c r="B1061" i="50"/>
  <c r="B1060" i="50"/>
  <c r="B1059" i="50"/>
  <c r="B1058" i="50"/>
  <c r="B1057" i="50"/>
  <c r="B1056" i="50"/>
  <c r="B1055" i="50"/>
  <c r="B1051" i="50"/>
  <c r="B1050" i="50"/>
  <c r="B1049" i="50"/>
  <c r="B1048" i="50"/>
  <c r="B1047" i="50"/>
  <c r="B1046" i="50"/>
  <c r="B1045" i="50"/>
  <c r="B1044" i="50"/>
  <c r="B1043" i="50"/>
  <c r="B1042" i="50"/>
  <c r="B1041" i="50"/>
  <c r="B1040" i="50"/>
  <c r="B1039" i="50"/>
  <c r="B1038" i="50"/>
  <c r="B1036" i="50"/>
  <c r="B1035" i="50"/>
  <c r="B1034" i="50"/>
  <c r="B1033" i="50"/>
  <c r="B1032" i="50"/>
  <c r="B1031" i="50"/>
  <c r="B1030" i="50"/>
  <c r="B1029" i="50"/>
  <c r="B1028" i="50"/>
  <c r="B1027" i="50"/>
  <c r="B1026" i="50"/>
  <c r="B1025" i="50"/>
  <c r="B1024" i="50"/>
  <c r="B1023" i="50"/>
  <c r="B1021" i="50"/>
  <c r="B1020" i="50"/>
  <c r="B1019" i="50"/>
  <c r="B1018" i="50"/>
  <c r="B1017" i="50"/>
  <c r="B1016" i="50"/>
  <c r="B1015" i="50"/>
  <c r="B1014" i="50"/>
  <c r="B1013" i="50"/>
  <c r="B1012" i="50"/>
  <c r="B1011" i="50"/>
  <c r="B1010" i="50"/>
  <c r="B1009" i="50"/>
  <c r="B1008" i="50"/>
  <c r="B1006" i="50"/>
  <c r="B1005" i="50"/>
  <c r="B1004" i="50"/>
  <c r="B1003" i="50"/>
  <c r="B1002" i="50"/>
  <c r="B1001" i="50"/>
  <c r="B1000" i="50"/>
  <c r="B999" i="50"/>
  <c r="B998" i="50"/>
  <c r="B997" i="50"/>
  <c r="B996" i="50"/>
  <c r="B995" i="50"/>
  <c r="B994" i="50"/>
  <c r="B993" i="50"/>
  <c r="A1090" i="50"/>
  <c r="A1282" i="50" s="1"/>
  <c r="A1091" i="50"/>
  <c r="A1283" i="50" s="1"/>
  <c r="A1092" i="50"/>
  <c r="A1284" i="50" s="1"/>
  <c r="A1093" i="50"/>
  <c r="A1285" i="50" s="1"/>
  <c r="A1094" i="50"/>
  <c r="A1286" i="50" s="1"/>
  <c r="A1095" i="50"/>
  <c r="A1287" i="50" s="1"/>
  <c r="A1096" i="50"/>
  <c r="A1288" i="50" s="1"/>
  <c r="A1097" i="50"/>
  <c r="A1289" i="50" s="1"/>
  <c r="A1098" i="50"/>
  <c r="A1290" i="50" s="1"/>
  <c r="A1099" i="50"/>
  <c r="A1291" i="50" s="1"/>
  <c r="A1101" i="50"/>
  <c r="A1293" i="50" s="1"/>
  <c r="A1102" i="50"/>
  <c r="A1294" i="50" s="1"/>
  <c r="A1103" i="50"/>
  <c r="A1295" i="50" s="1"/>
  <c r="A1104" i="50"/>
  <c r="A1296" i="50" s="1"/>
  <c r="A1105" i="50"/>
  <c r="A1297" i="50" s="1"/>
  <c r="A1106" i="50"/>
  <c r="A1298" i="50" s="1"/>
  <c r="A1107" i="50"/>
  <c r="A1299" i="50" s="1"/>
  <c r="A1108" i="50"/>
  <c r="A1300" i="50" s="1"/>
  <c r="A1109" i="50"/>
  <c r="A1301" i="50" s="1"/>
  <c r="A1110" i="50"/>
  <c r="A1302" i="50" s="1"/>
  <c r="A1112" i="50"/>
  <c r="A1304" i="50" s="1"/>
  <c r="A1113" i="50"/>
  <c r="A1305" i="50" s="1"/>
  <c r="A1114" i="50"/>
  <c r="A1306" i="50" s="1"/>
  <c r="A1115" i="50"/>
  <c r="A1307" i="50" s="1"/>
  <c r="A1116" i="50"/>
  <c r="A1308" i="50" s="1"/>
  <c r="A1117" i="50"/>
  <c r="A1309" i="50" s="1"/>
  <c r="A1118" i="50"/>
  <c r="A1310" i="50" s="1"/>
  <c r="A1119" i="50"/>
  <c r="A1311" i="50" s="1"/>
  <c r="A1120" i="50"/>
  <c r="A1312" i="50" s="1"/>
  <c r="A1121" i="50"/>
  <c r="A1313" i="50" s="1"/>
  <c r="A1123" i="50"/>
  <c r="A1315" i="50" s="1"/>
  <c r="A1124" i="50"/>
  <c r="A1316" i="50" s="1"/>
  <c r="A1125" i="50"/>
  <c r="A1317" i="50" s="1"/>
  <c r="A1126" i="50"/>
  <c r="A1318" i="50" s="1"/>
  <c r="A1127" i="50"/>
  <c r="A1319" i="50" s="1"/>
  <c r="A1128" i="50"/>
  <c r="A1320" i="50" s="1"/>
  <c r="A1129" i="50"/>
  <c r="A1321" i="50" s="1"/>
  <c r="A1130" i="50"/>
  <c r="A1322" i="50" s="1"/>
  <c r="A1131" i="50"/>
  <c r="A1323" i="50" s="1"/>
  <c r="A1132" i="50"/>
  <c r="A1324" i="50" s="1"/>
  <c r="A1089" i="50"/>
  <c r="A1281" i="50" s="1"/>
  <c r="A1088" i="50"/>
  <c r="A1280" i="50" s="1"/>
  <c r="A1087" i="50"/>
  <c r="A1279" i="50" s="1"/>
  <c r="A1078" i="50"/>
  <c r="A1270" i="50" s="1"/>
  <c r="A1056" i="50"/>
  <c r="A1248" i="50" s="1"/>
  <c r="A1057" i="50"/>
  <c r="A1249" i="50" s="1"/>
  <c r="A1058" i="50"/>
  <c r="A1250" i="50" s="1"/>
  <c r="A1059" i="50"/>
  <c r="A1251" i="50" s="1"/>
  <c r="A1060" i="50"/>
  <c r="A1252" i="50" s="1"/>
  <c r="A1061" i="50"/>
  <c r="A1253" i="50" s="1"/>
  <c r="A1063" i="50"/>
  <c r="A1255" i="50" s="1"/>
  <c r="A1064" i="50"/>
  <c r="A1256" i="50" s="1"/>
  <c r="A1065" i="50"/>
  <c r="A1257" i="50" s="1"/>
  <c r="A1066" i="50"/>
  <c r="A1258" i="50" s="1"/>
  <c r="A1067" i="50"/>
  <c r="A1259" i="50" s="1"/>
  <c r="A1068" i="50"/>
  <c r="A1260" i="50" s="1"/>
  <c r="A1069" i="50"/>
  <c r="A1261" i="50" s="1"/>
  <c r="A1071" i="50"/>
  <c r="A1263" i="50" s="1"/>
  <c r="A1072" i="50"/>
  <c r="A1264" i="50" s="1"/>
  <c r="A1073" i="50"/>
  <c r="A1265" i="50" s="1"/>
  <c r="A1074" i="50"/>
  <c r="A1266" i="50" s="1"/>
  <c r="A1075" i="50"/>
  <c r="A1267" i="50" s="1"/>
  <c r="A1076" i="50"/>
  <c r="A1268" i="50" s="1"/>
  <c r="A1077" i="50"/>
  <c r="A1269" i="50" s="1"/>
  <c r="A1079" i="50"/>
  <c r="A1271" i="50" s="1"/>
  <c r="A1080" i="50"/>
  <c r="A1272" i="50" s="1"/>
  <c r="A1081" i="50"/>
  <c r="A1273" i="50" s="1"/>
  <c r="A1082" i="50"/>
  <c r="A1274" i="50" s="1"/>
  <c r="A1083" i="50"/>
  <c r="A1275" i="50" s="1"/>
  <c r="A1084" i="50"/>
  <c r="A1276" i="50" s="1"/>
  <c r="A1085" i="50"/>
  <c r="A1277" i="50" s="1"/>
  <c r="G176" i="48"/>
  <c r="E176" i="48"/>
  <c r="G134" i="48"/>
  <c r="E134" i="48"/>
  <c r="G91" i="48"/>
  <c r="E91" i="48"/>
  <c r="C77" i="48"/>
  <c r="C70" i="48"/>
  <c r="C63" i="48"/>
  <c r="C63" i="56" s="1"/>
  <c r="G61" i="48"/>
  <c r="E61" i="48"/>
  <c r="A1051" i="50"/>
  <c r="A1243" i="50" s="1"/>
  <c r="A1050" i="50"/>
  <c r="A1242" i="50" s="1"/>
  <c r="A1049" i="50"/>
  <c r="A1241" i="50" s="1"/>
  <c r="A1048" i="50"/>
  <c r="A1240" i="50" s="1"/>
  <c r="A1047" i="50"/>
  <c r="A1239" i="50" s="1"/>
  <c r="A1046" i="50"/>
  <c r="A1238" i="50" s="1"/>
  <c r="A1045" i="50"/>
  <c r="A1237" i="50" s="1"/>
  <c r="A1044" i="50"/>
  <c r="A1236" i="50" s="1"/>
  <c r="A1043" i="50"/>
  <c r="A1235" i="50" s="1"/>
  <c r="A1042" i="50"/>
  <c r="A1234" i="50" s="1"/>
  <c r="A1041" i="50"/>
  <c r="A1233" i="50" s="1"/>
  <c r="A1040" i="50"/>
  <c r="A1232" i="50" s="1"/>
  <c r="A1039" i="50"/>
  <c r="A1231" i="50" s="1"/>
  <c r="A1038" i="50"/>
  <c r="A1230" i="50" s="1"/>
  <c r="C47" i="48"/>
  <c r="A1036" i="50"/>
  <c r="A1228" i="50" s="1"/>
  <c r="A1035" i="50"/>
  <c r="A1227" i="50" s="1"/>
  <c r="A1034" i="50"/>
  <c r="A1226" i="50" s="1"/>
  <c r="A1033" i="50"/>
  <c r="A1225" i="50" s="1"/>
  <c r="A1032" i="50"/>
  <c r="A1224" i="50" s="1"/>
  <c r="A1031" i="50"/>
  <c r="A1223" i="50" s="1"/>
  <c r="A1030" i="50"/>
  <c r="A1222" i="50" s="1"/>
  <c r="A1029" i="50"/>
  <c r="A1221" i="50" s="1"/>
  <c r="A1028" i="50"/>
  <c r="A1220" i="50" s="1"/>
  <c r="A1027" i="50"/>
  <c r="A1219" i="50" s="1"/>
  <c r="A1026" i="50"/>
  <c r="A1218" i="50" s="1"/>
  <c r="A1025" i="50"/>
  <c r="A1217" i="50" s="1"/>
  <c r="A1024" i="50"/>
  <c r="A1216" i="50" s="1"/>
  <c r="A1023" i="50"/>
  <c r="A1215" i="50" s="1"/>
  <c r="C33" i="48"/>
  <c r="A1021" i="50"/>
  <c r="A1213" i="50" s="1"/>
  <c r="A1020" i="50"/>
  <c r="A1212" i="50" s="1"/>
  <c r="A1019" i="50"/>
  <c r="A1211" i="50" s="1"/>
  <c r="A1018" i="50"/>
  <c r="A1210" i="50" s="1"/>
  <c r="A1017" i="50"/>
  <c r="A1209" i="50" s="1"/>
  <c r="A1016" i="50"/>
  <c r="A1208" i="50" s="1"/>
  <c r="A1015" i="50"/>
  <c r="A1207" i="50" s="1"/>
  <c r="A1014" i="50"/>
  <c r="A1206" i="50" s="1"/>
  <c r="A1013" i="50"/>
  <c r="A1205" i="50" s="1"/>
  <c r="A1012" i="50"/>
  <c r="A1204" i="50" s="1"/>
  <c r="A1011" i="50"/>
  <c r="A1203" i="50" s="1"/>
  <c r="A1010" i="50"/>
  <c r="A1202" i="50" s="1"/>
  <c r="A1009" i="50"/>
  <c r="A1201" i="50" s="1"/>
  <c r="A1008" i="50"/>
  <c r="A1200" i="50" s="1"/>
  <c r="C19" i="48"/>
  <c r="A1006" i="50"/>
  <c r="A1198" i="50" s="1"/>
  <c r="A1005" i="50"/>
  <c r="A1197" i="50" s="1"/>
  <c r="A1004" i="50"/>
  <c r="A1196" i="50" s="1"/>
  <c r="A1003" i="50"/>
  <c r="A1195" i="50" s="1"/>
  <c r="A1002" i="50"/>
  <c r="A1194" i="50" s="1"/>
  <c r="A1001" i="50"/>
  <c r="A1193" i="50" s="1"/>
  <c r="A1000" i="50"/>
  <c r="A1192" i="50" s="1"/>
  <c r="A999" i="50"/>
  <c r="A1191" i="50" s="1"/>
  <c r="A998" i="50"/>
  <c r="A1190" i="50" s="1"/>
  <c r="A997" i="50"/>
  <c r="A1189" i="50" s="1"/>
  <c r="A996" i="50"/>
  <c r="A1188" i="50" s="1"/>
  <c r="A995" i="50"/>
  <c r="A1187" i="50" s="1"/>
  <c r="A994" i="50"/>
  <c r="A1186" i="50" s="1"/>
  <c r="G176" i="56"/>
  <c r="E176" i="56"/>
  <c r="G134" i="56"/>
  <c r="E134" i="56"/>
  <c r="G91" i="56"/>
  <c r="E91" i="56"/>
  <c r="G61" i="56"/>
  <c r="G177" i="56" s="1"/>
  <c r="E61" i="56"/>
  <c r="E177" i="56" s="1"/>
  <c r="B699" i="50"/>
  <c r="B698" i="50"/>
  <c r="B697" i="50"/>
  <c r="B696" i="50"/>
  <c r="B694" i="50"/>
  <c r="B693" i="50"/>
  <c r="B692" i="50"/>
  <c r="B691" i="50"/>
  <c r="B689" i="50"/>
  <c r="B688" i="50"/>
  <c r="B687" i="50"/>
  <c r="B686" i="50"/>
  <c r="B684" i="50"/>
  <c r="B683" i="50"/>
  <c r="B682" i="50"/>
  <c r="B681" i="50"/>
  <c r="B679" i="50"/>
  <c r="B678" i="50"/>
  <c r="B677" i="50"/>
  <c r="B676" i="50"/>
  <c r="B674" i="50"/>
  <c r="B673" i="50"/>
  <c r="B672" i="50"/>
  <c r="B671" i="50"/>
  <c r="B667" i="50"/>
  <c r="B666" i="50"/>
  <c r="B665" i="50"/>
  <c r="B664" i="50"/>
  <c r="B662" i="50"/>
  <c r="B661" i="50"/>
  <c r="B660" i="50"/>
  <c r="B659" i="50"/>
  <c r="B657" i="50"/>
  <c r="B656" i="50"/>
  <c r="B655" i="50"/>
  <c r="B654" i="50"/>
  <c r="B652" i="50"/>
  <c r="B651" i="50"/>
  <c r="B650" i="50"/>
  <c r="B649" i="50"/>
  <c r="B647" i="50"/>
  <c r="B646" i="50"/>
  <c r="B645" i="50"/>
  <c r="B644" i="50"/>
  <c r="B642" i="50"/>
  <c r="B641" i="50"/>
  <c r="B640" i="50"/>
  <c r="B639" i="50"/>
  <c r="B634" i="50"/>
  <c r="B633" i="50"/>
  <c r="B632" i="50"/>
  <c r="B631" i="50"/>
  <c r="B630" i="50"/>
  <c r="B628" i="50"/>
  <c r="B627" i="50"/>
  <c r="B626" i="50"/>
  <c r="B625" i="50"/>
  <c r="B624" i="50"/>
  <c r="B622" i="50"/>
  <c r="B621" i="50"/>
  <c r="B620" i="50"/>
  <c r="B619" i="50"/>
  <c r="B618" i="50"/>
  <c r="B616" i="50"/>
  <c r="B614" i="50"/>
  <c r="B613" i="50"/>
  <c r="B612" i="50"/>
  <c r="B610" i="50"/>
  <c r="B609" i="50"/>
  <c r="B608" i="50"/>
  <c r="B607" i="50"/>
  <c r="B606" i="50"/>
  <c r="B604" i="50"/>
  <c r="B603" i="50"/>
  <c r="B602" i="50"/>
  <c r="B601" i="50"/>
  <c r="B600" i="50"/>
  <c r="B597" i="50"/>
  <c r="B596" i="50"/>
  <c r="B595" i="50"/>
  <c r="B594" i="50"/>
  <c r="B593" i="50"/>
  <c r="B591" i="50"/>
  <c r="B590" i="50"/>
  <c r="B589" i="50"/>
  <c r="B588" i="50"/>
  <c r="B587" i="50"/>
  <c r="B585" i="50"/>
  <c r="B584" i="50"/>
  <c r="B583" i="50"/>
  <c r="B582" i="50"/>
  <c r="B581" i="50"/>
  <c r="B579" i="50"/>
  <c r="B578" i="50"/>
  <c r="B577" i="50"/>
  <c r="B576" i="50"/>
  <c r="B575" i="50"/>
  <c r="B573" i="50"/>
  <c r="B572" i="50"/>
  <c r="B571" i="50"/>
  <c r="B570" i="50"/>
  <c r="B569" i="50"/>
  <c r="B567" i="50"/>
  <c r="B566" i="50"/>
  <c r="B565" i="50"/>
  <c r="B564" i="50"/>
  <c r="B563" i="50"/>
  <c r="B559" i="50"/>
  <c r="B558" i="50"/>
  <c r="B557" i="50"/>
  <c r="B556" i="50"/>
  <c r="B555" i="50"/>
  <c r="B554" i="50"/>
  <c r="B553" i="50"/>
  <c r="B552" i="50"/>
  <c r="B551" i="50"/>
  <c r="B549" i="50"/>
  <c r="B548" i="50"/>
  <c r="B547" i="50"/>
  <c r="B546" i="50"/>
  <c r="B545" i="50"/>
  <c r="B544" i="50"/>
  <c r="B543" i="50"/>
  <c r="B542" i="50"/>
  <c r="B541" i="50"/>
  <c r="B539" i="50"/>
  <c r="B538" i="50"/>
  <c r="B537" i="50"/>
  <c r="B536" i="50"/>
  <c r="B535" i="50"/>
  <c r="B534" i="50"/>
  <c r="B533" i="50"/>
  <c r="B532" i="50"/>
  <c r="B531" i="50"/>
  <c r="B529" i="50"/>
  <c r="B528" i="50"/>
  <c r="B527" i="50"/>
  <c r="B526" i="50"/>
  <c r="B525" i="50"/>
  <c r="B524" i="50"/>
  <c r="B523" i="50"/>
  <c r="B522" i="50"/>
  <c r="B521" i="50"/>
  <c r="B519" i="50"/>
  <c r="B518" i="50"/>
  <c r="B517" i="50"/>
  <c r="B516" i="50"/>
  <c r="B515" i="50"/>
  <c r="B514" i="50"/>
  <c r="B513" i="50"/>
  <c r="B512" i="50"/>
  <c r="B511" i="50"/>
  <c r="B509" i="50"/>
  <c r="B508" i="50"/>
  <c r="B507" i="50"/>
  <c r="B506" i="50"/>
  <c r="B505" i="50"/>
  <c r="B504" i="50"/>
  <c r="B503" i="50"/>
  <c r="B502" i="50"/>
  <c r="B501" i="50"/>
  <c r="B498" i="50"/>
  <c r="B497" i="50"/>
  <c r="B496" i="50"/>
  <c r="B495" i="50"/>
  <c r="B494" i="50"/>
  <c r="B493" i="50"/>
  <c r="B492" i="50"/>
  <c r="B491" i="50"/>
  <c r="B490" i="50"/>
  <c r="B488" i="50"/>
  <c r="B487" i="50"/>
  <c r="B486" i="50"/>
  <c r="B485" i="50"/>
  <c r="B484" i="50"/>
  <c r="B483" i="50"/>
  <c r="B482" i="50"/>
  <c r="B481" i="50"/>
  <c r="B480" i="50"/>
  <c r="B478" i="50"/>
  <c r="B477" i="50"/>
  <c r="B476" i="50"/>
  <c r="B475" i="50"/>
  <c r="B474" i="50"/>
  <c r="B473" i="50"/>
  <c r="B472" i="50"/>
  <c r="B471" i="50"/>
  <c r="B470" i="50"/>
  <c r="B468" i="50"/>
  <c r="B467" i="50"/>
  <c r="B466" i="50"/>
  <c r="B465" i="50"/>
  <c r="B464" i="50"/>
  <c r="B463" i="50"/>
  <c r="B462" i="50"/>
  <c r="B461" i="50"/>
  <c r="B460" i="50"/>
  <c r="B458" i="50"/>
  <c r="B457" i="50"/>
  <c r="B456" i="50"/>
  <c r="B455" i="50"/>
  <c r="B454" i="50"/>
  <c r="B453" i="50"/>
  <c r="B452" i="50"/>
  <c r="B451" i="50"/>
  <c r="B450" i="50"/>
  <c r="B448" i="50"/>
  <c r="B447" i="50"/>
  <c r="B446" i="50"/>
  <c r="B445" i="50"/>
  <c r="B444" i="50"/>
  <c r="B443" i="50"/>
  <c r="B442" i="50"/>
  <c r="B441" i="50"/>
  <c r="B440" i="50"/>
  <c r="L102" i="25"/>
  <c r="K102" i="25"/>
  <c r="J102" i="25"/>
  <c r="I102" i="25"/>
  <c r="H102" i="25"/>
  <c r="G102" i="25"/>
  <c r="F102" i="25"/>
  <c r="E102" i="25"/>
  <c r="D102" i="25"/>
  <c r="C102" i="25"/>
  <c r="L88" i="25"/>
  <c r="K88" i="25"/>
  <c r="J88" i="25"/>
  <c r="I88" i="25"/>
  <c r="H88" i="25"/>
  <c r="G88" i="25"/>
  <c r="F88" i="25"/>
  <c r="E88" i="25"/>
  <c r="D88" i="25"/>
  <c r="C88" i="25"/>
  <c r="M88" i="25" s="1"/>
  <c r="N102" i="25"/>
  <c r="M102" i="25"/>
  <c r="N88" i="25"/>
  <c r="B436" i="50"/>
  <c r="B435" i="50"/>
  <c r="B434" i="50"/>
  <c r="B433" i="50"/>
  <c r="B432" i="50"/>
  <c r="B431" i="50"/>
  <c r="B429" i="50"/>
  <c r="B428" i="50"/>
  <c r="B427" i="50"/>
  <c r="B426" i="50"/>
  <c r="B425" i="50"/>
  <c r="B424" i="50"/>
  <c r="B422" i="50"/>
  <c r="B421" i="50"/>
  <c r="B420" i="50"/>
  <c r="B419" i="50"/>
  <c r="B418" i="50"/>
  <c r="B417" i="50"/>
  <c r="B415" i="50"/>
  <c r="B414" i="50"/>
  <c r="B413" i="50"/>
  <c r="B412" i="50"/>
  <c r="B411" i="50"/>
  <c r="B410" i="50"/>
  <c r="B408" i="50"/>
  <c r="B407" i="50"/>
  <c r="B406" i="50"/>
  <c r="B405" i="50"/>
  <c r="B404" i="50"/>
  <c r="B403" i="50"/>
  <c r="B401" i="50"/>
  <c r="B400" i="50"/>
  <c r="B399" i="50"/>
  <c r="B398" i="50"/>
  <c r="B397" i="50"/>
  <c r="B396" i="50"/>
  <c r="B394" i="50"/>
  <c r="B393" i="50"/>
  <c r="B392" i="50"/>
  <c r="B391" i="50"/>
  <c r="B390" i="50"/>
  <c r="B389" i="50"/>
  <c r="B387" i="50"/>
  <c r="B386" i="50"/>
  <c r="B385" i="50"/>
  <c r="B384" i="50"/>
  <c r="B383" i="50"/>
  <c r="B382" i="50"/>
  <c r="B368" i="50"/>
  <c r="B380" i="50"/>
  <c r="B379" i="50"/>
  <c r="B378" i="50"/>
  <c r="B377" i="50"/>
  <c r="B376" i="50"/>
  <c r="B375" i="50"/>
  <c r="B373" i="50"/>
  <c r="B372" i="50"/>
  <c r="B371" i="50"/>
  <c r="B370" i="50"/>
  <c r="B369" i="50"/>
  <c r="A573" i="50"/>
  <c r="A579" i="50" s="1"/>
  <c r="A585" i="50" s="1"/>
  <c r="A591" i="50" s="1"/>
  <c r="A597" i="50" s="1"/>
  <c r="A572" i="50"/>
  <c r="A578" i="50" s="1"/>
  <c r="A584" i="50" s="1"/>
  <c r="A590" i="50" s="1"/>
  <c r="A596" i="50" s="1"/>
  <c r="A571" i="50"/>
  <c r="A577" i="50" s="1"/>
  <c r="A583" i="50" s="1"/>
  <c r="A589" i="50" s="1"/>
  <c r="A595" i="50" s="1"/>
  <c r="A570" i="50"/>
  <c r="A576" i="50" s="1"/>
  <c r="A582" i="50" s="1"/>
  <c r="A588" i="50" s="1"/>
  <c r="A594" i="50" s="1"/>
  <c r="A569" i="50"/>
  <c r="A575" i="50" s="1"/>
  <c r="A581" i="50" s="1"/>
  <c r="A587" i="50" s="1"/>
  <c r="A593" i="50" s="1"/>
  <c r="A555" i="50"/>
  <c r="A554" i="50"/>
  <c r="A553" i="50"/>
  <c r="A552" i="50"/>
  <c r="A551" i="50"/>
  <c r="A545" i="50"/>
  <c r="A544" i="50"/>
  <c r="A543" i="50"/>
  <c r="A542" i="50"/>
  <c r="A541" i="50"/>
  <c r="A535" i="50"/>
  <c r="A534" i="50"/>
  <c r="A533" i="50"/>
  <c r="A532" i="50"/>
  <c r="A531" i="50"/>
  <c r="A525" i="50"/>
  <c r="A524" i="50"/>
  <c r="A523" i="50"/>
  <c r="A522" i="50"/>
  <c r="A521" i="50"/>
  <c r="A515" i="50"/>
  <c r="A514" i="50"/>
  <c r="A513" i="50"/>
  <c r="A512" i="50"/>
  <c r="A511" i="50"/>
  <c r="A505" i="50"/>
  <c r="A504" i="50"/>
  <c r="A503" i="50"/>
  <c r="A502" i="50"/>
  <c r="A501" i="50"/>
  <c r="A494" i="50"/>
  <c r="A493" i="50"/>
  <c r="A492" i="50"/>
  <c r="A491" i="50"/>
  <c r="A490" i="50"/>
  <c r="A489" i="50"/>
  <c r="A695" i="50" s="1"/>
  <c r="A484" i="50"/>
  <c r="A483" i="50"/>
  <c r="A482" i="50"/>
  <c r="A481" i="50"/>
  <c r="A480" i="50"/>
  <c r="A479" i="50"/>
  <c r="A540" i="50" s="1"/>
  <c r="A474" i="50"/>
  <c r="A473" i="50"/>
  <c r="A472" i="50"/>
  <c r="A471" i="50"/>
  <c r="A470" i="50"/>
  <c r="A469" i="50"/>
  <c r="A685" i="50" s="1"/>
  <c r="A464" i="50"/>
  <c r="A463" i="50"/>
  <c r="A462" i="50"/>
  <c r="A461" i="50"/>
  <c r="A460" i="50"/>
  <c r="A459" i="50"/>
  <c r="A520" i="50" s="1"/>
  <c r="A449" i="50"/>
  <c r="A675" i="50" s="1"/>
  <c r="A439" i="50"/>
  <c r="A562" i="50" s="1"/>
  <c r="G150" i="11"/>
  <c r="H149" i="26"/>
  <c r="G28" i="26"/>
  <c r="C24" i="26"/>
  <c r="A916" i="50"/>
  <c r="A917" i="50"/>
  <c r="A918" i="50"/>
  <c r="A919" i="50"/>
  <c r="A920" i="50"/>
  <c r="A915" i="50"/>
  <c r="A1022" i="50" l="1"/>
  <c r="A1214" i="50" s="1"/>
  <c r="C33" i="56"/>
  <c r="A1070" i="50"/>
  <c r="A1262" i="50" s="1"/>
  <c r="C77" i="56"/>
  <c r="A1007" i="50"/>
  <c r="A1199" i="50" s="1"/>
  <c r="C19" i="56"/>
  <c r="A1037" i="50"/>
  <c r="A1229" i="50" s="1"/>
  <c r="C47" i="56"/>
  <c r="A1062" i="50"/>
  <c r="A1254" i="50" s="1"/>
  <c r="C70" i="56"/>
  <c r="A586" i="50"/>
  <c r="A690" i="50"/>
  <c r="E177" i="48"/>
  <c r="G177" i="48"/>
  <c r="A648" i="50"/>
  <c r="A623" i="50"/>
  <c r="A670" i="50"/>
  <c r="A510" i="50"/>
  <c r="A605" i="50"/>
  <c r="A574" i="50"/>
  <c r="A599" i="50"/>
  <c r="A611" i="50"/>
  <c r="A638" i="50"/>
  <c r="A658" i="50"/>
  <c r="A680" i="50"/>
  <c r="A530" i="50"/>
  <c r="A550" i="50"/>
  <c r="A617" i="50"/>
  <c r="A629" i="50"/>
  <c r="A500" i="50"/>
  <c r="A568" i="50"/>
  <c r="A580" i="50"/>
  <c r="A592" i="50"/>
  <c r="A643" i="50"/>
  <c r="A653" i="50"/>
  <c r="A663" i="50"/>
  <c r="B253" i="50"/>
  <c r="B17" i="50"/>
  <c r="C52" i="26" l="1"/>
  <c r="B19" i="57" l="1"/>
  <c r="B18" i="57"/>
  <c r="B19" i="23"/>
  <c r="B18" i="23"/>
  <c r="A142" i="50" l="1"/>
  <c r="A132" i="50"/>
  <c r="A122" i="50"/>
  <c r="B92" i="50"/>
  <c r="B91" i="50"/>
  <c r="B90" i="50"/>
  <c r="B89" i="50"/>
  <c r="B88" i="50"/>
  <c r="B87" i="50"/>
  <c r="B85" i="50"/>
  <c r="B84" i="50"/>
  <c r="B83" i="50"/>
  <c r="B82" i="50"/>
  <c r="B81" i="50"/>
  <c r="B80" i="50"/>
  <c r="B51" i="25" l="1"/>
  <c r="B14" i="25"/>
  <c r="B15" i="57"/>
  <c r="A86" i="50"/>
  <c r="A423" i="50" s="1"/>
  <c r="A79" i="50"/>
  <c r="A416" i="50" s="1"/>
  <c r="B15" i="23"/>
  <c r="G20" i="57"/>
  <c r="C20" i="57"/>
  <c r="D20" i="57"/>
  <c r="E20" i="57"/>
  <c r="F20" i="57"/>
  <c r="H20" i="57"/>
  <c r="K19" i="57"/>
  <c r="J19" i="57"/>
  <c r="I19" i="57"/>
  <c r="K18" i="57"/>
  <c r="J18" i="57"/>
  <c r="I18" i="57"/>
  <c r="K19" i="23"/>
  <c r="J19" i="23"/>
  <c r="I19" i="23"/>
  <c r="K18" i="23"/>
  <c r="J18" i="23"/>
  <c r="I18" i="23"/>
  <c r="H20" i="23"/>
  <c r="G20" i="23"/>
  <c r="F20" i="23"/>
  <c r="F23" i="23" s="1"/>
  <c r="E20" i="23"/>
  <c r="D20" i="23"/>
  <c r="C20" i="23"/>
  <c r="B13" i="57" l="1"/>
  <c r="B11" i="57"/>
  <c r="B13" i="23"/>
  <c r="B11" i="23"/>
  <c r="B49" i="25" l="1"/>
  <c r="B47" i="25"/>
  <c r="B12" i="25"/>
  <c r="B10" i="25"/>
  <c r="B17" i="57"/>
  <c r="B16" i="57"/>
  <c r="B17" i="23"/>
  <c r="B16" i="23"/>
  <c r="B7" i="23"/>
  <c r="J130" i="25" l="1"/>
  <c r="I130" i="25"/>
  <c r="H130" i="25"/>
  <c r="G130" i="25"/>
  <c r="F130" i="25"/>
  <c r="E130" i="25"/>
  <c r="D130" i="25"/>
  <c r="C130" i="25"/>
  <c r="N129" i="25"/>
  <c r="M129" i="25"/>
  <c r="L129" i="25"/>
  <c r="K129" i="25"/>
  <c r="N128" i="25"/>
  <c r="M128" i="25"/>
  <c r="L128" i="25"/>
  <c r="K128" i="25"/>
  <c r="N127" i="25"/>
  <c r="M127" i="25"/>
  <c r="L127" i="25"/>
  <c r="K127" i="25"/>
  <c r="N126" i="25"/>
  <c r="M126" i="25"/>
  <c r="L126" i="25"/>
  <c r="K126" i="25"/>
  <c r="N125" i="25"/>
  <c r="M125" i="25"/>
  <c r="L125" i="25"/>
  <c r="K125" i="25"/>
  <c r="N124" i="25"/>
  <c r="N130" i="25" s="1"/>
  <c r="M124" i="25"/>
  <c r="L124" i="25"/>
  <c r="L130" i="25" s="1"/>
  <c r="K124" i="25"/>
  <c r="M123" i="25"/>
  <c r="K123" i="25"/>
  <c r="I123" i="25"/>
  <c r="G123" i="25"/>
  <c r="E123" i="25"/>
  <c r="C123" i="25"/>
  <c r="N101" i="25"/>
  <c r="M101" i="25"/>
  <c r="N100" i="25"/>
  <c r="M100" i="25"/>
  <c r="N99" i="25"/>
  <c r="M99" i="25"/>
  <c r="N98" i="25"/>
  <c r="M98" i="25"/>
  <c r="N97" i="25"/>
  <c r="M97" i="25"/>
  <c r="N96" i="25"/>
  <c r="M96" i="25"/>
  <c r="M95" i="25"/>
  <c r="K95" i="25"/>
  <c r="I95" i="25"/>
  <c r="G95" i="25"/>
  <c r="E95" i="25"/>
  <c r="C95" i="25"/>
  <c r="G74" i="25"/>
  <c r="E74" i="25"/>
  <c r="C74" i="25"/>
  <c r="G73" i="25"/>
  <c r="E73" i="25"/>
  <c r="C73" i="25"/>
  <c r="B73" i="25"/>
  <c r="I72" i="25"/>
  <c r="I71" i="25"/>
  <c r="I70" i="25"/>
  <c r="I69" i="25"/>
  <c r="I68" i="25"/>
  <c r="I67" i="25"/>
  <c r="I66" i="25"/>
  <c r="I65" i="25"/>
  <c r="I64" i="25"/>
  <c r="I63" i="25"/>
  <c r="I62" i="25"/>
  <c r="I61" i="25"/>
  <c r="I73" i="25" s="1"/>
  <c r="B59" i="25"/>
  <c r="B58" i="25"/>
  <c r="M56" i="25"/>
  <c r="K56" i="25"/>
  <c r="I56" i="25"/>
  <c r="G56" i="25"/>
  <c r="E56" i="25"/>
  <c r="C56" i="25"/>
  <c r="M55" i="25"/>
  <c r="K55" i="25"/>
  <c r="I55" i="25"/>
  <c r="G55" i="25"/>
  <c r="E55" i="25"/>
  <c r="C55" i="25"/>
  <c r="B53" i="25"/>
  <c r="B45" i="25"/>
  <c r="B43" i="25"/>
  <c r="K21" i="57"/>
  <c r="J21" i="57"/>
  <c r="I21" i="57"/>
  <c r="H23" i="57"/>
  <c r="G23" i="57"/>
  <c r="F23" i="57"/>
  <c r="E23" i="57"/>
  <c r="D23" i="57"/>
  <c r="C23" i="57"/>
  <c r="K17" i="57"/>
  <c r="J17" i="57"/>
  <c r="I17" i="57"/>
  <c r="K16" i="57"/>
  <c r="J16" i="57"/>
  <c r="I16" i="57"/>
  <c r="K15" i="57"/>
  <c r="J15" i="57"/>
  <c r="I15" i="57"/>
  <c r="K14" i="57"/>
  <c r="J14" i="57"/>
  <c r="I14" i="57"/>
  <c r="C13" i="57"/>
  <c r="I13" i="57" s="1"/>
  <c r="K12" i="57"/>
  <c r="J12" i="57"/>
  <c r="I12" i="57"/>
  <c r="C11" i="57"/>
  <c r="F11" i="57" s="1"/>
  <c r="K10" i="57"/>
  <c r="J10" i="57"/>
  <c r="I10" i="57"/>
  <c r="C9" i="57"/>
  <c r="I9" i="57" s="1"/>
  <c r="B9" i="57"/>
  <c r="K8" i="57"/>
  <c r="J8" i="57"/>
  <c r="I8" i="57"/>
  <c r="I20" i="57" s="1"/>
  <c r="C7" i="57"/>
  <c r="F7" i="57" s="1"/>
  <c r="B7" i="57"/>
  <c r="K20" i="57" l="1"/>
  <c r="K23" i="57" s="1"/>
  <c r="K130" i="25"/>
  <c r="M130" i="25"/>
  <c r="J20" i="57"/>
  <c r="J23" i="57" s="1"/>
  <c r="I23" i="57"/>
  <c r="I74" i="25"/>
  <c r="F9" i="57"/>
  <c r="F13" i="57"/>
  <c r="I7" i="57"/>
  <c r="I11" i="57"/>
  <c r="B31" i="50"/>
  <c r="M81" i="25" l="1"/>
  <c r="K81" i="25"/>
  <c r="I81" i="25"/>
  <c r="G81" i="25"/>
  <c r="E81" i="25"/>
  <c r="C81" i="25"/>
  <c r="H151" i="26" l="1"/>
  <c r="J44" i="34"/>
  <c r="J42" i="34"/>
  <c r="J40" i="34"/>
  <c r="J38" i="34"/>
  <c r="J36" i="34"/>
  <c r="J34" i="34"/>
  <c r="J32" i="34"/>
  <c r="J30" i="34"/>
  <c r="J28" i="34"/>
  <c r="J26" i="34"/>
  <c r="C81" i="11" l="1"/>
  <c r="C77" i="11"/>
  <c r="C91" i="11"/>
  <c r="C78" i="11"/>
  <c r="A993" i="50" l="1"/>
  <c r="A1185" i="50" s="1"/>
  <c r="A110" i="50" l="1"/>
  <c r="A447" i="50" s="1"/>
  <c r="A558" i="50" l="1"/>
  <c r="A457" i="50"/>
  <c r="A477" i="50"/>
  <c r="A497" i="50"/>
  <c r="A508" i="50"/>
  <c r="A467" i="50"/>
  <c r="A487" i="50"/>
  <c r="A528" i="50"/>
  <c r="A548" i="50"/>
  <c r="A518" i="50"/>
  <c r="A538" i="50"/>
  <c r="B219" i="50"/>
  <c r="B209" i="50"/>
  <c r="B199" i="50"/>
  <c r="B189" i="50"/>
  <c r="B179" i="50"/>
  <c r="B169" i="50"/>
  <c r="B158" i="50"/>
  <c r="B148" i="50"/>
  <c r="B138" i="50"/>
  <c r="B128" i="50"/>
  <c r="B118" i="50"/>
  <c r="B108" i="50"/>
  <c r="B111" i="50"/>
  <c r="B109" i="50"/>
  <c r="B107" i="50"/>
  <c r="E36" i="25" l="1"/>
  <c r="G36" i="25"/>
  <c r="E37" i="25"/>
  <c r="G37" i="25"/>
  <c r="C37" i="25"/>
  <c r="C36" i="25"/>
  <c r="E18" i="25"/>
  <c r="G18" i="25"/>
  <c r="I18" i="25"/>
  <c r="K18" i="25"/>
  <c r="M18" i="25"/>
  <c r="E19" i="25"/>
  <c r="G19" i="25"/>
  <c r="I19" i="25"/>
  <c r="K19" i="25"/>
  <c r="M19" i="25"/>
  <c r="C19" i="25"/>
  <c r="C18" i="25"/>
  <c r="I35" i="25"/>
  <c r="I34" i="25"/>
  <c r="I33" i="25"/>
  <c r="I32" i="25"/>
  <c r="I31" i="25"/>
  <c r="I30" i="25"/>
  <c r="I29" i="25"/>
  <c r="I28" i="25"/>
  <c r="I27" i="25"/>
  <c r="I26" i="25"/>
  <c r="I25" i="25"/>
  <c r="I37" i="25" s="1"/>
  <c r="I24" i="25"/>
  <c r="I36" i="25" s="1"/>
  <c r="G21" i="25"/>
  <c r="G58" i="25" s="1"/>
  <c r="E21" i="25"/>
  <c r="E58" i="25" s="1"/>
  <c r="C21" i="25"/>
  <c r="C58" i="25" s="1"/>
  <c r="M3" i="25"/>
  <c r="M40" i="25" s="1"/>
  <c r="A111" i="50"/>
  <c r="A221" i="50"/>
  <c r="A109" i="50"/>
  <c r="A108" i="50"/>
  <c r="A215" i="50"/>
  <c r="A216" i="50"/>
  <c r="A217" i="50"/>
  <c r="A218" i="50"/>
  <c r="A214" i="50"/>
  <c r="A205" i="50"/>
  <c r="A206" i="50"/>
  <c r="A207" i="50"/>
  <c r="A208" i="50"/>
  <c r="A204" i="50"/>
  <c r="A195" i="50"/>
  <c r="A196" i="50"/>
  <c r="A197" i="50"/>
  <c r="A198" i="50"/>
  <c r="A194" i="50"/>
  <c r="A185" i="50"/>
  <c r="A186" i="50"/>
  <c r="A187" i="50"/>
  <c r="A188" i="50"/>
  <c r="A184" i="50"/>
  <c r="A175" i="50"/>
  <c r="A176" i="50"/>
  <c r="A177" i="50"/>
  <c r="A178" i="50"/>
  <c r="A174" i="50"/>
  <c r="A165" i="50"/>
  <c r="A166" i="50"/>
  <c r="A167" i="50"/>
  <c r="A168" i="50"/>
  <c r="A164" i="50"/>
  <c r="A154" i="50"/>
  <c r="A155" i="50"/>
  <c r="A156" i="50"/>
  <c r="A157" i="50"/>
  <c r="A153" i="50"/>
  <c r="A144" i="50"/>
  <c r="A145" i="50"/>
  <c r="A146" i="50"/>
  <c r="A147" i="50"/>
  <c r="A143" i="50"/>
  <c r="A134" i="50"/>
  <c r="A135" i="50"/>
  <c r="A136" i="50"/>
  <c r="A137" i="50"/>
  <c r="A133" i="50"/>
  <c r="A190" i="50" l="1"/>
  <c r="A446" i="50"/>
  <c r="A222" i="50"/>
  <c r="A448" i="50"/>
  <c r="A219" i="50"/>
  <c r="A445" i="50"/>
  <c r="A171" i="50"/>
  <c r="A181" i="50"/>
  <c r="A150" i="50"/>
  <c r="A161" i="50"/>
  <c r="A172" i="50"/>
  <c r="A182" i="50"/>
  <c r="A121" i="50"/>
  <c r="A141" i="50"/>
  <c r="A151" i="50"/>
  <c r="A192" i="50"/>
  <c r="A202" i="50"/>
  <c r="A212" i="50"/>
  <c r="A211" i="50"/>
  <c r="A120" i="50"/>
  <c r="A140" i="50"/>
  <c r="A160" i="50"/>
  <c r="A191" i="50"/>
  <c r="A201" i="50"/>
  <c r="A119" i="50"/>
  <c r="A139" i="50"/>
  <c r="A149" i="50"/>
  <c r="A159" i="50"/>
  <c r="A170" i="50"/>
  <c r="A200" i="50"/>
  <c r="A210" i="50"/>
  <c r="A220" i="50"/>
  <c r="A180" i="50"/>
  <c r="A128" i="50"/>
  <c r="A148" i="50"/>
  <c r="A169" i="50"/>
  <c r="A179" i="50"/>
  <c r="A209" i="50"/>
  <c r="A118" i="50"/>
  <c r="A138" i="50"/>
  <c r="A158" i="50"/>
  <c r="A189" i="50"/>
  <c r="A199" i="50"/>
  <c r="A1055" i="50"/>
  <c r="A1247" i="50" s="1"/>
  <c r="A1054" i="50"/>
  <c r="A1246" i="50" s="1"/>
  <c r="A1053" i="50"/>
  <c r="A1245" i="50" s="1"/>
  <c r="A992" i="50"/>
  <c r="A1184" i="50" s="1"/>
  <c r="A991" i="50"/>
  <c r="A1183" i="50" s="1"/>
  <c r="A556" i="50" l="1"/>
  <c r="A506" i="50"/>
  <c r="A465" i="50"/>
  <c r="A485" i="50"/>
  <c r="A526" i="50"/>
  <c r="A546" i="50"/>
  <c r="A455" i="50"/>
  <c r="A475" i="50"/>
  <c r="A495" i="50"/>
  <c r="A516" i="50"/>
  <c r="A536" i="50"/>
  <c r="A529" i="50"/>
  <c r="A559" i="50"/>
  <c r="A549" i="50"/>
  <c r="A519" i="50"/>
  <c r="A539" i="50"/>
  <c r="A468" i="50"/>
  <c r="A488" i="50"/>
  <c r="A509" i="50"/>
  <c r="A458" i="50"/>
  <c r="A478" i="50"/>
  <c r="A498" i="50"/>
  <c r="A486" i="50"/>
  <c r="A557" i="50"/>
  <c r="A547" i="50"/>
  <c r="A507" i="50"/>
  <c r="A517" i="50"/>
  <c r="A537" i="50"/>
  <c r="A527" i="50"/>
  <c r="A466" i="50"/>
  <c r="A456" i="50"/>
  <c r="A476" i="50"/>
  <c r="A496" i="50"/>
  <c r="B357" i="50"/>
  <c r="B356" i="50"/>
  <c r="B355" i="50"/>
  <c r="B354" i="50"/>
  <c r="B352" i="50"/>
  <c r="B351" i="50"/>
  <c r="B350" i="50"/>
  <c r="B349" i="50"/>
  <c r="B330" i="50" l="1"/>
  <c r="B329" i="50"/>
  <c r="B328" i="50"/>
  <c r="B327" i="50"/>
  <c r="B325" i="50"/>
  <c r="B324" i="50"/>
  <c r="B323" i="50"/>
  <c r="B322" i="50"/>
  <c r="B320" i="50"/>
  <c r="B319" i="50"/>
  <c r="B318" i="50"/>
  <c r="B317" i="50"/>
  <c r="B302" i="50"/>
  <c r="B297" i="50"/>
  <c r="B296" i="50"/>
  <c r="B295" i="50"/>
  <c r="B294" i="50"/>
  <c r="B293" i="50"/>
  <c r="B291" i="50"/>
  <c r="B290" i="50"/>
  <c r="B289" i="50"/>
  <c r="B288" i="50"/>
  <c r="B287" i="50"/>
  <c r="B285" i="50"/>
  <c r="B284" i="50"/>
  <c r="B282" i="50"/>
  <c r="B281" i="50"/>
  <c r="B260" i="50"/>
  <c r="B259" i="50"/>
  <c r="B258" i="50"/>
  <c r="B257" i="50"/>
  <c r="B256" i="50"/>
  <c r="B254" i="50"/>
  <c r="B252" i="50"/>
  <c r="B251" i="50"/>
  <c r="B250" i="50"/>
  <c r="B248" i="50"/>
  <c r="B247" i="50"/>
  <c r="B246" i="50"/>
  <c r="B245" i="50"/>
  <c r="B244" i="50"/>
  <c r="B241" i="50"/>
  <c r="B226" i="50"/>
  <c r="N115" i="25" l="1"/>
  <c r="M115" i="25"/>
  <c r="L115" i="25"/>
  <c r="K115" i="25"/>
  <c r="N114" i="25"/>
  <c r="M114" i="25"/>
  <c r="L114" i="25"/>
  <c r="K114" i="25"/>
  <c r="N86" i="25"/>
  <c r="M86" i="25"/>
  <c r="N85" i="25"/>
  <c r="A233" i="50" l="1"/>
  <c r="A239" i="50" s="1"/>
  <c r="A245" i="50" s="1"/>
  <c r="A251" i="50" s="1"/>
  <c r="A257" i="50" s="1"/>
  <c r="A234" i="50"/>
  <c r="A240" i="50" s="1"/>
  <c r="A246" i="50" s="1"/>
  <c r="A252" i="50" s="1"/>
  <c r="A258" i="50" s="1"/>
  <c r="A235" i="50"/>
  <c r="A241" i="50" s="1"/>
  <c r="A247" i="50" s="1"/>
  <c r="A253" i="50" s="1"/>
  <c r="A259" i="50" s="1"/>
  <c r="A236" i="50"/>
  <c r="A242" i="50" s="1"/>
  <c r="A248" i="50" s="1"/>
  <c r="A254" i="50" s="1"/>
  <c r="A260" i="50" s="1"/>
  <c r="A232" i="50"/>
  <c r="A238" i="50" s="1"/>
  <c r="A244" i="50" s="1"/>
  <c r="A250" i="50" s="1"/>
  <c r="A256" i="50" s="1"/>
  <c r="B222" i="50"/>
  <c r="B221" i="50"/>
  <c r="B220" i="50"/>
  <c r="B218" i="50"/>
  <c r="B217" i="50"/>
  <c r="B216" i="50"/>
  <c r="B215" i="50"/>
  <c r="B214" i="50"/>
  <c r="B212" i="50"/>
  <c r="B211" i="50"/>
  <c r="B210" i="50"/>
  <c r="B208" i="50"/>
  <c r="B207" i="50"/>
  <c r="B206" i="50"/>
  <c r="B205" i="50"/>
  <c r="B204" i="50"/>
  <c r="B202" i="50"/>
  <c r="B201" i="50"/>
  <c r="B200" i="50"/>
  <c r="B198" i="50"/>
  <c r="B197" i="50"/>
  <c r="B196" i="50"/>
  <c r="B195" i="50"/>
  <c r="B194" i="50"/>
  <c r="B192" i="50"/>
  <c r="B191" i="50"/>
  <c r="B190" i="50"/>
  <c r="B188" i="50"/>
  <c r="B187" i="50"/>
  <c r="B186" i="50"/>
  <c r="B185" i="50"/>
  <c r="B184" i="50"/>
  <c r="B182" i="50"/>
  <c r="B181" i="50"/>
  <c r="B180" i="50"/>
  <c r="B178" i="50"/>
  <c r="B177" i="50"/>
  <c r="B176" i="50"/>
  <c r="B175" i="50"/>
  <c r="B174" i="50"/>
  <c r="B172" i="50"/>
  <c r="B171" i="50"/>
  <c r="B170" i="50"/>
  <c r="B168" i="50"/>
  <c r="B167" i="50"/>
  <c r="B166" i="50"/>
  <c r="B165" i="50"/>
  <c r="B164" i="50"/>
  <c r="B161" i="50"/>
  <c r="B160" i="50"/>
  <c r="B159" i="50"/>
  <c r="B157" i="50"/>
  <c r="B156" i="50"/>
  <c r="B155" i="50"/>
  <c r="B154" i="50"/>
  <c r="B153" i="50"/>
  <c r="B151" i="50"/>
  <c r="B150" i="50"/>
  <c r="B149" i="50"/>
  <c r="B147" i="50"/>
  <c r="B146" i="50"/>
  <c r="B145" i="50"/>
  <c r="B144" i="50"/>
  <c r="B143" i="50"/>
  <c r="B141" i="50"/>
  <c r="B140" i="50"/>
  <c r="B139" i="50"/>
  <c r="B137" i="50"/>
  <c r="B136" i="50"/>
  <c r="B135" i="50"/>
  <c r="B134" i="50"/>
  <c r="B133" i="50"/>
  <c r="B131" i="50"/>
  <c r="B130" i="50"/>
  <c r="B129" i="50"/>
  <c r="B127" i="50"/>
  <c r="B126" i="50"/>
  <c r="B125" i="50"/>
  <c r="B124" i="50"/>
  <c r="B121" i="50"/>
  <c r="B120" i="50"/>
  <c r="B119" i="50"/>
  <c r="B117" i="50"/>
  <c r="B116" i="50"/>
  <c r="B115" i="50"/>
  <c r="B114" i="50"/>
  <c r="B113" i="50"/>
  <c r="B110" i="50"/>
  <c r="B106" i="50"/>
  <c r="B105" i="50"/>
  <c r="B104" i="50"/>
  <c r="B103" i="50"/>
  <c r="B16" i="25" l="1"/>
  <c r="B8" i="25"/>
  <c r="A152" i="50"/>
  <c r="A112" i="50"/>
  <c r="C11" i="23"/>
  <c r="C13" i="23"/>
  <c r="C9" i="23"/>
  <c r="A30" i="50"/>
  <c r="A367" i="50" s="1"/>
  <c r="B9" i="23"/>
  <c r="B126" i="25" l="1"/>
  <c r="B113" i="25"/>
  <c r="B98" i="25"/>
  <c r="B84" i="25"/>
  <c r="B65" i="25"/>
  <c r="B28" i="25"/>
  <c r="B128" i="25"/>
  <c r="B115" i="25"/>
  <c r="B100" i="25"/>
  <c r="B86" i="25"/>
  <c r="B69" i="25"/>
  <c r="B32" i="25"/>
  <c r="B125" i="25"/>
  <c r="B112" i="25"/>
  <c r="B97" i="25"/>
  <c r="B83" i="25"/>
  <c r="B63" i="25"/>
  <c r="B26" i="25"/>
  <c r="B127" i="25"/>
  <c r="B114" i="25"/>
  <c r="B99" i="25"/>
  <c r="B85" i="25"/>
  <c r="B67" i="25"/>
  <c r="B30" i="25"/>
  <c r="B129" i="25"/>
  <c r="B116" i="25"/>
  <c r="B101" i="25"/>
  <c r="B87" i="25"/>
  <c r="B71" i="25"/>
  <c r="B34" i="25"/>
  <c r="A311" i="50"/>
  <c r="A343" i="50"/>
  <c r="A321" i="50"/>
  <c r="A353" i="50"/>
  <c r="A306" i="50"/>
  <c r="A338" i="50"/>
  <c r="A316" i="50"/>
  <c r="A348" i="50"/>
  <c r="A326" i="50"/>
  <c r="A358" i="50"/>
  <c r="A286" i="50"/>
  <c r="A268" i="50"/>
  <c r="A274" i="50"/>
  <c r="A255" i="50"/>
  <c r="A292" i="50"/>
  <c r="A193" i="50"/>
  <c r="A280" i="50"/>
  <c r="A243" i="50"/>
  <c r="A203" i="50"/>
  <c r="A249" i="50"/>
  <c r="A231" i="50"/>
  <c r="A173" i="50"/>
  <c r="A237" i="50"/>
  <c r="A183" i="50"/>
  <c r="C117" i="25" l="1"/>
  <c r="L112" i="25"/>
  <c r="L113" i="25"/>
  <c r="L116" i="25"/>
  <c r="L111" i="25"/>
  <c r="I83" i="26" l="1"/>
  <c r="N87" i="25" l="1"/>
  <c r="N84" i="25"/>
  <c r="M84" i="25"/>
  <c r="N83" i="25"/>
  <c r="N82" i="25"/>
  <c r="M82" i="25"/>
  <c r="F13" i="34" l="1"/>
  <c r="M85" i="25" l="1"/>
  <c r="B705" i="50"/>
  <c r="B362" i="50"/>
  <c r="B361" i="50"/>
  <c r="B360" i="50"/>
  <c r="B359" i="50"/>
  <c r="B347" i="50"/>
  <c r="B346" i="50"/>
  <c r="B345" i="50"/>
  <c r="B344" i="50"/>
  <c r="B342" i="50"/>
  <c r="B341" i="50"/>
  <c r="B340" i="50"/>
  <c r="B339" i="50"/>
  <c r="B337" i="50"/>
  <c r="B336" i="50"/>
  <c r="B335" i="50"/>
  <c r="B334" i="50"/>
  <c r="B315" i="50"/>
  <c r="B314" i="50"/>
  <c r="B313" i="50"/>
  <c r="B312" i="50"/>
  <c r="B310" i="50"/>
  <c r="B309" i="50"/>
  <c r="B308" i="50"/>
  <c r="B307" i="50"/>
  <c r="B305" i="50"/>
  <c r="B304" i="50"/>
  <c r="B303" i="50"/>
  <c r="B279" i="50"/>
  <c r="B278" i="50"/>
  <c r="B277" i="50"/>
  <c r="B276" i="50"/>
  <c r="B275" i="50"/>
  <c r="B242" i="50"/>
  <c r="B240" i="50"/>
  <c r="B239" i="50"/>
  <c r="B238" i="50"/>
  <c r="B273" i="50"/>
  <c r="B272" i="50"/>
  <c r="B271" i="50"/>
  <c r="B270" i="50"/>
  <c r="B269" i="50"/>
  <c r="B236" i="50"/>
  <c r="B267" i="50"/>
  <c r="B266" i="50"/>
  <c r="B265" i="50"/>
  <c r="B264" i="50"/>
  <c r="B263" i="50"/>
  <c r="B230" i="50"/>
  <c r="B229" i="50"/>
  <c r="B228" i="50"/>
  <c r="B227" i="50"/>
  <c r="B24" i="50"/>
  <c r="B23" i="50"/>
  <c r="B22" i="50"/>
  <c r="B21" i="50"/>
  <c r="B20" i="50"/>
  <c r="B19" i="50"/>
  <c r="B18" i="50"/>
  <c r="D117" i="25" l="1"/>
  <c r="E117" i="25"/>
  <c r="F117" i="25"/>
  <c r="G117" i="25"/>
  <c r="H117" i="25"/>
  <c r="I117" i="25"/>
  <c r="J117" i="25"/>
  <c r="N112" i="25"/>
  <c r="N113" i="25"/>
  <c r="N116" i="25"/>
  <c r="N111" i="25"/>
  <c r="M112" i="25"/>
  <c r="M113" i="25"/>
  <c r="M116" i="25"/>
  <c r="M111" i="25"/>
  <c r="K112" i="25"/>
  <c r="K113" i="25"/>
  <c r="K116" i="25"/>
  <c r="K111" i="25"/>
  <c r="M110" i="25"/>
  <c r="K110" i="25"/>
  <c r="I110" i="25"/>
  <c r="G110" i="25"/>
  <c r="E110" i="25"/>
  <c r="M117" i="25" l="1"/>
  <c r="N117" i="25"/>
  <c r="L117" i="25"/>
  <c r="M87" i="25"/>
  <c r="K117" i="25"/>
  <c r="C79" i="11"/>
  <c r="C80" i="11"/>
  <c r="B26" i="50" l="1"/>
  <c r="F11" i="34"/>
  <c r="E11" i="34"/>
  <c r="F8" i="34"/>
  <c r="E8" i="34"/>
  <c r="A102" i="50"/>
  <c r="A333" i="50" s="1"/>
  <c r="A129" i="50"/>
  <c r="A130" i="50"/>
  <c r="A131" i="50"/>
  <c r="A127" i="50"/>
  <c r="B6" i="25"/>
  <c r="A58" i="50"/>
  <c r="A395" i="50" s="1"/>
  <c r="A37" i="50"/>
  <c r="A374" i="50" s="1"/>
  <c r="A65" i="50"/>
  <c r="A402" i="50" s="1"/>
  <c r="AD39" i="22"/>
  <c r="AD38" i="22"/>
  <c r="AD37" i="22"/>
  <c r="AD36" i="22"/>
  <c r="AD35" i="22"/>
  <c r="AD34" i="22"/>
  <c r="AD33" i="22"/>
  <c r="AD32" i="22"/>
  <c r="AD31" i="22"/>
  <c r="AD30" i="22"/>
  <c r="AD29" i="22"/>
  <c r="AD28" i="22"/>
  <c r="AD27" i="22"/>
  <c r="AD26" i="22"/>
  <c r="AD25" i="22"/>
  <c r="AD24" i="22"/>
  <c r="AD23" i="22"/>
  <c r="AD22" i="22"/>
  <c r="AD21" i="22"/>
  <c r="AD20" i="22"/>
  <c r="AD19" i="22"/>
  <c r="AD18" i="22"/>
  <c r="AD17" i="22"/>
  <c r="AD16" i="22"/>
  <c r="J17" i="23"/>
  <c r="J16" i="23"/>
  <c r="J15" i="23"/>
  <c r="J14" i="23"/>
  <c r="J12" i="23"/>
  <c r="J10" i="23"/>
  <c r="J8" i="23"/>
  <c r="J20" i="23" s="1"/>
  <c r="C25" i="26"/>
  <c r="C26" i="26"/>
  <c r="C27" i="26"/>
  <c r="C28" i="26"/>
  <c r="C29" i="26"/>
  <c r="C30" i="26"/>
  <c r="C69" i="26"/>
  <c r="C70" i="26"/>
  <c r="C71" i="26"/>
  <c r="C72" i="26"/>
  <c r="C73" i="26"/>
  <c r="C74" i="26"/>
  <c r="G33" i="26"/>
  <c r="G32" i="26"/>
  <c r="G31" i="26"/>
  <c r="G30" i="26"/>
  <c r="C145" i="11"/>
  <c r="C144" i="11"/>
  <c r="C143" i="11"/>
  <c r="G13" i="11"/>
  <c r="F18" i="11"/>
  <c r="F19" i="11" s="1"/>
  <c r="G20" i="11" s="1"/>
  <c r="G34" i="11"/>
  <c r="G45" i="11"/>
  <c r="B875" i="50" s="1"/>
  <c r="G82" i="11"/>
  <c r="G95" i="11"/>
  <c r="G106" i="11"/>
  <c r="F124" i="11"/>
  <c r="F145" i="11"/>
  <c r="B150" i="11"/>
  <c r="C110" i="25"/>
  <c r="F133" i="11"/>
  <c r="F141" i="11"/>
  <c r="F137" i="11"/>
  <c r="F129" i="11"/>
  <c r="F121" i="11"/>
  <c r="F116" i="11"/>
  <c r="I65" i="26"/>
  <c r="I67" i="26"/>
  <c r="B833" i="50" s="1"/>
  <c r="F13" i="23"/>
  <c r="I9" i="23"/>
  <c r="C141" i="11"/>
  <c r="C140" i="11"/>
  <c r="C139" i="11"/>
  <c r="C137" i="11"/>
  <c r="C136" i="11"/>
  <c r="C135" i="11"/>
  <c r="C133" i="11"/>
  <c r="C132" i="11"/>
  <c r="C131" i="11"/>
  <c r="C129" i="11"/>
  <c r="C128" i="11"/>
  <c r="C127" i="11"/>
  <c r="C124" i="11"/>
  <c r="C123" i="11"/>
  <c r="C121" i="11"/>
  <c r="C120" i="11"/>
  <c r="C119" i="11"/>
  <c r="C118" i="11"/>
  <c r="C114" i="11"/>
  <c r="C115" i="11"/>
  <c r="C116" i="11"/>
  <c r="C113" i="11"/>
  <c r="C112" i="11"/>
  <c r="C111" i="11"/>
  <c r="B861" i="50"/>
  <c r="B858" i="50"/>
  <c r="B854" i="50"/>
  <c r="G29" i="26"/>
  <c r="C106" i="11"/>
  <c r="C105" i="11"/>
  <c r="C104" i="11"/>
  <c r="C103" i="11"/>
  <c r="C102" i="11"/>
  <c r="C101" i="11"/>
  <c r="C95" i="11"/>
  <c r="C94" i="11"/>
  <c r="C93" i="11"/>
  <c r="C92" i="11"/>
  <c r="C90" i="11"/>
  <c r="C82" i="11"/>
  <c r="E13" i="34"/>
  <c r="B25" i="50" s="1"/>
  <c r="C45" i="26"/>
  <c r="C44" i="26"/>
  <c r="C43" i="26"/>
  <c r="C42" i="26"/>
  <c r="C41" i="26"/>
  <c r="C57" i="26"/>
  <c r="C56" i="26"/>
  <c r="C55" i="26"/>
  <c r="C54" i="26"/>
  <c r="G44" i="26"/>
  <c r="G43" i="26"/>
  <c r="G42" i="26"/>
  <c r="G41" i="26"/>
  <c r="G40" i="26"/>
  <c r="E33" i="26"/>
  <c r="B703" i="50"/>
  <c r="B852" i="50"/>
  <c r="B984" i="50"/>
  <c r="B985" i="50"/>
  <c r="B986" i="50"/>
  <c r="B964" i="50"/>
  <c r="B965" i="50"/>
  <c r="B966" i="50"/>
  <c r="B967" i="50"/>
  <c r="B968" i="50"/>
  <c r="B969" i="50"/>
  <c r="B970" i="50"/>
  <c r="B971" i="50"/>
  <c r="B972" i="50"/>
  <c r="B973" i="50"/>
  <c r="B974" i="50"/>
  <c r="B975" i="50"/>
  <c r="B976" i="50"/>
  <c r="B977" i="50"/>
  <c r="B978" i="50"/>
  <c r="B979" i="50"/>
  <c r="B980" i="50"/>
  <c r="B981" i="50"/>
  <c r="B982" i="50"/>
  <c r="B963" i="50"/>
  <c r="B948" i="50"/>
  <c r="B949" i="50"/>
  <c r="B950" i="50"/>
  <c r="B951" i="50"/>
  <c r="B952" i="50"/>
  <c r="B953" i="50"/>
  <c r="B954" i="50"/>
  <c r="B955" i="50"/>
  <c r="B956" i="50"/>
  <c r="B957" i="50"/>
  <c r="B958" i="50"/>
  <c r="B959" i="50"/>
  <c r="B960" i="50"/>
  <c r="B961" i="50"/>
  <c r="B947" i="50"/>
  <c r="B945" i="50"/>
  <c r="B936" i="50"/>
  <c r="B937" i="50"/>
  <c r="B938" i="50"/>
  <c r="B939" i="50"/>
  <c r="B940" i="50"/>
  <c r="B941" i="50"/>
  <c r="B942" i="50"/>
  <c r="B943" i="50"/>
  <c r="B944" i="50"/>
  <c r="B935" i="50"/>
  <c r="B933" i="50"/>
  <c r="B924" i="50"/>
  <c r="B925" i="50"/>
  <c r="B926" i="50"/>
  <c r="B927" i="50"/>
  <c r="B928" i="50"/>
  <c r="B929" i="50"/>
  <c r="B930" i="50"/>
  <c r="B931" i="50"/>
  <c r="B932" i="50"/>
  <c r="B923" i="50"/>
  <c r="B921" i="50"/>
  <c r="B888" i="50"/>
  <c r="B889" i="50"/>
  <c r="B890" i="50"/>
  <c r="B891" i="50"/>
  <c r="B892" i="50"/>
  <c r="B893" i="50"/>
  <c r="B894" i="50"/>
  <c r="B895" i="50"/>
  <c r="B896" i="50"/>
  <c r="B897" i="50"/>
  <c r="B898" i="50"/>
  <c r="B899" i="50"/>
  <c r="B900" i="50"/>
  <c r="B901" i="50"/>
  <c r="B902" i="50"/>
  <c r="B903" i="50"/>
  <c r="B904" i="50"/>
  <c r="B905" i="50"/>
  <c r="B906" i="50"/>
  <c r="B907" i="50"/>
  <c r="B908" i="50"/>
  <c r="B909" i="50"/>
  <c r="B910" i="50"/>
  <c r="B911" i="50"/>
  <c r="B912" i="50"/>
  <c r="B913" i="50"/>
  <c r="B914" i="50"/>
  <c r="B915" i="50"/>
  <c r="B916" i="50"/>
  <c r="B917" i="50"/>
  <c r="B918" i="50"/>
  <c r="B919" i="50"/>
  <c r="B920" i="50"/>
  <c r="B887" i="50"/>
  <c r="B864" i="50"/>
  <c r="B877" i="50"/>
  <c r="B878" i="50"/>
  <c r="B879" i="50"/>
  <c r="B880" i="50"/>
  <c r="B881" i="50"/>
  <c r="B882" i="50"/>
  <c r="B883" i="50"/>
  <c r="B884" i="50"/>
  <c r="B885" i="50"/>
  <c r="B876" i="50"/>
  <c r="B866" i="50"/>
  <c r="B867" i="50"/>
  <c r="B868" i="50"/>
  <c r="B869" i="50"/>
  <c r="B870" i="50"/>
  <c r="B871" i="50"/>
  <c r="B872" i="50"/>
  <c r="B873" i="50"/>
  <c r="B874" i="50"/>
  <c r="B865" i="50"/>
  <c r="B862" i="50"/>
  <c r="B860" i="50"/>
  <c r="B859" i="50"/>
  <c r="B857" i="50"/>
  <c r="B855" i="50"/>
  <c r="B848" i="50"/>
  <c r="B842" i="50"/>
  <c r="B843" i="50"/>
  <c r="B844" i="50"/>
  <c r="B845" i="50"/>
  <c r="B846" i="50"/>
  <c r="B847" i="50"/>
  <c r="I76" i="26"/>
  <c r="B841" i="50" s="1"/>
  <c r="B832" i="50"/>
  <c r="B834" i="50"/>
  <c r="B835" i="50"/>
  <c r="B836" i="50"/>
  <c r="B837" i="50"/>
  <c r="B838" i="50"/>
  <c r="B839" i="50"/>
  <c r="B840" i="50"/>
  <c r="B831" i="50"/>
  <c r="B826" i="50"/>
  <c r="B827" i="50"/>
  <c r="B828" i="50"/>
  <c r="B829" i="50"/>
  <c r="B830" i="50"/>
  <c r="B825" i="50"/>
  <c r="B823" i="50"/>
  <c r="I58" i="26"/>
  <c r="B824" i="50" s="1"/>
  <c r="B822" i="50"/>
  <c r="B820" i="50"/>
  <c r="B812" i="50"/>
  <c r="B813" i="50"/>
  <c r="B814" i="50"/>
  <c r="B815" i="50"/>
  <c r="B816" i="50"/>
  <c r="B817" i="50"/>
  <c r="B818" i="50"/>
  <c r="B819" i="50"/>
  <c r="B811" i="50"/>
  <c r="I35" i="26"/>
  <c r="B810" i="50" s="1"/>
  <c r="B809" i="50"/>
  <c r="B792" i="50"/>
  <c r="B793" i="50"/>
  <c r="B794" i="50"/>
  <c r="B795" i="50"/>
  <c r="B796" i="50"/>
  <c r="B797" i="50"/>
  <c r="B798" i="50"/>
  <c r="B799" i="50"/>
  <c r="B800" i="50"/>
  <c r="B801" i="50"/>
  <c r="B802" i="50"/>
  <c r="B803" i="50"/>
  <c r="B804" i="50"/>
  <c r="B805" i="50"/>
  <c r="B806" i="50"/>
  <c r="B807" i="50"/>
  <c r="B808" i="50"/>
  <c r="B791" i="50"/>
  <c r="B789" i="50"/>
  <c r="B790" i="50"/>
  <c r="B788" i="50"/>
  <c r="B786" i="50"/>
  <c r="B787" i="50"/>
  <c r="B785" i="50"/>
  <c r="I11" i="26"/>
  <c r="I15" i="26"/>
  <c r="B783" i="50"/>
  <c r="B774" i="50"/>
  <c r="B775" i="50"/>
  <c r="B776" i="50"/>
  <c r="B777" i="50"/>
  <c r="B778" i="50"/>
  <c r="B779" i="50"/>
  <c r="B780" i="50"/>
  <c r="B781" i="50"/>
  <c r="B782" i="50"/>
  <c r="B773" i="50"/>
  <c r="E76" i="26"/>
  <c r="B772" i="50" s="1"/>
  <c r="B771" i="50"/>
  <c r="B756" i="50"/>
  <c r="B757" i="50"/>
  <c r="B758" i="50"/>
  <c r="B759" i="50"/>
  <c r="B760" i="50"/>
  <c r="B761" i="50"/>
  <c r="B762" i="50"/>
  <c r="B763" i="50"/>
  <c r="B764" i="50"/>
  <c r="B765" i="50"/>
  <c r="B766" i="50"/>
  <c r="B767" i="50"/>
  <c r="B768" i="50"/>
  <c r="B769" i="50"/>
  <c r="B770" i="50"/>
  <c r="B755" i="50"/>
  <c r="B754" i="50"/>
  <c r="B745" i="50"/>
  <c r="B746" i="50"/>
  <c r="B747" i="50"/>
  <c r="B748" i="50"/>
  <c r="B749" i="50"/>
  <c r="B750" i="50"/>
  <c r="B751" i="50"/>
  <c r="B752" i="50"/>
  <c r="B753" i="50"/>
  <c r="B744" i="50"/>
  <c r="B743" i="50"/>
  <c r="B731" i="50"/>
  <c r="B732" i="50"/>
  <c r="B733" i="50"/>
  <c r="B734" i="50"/>
  <c r="B735" i="50"/>
  <c r="B736" i="50"/>
  <c r="B737" i="50"/>
  <c r="B738" i="50"/>
  <c r="B739" i="50"/>
  <c r="B740" i="50"/>
  <c r="B741" i="50"/>
  <c r="B742" i="50"/>
  <c r="B730" i="50"/>
  <c r="E47" i="26"/>
  <c r="E58" i="26"/>
  <c r="B728" i="50"/>
  <c r="B706" i="50"/>
  <c r="B707" i="50"/>
  <c r="B708" i="50"/>
  <c r="B709" i="50"/>
  <c r="B710" i="50"/>
  <c r="B711" i="50"/>
  <c r="B712" i="50"/>
  <c r="B713" i="50"/>
  <c r="B714" i="50"/>
  <c r="B715" i="50"/>
  <c r="B716" i="50"/>
  <c r="B717" i="50"/>
  <c r="B718" i="50"/>
  <c r="B719" i="50"/>
  <c r="B720" i="50"/>
  <c r="B721" i="50"/>
  <c r="B722" i="50"/>
  <c r="B723" i="50"/>
  <c r="B724" i="50"/>
  <c r="B725" i="50"/>
  <c r="B726" i="50"/>
  <c r="B727" i="50"/>
  <c r="E7" i="26"/>
  <c r="B704" i="50" s="1"/>
  <c r="B99" i="50"/>
  <c r="B98" i="50"/>
  <c r="B97" i="50"/>
  <c r="B96" i="50"/>
  <c r="B95" i="50"/>
  <c r="B94" i="50"/>
  <c r="B78" i="50"/>
  <c r="B77" i="50"/>
  <c r="B76" i="50"/>
  <c r="B75" i="50"/>
  <c r="B74" i="50"/>
  <c r="B73" i="50"/>
  <c r="B71" i="50"/>
  <c r="B70" i="50"/>
  <c r="B69" i="50"/>
  <c r="B68" i="50"/>
  <c r="B67" i="50"/>
  <c r="B66" i="50"/>
  <c r="B64" i="50"/>
  <c r="B63" i="50"/>
  <c r="B62" i="50"/>
  <c r="B61" i="50"/>
  <c r="B60" i="50"/>
  <c r="B59" i="50"/>
  <c r="B57" i="50"/>
  <c r="B56" i="50"/>
  <c r="B55" i="50"/>
  <c r="B54" i="50"/>
  <c r="B53" i="50"/>
  <c r="B52" i="50"/>
  <c r="B50" i="50"/>
  <c r="B49" i="50"/>
  <c r="B48" i="50"/>
  <c r="B47" i="50"/>
  <c r="B46" i="50"/>
  <c r="B45" i="50"/>
  <c r="B43" i="50"/>
  <c r="B42" i="50"/>
  <c r="B41" i="50"/>
  <c r="B40" i="50"/>
  <c r="B39" i="50"/>
  <c r="B38" i="50"/>
  <c r="B36" i="50"/>
  <c r="B35" i="50"/>
  <c r="B34" i="50"/>
  <c r="B33" i="50"/>
  <c r="B32" i="50"/>
  <c r="A123" i="50"/>
  <c r="A124" i="50"/>
  <c r="A125" i="50"/>
  <c r="A126" i="50"/>
  <c r="C53" i="26"/>
  <c r="C82" i="26"/>
  <c r="C83" i="26"/>
  <c r="C84" i="26"/>
  <c r="C85" i="26"/>
  <c r="C86" i="26"/>
  <c r="B21" i="25"/>
  <c r="B22" i="25"/>
  <c r="B36" i="25"/>
  <c r="C7" i="23"/>
  <c r="F7" i="23" s="1"/>
  <c r="I8" i="23"/>
  <c r="K8" i="23"/>
  <c r="I10" i="23"/>
  <c r="K10" i="23"/>
  <c r="I12" i="23"/>
  <c r="K12" i="23"/>
  <c r="I14" i="23"/>
  <c r="K14" i="23"/>
  <c r="I15" i="23"/>
  <c r="K15" i="23"/>
  <c r="I16" i="23"/>
  <c r="K16" i="23"/>
  <c r="I17" i="23"/>
  <c r="K17" i="23"/>
  <c r="C23" i="23"/>
  <c r="D23" i="23"/>
  <c r="E23" i="23"/>
  <c r="H23" i="23"/>
  <c r="J21" i="23"/>
  <c r="K21" i="23"/>
  <c r="G23" i="23"/>
  <c r="J19" i="34"/>
  <c r="C21" i="34"/>
  <c r="D21" i="34"/>
  <c r="E21" i="34"/>
  <c r="F21" i="34"/>
  <c r="G21" i="34"/>
  <c r="H21" i="34"/>
  <c r="I21" i="34"/>
  <c r="L26" i="34"/>
  <c r="M26" i="34"/>
  <c r="N26" i="34"/>
  <c r="O26" i="34"/>
  <c r="P26" i="34"/>
  <c r="L28" i="34"/>
  <c r="M28" i="34"/>
  <c r="N28" i="34"/>
  <c r="O28" i="34"/>
  <c r="P28" i="34"/>
  <c r="L30" i="34"/>
  <c r="M30" i="34"/>
  <c r="N30" i="34"/>
  <c r="O30" i="34"/>
  <c r="P30" i="34"/>
  <c r="L32" i="34"/>
  <c r="M32" i="34"/>
  <c r="N32" i="34"/>
  <c r="O32" i="34"/>
  <c r="P32" i="34"/>
  <c r="L34" i="34"/>
  <c r="M34" i="34"/>
  <c r="N34" i="34"/>
  <c r="O34" i="34"/>
  <c r="P34" i="34"/>
  <c r="L36" i="34"/>
  <c r="M36" i="34"/>
  <c r="N36" i="34"/>
  <c r="O36" i="34"/>
  <c r="P36" i="34"/>
  <c r="L38" i="34"/>
  <c r="M38" i="34"/>
  <c r="N38" i="34"/>
  <c r="O38" i="34"/>
  <c r="P38" i="34"/>
  <c r="L40" i="34"/>
  <c r="M40" i="34"/>
  <c r="N40" i="34"/>
  <c r="O40" i="34"/>
  <c r="P40" i="34"/>
  <c r="L42" i="34"/>
  <c r="M42" i="34"/>
  <c r="N42" i="34"/>
  <c r="O42" i="34"/>
  <c r="P42" i="34"/>
  <c r="L44" i="34"/>
  <c r="M44" i="34"/>
  <c r="N44" i="34"/>
  <c r="O44" i="34"/>
  <c r="P44" i="34"/>
  <c r="I46" i="34"/>
  <c r="J46" i="34" s="1"/>
  <c r="G4" i="33"/>
  <c r="H4" i="33"/>
  <c r="I4" i="33"/>
  <c r="J4" i="33"/>
  <c r="K4" i="33"/>
  <c r="L4" i="33"/>
  <c r="M4" i="33"/>
  <c r="Q4" i="33"/>
  <c r="G5" i="33"/>
  <c r="H5" i="33"/>
  <c r="I5" i="33"/>
  <c r="J5" i="33"/>
  <c r="K5" i="33"/>
  <c r="L5" i="33"/>
  <c r="M5" i="33"/>
  <c r="G6" i="33"/>
  <c r="H6" i="33"/>
  <c r="I6" i="33"/>
  <c r="J6" i="33"/>
  <c r="K6" i="33"/>
  <c r="L6" i="33"/>
  <c r="M6" i="33"/>
  <c r="Q6" i="33"/>
  <c r="G7" i="33"/>
  <c r="H7" i="33"/>
  <c r="I7" i="33"/>
  <c r="J7" i="33"/>
  <c r="K7" i="33"/>
  <c r="L7" i="33"/>
  <c r="M7" i="33"/>
  <c r="G8" i="33"/>
  <c r="H8" i="33"/>
  <c r="I8" i="33"/>
  <c r="J8" i="33"/>
  <c r="K8" i="33"/>
  <c r="L8" i="33"/>
  <c r="M8" i="33"/>
  <c r="Q8" i="33"/>
  <c r="G9" i="33"/>
  <c r="H9" i="33"/>
  <c r="I9" i="33"/>
  <c r="J9" i="33"/>
  <c r="K9" i="33"/>
  <c r="L9" i="33"/>
  <c r="M9" i="33"/>
  <c r="G10" i="33"/>
  <c r="H10" i="33"/>
  <c r="I10" i="33"/>
  <c r="J10" i="33"/>
  <c r="K10" i="33"/>
  <c r="L10" i="33"/>
  <c r="M10" i="33"/>
  <c r="Q10" i="33"/>
  <c r="G11" i="33"/>
  <c r="H11" i="33"/>
  <c r="I11" i="33"/>
  <c r="J11" i="33"/>
  <c r="K11" i="33"/>
  <c r="L11" i="33"/>
  <c r="M11" i="33"/>
  <c r="G12" i="33"/>
  <c r="H12" i="33"/>
  <c r="I12" i="33"/>
  <c r="J12" i="33"/>
  <c r="K12" i="33"/>
  <c r="L12" i="33"/>
  <c r="M12" i="33"/>
  <c r="Q12" i="33"/>
  <c r="G13" i="33"/>
  <c r="H13" i="33"/>
  <c r="I13" i="33"/>
  <c r="J13" i="33"/>
  <c r="K13" i="33"/>
  <c r="L13" i="33"/>
  <c r="M13" i="33"/>
  <c r="G14" i="33"/>
  <c r="H14" i="33"/>
  <c r="I14" i="33"/>
  <c r="J14" i="33"/>
  <c r="K14" i="33"/>
  <c r="L14" i="33"/>
  <c r="M14" i="33"/>
  <c r="Q14" i="33"/>
  <c r="G15" i="33"/>
  <c r="H15" i="33"/>
  <c r="I15" i="33"/>
  <c r="J15" i="33"/>
  <c r="K15" i="33"/>
  <c r="L15" i="33"/>
  <c r="M15" i="33"/>
  <c r="G16" i="33"/>
  <c r="H16" i="33"/>
  <c r="I16" i="33"/>
  <c r="J16" i="33"/>
  <c r="K16" i="33"/>
  <c r="L16" i="33"/>
  <c r="M16" i="33"/>
  <c r="Q16" i="33"/>
  <c r="G17" i="33"/>
  <c r="H17" i="33"/>
  <c r="I17" i="33"/>
  <c r="J17" i="33"/>
  <c r="K17" i="33"/>
  <c r="L17" i="33"/>
  <c r="M17" i="33"/>
  <c r="G18" i="33"/>
  <c r="H18" i="33"/>
  <c r="I18" i="33"/>
  <c r="J18" i="33"/>
  <c r="K18" i="33"/>
  <c r="L18" i="33"/>
  <c r="M18" i="33"/>
  <c r="Q18" i="33"/>
  <c r="G19" i="33"/>
  <c r="H19" i="33"/>
  <c r="I19" i="33"/>
  <c r="J19" i="33"/>
  <c r="K19" i="33"/>
  <c r="L19" i="33"/>
  <c r="M19" i="33"/>
  <c r="G20" i="33"/>
  <c r="H20" i="33"/>
  <c r="I20" i="33"/>
  <c r="J20" i="33"/>
  <c r="K20" i="33"/>
  <c r="L20" i="33"/>
  <c r="M20" i="33"/>
  <c r="Q20" i="33"/>
  <c r="G21" i="33"/>
  <c r="H21" i="33"/>
  <c r="I21" i="33"/>
  <c r="J21" i="33"/>
  <c r="K21" i="33"/>
  <c r="L21" i="33"/>
  <c r="M21" i="33"/>
  <c r="G22" i="33"/>
  <c r="H22" i="33"/>
  <c r="I22" i="33"/>
  <c r="J22" i="33"/>
  <c r="K22" i="33"/>
  <c r="L22" i="33"/>
  <c r="M22" i="33"/>
  <c r="Q22" i="33"/>
  <c r="G23" i="33"/>
  <c r="H23" i="33"/>
  <c r="I23" i="33"/>
  <c r="J23" i="33"/>
  <c r="K23" i="33"/>
  <c r="L23" i="33"/>
  <c r="M23" i="33"/>
  <c r="G24" i="33"/>
  <c r="H24" i="33"/>
  <c r="I24" i="33"/>
  <c r="J24" i="33"/>
  <c r="K24" i="33"/>
  <c r="L24" i="33"/>
  <c r="M24" i="33"/>
  <c r="Q24" i="33"/>
  <c r="G25" i="33"/>
  <c r="H25" i="33"/>
  <c r="I25" i="33"/>
  <c r="J25" i="33"/>
  <c r="K25" i="33"/>
  <c r="L25" i="33"/>
  <c r="M25" i="33"/>
  <c r="G26" i="33"/>
  <c r="H26" i="33"/>
  <c r="I26" i="33"/>
  <c r="J26" i="33"/>
  <c r="K26" i="33"/>
  <c r="L26" i="33"/>
  <c r="M26" i="33"/>
  <c r="Q26" i="33"/>
  <c r="G27" i="33"/>
  <c r="H27" i="33"/>
  <c r="I27" i="33"/>
  <c r="J27" i="33"/>
  <c r="K27" i="33"/>
  <c r="L27" i="33"/>
  <c r="M27" i="33"/>
  <c r="G28" i="33"/>
  <c r="H28" i="33"/>
  <c r="I28" i="33"/>
  <c r="J28" i="33"/>
  <c r="K28" i="33"/>
  <c r="L28" i="33"/>
  <c r="M28" i="33"/>
  <c r="Q28" i="33"/>
  <c r="G29" i="33"/>
  <c r="H29" i="33"/>
  <c r="I29" i="33"/>
  <c r="J29" i="33"/>
  <c r="K29" i="33"/>
  <c r="L29" i="33"/>
  <c r="M29" i="33"/>
  <c r="G30" i="33"/>
  <c r="H30" i="33"/>
  <c r="I30" i="33"/>
  <c r="J30" i="33"/>
  <c r="K30" i="33"/>
  <c r="L30" i="33"/>
  <c r="M30" i="33"/>
  <c r="Q30" i="33"/>
  <c r="G31" i="33"/>
  <c r="H31" i="33"/>
  <c r="I31" i="33"/>
  <c r="J31" i="33"/>
  <c r="K31" i="33"/>
  <c r="L31" i="33"/>
  <c r="M31" i="33"/>
  <c r="G32" i="33"/>
  <c r="H32" i="33"/>
  <c r="I32" i="33"/>
  <c r="J32" i="33"/>
  <c r="K32" i="33"/>
  <c r="L32" i="33"/>
  <c r="M32" i="33"/>
  <c r="Q32" i="33"/>
  <c r="G33" i="33"/>
  <c r="H33" i="33"/>
  <c r="I33" i="33"/>
  <c r="J33" i="33"/>
  <c r="K33" i="33"/>
  <c r="L33" i="33"/>
  <c r="M33" i="33"/>
  <c r="G34" i="33"/>
  <c r="H34" i="33"/>
  <c r="I34" i="33"/>
  <c r="J34" i="33"/>
  <c r="K34" i="33"/>
  <c r="L34" i="33"/>
  <c r="M34" i="33"/>
  <c r="Q34" i="33"/>
  <c r="G35" i="33"/>
  <c r="H35" i="33"/>
  <c r="I35" i="33"/>
  <c r="J35" i="33"/>
  <c r="K35" i="33"/>
  <c r="L35" i="33"/>
  <c r="M35" i="33"/>
  <c r="G36" i="33"/>
  <c r="H36" i="33"/>
  <c r="I36" i="33"/>
  <c r="J36" i="33"/>
  <c r="K36" i="33"/>
  <c r="L36" i="33"/>
  <c r="M36" i="33"/>
  <c r="Q36" i="33"/>
  <c r="G37" i="33"/>
  <c r="H37" i="33"/>
  <c r="I37" i="33"/>
  <c r="J37" i="33"/>
  <c r="K37" i="33"/>
  <c r="L37" i="33"/>
  <c r="M37" i="33"/>
  <c r="G38" i="33"/>
  <c r="H38" i="33"/>
  <c r="I38" i="33"/>
  <c r="J38" i="33"/>
  <c r="K38" i="33"/>
  <c r="L38" i="33"/>
  <c r="M38" i="33"/>
  <c r="Q38" i="33"/>
  <c r="G39" i="33"/>
  <c r="H39" i="33"/>
  <c r="I39" i="33"/>
  <c r="J39" i="33"/>
  <c r="K39" i="33"/>
  <c r="L39" i="33"/>
  <c r="M39" i="33"/>
  <c r="G40" i="33"/>
  <c r="H40" i="33"/>
  <c r="I40" i="33"/>
  <c r="J40" i="33"/>
  <c r="K40" i="33"/>
  <c r="L40" i="33"/>
  <c r="M40" i="33"/>
  <c r="Q40" i="33"/>
  <c r="G41" i="33"/>
  <c r="H41" i="33"/>
  <c r="I41" i="33"/>
  <c r="J41" i="33"/>
  <c r="K41" i="33"/>
  <c r="L41" i="33"/>
  <c r="M41" i="33"/>
  <c r="G42" i="33"/>
  <c r="H42" i="33"/>
  <c r="I42" i="33"/>
  <c r="J42" i="33"/>
  <c r="K42" i="33"/>
  <c r="L42" i="33"/>
  <c r="M42" i="33"/>
  <c r="Q42" i="33"/>
  <c r="G43" i="33"/>
  <c r="H43" i="33"/>
  <c r="I43" i="33"/>
  <c r="J43" i="33"/>
  <c r="K43" i="33"/>
  <c r="L43" i="33"/>
  <c r="M43" i="33"/>
  <c r="G44" i="33"/>
  <c r="H44" i="33"/>
  <c r="I44" i="33"/>
  <c r="J44" i="33"/>
  <c r="K44" i="33"/>
  <c r="L44" i="33"/>
  <c r="M44" i="33"/>
  <c r="Q44" i="33"/>
  <c r="G45" i="33"/>
  <c r="H45" i="33"/>
  <c r="I45" i="33"/>
  <c r="J45" i="33"/>
  <c r="K45" i="33"/>
  <c r="L45" i="33"/>
  <c r="M45" i="33"/>
  <c r="G46" i="33"/>
  <c r="H46" i="33"/>
  <c r="I46" i="33"/>
  <c r="J46" i="33"/>
  <c r="K46" i="33"/>
  <c r="L46" i="33"/>
  <c r="M46" i="33"/>
  <c r="Q46" i="33"/>
  <c r="G47" i="33"/>
  <c r="H47" i="33"/>
  <c r="I47" i="33"/>
  <c r="J47" i="33"/>
  <c r="K47" i="33"/>
  <c r="L47" i="33"/>
  <c r="M47" i="33"/>
  <c r="G48" i="33"/>
  <c r="H48" i="33"/>
  <c r="I48" i="33"/>
  <c r="J48" i="33"/>
  <c r="K48" i="33"/>
  <c r="L48" i="33"/>
  <c r="M48" i="33"/>
  <c r="Q48" i="33"/>
  <c r="G49" i="33"/>
  <c r="H49" i="33"/>
  <c r="I49" i="33"/>
  <c r="J49" i="33"/>
  <c r="K49" i="33"/>
  <c r="L49" i="33"/>
  <c r="M49" i="33"/>
  <c r="G50" i="33"/>
  <c r="H50" i="33"/>
  <c r="I50" i="33"/>
  <c r="J50" i="33"/>
  <c r="K50" i="33"/>
  <c r="L50" i="33"/>
  <c r="M50" i="33"/>
  <c r="Q50" i="33"/>
  <c r="G51" i="33"/>
  <c r="H51" i="33"/>
  <c r="I51" i="33"/>
  <c r="J51" i="33"/>
  <c r="K51" i="33"/>
  <c r="L51" i="33"/>
  <c r="M51" i="33"/>
  <c r="G52" i="33"/>
  <c r="H52" i="33"/>
  <c r="I52" i="33"/>
  <c r="J52" i="33"/>
  <c r="K52" i="33"/>
  <c r="L52" i="33"/>
  <c r="M52" i="33"/>
  <c r="Q52" i="33"/>
  <c r="G53" i="33"/>
  <c r="H53" i="33"/>
  <c r="I53" i="33"/>
  <c r="J53" i="33"/>
  <c r="K53" i="33"/>
  <c r="L53" i="33"/>
  <c r="M53" i="33"/>
  <c r="G54" i="33"/>
  <c r="H54" i="33"/>
  <c r="I54" i="33"/>
  <c r="J54" i="33"/>
  <c r="K54" i="33"/>
  <c r="L54" i="33"/>
  <c r="M54" i="33"/>
  <c r="Q54" i="33"/>
  <c r="G55" i="33"/>
  <c r="H55" i="33"/>
  <c r="I55" i="33"/>
  <c r="J55" i="33"/>
  <c r="K55" i="33"/>
  <c r="L55" i="33"/>
  <c r="M55" i="33"/>
  <c r="G56" i="33"/>
  <c r="H56" i="33"/>
  <c r="I56" i="33"/>
  <c r="J56" i="33"/>
  <c r="K56" i="33"/>
  <c r="L56" i="33"/>
  <c r="M56" i="33"/>
  <c r="Q56" i="33"/>
  <c r="G57" i="33"/>
  <c r="H57" i="33"/>
  <c r="I57" i="33"/>
  <c r="J57" i="33"/>
  <c r="K57" i="33"/>
  <c r="L57" i="33"/>
  <c r="M57" i="33"/>
  <c r="G58" i="33"/>
  <c r="H58" i="33"/>
  <c r="I58" i="33"/>
  <c r="J58" i="33"/>
  <c r="K58" i="33"/>
  <c r="L58" i="33"/>
  <c r="M58" i="33"/>
  <c r="Q58" i="33"/>
  <c r="G59" i="33"/>
  <c r="H59" i="33"/>
  <c r="I59" i="33"/>
  <c r="J59" i="33"/>
  <c r="K59" i="33"/>
  <c r="L59" i="33"/>
  <c r="M59" i="33"/>
  <c r="G60" i="33"/>
  <c r="H60" i="33"/>
  <c r="I60" i="33"/>
  <c r="J60" i="33"/>
  <c r="K60" i="33"/>
  <c r="L60" i="33"/>
  <c r="M60" i="33"/>
  <c r="Q60" i="33"/>
  <c r="G61" i="33"/>
  <c r="H61" i="33"/>
  <c r="I61" i="33"/>
  <c r="J61" i="33"/>
  <c r="K61" i="33"/>
  <c r="L61" i="33"/>
  <c r="M61" i="33"/>
  <c r="G62" i="33"/>
  <c r="H62" i="33"/>
  <c r="I62" i="33"/>
  <c r="J62" i="33"/>
  <c r="K62" i="33"/>
  <c r="L62" i="33"/>
  <c r="M62" i="33"/>
  <c r="Q62" i="33"/>
  <c r="G63" i="33"/>
  <c r="H63" i="33"/>
  <c r="I63" i="33"/>
  <c r="J63" i="33"/>
  <c r="K63" i="33"/>
  <c r="L63" i="33"/>
  <c r="M63" i="33"/>
  <c r="G64" i="33"/>
  <c r="H64" i="33"/>
  <c r="I64" i="33"/>
  <c r="J64" i="33"/>
  <c r="K64" i="33"/>
  <c r="L64" i="33"/>
  <c r="M64" i="33"/>
  <c r="Q64" i="33"/>
  <c r="G65" i="33"/>
  <c r="H65" i="33"/>
  <c r="I65" i="33"/>
  <c r="J65" i="33"/>
  <c r="K65" i="33"/>
  <c r="L65" i="33"/>
  <c r="M65" i="33"/>
  <c r="G66" i="33"/>
  <c r="H66" i="33"/>
  <c r="I66" i="33"/>
  <c r="J66" i="33"/>
  <c r="K66" i="33"/>
  <c r="L66" i="33"/>
  <c r="M66" i="33"/>
  <c r="Q66" i="33"/>
  <c r="G67" i="33"/>
  <c r="H67" i="33"/>
  <c r="I67" i="33"/>
  <c r="J67" i="33"/>
  <c r="K67" i="33"/>
  <c r="L67" i="33"/>
  <c r="M67" i="33"/>
  <c r="G68" i="33"/>
  <c r="H68" i="33"/>
  <c r="I68" i="33"/>
  <c r="J68" i="33"/>
  <c r="K68" i="33"/>
  <c r="L68" i="33"/>
  <c r="M68" i="33"/>
  <c r="Q68" i="33"/>
  <c r="G69" i="33"/>
  <c r="H69" i="33"/>
  <c r="I69" i="33"/>
  <c r="J69" i="33"/>
  <c r="K69" i="33"/>
  <c r="L69" i="33"/>
  <c r="M69" i="33"/>
  <c r="G70" i="33"/>
  <c r="H70" i="33"/>
  <c r="I70" i="33"/>
  <c r="J70" i="33"/>
  <c r="K70" i="33"/>
  <c r="L70" i="33"/>
  <c r="M70" i="33"/>
  <c r="Q70" i="33"/>
  <c r="G71" i="33"/>
  <c r="H71" i="33"/>
  <c r="I71" i="33"/>
  <c r="J71" i="33"/>
  <c r="K71" i="33"/>
  <c r="L71" i="33"/>
  <c r="M71" i="33"/>
  <c r="G72" i="33"/>
  <c r="H72" i="33"/>
  <c r="I72" i="33"/>
  <c r="J72" i="33"/>
  <c r="K72" i="33"/>
  <c r="L72" i="33"/>
  <c r="M72" i="33"/>
  <c r="Q72" i="33"/>
  <c r="G73" i="33"/>
  <c r="H73" i="33"/>
  <c r="I73" i="33"/>
  <c r="J73" i="33"/>
  <c r="K73" i="33"/>
  <c r="L73" i="33"/>
  <c r="M73" i="33"/>
  <c r="G74" i="33"/>
  <c r="H74" i="33"/>
  <c r="I74" i="33"/>
  <c r="J74" i="33"/>
  <c r="K74" i="33"/>
  <c r="L74" i="33"/>
  <c r="M74" i="33"/>
  <c r="Q74" i="33"/>
  <c r="G75" i="33"/>
  <c r="H75" i="33"/>
  <c r="I75" i="33"/>
  <c r="J75" i="33"/>
  <c r="K75" i="33"/>
  <c r="L75" i="33"/>
  <c r="M75" i="33"/>
  <c r="G76" i="33"/>
  <c r="H76" i="33"/>
  <c r="I76" i="33"/>
  <c r="J76" i="33"/>
  <c r="K76" i="33"/>
  <c r="L76" i="33"/>
  <c r="M76" i="33"/>
  <c r="Q76" i="33"/>
  <c r="G77" i="33"/>
  <c r="H77" i="33"/>
  <c r="I77" i="33"/>
  <c r="J77" i="33"/>
  <c r="K77" i="33"/>
  <c r="L77" i="33"/>
  <c r="M77" i="33"/>
  <c r="G78" i="33"/>
  <c r="H78" i="33"/>
  <c r="I78" i="33"/>
  <c r="J78" i="33"/>
  <c r="K78" i="33"/>
  <c r="L78" i="33"/>
  <c r="M78" i="33"/>
  <c r="Q78" i="33"/>
  <c r="G79" i="33"/>
  <c r="H79" i="33"/>
  <c r="I79" i="33"/>
  <c r="J79" i="33"/>
  <c r="K79" i="33"/>
  <c r="L79" i="33"/>
  <c r="M79" i="33"/>
  <c r="G80" i="33"/>
  <c r="H80" i="33"/>
  <c r="I80" i="33"/>
  <c r="J80" i="33"/>
  <c r="K80" i="33"/>
  <c r="L80" i="33"/>
  <c r="M80" i="33"/>
  <c r="G81" i="33"/>
  <c r="H81" i="33"/>
  <c r="I81" i="33"/>
  <c r="J81" i="33"/>
  <c r="K81" i="33"/>
  <c r="L81" i="33"/>
  <c r="M81" i="33"/>
  <c r="G82" i="33"/>
  <c r="H82" i="33"/>
  <c r="I82" i="33"/>
  <c r="J82" i="33"/>
  <c r="K82" i="33"/>
  <c r="L82" i="33"/>
  <c r="M82" i="33"/>
  <c r="G83" i="33"/>
  <c r="H83" i="33"/>
  <c r="I83" i="33"/>
  <c r="J83" i="33"/>
  <c r="K83" i="33"/>
  <c r="L83" i="33"/>
  <c r="M83" i="33"/>
  <c r="G84" i="33"/>
  <c r="H84" i="33"/>
  <c r="I84" i="33"/>
  <c r="J84" i="33"/>
  <c r="K84" i="33"/>
  <c r="L84" i="33"/>
  <c r="M84" i="33"/>
  <c r="G85" i="33"/>
  <c r="H85" i="33"/>
  <c r="I85" i="33"/>
  <c r="J85" i="33"/>
  <c r="K85" i="33"/>
  <c r="L85" i="33"/>
  <c r="M85" i="33"/>
  <c r="G86" i="33"/>
  <c r="H86" i="33"/>
  <c r="I86" i="33"/>
  <c r="J86" i="33"/>
  <c r="K86" i="33"/>
  <c r="L86" i="33"/>
  <c r="M86" i="33"/>
  <c r="G87" i="33"/>
  <c r="H87" i="33"/>
  <c r="I87" i="33"/>
  <c r="J87" i="33"/>
  <c r="K87" i="33"/>
  <c r="L87" i="33"/>
  <c r="M87" i="33"/>
  <c r="G88" i="33"/>
  <c r="H88" i="33"/>
  <c r="I88" i="33"/>
  <c r="J88" i="33"/>
  <c r="K88" i="33"/>
  <c r="L88" i="33"/>
  <c r="M88" i="33"/>
  <c r="G89" i="33"/>
  <c r="H89" i="33"/>
  <c r="I89" i="33"/>
  <c r="J89" i="33"/>
  <c r="K89" i="33"/>
  <c r="L89" i="33"/>
  <c r="M89" i="33"/>
  <c r="G90" i="33"/>
  <c r="H90" i="33"/>
  <c r="I90" i="33"/>
  <c r="J90" i="33"/>
  <c r="K90" i="33"/>
  <c r="L90" i="33"/>
  <c r="M90" i="33"/>
  <c r="G91" i="33"/>
  <c r="H91" i="33"/>
  <c r="I91" i="33"/>
  <c r="J91" i="33"/>
  <c r="K91" i="33"/>
  <c r="L91" i="33"/>
  <c r="M91" i="33"/>
  <c r="G92" i="33"/>
  <c r="H92" i="33"/>
  <c r="I92" i="33"/>
  <c r="J92" i="33"/>
  <c r="K92" i="33"/>
  <c r="L92" i="33"/>
  <c r="M92" i="33"/>
  <c r="G93" i="33"/>
  <c r="H93" i="33"/>
  <c r="I93" i="33"/>
  <c r="J93" i="33"/>
  <c r="K93" i="33"/>
  <c r="L93" i="33"/>
  <c r="M93" i="33"/>
  <c r="G94" i="33"/>
  <c r="H94" i="33"/>
  <c r="I94" i="33"/>
  <c r="J94" i="33"/>
  <c r="K94" i="33"/>
  <c r="L94" i="33"/>
  <c r="M94" i="33"/>
  <c r="G95" i="33"/>
  <c r="H95" i="33"/>
  <c r="I95" i="33"/>
  <c r="J95" i="33"/>
  <c r="K95" i="33"/>
  <c r="L95" i="33"/>
  <c r="M95" i="33"/>
  <c r="G96" i="33"/>
  <c r="H96" i="33"/>
  <c r="I96" i="33"/>
  <c r="J96" i="33"/>
  <c r="K96" i="33"/>
  <c r="L96" i="33"/>
  <c r="M96" i="33"/>
  <c r="G97" i="33"/>
  <c r="H97" i="33"/>
  <c r="I97" i="33"/>
  <c r="J97" i="33"/>
  <c r="K97" i="33"/>
  <c r="L97" i="33"/>
  <c r="M97" i="33"/>
  <c r="G98" i="33"/>
  <c r="H98" i="33"/>
  <c r="I98" i="33"/>
  <c r="J98" i="33"/>
  <c r="K98" i="33"/>
  <c r="L98" i="33"/>
  <c r="M98" i="33"/>
  <c r="G99" i="33"/>
  <c r="H99" i="33"/>
  <c r="I99" i="33"/>
  <c r="J99" i="33"/>
  <c r="K99" i="33"/>
  <c r="L99" i="33"/>
  <c r="M99" i="33"/>
  <c r="G100" i="33"/>
  <c r="H100" i="33"/>
  <c r="I100" i="33"/>
  <c r="J100" i="33"/>
  <c r="K100" i="33"/>
  <c r="L100" i="33"/>
  <c r="M100" i="33"/>
  <c r="G101" i="33"/>
  <c r="H101" i="33"/>
  <c r="I101" i="33"/>
  <c r="J101" i="33"/>
  <c r="K101" i="33"/>
  <c r="L101" i="33"/>
  <c r="M101" i="33"/>
  <c r="G102" i="33"/>
  <c r="H102" i="33"/>
  <c r="I102" i="33"/>
  <c r="J102" i="33"/>
  <c r="K102" i="33"/>
  <c r="L102" i="33"/>
  <c r="M102" i="33"/>
  <c r="G103" i="33"/>
  <c r="H103" i="33"/>
  <c r="I103" i="33"/>
  <c r="J103" i="33"/>
  <c r="K103" i="33"/>
  <c r="L103" i="33"/>
  <c r="M103" i="33"/>
  <c r="G104" i="33"/>
  <c r="H104" i="33"/>
  <c r="I104" i="33"/>
  <c r="J104" i="33"/>
  <c r="K104" i="33"/>
  <c r="L104" i="33"/>
  <c r="M104" i="33"/>
  <c r="G105" i="33"/>
  <c r="H105" i="33"/>
  <c r="I105" i="33"/>
  <c r="J105" i="33"/>
  <c r="K105" i="33"/>
  <c r="L105" i="33"/>
  <c r="M105" i="33"/>
  <c r="G106" i="33"/>
  <c r="H106" i="33"/>
  <c r="I106" i="33"/>
  <c r="J106" i="33"/>
  <c r="K106" i="33"/>
  <c r="L106" i="33"/>
  <c r="M106" i="33"/>
  <c r="G107" i="33"/>
  <c r="H107" i="33"/>
  <c r="I107" i="33"/>
  <c r="J107" i="33"/>
  <c r="K107" i="33"/>
  <c r="L107" i="33"/>
  <c r="M107" i="33"/>
  <c r="G108" i="33"/>
  <c r="H108" i="33"/>
  <c r="I108" i="33"/>
  <c r="J108" i="33"/>
  <c r="K108" i="33"/>
  <c r="L108" i="33"/>
  <c r="M108" i="33"/>
  <c r="G109" i="33"/>
  <c r="H109" i="33"/>
  <c r="I109" i="33"/>
  <c r="J109" i="33"/>
  <c r="K109" i="33"/>
  <c r="L109" i="33"/>
  <c r="M109" i="33"/>
  <c r="G110" i="33"/>
  <c r="H110" i="33"/>
  <c r="I110" i="33"/>
  <c r="J110" i="33"/>
  <c r="K110" i="33"/>
  <c r="L110" i="33"/>
  <c r="M110" i="33"/>
  <c r="G111" i="33"/>
  <c r="H111" i="33"/>
  <c r="I111" i="33"/>
  <c r="J111" i="33"/>
  <c r="K111" i="33"/>
  <c r="L111" i="33"/>
  <c r="M111" i="33"/>
  <c r="G112" i="33"/>
  <c r="H112" i="33"/>
  <c r="I112" i="33"/>
  <c r="J112" i="33"/>
  <c r="K112" i="33"/>
  <c r="L112" i="33"/>
  <c r="M112" i="33"/>
  <c r="G113" i="33"/>
  <c r="H113" i="33"/>
  <c r="I113" i="33"/>
  <c r="J113" i="33"/>
  <c r="K113" i="33"/>
  <c r="L113" i="33"/>
  <c r="M113" i="33"/>
  <c r="G114" i="33"/>
  <c r="H114" i="33"/>
  <c r="I114" i="33"/>
  <c r="J114" i="33"/>
  <c r="K114" i="33"/>
  <c r="L114" i="33"/>
  <c r="M114" i="33"/>
  <c r="G115" i="33"/>
  <c r="H115" i="33"/>
  <c r="I115" i="33"/>
  <c r="J115" i="33"/>
  <c r="K115" i="33"/>
  <c r="L115" i="33"/>
  <c r="M115" i="33"/>
  <c r="G116" i="33"/>
  <c r="H116" i="33"/>
  <c r="I116" i="33"/>
  <c r="J116" i="33"/>
  <c r="K116" i="33"/>
  <c r="L116" i="33"/>
  <c r="M116" i="33"/>
  <c r="G117" i="33"/>
  <c r="H117" i="33"/>
  <c r="I117" i="33"/>
  <c r="J117" i="33"/>
  <c r="K117" i="33"/>
  <c r="L117" i="33"/>
  <c r="M117" i="33"/>
  <c r="G118" i="33"/>
  <c r="H118" i="33"/>
  <c r="I118" i="33"/>
  <c r="J118" i="33"/>
  <c r="K118" i="33"/>
  <c r="L118" i="33"/>
  <c r="M118" i="33"/>
  <c r="G119" i="33"/>
  <c r="H119" i="33"/>
  <c r="I119" i="33"/>
  <c r="J119" i="33"/>
  <c r="K119" i="33"/>
  <c r="L119" i="33"/>
  <c r="M119" i="33"/>
  <c r="G120" i="33"/>
  <c r="H120" i="33"/>
  <c r="I120" i="33"/>
  <c r="J120" i="33"/>
  <c r="K120" i="33"/>
  <c r="L120" i="33"/>
  <c r="M120" i="33"/>
  <c r="G121" i="33"/>
  <c r="H121" i="33"/>
  <c r="I121" i="33"/>
  <c r="J121" i="33"/>
  <c r="K121" i="33"/>
  <c r="L121" i="33"/>
  <c r="M121" i="33"/>
  <c r="G122" i="33"/>
  <c r="H122" i="33"/>
  <c r="I122" i="33"/>
  <c r="J122" i="33"/>
  <c r="K122" i="33"/>
  <c r="L122" i="33"/>
  <c r="M122" i="33"/>
  <c r="G123" i="33"/>
  <c r="H123" i="33"/>
  <c r="I123" i="33"/>
  <c r="J123" i="33"/>
  <c r="K123" i="33"/>
  <c r="L123" i="33"/>
  <c r="M123" i="33"/>
  <c r="G124" i="33"/>
  <c r="H124" i="33"/>
  <c r="I124" i="33"/>
  <c r="J124" i="33"/>
  <c r="K124" i="33"/>
  <c r="L124" i="33"/>
  <c r="M124" i="33"/>
  <c r="G125" i="33"/>
  <c r="H125" i="33"/>
  <c r="I125" i="33"/>
  <c r="J125" i="33"/>
  <c r="K125" i="33"/>
  <c r="L125" i="33"/>
  <c r="M125" i="33"/>
  <c r="G126" i="33"/>
  <c r="H126" i="33"/>
  <c r="I126" i="33"/>
  <c r="J126" i="33"/>
  <c r="K126" i="33"/>
  <c r="L126" i="33"/>
  <c r="M126" i="33"/>
  <c r="G127" i="33"/>
  <c r="H127" i="33"/>
  <c r="I127" i="33"/>
  <c r="J127" i="33"/>
  <c r="K127" i="33"/>
  <c r="L127" i="33"/>
  <c r="M127" i="33"/>
  <c r="G128" i="33"/>
  <c r="H128" i="33"/>
  <c r="I128" i="33"/>
  <c r="J128" i="33"/>
  <c r="K128" i="33"/>
  <c r="L128" i="33"/>
  <c r="M128" i="33"/>
  <c r="G129" i="33"/>
  <c r="H129" i="33"/>
  <c r="I129" i="33"/>
  <c r="J129" i="33"/>
  <c r="K129" i="33"/>
  <c r="L129" i="33"/>
  <c r="M129" i="33"/>
  <c r="G130" i="33"/>
  <c r="H130" i="33"/>
  <c r="I130" i="33"/>
  <c r="J130" i="33"/>
  <c r="K130" i="33"/>
  <c r="L130" i="33"/>
  <c r="M130" i="33"/>
  <c r="G131" i="33"/>
  <c r="H131" i="33"/>
  <c r="I131" i="33"/>
  <c r="J131" i="33"/>
  <c r="K131" i="33"/>
  <c r="L131" i="33"/>
  <c r="M131" i="33"/>
  <c r="G132" i="33"/>
  <c r="H132" i="33"/>
  <c r="I132" i="33"/>
  <c r="J132" i="33"/>
  <c r="K132" i="33"/>
  <c r="L132" i="33"/>
  <c r="M132" i="33"/>
  <c r="G133" i="33"/>
  <c r="H133" i="33"/>
  <c r="I133" i="33"/>
  <c r="J133" i="33"/>
  <c r="K133" i="33"/>
  <c r="L133" i="33"/>
  <c r="M133" i="33"/>
  <c r="G134" i="33"/>
  <c r="H134" i="33"/>
  <c r="I134" i="33"/>
  <c r="J134" i="33"/>
  <c r="K134" i="33"/>
  <c r="L134" i="33"/>
  <c r="M134" i="33"/>
  <c r="G135" i="33"/>
  <c r="H135" i="33"/>
  <c r="I135" i="33"/>
  <c r="J135" i="33"/>
  <c r="K135" i="33"/>
  <c r="L135" i="33"/>
  <c r="M135" i="33"/>
  <c r="G136" i="33"/>
  <c r="H136" i="33"/>
  <c r="I136" i="33"/>
  <c r="J136" i="33"/>
  <c r="K136" i="33"/>
  <c r="L136" i="33"/>
  <c r="M136" i="33"/>
  <c r="G137" i="33"/>
  <c r="H137" i="33"/>
  <c r="I137" i="33"/>
  <c r="J137" i="33"/>
  <c r="K137" i="33"/>
  <c r="L137" i="33"/>
  <c r="M137" i="33"/>
  <c r="G138" i="33"/>
  <c r="H138" i="33"/>
  <c r="I138" i="33"/>
  <c r="J138" i="33"/>
  <c r="K138" i="33"/>
  <c r="L138" i="33"/>
  <c r="M138" i="33"/>
  <c r="G139" i="33"/>
  <c r="H139" i="33"/>
  <c r="I139" i="33"/>
  <c r="J139" i="33"/>
  <c r="K139" i="33"/>
  <c r="L139" i="33"/>
  <c r="M139" i="33"/>
  <c r="G140" i="33"/>
  <c r="H140" i="33"/>
  <c r="I140" i="33"/>
  <c r="J140" i="33"/>
  <c r="K140" i="33"/>
  <c r="L140" i="33"/>
  <c r="M140" i="33"/>
  <c r="G141" i="33"/>
  <c r="H141" i="33"/>
  <c r="I141" i="33"/>
  <c r="J141" i="33"/>
  <c r="K141" i="33"/>
  <c r="L141" i="33"/>
  <c r="M141" i="33"/>
  <c r="G142" i="33"/>
  <c r="H142" i="33"/>
  <c r="I142" i="33"/>
  <c r="J142" i="33"/>
  <c r="K142" i="33"/>
  <c r="L142" i="33"/>
  <c r="M142" i="33"/>
  <c r="G143" i="33"/>
  <c r="H143" i="33"/>
  <c r="I143" i="33"/>
  <c r="J143" i="33"/>
  <c r="K143" i="33"/>
  <c r="L143" i="33"/>
  <c r="M143" i="33"/>
  <c r="G144" i="33"/>
  <c r="H144" i="33"/>
  <c r="I144" i="33"/>
  <c r="J144" i="33"/>
  <c r="K144" i="33"/>
  <c r="L144" i="33"/>
  <c r="M144" i="33"/>
  <c r="G145" i="33"/>
  <c r="H145" i="33"/>
  <c r="I145" i="33"/>
  <c r="J145" i="33"/>
  <c r="K145" i="33"/>
  <c r="L145" i="33"/>
  <c r="M145" i="33"/>
  <c r="G146" i="33"/>
  <c r="H146" i="33"/>
  <c r="I146" i="33"/>
  <c r="J146" i="33"/>
  <c r="K146" i="33"/>
  <c r="L146" i="33"/>
  <c r="M146" i="33"/>
  <c r="G147" i="33"/>
  <c r="H147" i="33"/>
  <c r="I147" i="33"/>
  <c r="J147" i="33"/>
  <c r="K147" i="33"/>
  <c r="L147" i="33"/>
  <c r="M147" i="33"/>
  <c r="G148" i="33"/>
  <c r="H148" i="33"/>
  <c r="I148" i="33"/>
  <c r="J148" i="33"/>
  <c r="K148" i="33"/>
  <c r="L148" i="33"/>
  <c r="M148" i="33"/>
  <c r="G149" i="33"/>
  <c r="H149" i="33"/>
  <c r="I149" i="33"/>
  <c r="J149" i="33"/>
  <c r="K149" i="33"/>
  <c r="L149" i="33"/>
  <c r="M149" i="33"/>
  <c r="G150" i="33"/>
  <c r="H150" i="33"/>
  <c r="I150" i="33"/>
  <c r="J150" i="33"/>
  <c r="K150" i="33"/>
  <c r="L150" i="33"/>
  <c r="M150" i="33"/>
  <c r="G151" i="33"/>
  <c r="H151" i="33"/>
  <c r="I151" i="33"/>
  <c r="J151" i="33"/>
  <c r="K151" i="33"/>
  <c r="L151" i="33"/>
  <c r="M151" i="33"/>
  <c r="G152" i="33"/>
  <c r="H152" i="33"/>
  <c r="I152" i="33"/>
  <c r="J152" i="33"/>
  <c r="K152" i="33"/>
  <c r="L152" i="33"/>
  <c r="M152" i="33"/>
  <c r="G153" i="33"/>
  <c r="H153" i="33"/>
  <c r="I153" i="33"/>
  <c r="J153" i="33"/>
  <c r="K153" i="33"/>
  <c r="L153" i="33"/>
  <c r="M153" i="33"/>
  <c r="G154" i="33"/>
  <c r="H154" i="33"/>
  <c r="I154" i="33"/>
  <c r="J154" i="33"/>
  <c r="K154" i="33"/>
  <c r="L154" i="33"/>
  <c r="M154" i="33"/>
  <c r="G155" i="33"/>
  <c r="H155" i="33"/>
  <c r="I155" i="33"/>
  <c r="J155" i="33"/>
  <c r="K155" i="33"/>
  <c r="L155" i="33"/>
  <c r="M155" i="33"/>
  <c r="G156" i="33"/>
  <c r="H156" i="33"/>
  <c r="I156" i="33"/>
  <c r="J156" i="33"/>
  <c r="K156" i="33"/>
  <c r="L156" i="33"/>
  <c r="M156" i="33"/>
  <c r="G157" i="33"/>
  <c r="H157" i="33"/>
  <c r="I157" i="33"/>
  <c r="J157" i="33"/>
  <c r="K157" i="33"/>
  <c r="L157" i="33"/>
  <c r="M157" i="33"/>
  <c r="G158" i="33"/>
  <c r="H158" i="33"/>
  <c r="I158" i="33"/>
  <c r="J158" i="33"/>
  <c r="K158" i="33"/>
  <c r="L158" i="33"/>
  <c r="M158" i="33"/>
  <c r="G159" i="33"/>
  <c r="H159" i="33"/>
  <c r="I159" i="33"/>
  <c r="J159" i="33"/>
  <c r="K159" i="33"/>
  <c r="L159" i="33"/>
  <c r="M159" i="33"/>
  <c r="G160" i="33"/>
  <c r="H160" i="33"/>
  <c r="I160" i="33"/>
  <c r="J160" i="33"/>
  <c r="K160" i="33"/>
  <c r="L160" i="33"/>
  <c r="M160" i="33"/>
  <c r="G161" i="33"/>
  <c r="H161" i="33"/>
  <c r="I161" i="33"/>
  <c r="J161" i="33"/>
  <c r="K161" i="33"/>
  <c r="L161" i="33"/>
  <c r="M161" i="33"/>
  <c r="G162" i="33"/>
  <c r="H162" i="33"/>
  <c r="I162" i="33"/>
  <c r="J162" i="33"/>
  <c r="K162" i="33"/>
  <c r="L162" i="33"/>
  <c r="M162" i="33"/>
  <c r="G163" i="33"/>
  <c r="H163" i="33"/>
  <c r="I163" i="33"/>
  <c r="J163" i="33"/>
  <c r="K163" i="33"/>
  <c r="L163" i="33"/>
  <c r="M163" i="33"/>
  <c r="G164" i="33"/>
  <c r="H164" i="33"/>
  <c r="I164" i="33"/>
  <c r="J164" i="33"/>
  <c r="K164" i="33"/>
  <c r="L164" i="33"/>
  <c r="M164" i="33"/>
  <c r="G165" i="33"/>
  <c r="H165" i="33"/>
  <c r="I165" i="33"/>
  <c r="J165" i="33"/>
  <c r="K165" i="33"/>
  <c r="L165" i="33"/>
  <c r="M165" i="33"/>
  <c r="G166" i="33"/>
  <c r="H166" i="33"/>
  <c r="I166" i="33"/>
  <c r="J166" i="33"/>
  <c r="K166" i="33"/>
  <c r="L166" i="33"/>
  <c r="M166" i="33"/>
  <c r="G167" i="33"/>
  <c r="H167" i="33"/>
  <c r="I167" i="33"/>
  <c r="J167" i="33"/>
  <c r="K167" i="33"/>
  <c r="L167" i="33"/>
  <c r="M167" i="33"/>
  <c r="G168" i="33"/>
  <c r="H168" i="33"/>
  <c r="I168" i="33"/>
  <c r="J168" i="33"/>
  <c r="K168" i="33"/>
  <c r="L168" i="33"/>
  <c r="M168" i="33"/>
  <c r="G169" i="33"/>
  <c r="H169" i="33"/>
  <c r="I169" i="33"/>
  <c r="J169" i="33"/>
  <c r="K169" i="33"/>
  <c r="L169" i="33"/>
  <c r="M169" i="33"/>
  <c r="G170" i="33"/>
  <c r="H170" i="33"/>
  <c r="I170" i="33"/>
  <c r="J170" i="33"/>
  <c r="K170" i="33"/>
  <c r="L170" i="33"/>
  <c r="M170" i="33"/>
  <c r="G171" i="33"/>
  <c r="H171" i="33"/>
  <c r="I171" i="33"/>
  <c r="J171" i="33"/>
  <c r="K171" i="33"/>
  <c r="L171" i="33"/>
  <c r="M171" i="33"/>
  <c r="G172" i="33"/>
  <c r="H172" i="33"/>
  <c r="I172" i="33"/>
  <c r="J172" i="33"/>
  <c r="K172" i="33"/>
  <c r="L172" i="33"/>
  <c r="M172" i="33"/>
  <c r="G173" i="33"/>
  <c r="H173" i="33"/>
  <c r="I173" i="33"/>
  <c r="J173" i="33"/>
  <c r="K173" i="33"/>
  <c r="L173" i="33"/>
  <c r="M173" i="33"/>
  <c r="G174" i="33"/>
  <c r="H174" i="33"/>
  <c r="I174" i="33"/>
  <c r="J174" i="33"/>
  <c r="K174" i="33"/>
  <c r="L174" i="33"/>
  <c r="M174" i="33"/>
  <c r="G175" i="33"/>
  <c r="H175" i="33"/>
  <c r="I175" i="33"/>
  <c r="J175" i="33"/>
  <c r="K175" i="33"/>
  <c r="L175" i="33"/>
  <c r="M175" i="33"/>
  <c r="G176" i="33"/>
  <c r="H176" i="33"/>
  <c r="I176" i="33"/>
  <c r="J176" i="33"/>
  <c r="K176" i="33"/>
  <c r="L176" i="33"/>
  <c r="M176" i="33"/>
  <c r="G177" i="33"/>
  <c r="H177" i="33"/>
  <c r="I177" i="33"/>
  <c r="J177" i="33"/>
  <c r="K177" i="33"/>
  <c r="L177" i="33"/>
  <c r="M177" i="33"/>
  <c r="G178" i="33"/>
  <c r="H178" i="33"/>
  <c r="I178" i="33"/>
  <c r="J178" i="33"/>
  <c r="K178" i="33"/>
  <c r="L178" i="33"/>
  <c r="M178" i="33"/>
  <c r="G179" i="33"/>
  <c r="H179" i="33"/>
  <c r="I179" i="33"/>
  <c r="J179" i="33"/>
  <c r="K179" i="33"/>
  <c r="L179" i="33"/>
  <c r="M179" i="33"/>
  <c r="G180" i="33"/>
  <c r="H180" i="33"/>
  <c r="I180" i="33"/>
  <c r="J180" i="33"/>
  <c r="K180" i="33"/>
  <c r="L180" i="33"/>
  <c r="M180" i="33"/>
  <c r="G181" i="33"/>
  <c r="H181" i="33"/>
  <c r="I181" i="33"/>
  <c r="J181" i="33"/>
  <c r="K181" i="33"/>
  <c r="L181" i="33"/>
  <c r="M181" i="33"/>
  <c r="G182" i="33"/>
  <c r="H182" i="33"/>
  <c r="I182" i="33"/>
  <c r="J182" i="33"/>
  <c r="K182" i="33"/>
  <c r="L182" i="33"/>
  <c r="M182" i="33"/>
  <c r="G183" i="33"/>
  <c r="H183" i="33"/>
  <c r="I183" i="33"/>
  <c r="J183" i="33"/>
  <c r="K183" i="33"/>
  <c r="L183" i="33"/>
  <c r="M183" i="33"/>
  <c r="G184" i="33"/>
  <c r="H184" i="33"/>
  <c r="I184" i="33"/>
  <c r="J184" i="33"/>
  <c r="K184" i="33"/>
  <c r="L184" i="33"/>
  <c r="M184" i="33"/>
  <c r="G185" i="33"/>
  <c r="H185" i="33"/>
  <c r="I185" i="33"/>
  <c r="J185" i="33"/>
  <c r="K185" i="33"/>
  <c r="L185" i="33"/>
  <c r="M185" i="33"/>
  <c r="G186" i="33"/>
  <c r="H186" i="33"/>
  <c r="I186" i="33"/>
  <c r="J186" i="33"/>
  <c r="K186" i="33"/>
  <c r="L186" i="33"/>
  <c r="M186" i="33"/>
  <c r="G187" i="33"/>
  <c r="H187" i="33"/>
  <c r="I187" i="33"/>
  <c r="J187" i="33"/>
  <c r="K187" i="33"/>
  <c r="L187" i="33"/>
  <c r="M187" i="33"/>
  <c r="G188" i="33"/>
  <c r="H188" i="33"/>
  <c r="I188" i="33"/>
  <c r="J188" i="33"/>
  <c r="K188" i="33"/>
  <c r="L188" i="33"/>
  <c r="M188" i="33"/>
  <c r="G189" i="33"/>
  <c r="H189" i="33"/>
  <c r="I189" i="33"/>
  <c r="J189" i="33"/>
  <c r="K189" i="33"/>
  <c r="L189" i="33"/>
  <c r="M189" i="33"/>
  <c r="G190" i="33"/>
  <c r="H190" i="33"/>
  <c r="I190" i="33"/>
  <c r="J190" i="33"/>
  <c r="K190" i="33"/>
  <c r="L190" i="33"/>
  <c r="M190" i="33"/>
  <c r="G191" i="33"/>
  <c r="H191" i="33"/>
  <c r="I191" i="33"/>
  <c r="J191" i="33"/>
  <c r="K191" i="33"/>
  <c r="L191" i="33"/>
  <c r="M191" i="33"/>
  <c r="G192" i="33"/>
  <c r="H192" i="33"/>
  <c r="I192" i="33"/>
  <c r="J192" i="33"/>
  <c r="K192" i="33"/>
  <c r="L192" i="33"/>
  <c r="M192" i="33"/>
  <c r="G193" i="33"/>
  <c r="H193" i="33"/>
  <c r="I193" i="33"/>
  <c r="J193" i="33"/>
  <c r="K193" i="33"/>
  <c r="L193" i="33"/>
  <c r="M193" i="33"/>
  <c r="G194" i="33"/>
  <c r="H194" i="33"/>
  <c r="I194" i="33"/>
  <c r="J194" i="33"/>
  <c r="K194" i="33"/>
  <c r="L194" i="33"/>
  <c r="M194" i="33"/>
  <c r="G195" i="33"/>
  <c r="H195" i="33"/>
  <c r="I195" i="33"/>
  <c r="J195" i="33"/>
  <c r="K195" i="33"/>
  <c r="L195" i="33"/>
  <c r="M195" i="33"/>
  <c r="G196" i="33"/>
  <c r="H196" i="33"/>
  <c r="I196" i="33"/>
  <c r="J196" i="33"/>
  <c r="K196" i="33"/>
  <c r="L196" i="33"/>
  <c r="M196" i="33"/>
  <c r="G197" i="33"/>
  <c r="H197" i="33"/>
  <c r="I197" i="33"/>
  <c r="J197" i="33"/>
  <c r="K197" i="33"/>
  <c r="L197" i="33"/>
  <c r="M197" i="33"/>
  <c r="G198" i="33"/>
  <c r="H198" i="33"/>
  <c r="I198" i="33"/>
  <c r="J198" i="33"/>
  <c r="K198" i="33"/>
  <c r="L198" i="33"/>
  <c r="M198" i="33"/>
  <c r="G199" i="33"/>
  <c r="H199" i="33"/>
  <c r="I199" i="33"/>
  <c r="J199" i="33"/>
  <c r="K199" i="33"/>
  <c r="L199" i="33"/>
  <c r="M199" i="33"/>
  <c r="G200" i="33"/>
  <c r="H200" i="33"/>
  <c r="I200" i="33"/>
  <c r="J200" i="33"/>
  <c r="K200" i="33"/>
  <c r="L200" i="33"/>
  <c r="M200" i="33"/>
  <c r="I21" i="23"/>
  <c r="I55" i="26"/>
  <c r="B821" i="50" s="1"/>
  <c r="B234" i="50"/>
  <c r="B235" i="50"/>
  <c r="K20" i="23" l="1"/>
  <c r="K23" i="23" s="1"/>
  <c r="I8" i="34"/>
  <c r="G8" i="34"/>
  <c r="E12" i="34"/>
  <c r="I11" i="34"/>
  <c r="G11" i="34"/>
  <c r="I20" i="23"/>
  <c r="I23" i="23" s="1"/>
  <c r="B124" i="25"/>
  <c r="B111" i="25"/>
  <c r="B96" i="25"/>
  <c r="B82" i="25"/>
  <c r="B61" i="25"/>
  <c r="B24" i="25"/>
  <c r="J23" i="23"/>
  <c r="A262" i="50"/>
  <c r="A301" i="50"/>
  <c r="A163" i="50"/>
  <c r="A225" i="50"/>
  <c r="I87" i="26"/>
  <c r="I7" i="26"/>
  <c r="I52" i="26" s="1"/>
  <c r="E32" i="26"/>
  <c r="E95" i="26" s="1"/>
  <c r="F12" i="34"/>
  <c r="J21" i="34"/>
  <c r="A44" i="50"/>
  <c r="A381" i="50" s="1"/>
  <c r="I13" i="23"/>
  <c r="F11" i="23"/>
  <c r="I11" i="23"/>
  <c r="F9" i="23"/>
  <c r="A213" i="50"/>
  <c r="A72" i="50"/>
  <c r="A409" i="50" s="1"/>
  <c r="A51" i="50"/>
  <c r="A388" i="50" s="1"/>
  <c r="B233" i="50"/>
  <c r="I7" i="23"/>
  <c r="G124" i="11"/>
  <c r="G145" i="11"/>
  <c r="G46" i="11"/>
  <c r="C46" i="11" s="1"/>
  <c r="G21" i="11"/>
  <c r="B856" i="50" s="1"/>
  <c r="I12" i="34" l="1"/>
  <c r="G12" i="34"/>
  <c r="B232" i="50"/>
  <c r="M83" i="25"/>
  <c r="B784" i="50"/>
  <c r="I95" i="26"/>
  <c r="B729" i="50"/>
  <c r="G22" i="11"/>
  <c r="G47" i="11" s="1"/>
  <c r="C21" i="11"/>
  <c r="C22" i="11" l="1"/>
  <c r="B47" i="11"/>
  <c r="G83" i="11"/>
  <c r="B83" i="11" l="1"/>
  <c r="G107" i="11"/>
  <c r="B107" i="11" l="1"/>
  <c r="G146" i="11"/>
  <c r="B146" i="11" l="1"/>
  <c r="B983"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農林水産省</author>
    <author>篠田　修治</author>
  </authors>
  <commentList>
    <comment ref="C13" authorId="0" shapeId="0" xr:uid="{00000000-0006-0000-0000-000001000000}">
      <text>
        <r>
          <rPr>
            <b/>
            <sz val="10"/>
            <color indexed="9"/>
            <rFont val="ＭＳ Ｐゴシック"/>
            <family val="3"/>
            <charset val="128"/>
          </rPr>
          <t>コード表にある業者コードを
入力してください。
　青果：列Ｊ
　水産：列Ｎ
　花き：列Ｒ
　食肉：列Ｖ
　加工：列Ｚ</t>
        </r>
      </text>
    </comment>
    <comment ref="C16" authorId="0" shapeId="0" xr:uid="{00000000-0006-0000-0000-000002000000}">
      <text>
        <r>
          <rPr>
            <b/>
            <sz val="10"/>
            <color indexed="9"/>
            <rFont val="ＭＳ Ｐゴシック"/>
            <family val="3"/>
            <charset val="128"/>
          </rPr>
          <t>コード表にある開設者コード
（列Ｂ）を入力してください。</t>
        </r>
      </text>
    </comment>
    <comment ref="C17" authorId="0" shapeId="0" xr:uid="{00000000-0006-0000-0000-000003000000}">
      <text>
        <r>
          <rPr>
            <b/>
            <sz val="10"/>
            <color indexed="9"/>
            <rFont val="ＭＳ Ｐゴシック"/>
            <family val="3"/>
            <charset val="128"/>
          </rPr>
          <t>コード表にある市場コード
（列Ｅ）を入力してください。</t>
        </r>
      </text>
    </comment>
    <comment ref="C18" authorId="0" shapeId="0" xr:uid="{00000000-0006-0000-0000-000004000000}">
      <text>
        <r>
          <rPr>
            <b/>
            <sz val="10"/>
            <color indexed="9"/>
            <rFont val="ＭＳ Ｐゴシック"/>
            <family val="3"/>
            <charset val="128"/>
          </rPr>
          <t>取扱品目を選んでください。
１：青果部
２：水産物部
３：花き部
４：食肉部
５：加工食料品部</t>
        </r>
      </text>
    </comment>
    <comment ref="C19" authorId="0" shapeId="0" xr:uid="{00000000-0006-0000-0000-000005000000}">
      <text>
        <r>
          <rPr>
            <b/>
            <sz val="10"/>
            <color indexed="9"/>
            <rFont val="ＭＳ Ｐゴシック"/>
            <family val="3"/>
            <charset val="128"/>
          </rPr>
          <t>その他の部類の有無について選んでください。</t>
        </r>
      </text>
    </comment>
    <comment ref="C20" authorId="0" shapeId="0" xr:uid="{00000000-0006-0000-0000-000006000000}">
      <text>
        <r>
          <rPr>
            <b/>
            <sz val="10"/>
            <color indexed="9"/>
            <rFont val="ＭＳ Ｐゴシック"/>
            <family val="3"/>
            <charset val="128"/>
          </rPr>
          <t>専業、兼業の別について選んでください。</t>
        </r>
      </text>
    </comment>
    <comment ref="C21" authorId="1" shapeId="0" xr:uid="{3367EC9D-C3F7-45F3-B95D-C50BF6025507}">
      <text>
        <r>
          <rPr>
            <b/>
            <sz val="9"/>
            <color indexed="9"/>
            <rFont val="MS P ゴシック"/>
            <family val="3"/>
            <charset val="128"/>
          </rPr>
          <t>本社、支社の別についてリストから選択してください。
（他の中央卸売市場に本社（本店）または支社（支店）がない場合は、「本社」を選択してください。）</t>
        </r>
      </text>
    </comment>
    <comment ref="C22" authorId="0" shapeId="0" xr:uid="{00000000-0006-0000-0000-000007000000}">
      <text>
        <r>
          <rPr>
            <b/>
            <sz val="10"/>
            <color indexed="9"/>
            <rFont val="ＭＳ Ｐゴシック"/>
            <family val="3"/>
            <charset val="128"/>
          </rPr>
          <t>支社の有無について選んでください。</t>
        </r>
      </text>
    </comment>
    <comment ref="C23" authorId="0" shapeId="0" xr:uid="{00000000-0006-0000-0000-000008000000}">
      <text>
        <r>
          <rPr>
            <b/>
            <sz val="10"/>
            <color indexed="9"/>
            <rFont val="ＭＳ Ｐゴシック"/>
            <family val="3"/>
            <charset val="128"/>
          </rPr>
          <t>支社数を入力してください。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G3" authorId="0" shapeId="0" xr:uid="{00000000-0006-0000-0800-000001000000}">
      <text>
        <r>
          <rPr>
            <b/>
            <sz val="10"/>
            <color indexed="9"/>
            <rFont val="ＭＳ Ｐゴシック"/>
            <family val="3"/>
            <charset val="128"/>
          </rPr>
          <t>（入力上の注意）
単協、県連及び全国連からの集荷に係るもの。
水産物：産地市場からの集荷に係るものを含みます。
食肉：産地食肉センターからの集荷に係るものを含みます。</t>
        </r>
      </text>
    </comment>
    <comment ref="I3" authorId="0" shapeId="0" xr:uid="{00000000-0006-0000-0800-000002000000}">
      <text>
        <r>
          <rPr>
            <b/>
            <sz val="10"/>
            <color indexed="9"/>
            <rFont val="ＭＳ Ｐゴシック"/>
            <family val="3"/>
            <charset val="128"/>
          </rPr>
          <t>（入力上の注意）
水産物：産地仲買人及び産地加工業者からの集荷に係るもの。</t>
        </r>
      </text>
    </comment>
    <comment ref="K3" authorId="0" shapeId="0" xr:uid="{00000000-0006-0000-0800-000003000000}">
      <text>
        <r>
          <rPr>
            <b/>
            <sz val="10"/>
            <color indexed="9"/>
            <rFont val="ＭＳ Ｐゴシック"/>
            <family val="3"/>
            <charset val="128"/>
          </rPr>
          <t>（入力上の注意）
青果：輸入青果物取扱業者からの集荷に係るものを含む。</t>
        </r>
      </text>
    </comment>
    <comment ref="C21" authorId="0" shapeId="0" xr:uid="{5F5ED9E2-64FD-4599-A1E0-2B3D0422FC29}">
      <text>
        <r>
          <rPr>
            <b/>
            <sz val="10"/>
            <color indexed="9"/>
            <rFont val="ＭＳ Ｐゴシック"/>
            <family val="3"/>
            <charset val="128"/>
          </rPr>
          <t>（入力上の注意）
食肉：食肉加工会社からの集荷に係るものを含みます。</t>
        </r>
      </text>
    </comment>
    <comment ref="E21" authorId="0" shapeId="0" xr:uid="{4BF37F8F-300D-4C6F-B892-C696A158EFED}">
      <text>
        <r>
          <rPr>
            <b/>
            <sz val="10"/>
            <color indexed="9"/>
            <rFont val="ＭＳ Ｐゴシック"/>
            <family val="3"/>
            <charset val="128"/>
          </rPr>
          <t>（入力上の注意）
水産物：消費地市場の卸売業者からの集荷に係るもの。</t>
        </r>
      </text>
    </comment>
    <comment ref="G21" authorId="0" shapeId="0" xr:uid="{00000000-0006-0000-0800-000006000000}">
      <text>
        <r>
          <rPr>
            <b/>
            <sz val="10"/>
            <color indexed="9"/>
            <rFont val="ＭＳ Ｐゴシック"/>
            <family val="3"/>
            <charset val="128"/>
          </rPr>
          <t>（入力上の注意）
水産物：消費地市場の仲卸業者からの集荷に係るもの。</t>
        </r>
      </text>
    </comment>
    <comment ref="I24" authorId="0" shapeId="0" xr:uid="{00000000-0006-0000-0800-000008000000}">
      <text>
        <r>
          <rPr>
            <b/>
            <sz val="10"/>
            <color indexed="9"/>
            <rFont val="ＭＳ Ｐゴシック"/>
            <family val="3"/>
            <charset val="128"/>
          </rPr>
          <t>シート「卸売業務の状況１」と一致するよう注意してください。</t>
        </r>
      </text>
    </comment>
    <comment ref="I25" authorId="0" shapeId="0" xr:uid="{00000000-0006-0000-0800-000009000000}">
      <text>
        <r>
          <rPr>
            <b/>
            <sz val="10"/>
            <color indexed="9"/>
            <rFont val="ＭＳ Ｐゴシック"/>
            <family val="3"/>
            <charset val="128"/>
          </rPr>
          <t>シート「卸売業務の状況１」と一致するよう注意してください。</t>
        </r>
      </text>
    </comment>
    <comment ref="I26" authorId="0" shapeId="0" xr:uid="{00000000-0006-0000-0800-00000A000000}">
      <text>
        <r>
          <rPr>
            <b/>
            <sz val="10"/>
            <color indexed="9"/>
            <rFont val="ＭＳ Ｐゴシック"/>
            <family val="3"/>
            <charset val="128"/>
          </rPr>
          <t>シート「卸売業務の状況１」と一致するよう注意してください。</t>
        </r>
      </text>
    </comment>
    <comment ref="I27" authorId="0" shapeId="0" xr:uid="{00000000-0006-0000-0800-00000B000000}">
      <text>
        <r>
          <rPr>
            <b/>
            <sz val="10"/>
            <color indexed="9"/>
            <rFont val="ＭＳ Ｐゴシック"/>
            <family val="3"/>
            <charset val="128"/>
          </rPr>
          <t>シート「卸売業務の状況１」と一致するよう注意してください。</t>
        </r>
      </text>
    </comment>
    <comment ref="I28" authorId="0" shapeId="0" xr:uid="{00000000-0006-0000-0800-00000C000000}">
      <text>
        <r>
          <rPr>
            <b/>
            <sz val="10"/>
            <color indexed="9"/>
            <rFont val="ＭＳ Ｐゴシック"/>
            <family val="3"/>
            <charset val="128"/>
          </rPr>
          <t>シート「卸売業務の状況１」と一致するよう注意してください。</t>
        </r>
      </text>
    </comment>
    <comment ref="I29" authorId="0" shapeId="0" xr:uid="{00000000-0006-0000-0800-00000D000000}">
      <text>
        <r>
          <rPr>
            <b/>
            <sz val="10"/>
            <color indexed="9"/>
            <rFont val="ＭＳ Ｐゴシック"/>
            <family val="3"/>
            <charset val="128"/>
          </rPr>
          <t>シート「卸売業務の状況１」と一致するよう注意してください。</t>
        </r>
      </text>
    </comment>
    <comment ref="I30" authorId="0" shapeId="0" xr:uid="{86449CF7-B06F-4878-88A1-24FA32E0A580}">
      <text>
        <r>
          <rPr>
            <b/>
            <sz val="10"/>
            <color indexed="9"/>
            <rFont val="ＭＳ Ｐゴシック"/>
            <family val="3"/>
            <charset val="128"/>
          </rPr>
          <t>シート「卸売業務の状況１」と一致するよう注意してください。</t>
        </r>
      </text>
    </comment>
    <comment ref="I31" authorId="0" shapeId="0" xr:uid="{31098EEB-58A8-4303-B7C8-96F7BB2A6BA7}">
      <text>
        <r>
          <rPr>
            <b/>
            <sz val="10"/>
            <color indexed="9"/>
            <rFont val="ＭＳ Ｐゴシック"/>
            <family val="3"/>
            <charset val="128"/>
          </rPr>
          <t>シート「卸売業務の状況１」と一致するよう注意してください。</t>
        </r>
      </text>
    </comment>
    <comment ref="I32" authorId="0" shapeId="0" xr:uid="{68E248E3-1DC5-403D-AD58-183C0DB8B4F7}">
      <text>
        <r>
          <rPr>
            <b/>
            <sz val="10"/>
            <color indexed="9"/>
            <rFont val="ＭＳ Ｐゴシック"/>
            <family val="3"/>
            <charset val="128"/>
          </rPr>
          <t>シート「卸売業務の状況１」と一致するよう注意してください。</t>
        </r>
      </text>
    </comment>
    <comment ref="I33" authorId="0" shapeId="0" xr:uid="{CC824FFC-56F5-490A-B93D-BF448FDE84AF}">
      <text>
        <r>
          <rPr>
            <b/>
            <sz val="10"/>
            <color indexed="9"/>
            <rFont val="ＭＳ Ｐゴシック"/>
            <family val="3"/>
            <charset val="128"/>
          </rPr>
          <t>シート「卸売業務の状況１」と一致するよう注意してください。</t>
        </r>
      </text>
    </comment>
    <comment ref="I34" authorId="0" shapeId="0" xr:uid="{00000000-0006-0000-0800-00000E000000}">
      <text>
        <r>
          <rPr>
            <b/>
            <sz val="10"/>
            <color indexed="9"/>
            <rFont val="ＭＳ Ｐゴシック"/>
            <family val="3"/>
            <charset val="128"/>
          </rPr>
          <t>シート「卸売業務の状況１」と一致するよう注意してください。</t>
        </r>
      </text>
    </comment>
    <comment ref="I35" authorId="0" shapeId="0" xr:uid="{00000000-0006-0000-0800-00000F000000}">
      <text>
        <r>
          <rPr>
            <b/>
            <sz val="10"/>
            <color indexed="9"/>
            <rFont val="ＭＳ Ｐゴシック"/>
            <family val="3"/>
            <charset val="128"/>
          </rPr>
          <t>シート「卸売業務の状況１」と一致するよう注意してください。</t>
        </r>
      </text>
    </comment>
    <comment ref="I36" authorId="0" shapeId="0" xr:uid="{00000000-0006-0000-0800-000010000000}">
      <text>
        <r>
          <rPr>
            <b/>
            <sz val="10"/>
            <color indexed="9"/>
            <rFont val="ＭＳ Ｐゴシック"/>
            <family val="3"/>
            <charset val="128"/>
          </rPr>
          <t>シート「卸売業務の状況１」と一致するよう注意してください。</t>
        </r>
      </text>
    </comment>
    <comment ref="I37" authorId="0" shapeId="0" xr:uid="{00000000-0006-0000-0800-000011000000}">
      <text>
        <r>
          <rPr>
            <b/>
            <sz val="10"/>
            <color indexed="9"/>
            <rFont val="ＭＳ Ｐゴシック"/>
            <family val="3"/>
            <charset val="128"/>
          </rPr>
          <t>シート「卸売業務の状況１」と一致するよう注意してください。</t>
        </r>
      </text>
    </comment>
    <comment ref="G40" authorId="0" shapeId="0" xr:uid="{A79EEEB8-C520-4B75-9A2B-6D8018E5505E}">
      <text>
        <r>
          <rPr>
            <b/>
            <sz val="10"/>
            <color indexed="9"/>
            <rFont val="ＭＳ Ｐゴシック"/>
            <family val="3"/>
            <charset val="128"/>
          </rPr>
          <t>（入力上の注意）
単協、県連及び全国連からの集荷に係るもの。
水産物：産地市場からの集荷に係るものを含みます。
食肉：産地食肉センターからの集荷に係るものを含みます。</t>
        </r>
      </text>
    </comment>
    <comment ref="I40" authorId="0" shapeId="0" xr:uid="{B4562502-3059-47E8-B14F-D54E1B819B79}">
      <text>
        <r>
          <rPr>
            <b/>
            <sz val="10"/>
            <color indexed="9"/>
            <rFont val="ＭＳ Ｐゴシック"/>
            <family val="3"/>
            <charset val="128"/>
          </rPr>
          <t>（入力上の注意）
水産物：産地仲買人及び産地加工業者からの集荷に係るもの。</t>
        </r>
      </text>
    </comment>
    <comment ref="K40" authorId="0" shapeId="0" xr:uid="{090CF41C-15D5-4519-B668-E7FEF139B829}">
      <text>
        <r>
          <rPr>
            <b/>
            <sz val="10"/>
            <color indexed="9"/>
            <rFont val="ＭＳ Ｐゴシック"/>
            <family val="3"/>
            <charset val="128"/>
          </rPr>
          <t>（入力上の注意）
青果：輸入青果物取扱業者からの集荷に係るものを含む。</t>
        </r>
      </text>
    </comment>
    <comment ref="C58" authorId="0" shapeId="0" xr:uid="{635FD27A-A7E5-483E-A307-9BD94D9CF376}">
      <text>
        <r>
          <rPr>
            <b/>
            <sz val="10"/>
            <color indexed="9"/>
            <rFont val="ＭＳ Ｐゴシック"/>
            <family val="3"/>
            <charset val="128"/>
          </rPr>
          <t>（入力上の注意）
食肉：食肉加工会社からの集荷に係るものを含みます。</t>
        </r>
      </text>
    </comment>
    <comment ref="E58" authorId="0" shapeId="0" xr:uid="{B2E6E1DE-3BB7-4422-BC67-3964CFC1D7F6}">
      <text>
        <r>
          <rPr>
            <b/>
            <sz val="10"/>
            <color indexed="9"/>
            <rFont val="ＭＳ Ｐゴシック"/>
            <family val="3"/>
            <charset val="128"/>
          </rPr>
          <t>（入力上の注意）
水産物：消費地市場の卸売業者からの集荷に係るもの。</t>
        </r>
      </text>
    </comment>
    <comment ref="G58" authorId="0" shapeId="0" xr:uid="{1E2F0DEF-D515-4B16-BD37-BF41D28AFF58}">
      <text>
        <r>
          <rPr>
            <b/>
            <sz val="10"/>
            <color indexed="9"/>
            <rFont val="ＭＳ Ｐゴシック"/>
            <family val="3"/>
            <charset val="128"/>
          </rPr>
          <t>（入力上の注意）
水産物：消費地市場の仲卸業者からの集荷に係るもの。</t>
        </r>
      </text>
    </comment>
    <comment ref="I61" authorId="0" shapeId="0" xr:uid="{8A97D543-CFD4-41ED-9E61-CADFDAADE4BB}">
      <text>
        <r>
          <rPr>
            <b/>
            <sz val="10"/>
            <color indexed="9"/>
            <rFont val="ＭＳ Ｐゴシック"/>
            <family val="3"/>
            <charset val="128"/>
          </rPr>
          <t>シート「卸売業務の状況１」と一致するよう注意してください。</t>
        </r>
      </text>
    </comment>
    <comment ref="I62" authorId="0" shapeId="0" xr:uid="{6A303E5E-AD92-417F-8BA2-1AE105C6A8AF}">
      <text>
        <r>
          <rPr>
            <b/>
            <sz val="10"/>
            <color indexed="9"/>
            <rFont val="ＭＳ Ｐゴシック"/>
            <family val="3"/>
            <charset val="128"/>
          </rPr>
          <t>シート「卸売業務の状況１」と一致するよう注意してください。</t>
        </r>
      </text>
    </comment>
    <comment ref="I63" authorId="0" shapeId="0" xr:uid="{D0353771-AC05-4947-A3AE-90E6ABC604C4}">
      <text>
        <r>
          <rPr>
            <b/>
            <sz val="10"/>
            <color indexed="9"/>
            <rFont val="ＭＳ Ｐゴシック"/>
            <family val="3"/>
            <charset val="128"/>
          </rPr>
          <t>シート「卸売業務の状況１」と一致するよう注意してください。</t>
        </r>
      </text>
    </comment>
    <comment ref="I64" authorId="0" shapeId="0" xr:uid="{38F9EF66-31A6-4BC4-8B54-8B4A3279294F}">
      <text>
        <r>
          <rPr>
            <b/>
            <sz val="10"/>
            <color indexed="9"/>
            <rFont val="ＭＳ Ｐゴシック"/>
            <family val="3"/>
            <charset val="128"/>
          </rPr>
          <t>シート「卸売業務の状況１」と一致するよう注意してください。</t>
        </r>
      </text>
    </comment>
    <comment ref="I65" authorId="0" shapeId="0" xr:uid="{A15EF38D-491E-4DAE-BFCF-1BC93DAC9A09}">
      <text>
        <r>
          <rPr>
            <b/>
            <sz val="10"/>
            <color indexed="9"/>
            <rFont val="ＭＳ Ｐゴシック"/>
            <family val="3"/>
            <charset val="128"/>
          </rPr>
          <t>シート「卸売業務の状況１」と一致するよう注意してください。</t>
        </r>
      </text>
    </comment>
    <comment ref="I66" authorId="0" shapeId="0" xr:uid="{D9407162-922C-496C-BE7B-7121560B96C9}">
      <text>
        <r>
          <rPr>
            <b/>
            <sz val="10"/>
            <color indexed="9"/>
            <rFont val="ＭＳ Ｐゴシック"/>
            <family val="3"/>
            <charset val="128"/>
          </rPr>
          <t>シート「卸売業務の状況１」と一致するよう注意してください。</t>
        </r>
      </text>
    </comment>
    <comment ref="I67" authorId="0" shapeId="0" xr:uid="{582657A9-7E33-4147-B4C6-7F695FAED44E}">
      <text>
        <r>
          <rPr>
            <b/>
            <sz val="10"/>
            <color indexed="9"/>
            <rFont val="ＭＳ Ｐゴシック"/>
            <family val="3"/>
            <charset val="128"/>
          </rPr>
          <t>シート「卸売業務の状況１」と一致するよう注意してください。</t>
        </r>
      </text>
    </comment>
    <comment ref="I68" authorId="0" shapeId="0" xr:uid="{5DCB7BC5-6DD0-43A5-AFC5-C17F8A1EC9A9}">
      <text>
        <r>
          <rPr>
            <b/>
            <sz val="10"/>
            <color indexed="9"/>
            <rFont val="ＭＳ Ｐゴシック"/>
            <family val="3"/>
            <charset val="128"/>
          </rPr>
          <t>シート「卸売業務の状況１」と一致するよう注意してください。</t>
        </r>
      </text>
    </comment>
    <comment ref="I69" authorId="0" shapeId="0" xr:uid="{57E993AB-ED0A-4D9F-AD72-663A56A06267}">
      <text>
        <r>
          <rPr>
            <b/>
            <sz val="10"/>
            <color indexed="9"/>
            <rFont val="ＭＳ Ｐゴシック"/>
            <family val="3"/>
            <charset val="128"/>
          </rPr>
          <t>シート「卸売業務の状況１」と一致するよう注意してください。</t>
        </r>
      </text>
    </comment>
    <comment ref="I70" authorId="0" shapeId="0" xr:uid="{8462AF7E-19C2-4CE2-B4A5-05CC329DBF5D}">
      <text>
        <r>
          <rPr>
            <b/>
            <sz val="10"/>
            <color indexed="9"/>
            <rFont val="ＭＳ Ｐゴシック"/>
            <family val="3"/>
            <charset val="128"/>
          </rPr>
          <t>シート「卸売業務の状況１」と一致するよう注意してください。</t>
        </r>
      </text>
    </comment>
    <comment ref="I71" authorId="0" shapeId="0" xr:uid="{0B89CBF6-F837-4C73-B46B-9059319E7864}">
      <text>
        <r>
          <rPr>
            <b/>
            <sz val="10"/>
            <color indexed="9"/>
            <rFont val="ＭＳ Ｐゴシック"/>
            <family val="3"/>
            <charset val="128"/>
          </rPr>
          <t>シート「卸売業務の状況１」と一致するよう注意してください。</t>
        </r>
      </text>
    </comment>
    <comment ref="I72" authorId="0" shapeId="0" xr:uid="{3C9291ED-0D3E-4B9E-9501-DE3BD98C6FC7}">
      <text>
        <r>
          <rPr>
            <b/>
            <sz val="10"/>
            <color indexed="9"/>
            <rFont val="ＭＳ Ｐゴシック"/>
            <family val="3"/>
            <charset val="128"/>
          </rPr>
          <t>シート「卸売業務の状況１」と一致するよう注意してください。</t>
        </r>
      </text>
    </comment>
    <comment ref="I73" authorId="0" shapeId="0" xr:uid="{6F3FB7FA-21FB-47DC-9DB8-F0166220F6B2}">
      <text>
        <r>
          <rPr>
            <b/>
            <sz val="10"/>
            <color indexed="9"/>
            <rFont val="ＭＳ Ｐゴシック"/>
            <family val="3"/>
            <charset val="128"/>
          </rPr>
          <t>シート「卸売業務の状況１」と一致するよう注意してください。</t>
        </r>
      </text>
    </comment>
    <comment ref="I74" authorId="0" shapeId="0" xr:uid="{059A5DC0-FD9D-4DC0-9E59-D1DD95DA546D}">
      <text>
        <r>
          <rPr>
            <b/>
            <sz val="10"/>
            <color indexed="9"/>
            <rFont val="ＭＳ Ｐゴシック"/>
            <family val="3"/>
            <charset val="128"/>
          </rPr>
          <t>シート「卸売業務の状況１」と一致するよう注意してください。</t>
        </r>
      </text>
    </comment>
    <comment ref="M82" authorId="0" shapeId="0" xr:uid="{00000000-0006-0000-0800-000012000000}">
      <text>
        <r>
          <rPr>
            <b/>
            <sz val="10"/>
            <color indexed="9"/>
            <rFont val="ＭＳ Ｐゴシック"/>
            <family val="3"/>
            <charset val="128"/>
          </rPr>
          <t>シート「卸売業務の状況１」と一致するよう注意してください。</t>
        </r>
      </text>
    </comment>
    <comment ref="N82" authorId="0" shapeId="0" xr:uid="{29ADC43F-D5AF-4B64-8F02-C2E98F10C131}">
      <text>
        <r>
          <rPr>
            <b/>
            <sz val="10"/>
            <color indexed="9"/>
            <rFont val="ＭＳ Ｐゴシック"/>
            <family val="3"/>
            <charset val="128"/>
          </rPr>
          <t>シート「卸売業務の状況１」と一致するよう注意してください。</t>
        </r>
      </text>
    </comment>
    <comment ref="M83" authorId="0" shapeId="0" xr:uid="{1E6F8B60-EBF5-4372-96F3-C2334874D65C}">
      <text>
        <r>
          <rPr>
            <b/>
            <sz val="10"/>
            <color indexed="9"/>
            <rFont val="ＭＳ Ｐゴシック"/>
            <family val="3"/>
            <charset val="128"/>
          </rPr>
          <t>シート「卸売業務の状況１」と一致するよう注意してください。</t>
        </r>
      </text>
    </comment>
    <comment ref="N83" authorId="0" shapeId="0" xr:uid="{8D399EA5-8592-4069-9B45-D633D03BEB86}">
      <text>
        <r>
          <rPr>
            <b/>
            <sz val="10"/>
            <color indexed="9"/>
            <rFont val="ＭＳ Ｐゴシック"/>
            <family val="3"/>
            <charset val="128"/>
          </rPr>
          <t>シート「卸売業務の状況１」と一致するよう注意してください。</t>
        </r>
      </text>
    </comment>
    <comment ref="M84" authorId="0" shapeId="0" xr:uid="{FC1C06E8-C78A-48BC-966B-59909F33B46F}">
      <text>
        <r>
          <rPr>
            <b/>
            <sz val="10"/>
            <color indexed="9"/>
            <rFont val="ＭＳ Ｐゴシック"/>
            <family val="3"/>
            <charset val="128"/>
          </rPr>
          <t>シート「卸売業務の状況１」と一致するよう注意してください。</t>
        </r>
      </text>
    </comment>
    <comment ref="N84" authorId="0" shapeId="0" xr:uid="{56A18205-FD55-4769-ADE3-D30242361734}">
      <text>
        <r>
          <rPr>
            <b/>
            <sz val="10"/>
            <color indexed="9"/>
            <rFont val="ＭＳ Ｐゴシック"/>
            <family val="3"/>
            <charset val="128"/>
          </rPr>
          <t>シート「卸売業務の状況１」と一致するよう注意してください。</t>
        </r>
      </text>
    </comment>
    <comment ref="M85" authorId="0" shapeId="0" xr:uid="{164876A1-E897-43B7-87A7-DF774CD5490C}">
      <text>
        <r>
          <rPr>
            <b/>
            <sz val="10"/>
            <color indexed="9"/>
            <rFont val="ＭＳ Ｐゴシック"/>
            <family val="3"/>
            <charset val="128"/>
          </rPr>
          <t>シート「卸売業務の状況１」と一致するよう注意してください。</t>
        </r>
      </text>
    </comment>
    <comment ref="N85" authorId="0" shapeId="0" xr:uid="{BE67867E-A111-4E5F-A12D-375C4A19127A}">
      <text>
        <r>
          <rPr>
            <b/>
            <sz val="10"/>
            <color indexed="9"/>
            <rFont val="ＭＳ Ｐゴシック"/>
            <family val="3"/>
            <charset val="128"/>
          </rPr>
          <t>シート「卸売業務の状況１」と一致するよう注意してください。</t>
        </r>
      </text>
    </comment>
    <comment ref="M86" authorId="0" shapeId="0" xr:uid="{1AB29BEC-AF9D-40C8-9144-8CE0A996356C}">
      <text>
        <r>
          <rPr>
            <b/>
            <sz val="10"/>
            <color indexed="9"/>
            <rFont val="ＭＳ Ｐゴシック"/>
            <family val="3"/>
            <charset val="128"/>
          </rPr>
          <t>シート「卸売業務の状況１」と一致するよう注意してください。</t>
        </r>
      </text>
    </comment>
    <comment ref="N86" authorId="0" shapeId="0" xr:uid="{78C75B40-D93E-4274-8F0D-EF6703065CF7}">
      <text>
        <r>
          <rPr>
            <b/>
            <sz val="10"/>
            <color indexed="9"/>
            <rFont val="ＭＳ Ｐゴシック"/>
            <family val="3"/>
            <charset val="128"/>
          </rPr>
          <t>シート「卸売業務の状況１」と一致するよう注意してください。</t>
        </r>
      </text>
    </comment>
    <comment ref="M87" authorId="0" shapeId="0" xr:uid="{58001FE5-3584-4727-9B9D-E0EA1008AD13}">
      <text>
        <r>
          <rPr>
            <b/>
            <sz val="10"/>
            <color indexed="9"/>
            <rFont val="ＭＳ Ｐゴシック"/>
            <family val="3"/>
            <charset val="128"/>
          </rPr>
          <t>シート「卸売業務の状況１」と一致するよう注意してください。</t>
        </r>
      </text>
    </comment>
    <comment ref="N87" authorId="0" shapeId="0" xr:uid="{B6A9D6A5-CA69-49CC-B87D-7060EED2195A}">
      <text>
        <r>
          <rPr>
            <b/>
            <sz val="10"/>
            <color indexed="9"/>
            <rFont val="ＭＳ Ｐゴシック"/>
            <family val="3"/>
            <charset val="128"/>
          </rPr>
          <t>シート「卸売業務の状況１」と一致するよう注意してください。</t>
        </r>
      </text>
    </comment>
    <comment ref="M96" authorId="0" shapeId="0" xr:uid="{02415375-4CE4-4F6C-8626-9949068E82F7}">
      <text>
        <r>
          <rPr>
            <b/>
            <sz val="10"/>
            <color indexed="9"/>
            <rFont val="ＭＳ Ｐゴシック"/>
            <family val="3"/>
            <charset val="128"/>
          </rPr>
          <t>シート「卸売業務の状況１」と一致するよう注意してください。</t>
        </r>
      </text>
    </comment>
    <comment ref="N96" authorId="0" shapeId="0" xr:uid="{26CCCFE4-6E38-40BD-934B-23C93C32642B}">
      <text>
        <r>
          <rPr>
            <b/>
            <sz val="10"/>
            <color indexed="9"/>
            <rFont val="ＭＳ Ｐゴシック"/>
            <family val="3"/>
            <charset val="128"/>
          </rPr>
          <t>シート「卸売業務の状況１」と一致するよう注意してください。</t>
        </r>
      </text>
    </comment>
    <comment ref="M97" authorId="0" shapeId="0" xr:uid="{C948DE89-B211-427C-8EFE-130BA78F754B}">
      <text>
        <r>
          <rPr>
            <b/>
            <sz val="10"/>
            <color indexed="9"/>
            <rFont val="ＭＳ Ｐゴシック"/>
            <family val="3"/>
            <charset val="128"/>
          </rPr>
          <t>シート「卸売業務の状況１」と一致するよう注意してください。</t>
        </r>
      </text>
    </comment>
    <comment ref="N97" authorId="0" shapeId="0" xr:uid="{22B5D148-A23B-4747-9BC4-2118E7293AC5}">
      <text>
        <r>
          <rPr>
            <b/>
            <sz val="10"/>
            <color indexed="9"/>
            <rFont val="ＭＳ Ｐゴシック"/>
            <family val="3"/>
            <charset val="128"/>
          </rPr>
          <t>シート「卸売業務の状況１」と一致するよう注意してください。</t>
        </r>
      </text>
    </comment>
    <comment ref="M98" authorId="0" shapeId="0" xr:uid="{DB4F34A6-DC9C-4177-AB08-4D18755EFA89}">
      <text>
        <r>
          <rPr>
            <b/>
            <sz val="10"/>
            <color indexed="9"/>
            <rFont val="ＭＳ Ｐゴシック"/>
            <family val="3"/>
            <charset val="128"/>
          </rPr>
          <t>シート「卸売業務の状況１」と一致するよう注意してください。</t>
        </r>
      </text>
    </comment>
    <comment ref="N98" authorId="0" shapeId="0" xr:uid="{CF70F60E-3D60-4BD3-B3D9-92CD56956DBC}">
      <text>
        <r>
          <rPr>
            <b/>
            <sz val="10"/>
            <color indexed="9"/>
            <rFont val="ＭＳ Ｐゴシック"/>
            <family val="3"/>
            <charset val="128"/>
          </rPr>
          <t>シート「卸売業務の状況１」と一致するよう注意してください。</t>
        </r>
      </text>
    </comment>
    <comment ref="M99" authorId="0" shapeId="0" xr:uid="{3B4162F5-806C-4890-A3C6-0D2CD68BE3D3}">
      <text>
        <r>
          <rPr>
            <b/>
            <sz val="10"/>
            <color indexed="9"/>
            <rFont val="ＭＳ Ｐゴシック"/>
            <family val="3"/>
            <charset val="128"/>
          </rPr>
          <t>シート「卸売業務の状況１」と一致するよう注意してください。</t>
        </r>
      </text>
    </comment>
    <comment ref="N99" authorId="0" shapeId="0" xr:uid="{B0ECD57D-0E9F-45F6-BE1B-ABFF89F8381B}">
      <text>
        <r>
          <rPr>
            <b/>
            <sz val="10"/>
            <color indexed="9"/>
            <rFont val="ＭＳ Ｐゴシック"/>
            <family val="3"/>
            <charset val="128"/>
          </rPr>
          <t>シート「卸売業務の状況１」と一致するよう注意してください。</t>
        </r>
      </text>
    </comment>
    <comment ref="M100" authorId="0" shapeId="0" xr:uid="{02746DAA-61C6-47C2-8D8F-1F5129A7B23F}">
      <text>
        <r>
          <rPr>
            <b/>
            <sz val="10"/>
            <color indexed="9"/>
            <rFont val="ＭＳ Ｐゴシック"/>
            <family val="3"/>
            <charset val="128"/>
          </rPr>
          <t>シート「卸売業務の状況１」と一致するよう注意してください。</t>
        </r>
      </text>
    </comment>
    <comment ref="N100" authorId="0" shapeId="0" xr:uid="{F45AA9CC-725F-46AA-95D3-9AB4BF40132B}">
      <text>
        <r>
          <rPr>
            <b/>
            <sz val="10"/>
            <color indexed="9"/>
            <rFont val="ＭＳ Ｐゴシック"/>
            <family val="3"/>
            <charset val="128"/>
          </rPr>
          <t>シート「卸売業務の状況１」と一致するよう注意してください。</t>
        </r>
      </text>
    </comment>
    <comment ref="M101" authorId="0" shapeId="0" xr:uid="{CBD6A259-3983-40E8-B07F-31EE53C0182F}">
      <text>
        <r>
          <rPr>
            <b/>
            <sz val="10"/>
            <color indexed="9"/>
            <rFont val="ＭＳ Ｐゴシック"/>
            <family val="3"/>
            <charset val="128"/>
          </rPr>
          <t>シート「卸売業務の状況１」と一致するよう注意してください。</t>
        </r>
      </text>
    </comment>
    <comment ref="N101" authorId="0" shapeId="0" xr:uid="{38DB6B1D-DBFD-4546-B3B8-0B79D4FF15FB}">
      <text>
        <r>
          <rPr>
            <b/>
            <sz val="10"/>
            <color indexed="9"/>
            <rFont val="ＭＳ Ｐゴシック"/>
            <family val="3"/>
            <charset val="128"/>
          </rPr>
          <t>シート「卸売業務の状況１」と一致するよう注意してください。</t>
        </r>
      </text>
    </comment>
    <comment ref="E135" authorId="0" shapeId="0" xr:uid="{00000000-0006-0000-0800-000024000000}">
      <text>
        <r>
          <rPr>
            <b/>
            <sz val="10"/>
            <color indexed="9"/>
            <rFont val="ＭＳ Ｐゴシック"/>
            <family val="3"/>
            <charset val="128"/>
          </rPr>
          <t>（入力上の注意）
仕切りの概況、仕切りの遅延の事由その他特記すべき事項を記載してください。</t>
        </r>
      </text>
    </comment>
    <comment ref="E140" authorId="0" shapeId="0" xr:uid="{D6AA68EE-DEDB-452E-9B6F-8F3F4E2B9C9A}">
      <text>
        <r>
          <rPr>
            <b/>
            <sz val="10"/>
            <color indexed="9"/>
            <rFont val="ＭＳ Ｐゴシック"/>
            <family val="3"/>
            <charset val="128"/>
          </rPr>
          <t>（入力上の注意）
仕切りの概況、仕切りの遅延の事由その他特記すべき事項を記載してください。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H3" authorId="0" shapeId="0" xr:uid="{FB1E7FA7-6D30-442D-94B7-40984EB07EF8}">
      <text>
        <r>
          <rPr>
            <b/>
            <sz val="10"/>
            <color indexed="9"/>
            <rFont val="ＭＳ Ｐゴシック"/>
            <family val="3"/>
            <charset val="128"/>
          </rPr>
          <t>（入力上の注意）
水産物部にあっては、主な支出先を記載してください。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H3" authorId="0" shapeId="0" xr:uid="{14FA876A-91BD-46BA-8216-4E43A8625D9E}">
      <text>
        <r>
          <rPr>
            <b/>
            <sz val="10"/>
            <color indexed="9"/>
            <rFont val="ＭＳ Ｐゴシック"/>
            <family val="3"/>
            <charset val="128"/>
          </rPr>
          <t>（入力上の注意）
水産物部にあっては、主な支出先を記載してください。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E2" authorId="0" shapeId="0" xr:uid="{04D454C4-495D-45AD-BB73-3DD67DCF860C}">
      <text>
        <r>
          <rPr>
            <b/>
            <sz val="10"/>
            <color indexed="9"/>
            <rFont val="ＭＳ Ｐゴシック"/>
            <family val="3"/>
            <charset val="128"/>
          </rPr>
          <t>（入力上の注意）
年号の略字（R、H、S等）を半角入力してください。</t>
        </r>
      </text>
    </comment>
    <comment ref="G2" authorId="0" shapeId="0" xr:uid="{A5602F54-783E-4726-BECD-323F8F56E0C6}">
      <text>
        <r>
          <rPr>
            <b/>
            <sz val="10"/>
            <color indexed="9"/>
            <rFont val="ＭＳ Ｐゴシック"/>
            <family val="3"/>
            <charset val="128"/>
          </rPr>
          <t>（入力上の注意）
低温又は定温管理機能を有する施設である場合には「有」を、当該機能を有しない施設である場合には「無」を記載すること。</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篠田　修治</author>
  </authors>
  <commentList>
    <comment ref="AA19" authorId="0" shapeId="0" xr:uid="{CA503351-026C-4A69-A44D-436A8C356516}">
      <text>
        <r>
          <rPr>
            <b/>
            <sz val="9"/>
            <color indexed="9"/>
            <rFont val="MS P ゴシック"/>
            <family val="3"/>
            <charset val="128"/>
          </rPr>
          <t>売上高から仕入高及び販売管理費を引いた額</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農林水産省</author>
    <author>篠田　修治</author>
  </authors>
  <commentList>
    <comment ref="I4" authorId="0" shapeId="0" xr:uid="{00000000-0006-0000-0B00-000001000000}">
      <text>
        <r>
          <rPr>
            <b/>
            <sz val="16"/>
            <color indexed="9"/>
            <rFont val="ＭＳ Ｐゴシック"/>
            <family val="3"/>
            <charset val="128"/>
          </rPr>
          <t>「税込」か「税抜き」のどちらかをリストから選択してください</t>
        </r>
      </text>
    </comment>
    <comment ref="D14" authorId="0" shapeId="0" xr:uid="{00000000-0006-0000-0B00-00000B000000}">
      <text>
        <r>
          <rPr>
            <b/>
            <sz val="10"/>
            <color indexed="9"/>
            <rFont val="ＭＳ Ｐゴシック"/>
            <family val="3"/>
            <charset val="128"/>
          </rPr>
          <t>（入力上の注意）
消費税を含むことにより当期未処分利益の値が税抜き方式のものと異なる場合、
税抜きの値で作成してください。（消費税を含む貯蔵品、減価償却資産等においても同じ。）</t>
        </r>
      </text>
    </comment>
    <comment ref="D25" authorId="0" shapeId="0" xr:uid="{00000000-0006-0000-0B00-00000C000000}">
      <text>
        <r>
          <rPr>
            <b/>
            <sz val="10"/>
            <color indexed="9"/>
            <rFont val="ＭＳ Ｐゴシック"/>
            <family val="3"/>
            <charset val="128"/>
          </rPr>
          <t>（入力上の注意）
上記以外の科目を必要とする場合に入力してください。
ただし、行は増やさないでください。
項目が足りない場合にはその他にまとめてください。
（以下同じ）</t>
        </r>
      </text>
    </comment>
    <comment ref="H150" authorId="1" shapeId="0" xr:uid="{E1884B69-54AC-4CD6-8872-CEB9380B9F88}">
      <text>
        <r>
          <rPr>
            <b/>
            <sz val="10"/>
            <color indexed="9"/>
            <rFont val="MS P ゴシック"/>
            <family val="3"/>
            <charset val="128"/>
          </rPr>
          <t>(1)純資産額（貸借対照表の純資産合計の額）が「税込」の場合は税込額、「税抜き」の場合は税抜き額を入力。</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農林水産省</author>
    <author>稲葉 良(INABA Ryou)</author>
    <author>篠田　修治</author>
  </authors>
  <commentList>
    <comment ref="G2" authorId="0" shapeId="0" xr:uid="{00000000-0006-0000-0C00-000001000000}">
      <text>
        <r>
          <rPr>
            <b/>
            <sz val="16"/>
            <color indexed="9"/>
            <rFont val="ＭＳ Ｐゴシック"/>
            <family val="3"/>
            <charset val="128"/>
          </rPr>
          <t>「税込」か「税抜き」のどちらかをリストから選択してください</t>
        </r>
      </text>
    </comment>
    <comment ref="D12" authorId="0" shapeId="0" xr:uid="{00000000-0006-0000-0C00-00000B000000}">
      <text>
        <r>
          <rPr>
            <b/>
            <sz val="10"/>
            <color indexed="9"/>
            <rFont val="ＭＳ Ｐゴシック"/>
            <family val="3"/>
            <charset val="128"/>
          </rPr>
          <t>（入力上の注意）
・附帯業務の売上高を加算してください。
・内部売上高を控除してください。</t>
        </r>
      </text>
    </comment>
    <comment ref="D15" authorId="0" shapeId="0" xr:uid="{00000000-0006-0000-0C00-00000C000000}">
      <text>
        <r>
          <rPr>
            <b/>
            <sz val="10"/>
            <color indexed="9"/>
            <rFont val="ＭＳ Ｐゴシック"/>
            <family val="3"/>
            <charset val="128"/>
          </rPr>
          <t>（入力上の注意）
　税込み方式で作成する場合でも、
税抜きの値を入力してください。</t>
        </r>
      </text>
    </comment>
    <comment ref="D17" authorId="0" shapeId="0" xr:uid="{00000000-0006-0000-0C00-00000D000000}">
      <text>
        <r>
          <rPr>
            <b/>
            <sz val="10"/>
            <color indexed="9"/>
            <rFont val="ＭＳ Ｐゴシック"/>
            <family val="3"/>
            <charset val="128"/>
          </rPr>
          <t>（入力上の注意）
内部仕入高を控除してください。</t>
        </r>
      </text>
    </comment>
    <comment ref="D20" authorId="0" shapeId="0" xr:uid="{00000000-0006-0000-0C00-00000E000000}">
      <text>
        <r>
          <rPr>
            <b/>
            <sz val="10"/>
            <color indexed="9"/>
            <rFont val="ＭＳ Ｐゴシック"/>
            <family val="3"/>
            <charset val="128"/>
          </rPr>
          <t>（入力上の注意）
　内部取引によって生じた利益を控除してください。
　また、税込み方式で作成する場合でも、
税抜きの値を入力してください。</t>
        </r>
      </text>
    </comment>
    <comment ref="D49" authorId="1" shapeId="0" xr:uid="{3C8AE76D-5283-4639-809B-DC077F9C014D}">
      <text>
        <r>
          <rPr>
            <sz val="10"/>
            <color indexed="81"/>
            <rFont val="MS P ゴシック"/>
            <family val="3"/>
            <charset val="128"/>
          </rPr>
          <t>売上高割使用料と面積割使用料の合算に注意して記載してください。</t>
        </r>
      </text>
    </comment>
    <comment ref="D50" authorId="1" shapeId="0" xr:uid="{87161621-D19E-4E59-86D4-846BDA9B9171}">
      <text>
        <r>
          <rPr>
            <sz val="10"/>
            <color indexed="81"/>
            <rFont val="MS P ゴシック"/>
            <family val="3"/>
            <charset val="128"/>
          </rPr>
          <t>出荷奨励金と完納奨励金の合算に注意して記載してください。
卸売業務の状況３との額の整合性を確認してください。</t>
        </r>
      </text>
    </comment>
    <comment ref="D52" authorId="2" shapeId="0" xr:uid="{83B0EABF-094A-497E-8564-8FC82006F5CF}">
      <text>
        <r>
          <rPr>
            <b/>
            <sz val="9"/>
            <color indexed="9"/>
            <rFont val="MS P ゴシック"/>
            <family val="3"/>
            <charset val="128"/>
          </rPr>
          <t>（入力上の注意）
パート・アルバイトを含む金額を入力してください。</t>
        </r>
      </text>
    </comment>
    <comment ref="D74" authorId="0" shapeId="0" xr:uid="{00000000-0006-0000-0C00-00000F000000}">
      <text>
        <r>
          <rPr>
            <b/>
            <sz val="10"/>
            <color indexed="9"/>
            <rFont val="ＭＳ Ｐゴシック"/>
            <family val="3"/>
            <charset val="128"/>
          </rPr>
          <t>（入力上の注意）
　税込み方式で作成する場合、
営業利益・経常利益・税引前当期利益の税抜きの値と一致させるため、
消費税相当分を公租公課に繰り入れて調整してください。</t>
        </r>
      </text>
    </comment>
    <comment ref="D77" authorId="0" shapeId="0" xr:uid="{252712AE-259B-4D2B-AC07-DFBA28DD8132}">
      <text>
        <r>
          <rPr>
            <b/>
            <sz val="10"/>
            <color indexed="9"/>
            <rFont val="ＭＳ Ｐゴシック"/>
            <family val="3"/>
            <charset val="128"/>
          </rPr>
          <t>（入力上の注意）
上記以外の科目を必要とする場合に使用。
支社において必要とする科目もここに入力してください。
（以下同じ）</t>
        </r>
      </text>
    </comment>
    <comment ref="D82" authorId="1" shapeId="0" xr:uid="{443456E1-6AAA-4976-B48F-FF070A2CE156}">
      <text>
        <r>
          <rPr>
            <b/>
            <sz val="9"/>
            <color indexed="9"/>
            <rFont val="MS P ゴシック"/>
            <family val="3"/>
            <charset val="128"/>
          </rPr>
          <t>（入力上の注意）
上記以外の科目を必要とする場合に使用。
支社において必要とする科目もここに入力してください。
（以下同じ</t>
        </r>
        <r>
          <rPr>
            <b/>
            <sz val="12"/>
            <color indexed="9"/>
            <rFont val="MS P ゴシック"/>
            <family val="3"/>
            <charset val="128"/>
          </rPr>
          <t xml:space="preserve">）
</t>
        </r>
        <r>
          <rPr>
            <b/>
            <sz val="10"/>
            <color indexed="9"/>
            <rFont val="MS P ゴシック"/>
            <family val="3"/>
            <charset val="128"/>
          </rPr>
          <t>20240216修正：（29）～（33）を追記。</t>
        </r>
      </text>
    </comment>
    <comment ref="D84" authorId="0" shapeId="0" xr:uid="{00000000-0006-0000-0C00-000011000000}">
      <text>
        <r>
          <rPr>
            <b/>
            <sz val="10"/>
            <color indexed="9"/>
            <rFont val="ＭＳ Ｐゴシック"/>
            <family val="3"/>
            <charset val="128"/>
          </rPr>
          <t>（入力上の注意）
　税込み方式で作成している場合においても、
税抜きの値と一致させてください。</t>
        </r>
      </text>
    </comment>
    <comment ref="D107" authorId="0" shapeId="0" xr:uid="{00000000-0006-0000-0C00-000012000000}">
      <text>
        <r>
          <rPr>
            <b/>
            <sz val="10"/>
            <color indexed="9"/>
            <rFont val="ＭＳ Ｐゴシック"/>
            <family val="3"/>
            <charset val="128"/>
          </rPr>
          <t>（入力上の注意）
　税込み方式で作成している場合においても、
税抜きの値と一致させてください。</t>
        </r>
      </text>
    </comment>
    <comment ref="D146" authorId="0" shapeId="0" xr:uid="{00000000-0006-0000-0C00-000013000000}">
      <text>
        <r>
          <rPr>
            <b/>
            <sz val="10"/>
            <color indexed="9"/>
            <rFont val="ＭＳ Ｐゴシック"/>
            <family val="3"/>
            <charset val="128"/>
          </rPr>
          <t>（入力上の注意）
　税込み方式で作成している場合においても、
税抜きの値と一致させてください。</t>
        </r>
      </text>
    </comment>
    <comment ref="D147" authorId="0" shapeId="0" xr:uid="{00000000-0006-0000-0C00-000014000000}">
      <text>
        <r>
          <rPr>
            <b/>
            <sz val="10"/>
            <color indexed="9"/>
            <rFont val="ＭＳ Ｐゴシック"/>
            <family val="3"/>
            <charset val="128"/>
          </rPr>
          <t>（入力上の注意）
　当該事業年度の所得に対する法人税又は所得税、都道府県民税及び市区町村民税の申告額又は申告予定額を当該事業年度の費用として経理し、計上すること。
　計上するに当たり、支社分を含めた、全体合計の値を入力してください。（以下の項目も同じ。）</t>
        </r>
      </text>
    </comment>
    <comment ref="D157" authorId="2" shapeId="0" xr:uid="{012EBF23-CFF1-452E-B293-8F6DD7B6BED3}">
      <text>
        <r>
          <rPr>
            <b/>
            <sz val="9"/>
            <color indexed="9"/>
            <rFont val="MS P ゴシック"/>
            <family val="3"/>
            <charset val="128"/>
          </rPr>
          <t>親会社及び支配関係を持っている法人名を入力してください</t>
        </r>
      </text>
    </comment>
    <comment ref="F157" authorId="2" shapeId="0" xr:uid="{5CC824A8-C325-46D2-A13F-284B3E3BF62E}">
      <text>
        <r>
          <rPr>
            <b/>
            <sz val="9"/>
            <color indexed="9"/>
            <rFont val="MS P ゴシック"/>
            <family val="3"/>
            <charset val="128"/>
          </rPr>
          <t xml:space="preserve">売上高から仕入高を引いた額を入力してください。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農林水産省</author>
    <author>篠田　修治</author>
  </authors>
  <commentList>
    <comment ref="B2" authorId="0" shapeId="0" xr:uid="{00000000-0006-0000-0100-000001000000}">
      <text>
        <r>
          <rPr>
            <b/>
            <sz val="10"/>
            <color indexed="9"/>
            <rFont val="ＭＳ Ｐゴシック"/>
            <family val="3"/>
            <charset val="128"/>
          </rPr>
          <t>コード表にある業者コードを
入力してください。
　青果：列Ｊ
　水産：列Ｎ
　花き：列Ｒ
　食肉：列Ｖ
　加工：列Ｚ</t>
        </r>
      </text>
    </comment>
    <comment ref="B5" authorId="0" shapeId="0" xr:uid="{00000000-0006-0000-0100-000002000000}">
      <text>
        <r>
          <rPr>
            <b/>
            <sz val="10"/>
            <color indexed="9"/>
            <rFont val="ＭＳ Ｐゴシック"/>
            <family val="3"/>
            <charset val="128"/>
          </rPr>
          <t>コード表にある開設者コード
（列Ｂ）を入力してください。</t>
        </r>
      </text>
    </comment>
    <comment ref="B6" authorId="0" shapeId="0" xr:uid="{00000000-0006-0000-0100-000003000000}">
      <text>
        <r>
          <rPr>
            <b/>
            <sz val="10"/>
            <color indexed="9"/>
            <rFont val="ＭＳ Ｐゴシック"/>
            <family val="3"/>
            <charset val="128"/>
          </rPr>
          <t>コード表にある市場コード
（列Ｅ）を入力してください。</t>
        </r>
      </text>
    </comment>
    <comment ref="B7" authorId="0" shapeId="0" xr:uid="{00000000-0006-0000-0100-000004000000}">
      <text>
        <r>
          <rPr>
            <b/>
            <sz val="10"/>
            <color indexed="9"/>
            <rFont val="ＭＳ Ｐゴシック"/>
            <family val="3"/>
            <charset val="128"/>
          </rPr>
          <t>取扱品目をリストから選んでください。
１：青果
２：水産物
３：花き
４：食肉
５：加工食料品その他</t>
        </r>
      </text>
    </comment>
    <comment ref="B8" authorId="0" shapeId="0" xr:uid="{00000000-0006-0000-0100-000005000000}">
      <text>
        <r>
          <rPr>
            <b/>
            <sz val="10"/>
            <color indexed="9"/>
            <rFont val="ＭＳ Ｐゴシック"/>
            <family val="3"/>
            <charset val="128"/>
          </rPr>
          <t>その他の部類の有無についてリストから選んでください。</t>
        </r>
      </text>
    </comment>
    <comment ref="B9" authorId="0" shapeId="0" xr:uid="{00000000-0006-0000-0100-000006000000}">
      <text>
        <r>
          <rPr>
            <b/>
            <sz val="10"/>
            <color indexed="9"/>
            <rFont val="ＭＳ Ｐゴシック"/>
            <family val="3"/>
            <charset val="128"/>
          </rPr>
          <t>専業、兼業の別についてリストから選んでください。</t>
        </r>
      </text>
    </comment>
    <comment ref="B10" authorId="1" shapeId="0" xr:uid="{7171480E-059B-40D2-BB00-24DBEBA3F1F7}">
      <text>
        <r>
          <rPr>
            <b/>
            <sz val="9"/>
            <color indexed="9"/>
            <rFont val="MS P ゴシック"/>
            <family val="3"/>
            <charset val="128"/>
          </rPr>
          <t>本社、支社の別についてリストから選択してください。
（他の中央卸売市場に本社（本店）または支社（支店）がない場合は、「本社」を選択してください。）</t>
        </r>
      </text>
    </comment>
    <comment ref="B11" authorId="0" shapeId="0" xr:uid="{00000000-0006-0000-0100-000007000000}">
      <text>
        <r>
          <rPr>
            <b/>
            <sz val="10"/>
            <color indexed="9"/>
            <rFont val="ＭＳ Ｐゴシック"/>
            <family val="3"/>
            <charset val="128"/>
          </rPr>
          <t>支社の有無についてリストから選んでください。</t>
        </r>
      </text>
    </comment>
    <comment ref="B12" authorId="0" shapeId="0" xr:uid="{00000000-0006-0000-0100-000008000000}">
      <text>
        <r>
          <rPr>
            <b/>
            <sz val="10"/>
            <color indexed="9"/>
            <rFont val="ＭＳ Ｐゴシック"/>
            <family val="3"/>
            <charset val="128"/>
          </rPr>
          <t>支社数を入力してください。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AH5" authorId="0" shapeId="0" xr:uid="{00000000-0006-0000-0200-000001000000}">
      <text>
        <r>
          <rPr>
            <sz val="9"/>
            <color indexed="81"/>
            <rFont val="ＭＳ Ｐゴシック"/>
            <family val="3"/>
            <charset val="128"/>
          </rPr>
          <t>・野菜
・輸入野菜
・果実
・輸入果実
・つけ物
・その他</t>
        </r>
      </text>
    </comment>
    <comment ref="AH6" authorId="0" shapeId="0" xr:uid="{00000000-0006-0000-0200-000002000000}">
      <text>
        <r>
          <rPr>
            <sz val="9"/>
            <color indexed="81"/>
            <rFont val="ＭＳ Ｐゴシック"/>
            <family val="3"/>
            <charset val="128"/>
          </rPr>
          <t>・生鮮水産物
・冷凍水産物
・塩干加工品
・その他</t>
        </r>
      </text>
    </comment>
    <comment ref="AH7" authorId="0" shapeId="0" xr:uid="{00000000-0006-0000-0200-000003000000}">
      <text>
        <r>
          <rPr>
            <sz val="9"/>
            <color indexed="81"/>
            <rFont val="ＭＳ Ｐゴシック"/>
            <family val="3"/>
            <charset val="128"/>
          </rPr>
          <t>・切花
・鉢物
・枝物
・植木
・その他</t>
        </r>
      </text>
    </comment>
    <comment ref="AH8" authorId="0" shapeId="0" xr:uid="{00000000-0006-0000-0200-000004000000}">
      <text>
        <r>
          <rPr>
            <sz val="9"/>
            <color indexed="81"/>
            <rFont val="ＭＳ Ｐゴシック"/>
            <family val="3"/>
            <charset val="128"/>
          </rPr>
          <t>・国内産牛枝肉
・国内産牛部分肉
・輸入牛肉
・国内産豚枝肉
・国内産豚部分肉
・輸入豚肉
・その他</t>
        </r>
      </text>
    </comment>
    <comment ref="AH9" authorId="0" shapeId="0" xr:uid="{00000000-0006-0000-0200-000005000000}">
      <text>
        <r>
          <rPr>
            <b/>
            <sz val="9"/>
            <color indexed="81"/>
            <rFont val="ＭＳ Ｐゴシック"/>
            <family val="3"/>
            <charset val="128"/>
          </rPr>
          <t>・農産加工品（つけ物を除く）
・つけ物
・水産加工品（塩干加工品を除く）
・塩干加工品
・その他</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篠田　修治</author>
    <author>農林水産省</author>
    <author>水谷　正広</author>
  </authors>
  <commentList>
    <comment ref="B8" authorId="0" shapeId="0" xr:uid="{6B32CAD8-23DC-4E66-B113-8EE27781D2ED}">
      <text>
        <r>
          <rPr>
            <b/>
            <sz val="12"/>
            <color indexed="9"/>
            <rFont val="MS P ゴシック"/>
            <family val="3"/>
            <charset val="128"/>
          </rPr>
          <t>入力例：R3.4.1</t>
        </r>
      </text>
    </comment>
    <comment ref="E8" authorId="0" shapeId="0" xr:uid="{3C02BDE5-31FD-4126-AFA3-4B2FA537B7F0}">
      <text>
        <r>
          <rPr>
            <b/>
            <sz val="12"/>
            <color indexed="9"/>
            <rFont val="MS P ゴシック"/>
            <family val="3"/>
            <charset val="128"/>
          </rPr>
          <t>入力例：R4.3.31</t>
        </r>
      </text>
    </comment>
    <comment ref="F13" authorId="1" shapeId="0" xr:uid="{00000000-0006-0000-0300-000001000000}">
      <text>
        <r>
          <rPr>
            <b/>
            <sz val="14"/>
            <color indexed="9"/>
            <rFont val="ＭＳ Ｐゴシック"/>
            <family val="3"/>
            <charset val="128"/>
          </rPr>
          <t>卸売市場の名称を入力してください</t>
        </r>
      </text>
    </comment>
    <comment ref="F14" authorId="1" shapeId="0" xr:uid="{00000000-0006-0000-0300-000002000000}">
      <text>
        <r>
          <rPr>
            <b/>
            <sz val="14"/>
            <color indexed="9"/>
            <rFont val="ＭＳ Ｐゴシック"/>
            <family val="3"/>
            <charset val="128"/>
          </rPr>
          <t>法人名称を入力してください</t>
        </r>
      </text>
    </comment>
    <comment ref="F15" authorId="2" shapeId="0" xr:uid="{00000000-0006-0000-0300-000003000000}">
      <text>
        <r>
          <rPr>
            <b/>
            <sz val="14"/>
            <color indexed="81"/>
            <rFont val="MS P ゴシック"/>
            <family val="3"/>
            <charset val="128"/>
          </rPr>
          <t>法人番号を入力してください</t>
        </r>
      </text>
    </comment>
    <comment ref="F16" authorId="1" shapeId="0" xr:uid="{00000000-0006-0000-0300-000004000000}">
      <text>
        <r>
          <rPr>
            <b/>
            <sz val="14"/>
            <color indexed="9"/>
            <rFont val="ＭＳ Ｐゴシック"/>
            <family val="3"/>
            <charset val="128"/>
          </rPr>
          <t>代表者の役職及び氏名を入力してください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B4" authorId="0" shapeId="0" xr:uid="{00000000-0006-0000-0400-000001000000}">
      <text>
        <r>
          <rPr>
            <b/>
            <sz val="12"/>
            <color indexed="9"/>
            <rFont val="ＭＳ Ｐゴシック"/>
            <family val="3"/>
            <charset val="128"/>
          </rPr>
          <t>（提出する際の注意）
組織図（取締役、監査役等の別を付記すること。）で示し
、これに各部門を担当する役職員の氏名（部長以上）、担当業務の概要、従業員数等を付記してください。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B3" authorId="0" shapeId="0" xr:uid="{00000000-0006-0000-0500-000001000000}">
      <text>
        <r>
          <rPr>
            <b/>
            <sz val="12"/>
            <color indexed="9"/>
            <rFont val="ＭＳ Ｐゴシック"/>
            <family val="3"/>
            <charset val="128"/>
          </rPr>
          <t>（入力上の注意）
代表権を有している者について、代表の語句を付記し、それ以外の者には用いないでください。</t>
        </r>
      </text>
    </comment>
    <comment ref="D4" authorId="0" shapeId="0" xr:uid="{00000000-0006-0000-0500-000002000000}">
      <text>
        <r>
          <rPr>
            <b/>
            <sz val="12"/>
            <color indexed="9"/>
            <rFont val="ＭＳ Ｐゴシック"/>
            <family val="3"/>
            <charset val="128"/>
          </rPr>
          <t>（入力上の注意）
年号の略字（H、S等）を入力してください。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農林水産省</author>
    <author>篠田　修治</author>
  </authors>
  <commentList>
    <comment ref="B6" authorId="0" shapeId="0" xr:uid="{00000000-0006-0000-0600-000001000000}">
      <text>
        <r>
          <rPr>
            <b/>
            <sz val="12"/>
            <color indexed="9"/>
            <rFont val="ＭＳ Ｐゴシック"/>
            <family val="3"/>
            <charset val="128"/>
          </rPr>
          <t>（入力上の注意）
従業員との兼務役員は、役員の項に記載してください。</t>
        </r>
      </text>
    </comment>
    <comment ref="Q12" authorId="0" shapeId="0" xr:uid="{00000000-0006-0000-0600-000002000000}">
      <text>
        <r>
          <rPr>
            <b/>
            <sz val="12"/>
            <color indexed="9"/>
            <rFont val="ＭＳ Ｐゴシック"/>
            <family val="3"/>
            <charset val="128"/>
          </rPr>
          <t>（入力上の注意）
２人を１０日間雇用した場合、
２×１０＝２０日となります。</t>
        </r>
      </text>
    </comment>
    <comment ref="R13" authorId="1" shapeId="0" xr:uid="{E3280537-BA5D-43CA-AC81-1153C4267BBB}">
      <text>
        <r>
          <rPr>
            <b/>
            <sz val="12"/>
            <color indexed="9"/>
            <rFont val="MS P ゴシック"/>
            <family val="3"/>
            <charset val="128"/>
          </rPr>
          <t>入力必須</t>
        </r>
      </text>
    </comment>
    <comment ref="B18" authorId="0" shapeId="0" xr:uid="{00000000-0006-0000-0600-000003000000}">
      <text>
        <r>
          <rPr>
            <b/>
            <sz val="12"/>
            <color indexed="9"/>
            <rFont val="ＭＳ Ｐゴシック"/>
            <family val="3"/>
            <charset val="128"/>
          </rPr>
          <t>（入力上の注意）
　合計欄に入力し、その内訳の欄には入力を要しません。
　総株主等とは、総株主、総社員又は総出資者をいいます。
　議決権の数とは、会社が発行した株式のうち、定款において議決権を付与していない株式を除いた数をいいます。　　</t>
        </r>
      </text>
    </comment>
    <comment ref="B24" authorId="0" shapeId="0" xr:uid="{00000000-0006-0000-0600-000004000000}">
      <text>
        <r>
          <rPr>
            <b/>
            <sz val="12"/>
            <color indexed="9"/>
            <rFont val="ＭＳ Ｐゴシック"/>
            <family val="3"/>
            <charset val="128"/>
          </rPr>
          <t>（入力上の注意）
　上段には氏名又は名称を記載し、下段には当該者との関係を上の表の区分（役員、従業員、出荷者等）にならいカッコ書きで記載してください。
　なお、その他の場合は、適宜、簡潔にその職種又は関係について記載してください。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I20" authorId="0" shapeId="0" xr:uid="{00000000-0006-0000-0700-00000F000000}">
      <text>
        <r>
          <rPr>
            <b/>
            <sz val="9"/>
            <color indexed="9"/>
            <rFont val="ＭＳ Ｐゴシック"/>
            <family val="3"/>
            <charset val="128"/>
          </rPr>
          <t>シート「卸売業務の状況２」と一致するよう注意してください。</t>
        </r>
      </text>
    </comment>
    <comment ref="J20" authorId="0" shapeId="0" xr:uid="{00000000-0006-0000-0700-000010000000}">
      <text>
        <r>
          <rPr>
            <b/>
            <sz val="9"/>
            <color indexed="9"/>
            <rFont val="ＭＳ Ｐゴシック"/>
            <family val="3"/>
            <charset val="128"/>
          </rPr>
          <t>シート「卸売業務の状況２」と一致するよう注意してください。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I8" authorId="0" shapeId="0" xr:uid="{31298C1E-9725-4CC8-ABED-CF579FB5FEB1}">
      <text>
        <r>
          <rPr>
            <b/>
            <sz val="9"/>
            <color indexed="9"/>
            <rFont val="ＭＳ Ｐゴシック"/>
            <family val="3"/>
            <charset val="128"/>
          </rPr>
          <t>シート「卸売業務の状況２」と一致するよう注意してください。</t>
        </r>
      </text>
    </comment>
    <comment ref="J8" authorId="0" shapeId="0" xr:uid="{801ED820-C181-4210-8580-2018FEAF0E97}">
      <text>
        <r>
          <rPr>
            <b/>
            <sz val="9"/>
            <color indexed="9"/>
            <rFont val="ＭＳ Ｐゴシック"/>
            <family val="3"/>
            <charset val="128"/>
          </rPr>
          <t>シート「卸売業務の状況２」と一致するよう注意してください。</t>
        </r>
      </text>
    </comment>
    <comment ref="I10" authorId="0" shapeId="0" xr:uid="{4971087D-6C9A-41DF-9F06-5C2555087AE5}">
      <text>
        <r>
          <rPr>
            <b/>
            <sz val="9"/>
            <color indexed="9"/>
            <rFont val="ＭＳ Ｐゴシック"/>
            <family val="3"/>
            <charset val="128"/>
          </rPr>
          <t>シート「卸売業務の状況２」と一致するよう注意してください。</t>
        </r>
      </text>
    </comment>
    <comment ref="J10" authorId="0" shapeId="0" xr:uid="{C6AC40E0-18C6-43D8-8E3B-DDD92203BABB}">
      <text>
        <r>
          <rPr>
            <b/>
            <sz val="9"/>
            <color indexed="9"/>
            <rFont val="ＭＳ Ｐゴシック"/>
            <family val="3"/>
            <charset val="128"/>
          </rPr>
          <t>シート「卸売業務の状況２」と一致するよう注意してください。</t>
        </r>
      </text>
    </comment>
    <comment ref="I12" authorId="0" shapeId="0" xr:uid="{E18BED60-C11C-4B6B-81EE-1F59D15E737D}">
      <text>
        <r>
          <rPr>
            <b/>
            <sz val="9"/>
            <color indexed="9"/>
            <rFont val="ＭＳ Ｐゴシック"/>
            <family val="3"/>
            <charset val="128"/>
          </rPr>
          <t>シート「卸売業務の状況２」と一致するよう注意してください。</t>
        </r>
      </text>
    </comment>
    <comment ref="J12" authorId="0" shapeId="0" xr:uid="{0BEB28F4-4081-4022-A411-3C08210797DC}">
      <text>
        <r>
          <rPr>
            <b/>
            <sz val="9"/>
            <color indexed="9"/>
            <rFont val="ＭＳ Ｐゴシック"/>
            <family val="3"/>
            <charset val="128"/>
          </rPr>
          <t>シート「卸売業務の状況２」と一致するよう注意してください。</t>
        </r>
      </text>
    </comment>
    <comment ref="I14" authorId="0" shapeId="0" xr:uid="{E6528E24-5CF3-4560-8EB0-3E3A158440E2}">
      <text>
        <r>
          <rPr>
            <b/>
            <sz val="9"/>
            <color indexed="9"/>
            <rFont val="ＭＳ Ｐゴシック"/>
            <family val="3"/>
            <charset val="128"/>
          </rPr>
          <t>シート「卸売業務の状況２」と一致するよう注意してください。</t>
        </r>
      </text>
    </comment>
    <comment ref="J14" authorId="0" shapeId="0" xr:uid="{3FC8AB30-91CA-4446-A575-9B8643520E05}">
      <text>
        <r>
          <rPr>
            <b/>
            <sz val="9"/>
            <color indexed="9"/>
            <rFont val="ＭＳ Ｐゴシック"/>
            <family val="3"/>
            <charset val="128"/>
          </rPr>
          <t>シート「卸売業務の状況２」と一致するよう注意してください。</t>
        </r>
      </text>
    </comment>
    <comment ref="I15" authorId="0" shapeId="0" xr:uid="{4EEA9CC1-4F64-424C-ADFD-57673B58699E}">
      <text>
        <r>
          <rPr>
            <b/>
            <sz val="9"/>
            <color indexed="9"/>
            <rFont val="ＭＳ Ｐゴシック"/>
            <family val="3"/>
            <charset val="128"/>
          </rPr>
          <t>シート「卸売業務の状況２」と一致するよう注意してください。</t>
        </r>
      </text>
    </comment>
    <comment ref="J15" authorId="0" shapeId="0" xr:uid="{D377E1BE-10DD-4902-83F2-2FE50EC530C6}">
      <text>
        <r>
          <rPr>
            <b/>
            <sz val="9"/>
            <color indexed="9"/>
            <rFont val="ＭＳ Ｐゴシック"/>
            <family val="3"/>
            <charset val="128"/>
          </rPr>
          <t>シート「卸売業務の状況２」と一致するよう注意してください。</t>
        </r>
      </text>
    </comment>
    <comment ref="I16" authorId="0" shapeId="0" xr:uid="{954F3009-FB1D-45A9-98BC-6F60E8A996BC}">
      <text>
        <r>
          <rPr>
            <b/>
            <sz val="9"/>
            <color indexed="9"/>
            <rFont val="ＭＳ Ｐゴシック"/>
            <family val="3"/>
            <charset val="128"/>
          </rPr>
          <t>シート「卸売業務の状況２」と一致するよう注意してください。</t>
        </r>
      </text>
    </comment>
    <comment ref="J16" authorId="0" shapeId="0" xr:uid="{751B848D-69DE-4AA2-A1A1-ABD84E7AF309}">
      <text>
        <r>
          <rPr>
            <b/>
            <sz val="9"/>
            <color indexed="9"/>
            <rFont val="ＭＳ Ｐゴシック"/>
            <family val="3"/>
            <charset val="128"/>
          </rPr>
          <t>シート「卸売業務の状況２」と一致するよう注意してください。</t>
        </r>
      </text>
    </comment>
    <comment ref="I17" authorId="0" shapeId="0" xr:uid="{FDD1123D-99FC-4C51-BC1B-ACDC0455C593}">
      <text>
        <r>
          <rPr>
            <b/>
            <sz val="9"/>
            <color indexed="9"/>
            <rFont val="ＭＳ Ｐゴシック"/>
            <family val="3"/>
            <charset val="128"/>
          </rPr>
          <t>シート「卸売業務の状況２」と一致するよう注意してください。</t>
        </r>
      </text>
    </comment>
    <comment ref="J17" authorId="0" shapeId="0" xr:uid="{E1A1F943-1EEA-4393-9CF7-AE5C8A30FB56}">
      <text>
        <r>
          <rPr>
            <b/>
            <sz val="9"/>
            <color indexed="9"/>
            <rFont val="ＭＳ Ｐゴシック"/>
            <family val="3"/>
            <charset val="128"/>
          </rPr>
          <t>シート「卸売業務の状況２」と一致するよう注意してください。</t>
        </r>
      </text>
    </comment>
    <comment ref="I18" authorId="0" shapeId="0" xr:uid="{857CA055-6D0F-4A22-A9E2-BAD8FCF774CE}">
      <text>
        <r>
          <rPr>
            <b/>
            <sz val="9"/>
            <color indexed="9"/>
            <rFont val="ＭＳ Ｐゴシック"/>
            <family val="3"/>
            <charset val="128"/>
          </rPr>
          <t>シート「卸売業務の状況２」と一致するよう注意してください。</t>
        </r>
      </text>
    </comment>
    <comment ref="J18" authorId="0" shapeId="0" xr:uid="{BFCC6A01-775F-486E-86F7-BB6BA08B2A4B}">
      <text>
        <r>
          <rPr>
            <b/>
            <sz val="9"/>
            <color indexed="9"/>
            <rFont val="ＭＳ Ｐゴシック"/>
            <family val="3"/>
            <charset val="128"/>
          </rPr>
          <t>シート「卸売業務の状況２」と一致するよう注意してください。</t>
        </r>
      </text>
    </comment>
    <comment ref="I19" authorId="0" shapeId="0" xr:uid="{3DD2D269-3525-4D8A-84B0-7FE948D2FD93}">
      <text>
        <r>
          <rPr>
            <b/>
            <sz val="9"/>
            <color indexed="9"/>
            <rFont val="ＭＳ Ｐゴシック"/>
            <family val="3"/>
            <charset val="128"/>
          </rPr>
          <t>シート「卸売業務の状況２」と一致するよう注意してください。</t>
        </r>
      </text>
    </comment>
    <comment ref="J19" authorId="0" shapeId="0" xr:uid="{509CB724-BF80-4559-AB36-4352E252760A}">
      <text>
        <r>
          <rPr>
            <b/>
            <sz val="9"/>
            <color indexed="9"/>
            <rFont val="ＭＳ Ｐゴシック"/>
            <family val="3"/>
            <charset val="128"/>
          </rPr>
          <t>シート「卸売業務の状況２」と一致するよう注意してください。</t>
        </r>
      </text>
    </comment>
    <comment ref="I20" authorId="0" shapeId="0" xr:uid="{0A81DC2B-1023-410E-AF74-739C7258D46A}">
      <text>
        <r>
          <rPr>
            <b/>
            <sz val="9"/>
            <color indexed="9"/>
            <rFont val="ＭＳ Ｐゴシック"/>
            <family val="3"/>
            <charset val="128"/>
          </rPr>
          <t>シート「卸売業務の状況２」と一致するよう注意してください。</t>
        </r>
      </text>
    </comment>
    <comment ref="J20" authorId="0" shapeId="0" xr:uid="{FE027560-5091-4449-AB8C-0D15A3E889C2}">
      <text>
        <r>
          <rPr>
            <b/>
            <sz val="9"/>
            <color indexed="9"/>
            <rFont val="ＭＳ Ｐゴシック"/>
            <family val="3"/>
            <charset val="128"/>
          </rPr>
          <t>シート「卸売業務の状況２」と一致するよう注意してください。</t>
        </r>
      </text>
    </comment>
  </commentList>
</comments>
</file>

<file path=xl/sharedStrings.xml><?xml version="1.0" encoding="utf-8"?>
<sst xmlns="http://schemas.openxmlformats.org/spreadsheetml/2006/main" count="2065" uniqueCount="1107">
  <si>
    <t>数式を入力してあるところには、ロックをかけてありますので、ご注意下さい。</t>
    <rPh sb="0" eb="2">
      <t>スウシキ</t>
    </rPh>
    <rPh sb="3" eb="5">
      <t>ニュウリョク</t>
    </rPh>
    <rPh sb="30" eb="32">
      <t>チュウイ</t>
    </rPh>
    <rPh sb="32" eb="33">
      <t>クダ</t>
    </rPh>
    <phoneticPr fontId="3"/>
  </si>
  <si>
    <t>また、貸借対照表及び損益計算書等で追加の勘定科目がございましたら、
適宜追加して結構です。</t>
    <rPh sb="3" eb="5">
      <t>タイシャク</t>
    </rPh>
    <rPh sb="5" eb="8">
      <t>タイショウヒョウ</t>
    </rPh>
    <rPh sb="8" eb="9">
      <t>オヨ</t>
    </rPh>
    <rPh sb="10" eb="12">
      <t>ソンエキ</t>
    </rPh>
    <rPh sb="12" eb="15">
      <t>ケイサンショ</t>
    </rPh>
    <rPh sb="15" eb="16">
      <t>トウ</t>
    </rPh>
    <rPh sb="17" eb="19">
      <t>ツイカ</t>
    </rPh>
    <rPh sb="20" eb="22">
      <t>カンジョウ</t>
    </rPh>
    <rPh sb="22" eb="24">
      <t>カモク</t>
    </rPh>
    <rPh sb="34" eb="36">
      <t>テキギ</t>
    </rPh>
    <rPh sb="36" eb="38">
      <t>ツイカ</t>
    </rPh>
    <rPh sb="40" eb="42">
      <t>ケッコウ</t>
    </rPh>
    <phoneticPr fontId="3"/>
  </si>
  <si>
    <t>操作方法</t>
    <rPh sb="0" eb="2">
      <t>ソウサ</t>
    </rPh>
    <rPh sb="2" eb="4">
      <t>ホウホウ</t>
    </rPh>
    <phoneticPr fontId="3"/>
  </si>
  <si>
    <t>１　データ入力について</t>
    <rPh sb="5" eb="7">
      <t>ニュウリョク</t>
    </rPh>
    <phoneticPr fontId="3"/>
  </si>
  <si>
    <t xml:space="preserve">　①
</t>
    <phoneticPr fontId="3"/>
  </si>
  <si>
    <t>　集計用データシートにコード表シートを参照しながら、会社コード・開設者名・市場名を入力。
取扱品目や支社の有無をコメントを参照しながら、入力。他の項目は保護をかけておりますが、各種シートに入力していただければ自動的に表示されます。</t>
    <rPh sb="1" eb="3">
      <t>シュウケイ</t>
    </rPh>
    <rPh sb="3" eb="4">
      <t>ヨウ</t>
    </rPh>
    <rPh sb="14" eb="15">
      <t>ヒョウ</t>
    </rPh>
    <rPh sb="19" eb="21">
      <t>サンショウ</t>
    </rPh>
    <rPh sb="26" eb="28">
      <t>カイシャ</t>
    </rPh>
    <rPh sb="32" eb="35">
      <t>カイセツシャ</t>
    </rPh>
    <rPh sb="35" eb="36">
      <t>メイ</t>
    </rPh>
    <rPh sb="37" eb="39">
      <t>シジョウ</t>
    </rPh>
    <rPh sb="39" eb="40">
      <t>メイ</t>
    </rPh>
    <rPh sb="41" eb="43">
      <t>ニュウリョク</t>
    </rPh>
    <rPh sb="45" eb="47">
      <t>トリアツカイ</t>
    </rPh>
    <rPh sb="47" eb="49">
      <t>ヒンモク</t>
    </rPh>
    <rPh sb="50" eb="52">
      <t>シシャ</t>
    </rPh>
    <rPh sb="53" eb="55">
      <t>ウム</t>
    </rPh>
    <rPh sb="61" eb="63">
      <t>サンショウ</t>
    </rPh>
    <rPh sb="68" eb="70">
      <t>ニュウリョク</t>
    </rPh>
    <rPh sb="71" eb="72">
      <t>タ</t>
    </rPh>
    <rPh sb="73" eb="75">
      <t>コウモク</t>
    </rPh>
    <rPh sb="76" eb="78">
      <t>ホゴ</t>
    </rPh>
    <rPh sb="88" eb="90">
      <t>カクシュ</t>
    </rPh>
    <rPh sb="94" eb="96">
      <t>ニュウリョク</t>
    </rPh>
    <rPh sb="104" eb="107">
      <t>ジドウテキ</t>
    </rPh>
    <rPh sb="108" eb="110">
      <t>ヒョウジ</t>
    </rPh>
    <phoneticPr fontId="3"/>
  </si>
  <si>
    <t>会社コード</t>
  </si>
  <si>
    <t>【基本情報】</t>
  </si>
  <si>
    <t>作成事業年度</t>
  </si>
  <si>
    <t>開設者名</t>
  </si>
  <si>
    <t>市場名</t>
  </si>
  <si>
    <t>主な取扱品目の部類</t>
    <rPh sb="0" eb="1">
      <t>オモ</t>
    </rPh>
    <phoneticPr fontId="3"/>
  </si>
  <si>
    <t>その他の部類の有無</t>
    <phoneticPr fontId="3"/>
  </si>
  <si>
    <t>専業、兼業の別</t>
  </si>
  <si>
    <t>本社（本店）、支社（支店）の別</t>
    <rPh sb="0" eb="2">
      <t>ホンシャ</t>
    </rPh>
    <rPh sb="3" eb="5">
      <t>ホンテン</t>
    </rPh>
    <rPh sb="7" eb="9">
      <t>シシャ</t>
    </rPh>
    <rPh sb="10" eb="12">
      <t>シテン</t>
    </rPh>
    <rPh sb="14" eb="15">
      <t>ベツ</t>
    </rPh>
    <phoneticPr fontId="3"/>
  </si>
  <si>
    <t>支社（支店）の有無</t>
  </si>
  <si>
    <t>支社の数</t>
    <rPh sb="0" eb="2">
      <t>シシャ</t>
    </rPh>
    <rPh sb="3" eb="4">
      <t>カズ</t>
    </rPh>
    <phoneticPr fontId="3"/>
  </si>
  <si>
    <t xml:space="preserve">　②
</t>
    <phoneticPr fontId="3"/>
  </si>
  <si>
    <t>　各シートごと様式に直接入力してください。
なお、数式が入っているセルについては、保護をかけておりますので、ご注意下さい。</t>
    <rPh sb="1" eb="2">
      <t>カク</t>
    </rPh>
    <rPh sb="7" eb="9">
      <t>ヨウシキ</t>
    </rPh>
    <rPh sb="10" eb="12">
      <t>チョクセツ</t>
    </rPh>
    <rPh sb="12" eb="14">
      <t>ニュウリョク</t>
    </rPh>
    <rPh sb="25" eb="27">
      <t>スウシキ</t>
    </rPh>
    <rPh sb="28" eb="29">
      <t>ハイ</t>
    </rPh>
    <rPh sb="41" eb="43">
      <t>ホゴ</t>
    </rPh>
    <rPh sb="55" eb="57">
      <t>チュウイ</t>
    </rPh>
    <rPh sb="57" eb="58">
      <t>クダ</t>
    </rPh>
    <phoneticPr fontId="3"/>
  </si>
  <si>
    <t xml:space="preserve">　③
</t>
    <phoneticPr fontId="3"/>
  </si>
  <si>
    <t>　以下の点について、必ず、数値を一致させるようにお願いします。</t>
    <rPh sb="1" eb="3">
      <t>イカ</t>
    </rPh>
    <rPh sb="4" eb="5">
      <t>テン</t>
    </rPh>
    <rPh sb="10" eb="11">
      <t>カナラ</t>
    </rPh>
    <rPh sb="13" eb="15">
      <t>スウチ</t>
    </rPh>
    <rPh sb="16" eb="18">
      <t>イッチ</t>
    </rPh>
    <rPh sb="25" eb="26">
      <t>ネガ</t>
    </rPh>
    <phoneticPr fontId="3"/>
  </si>
  <si>
    <t>卸売業務の状況1の数量及び取扱金額と卸売業務の状況2の取扱高</t>
    <rPh sb="0" eb="2">
      <t>オロシウリ</t>
    </rPh>
    <rPh sb="2" eb="4">
      <t>ギョウム</t>
    </rPh>
    <rPh sb="5" eb="7">
      <t>ジョウキョウ</t>
    </rPh>
    <rPh sb="9" eb="11">
      <t>スウリョウ</t>
    </rPh>
    <rPh sb="11" eb="12">
      <t>オヨ</t>
    </rPh>
    <rPh sb="13" eb="15">
      <t>トリアツカイ</t>
    </rPh>
    <rPh sb="15" eb="17">
      <t>キンガク</t>
    </rPh>
    <rPh sb="18" eb="20">
      <t>オロシウリ</t>
    </rPh>
    <rPh sb="20" eb="22">
      <t>ギョウム</t>
    </rPh>
    <rPh sb="23" eb="25">
      <t>ジョウキョウ</t>
    </rPh>
    <rPh sb="27" eb="30">
      <t>トリアツカイダカ</t>
    </rPh>
    <phoneticPr fontId="3"/>
  </si>
  <si>
    <t xml:space="preserve">　④
</t>
    <phoneticPr fontId="3"/>
  </si>
  <si>
    <t>　各貸借対照表及び各損益計算書に既に入力されている勘定科目については、削除を
しないようにお願いします。
　なお、勘定科目の空白欄につきましては、適宜入力していただいて結構です。</t>
    <rPh sb="1" eb="2">
      <t>カク</t>
    </rPh>
    <rPh sb="2" eb="4">
      <t>タイシャク</t>
    </rPh>
    <rPh sb="4" eb="7">
      <t>タイショウヒョウ</t>
    </rPh>
    <rPh sb="7" eb="8">
      <t>オヨ</t>
    </rPh>
    <rPh sb="9" eb="10">
      <t>カク</t>
    </rPh>
    <rPh sb="10" eb="12">
      <t>ソンエキ</t>
    </rPh>
    <rPh sb="12" eb="15">
      <t>ケイサンショ</t>
    </rPh>
    <rPh sb="16" eb="17">
      <t>スデ</t>
    </rPh>
    <rPh sb="18" eb="20">
      <t>ニュウリョク</t>
    </rPh>
    <rPh sb="25" eb="27">
      <t>カンジョウ</t>
    </rPh>
    <rPh sb="27" eb="29">
      <t>カモク</t>
    </rPh>
    <rPh sb="35" eb="37">
      <t>サクジョ</t>
    </rPh>
    <rPh sb="46" eb="47">
      <t>ネガ</t>
    </rPh>
    <rPh sb="57" eb="59">
      <t>カンジョウ</t>
    </rPh>
    <rPh sb="59" eb="61">
      <t>カモク</t>
    </rPh>
    <rPh sb="62" eb="64">
      <t>クウハク</t>
    </rPh>
    <rPh sb="64" eb="65">
      <t>ラン</t>
    </rPh>
    <rPh sb="73" eb="75">
      <t>テキギ</t>
    </rPh>
    <rPh sb="75" eb="77">
      <t>ニュウリョク</t>
    </rPh>
    <rPh sb="84" eb="86">
      <t>ケッコウ</t>
    </rPh>
    <phoneticPr fontId="3"/>
  </si>
  <si>
    <t>　⑤</t>
    <phoneticPr fontId="3"/>
  </si>
  <si>
    <t>　各貸借対照表及び各損益計算書の入力については、税抜き方式および税込方式のいずれかを選択してください。</t>
    <rPh sb="16" eb="18">
      <t>ニュウリョク</t>
    </rPh>
    <rPh sb="24" eb="26">
      <t>ゼイヌ</t>
    </rPh>
    <rPh sb="27" eb="29">
      <t>ホウシキ</t>
    </rPh>
    <rPh sb="32" eb="34">
      <t>ゼイコミ</t>
    </rPh>
    <rPh sb="34" eb="36">
      <t>ホウシキ</t>
    </rPh>
    <rPh sb="42" eb="44">
      <t>センタク</t>
    </rPh>
    <phoneticPr fontId="3"/>
  </si>
  <si>
    <t>（金額：千円）</t>
  </si>
  <si>
    <t>主な取扱品目</t>
    <rPh sb="0" eb="1">
      <t>オモ</t>
    </rPh>
    <rPh sb="2" eb="4">
      <t>トリアツカイ</t>
    </rPh>
    <rPh sb="4" eb="6">
      <t>ヒンモク</t>
    </rPh>
    <phoneticPr fontId="3"/>
  </si>
  <si>
    <t>Ｎｏ．</t>
    <phoneticPr fontId="3"/>
  </si>
  <si>
    <t>専業・兼業</t>
    <rPh sb="0" eb="2">
      <t>センギョウ</t>
    </rPh>
    <rPh sb="3" eb="5">
      <t>ケンギョウ</t>
    </rPh>
    <phoneticPr fontId="3"/>
  </si>
  <si>
    <t>本社・支社</t>
    <rPh sb="0" eb="2">
      <t>ホンシャ</t>
    </rPh>
    <rPh sb="3" eb="5">
      <t>シシャ</t>
    </rPh>
    <phoneticPr fontId="3"/>
  </si>
  <si>
    <t>支社</t>
    <rPh sb="0" eb="2">
      <t>シシャ</t>
    </rPh>
    <phoneticPr fontId="3"/>
  </si>
  <si>
    <r>
      <rPr>
        <sz val="11"/>
        <rFont val="ＭＳ Ｐゴシック"/>
        <family val="3"/>
        <charset val="128"/>
      </rPr>
      <t>主な取扱品目の部類</t>
    </r>
    <rPh sb="0" eb="1">
      <t>オモ</t>
    </rPh>
    <phoneticPr fontId="3"/>
  </si>
  <si>
    <t>野菜及び果実</t>
    <rPh sb="0" eb="2">
      <t>ヤサイ</t>
    </rPh>
    <rPh sb="2" eb="3">
      <t>オヨ</t>
    </rPh>
    <rPh sb="4" eb="6">
      <t>カジツ</t>
    </rPh>
    <phoneticPr fontId="3"/>
  </si>
  <si>
    <t>専業</t>
    <rPh sb="0" eb="2">
      <t>センギョウ</t>
    </rPh>
    <phoneticPr fontId="3"/>
  </si>
  <si>
    <t>本社</t>
    <rPh sb="0" eb="2">
      <t>ホンシャ</t>
    </rPh>
    <phoneticPr fontId="3"/>
  </si>
  <si>
    <t>有</t>
    <rPh sb="0" eb="1">
      <t>ア</t>
    </rPh>
    <phoneticPr fontId="3"/>
  </si>
  <si>
    <t>その他の部類の有無</t>
  </si>
  <si>
    <t>生鮮水産物</t>
    <rPh sb="0" eb="2">
      <t>セイセン</t>
    </rPh>
    <rPh sb="2" eb="4">
      <t>スイサン</t>
    </rPh>
    <rPh sb="4" eb="5">
      <t>ブツ</t>
    </rPh>
    <phoneticPr fontId="3"/>
  </si>
  <si>
    <t>兼業</t>
    <rPh sb="0" eb="2">
      <t>ケンギョウ</t>
    </rPh>
    <phoneticPr fontId="3"/>
  </si>
  <si>
    <t>なし</t>
    <phoneticPr fontId="3"/>
  </si>
  <si>
    <t>花き</t>
    <rPh sb="0" eb="1">
      <t>カ</t>
    </rPh>
    <phoneticPr fontId="3"/>
  </si>
  <si>
    <t>肉類</t>
    <rPh sb="0" eb="2">
      <t>ニクルイ</t>
    </rPh>
    <phoneticPr fontId="3"/>
  </si>
  <si>
    <t>その他の生鮮食料品等</t>
    <rPh sb="2" eb="3">
      <t>タ</t>
    </rPh>
    <rPh sb="4" eb="6">
      <t>セイセン</t>
    </rPh>
    <rPh sb="6" eb="9">
      <t>ショクリョウヒン</t>
    </rPh>
    <rPh sb="9" eb="10">
      <t>トウ</t>
    </rPh>
    <phoneticPr fontId="3"/>
  </si>
  <si>
    <t>【内部組織に関する事項３】</t>
  </si>
  <si>
    <t>○役員・従業員の状況</t>
  </si>
  <si>
    <t>人数</t>
  </si>
  <si>
    <t>　常勤役員</t>
    <phoneticPr fontId="21"/>
  </si>
  <si>
    <t>　　うち女性</t>
    <rPh sb="4" eb="6">
      <t>ジョセイ</t>
    </rPh>
    <phoneticPr fontId="3"/>
  </si>
  <si>
    <t>　非常勤役員</t>
    <phoneticPr fontId="21"/>
  </si>
  <si>
    <t>　営業関係従業員</t>
    <phoneticPr fontId="21"/>
  </si>
  <si>
    <t>　事務関係従業員</t>
    <phoneticPr fontId="21"/>
  </si>
  <si>
    <t>　臨時雇用従業員</t>
    <phoneticPr fontId="21"/>
  </si>
  <si>
    <t>【卸売業務の状況】①本卸売市場分</t>
    <phoneticPr fontId="3"/>
  </si>
  <si>
    <t>○取扱高等（全体合計）</t>
  </si>
  <si>
    <t>　受託販売数量</t>
  </si>
  <si>
    <t>　買付販売数量</t>
  </si>
  <si>
    <t>　受託販売金額</t>
  </si>
  <si>
    <t>　買付販売金額</t>
  </si>
  <si>
    <t>　委託手数料</t>
  </si>
  <si>
    <t>　買付販売損益</t>
  </si>
  <si>
    <t>前年同期</t>
  </si>
  <si>
    <t>○集荷先別</t>
  </si>
  <si>
    <t>合計</t>
  </si>
  <si>
    <t>　生産者個人</t>
    <phoneticPr fontId="21"/>
  </si>
  <si>
    <t>　生産者任意組合</t>
    <phoneticPr fontId="21"/>
  </si>
  <si>
    <t>　出荷団体</t>
    <phoneticPr fontId="21"/>
  </si>
  <si>
    <t>　産地出荷業者</t>
    <phoneticPr fontId="21"/>
  </si>
  <si>
    <t xml:space="preserve">  商社</t>
    <phoneticPr fontId="3"/>
  </si>
  <si>
    <t>買付</t>
  </si>
  <si>
    <t>○販売先別</t>
  </si>
  <si>
    <t>数量</t>
    <rPh sb="0" eb="2">
      <t>スウリョウ</t>
    </rPh>
    <phoneticPr fontId="3"/>
  </si>
  <si>
    <t>　仲卸業者</t>
  </si>
  <si>
    <t>　売買参加者</t>
  </si>
  <si>
    <t>　自社等</t>
    <rPh sb="1" eb="3">
      <t>ジシャ</t>
    </rPh>
    <rPh sb="3" eb="4">
      <t>トウ</t>
    </rPh>
    <phoneticPr fontId="3"/>
  </si>
  <si>
    <t>　第三者</t>
    <phoneticPr fontId="21"/>
  </si>
  <si>
    <t>　　うち他市場への転送</t>
    <rPh sb="9" eb="11">
      <t>テンソウ</t>
    </rPh>
    <phoneticPr fontId="21"/>
  </si>
  <si>
    <t>金額</t>
  </si>
  <si>
    <t>　自社</t>
    <rPh sb="1" eb="3">
      <t>ジシャ</t>
    </rPh>
    <phoneticPr fontId="3"/>
  </si>
  <si>
    <t>○販売方法別</t>
  </si>
  <si>
    <t>数量</t>
    <phoneticPr fontId="21"/>
  </si>
  <si>
    <t>　せり・入札</t>
    <phoneticPr fontId="21"/>
  </si>
  <si>
    <t>　　うち商物分離取引</t>
    <phoneticPr fontId="3"/>
  </si>
  <si>
    <t>　相対取引</t>
    <phoneticPr fontId="21"/>
  </si>
  <si>
    <t>金額</t>
    <rPh sb="0" eb="2">
      <t>キンガク</t>
    </rPh>
    <phoneticPr fontId="21"/>
  </si>
  <si>
    <t>【卸売業務の状況】②全ての認定を受けた卸売市場分合計</t>
    <rPh sb="10" eb="11">
      <t>スベ</t>
    </rPh>
    <rPh sb="13" eb="15">
      <t>ニンテイ</t>
    </rPh>
    <rPh sb="16" eb="17">
      <t>ウ</t>
    </rPh>
    <rPh sb="19" eb="21">
      <t>オロシウリ</t>
    </rPh>
    <rPh sb="21" eb="23">
      <t>シジョウ</t>
    </rPh>
    <rPh sb="23" eb="24">
      <t>ブン</t>
    </rPh>
    <rPh sb="24" eb="26">
      <t>ゴウケイ</t>
    </rPh>
    <phoneticPr fontId="3"/>
  </si>
  <si>
    <t>【貸借対照表】</t>
    <phoneticPr fontId="3"/>
  </si>
  <si>
    <t>　消費税</t>
    <phoneticPr fontId="21"/>
  </si>
  <si>
    <t>流動資産</t>
  </si>
  <si>
    <t>　現金</t>
    <phoneticPr fontId="21"/>
  </si>
  <si>
    <t>　預金</t>
    <phoneticPr fontId="21"/>
  </si>
  <si>
    <t>　売掛金</t>
    <phoneticPr fontId="21"/>
  </si>
  <si>
    <t>　受取手形</t>
    <phoneticPr fontId="21"/>
  </si>
  <si>
    <t>　有価証券</t>
    <phoneticPr fontId="21"/>
  </si>
  <si>
    <t>　親会社株式</t>
    <phoneticPr fontId="21"/>
  </si>
  <si>
    <t>　商品</t>
    <phoneticPr fontId="21"/>
  </si>
  <si>
    <t>　貯蔵品</t>
    <phoneticPr fontId="21"/>
  </si>
  <si>
    <t>　前渡金</t>
    <phoneticPr fontId="21"/>
  </si>
  <si>
    <t>　荷主前渡金</t>
    <phoneticPr fontId="21"/>
  </si>
  <si>
    <t>　前払費用</t>
    <phoneticPr fontId="21"/>
  </si>
  <si>
    <t>　未収収益</t>
    <phoneticPr fontId="21"/>
  </si>
  <si>
    <t>　立替金</t>
    <phoneticPr fontId="21"/>
  </si>
  <si>
    <t>　短期貸付金</t>
    <phoneticPr fontId="21"/>
  </si>
  <si>
    <t>　未収金</t>
    <phoneticPr fontId="21"/>
  </si>
  <si>
    <t>　仮払金</t>
    <phoneticPr fontId="21"/>
  </si>
  <si>
    <t>　その他項目１</t>
    <rPh sb="3" eb="4">
      <t>タ</t>
    </rPh>
    <rPh sb="4" eb="6">
      <t>コウモク</t>
    </rPh>
    <phoneticPr fontId="21"/>
  </si>
  <si>
    <t>　その他項目２</t>
    <rPh sb="3" eb="4">
      <t>タ</t>
    </rPh>
    <rPh sb="4" eb="6">
      <t>コウモク</t>
    </rPh>
    <phoneticPr fontId="21"/>
  </si>
  <si>
    <t>　その他項目３</t>
    <rPh sb="3" eb="4">
      <t>タ</t>
    </rPh>
    <rPh sb="4" eb="6">
      <t>コウモク</t>
    </rPh>
    <phoneticPr fontId="21"/>
  </si>
  <si>
    <t>　その他項目４</t>
    <rPh sb="3" eb="4">
      <t>タ</t>
    </rPh>
    <rPh sb="4" eb="6">
      <t>コウモク</t>
    </rPh>
    <phoneticPr fontId="21"/>
  </si>
  <si>
    <t>　その他項目５</t>
    <rPh sb="3" eb="4">
      <t>タ</t>
    </rPh>
    <rPh sb="4" eb="6">
      <t>コウモク</t>
    </rPh>
    <phoneticPr fontId="21"/>
  </si>
  <si>
    <t>　その他項目６</t>
    <rPh sb="3" eb="4">
      <t>タ</t>
    </rPh>
    <rPh sb="4" eb="6">
      <t>コウモク</t>
    </rPh>
    <phoneticPr fontId="21"/>
  </si>
  <si>
    <t>　貸倒引当金</t>
    <phoneticPr fontId="21"/>
  </si>
  <si>
    <t>　その他計</t>
    <rPh sb="4" eb="5">
      <t>ケイ</t>
    </rPh>
    <phoneticPr fontId="21"/>
  </si>
  <si>
    <t>固定資産</t>
  </si>
  <si>
    <t>　建物</t>
    <phoneticPr fontId="21"/>
  </si>
  <si>
    <t>　構築物</t>
    <phoneticPr fontId="21"/>
  </si>
  <si>
    <t>　機械及び装置</t>
    <phoneticPr fontId="21"/>
  </si>
  <si>
    <t>　船舶及び車両その他の陸上運搬具</t>
    <phoneticPr fontId="21"/>
  </si>
  <si>
    <t>　工具、器具及び備品</t>
    <phoneticPr fontId="21"/>
  </si>
  <si>
    <t>　土地</t>
    <phoneticPr fontId="21"/>
  </si>
  <si>
    <t>　建設仮勘定</t>
    <phoneticPr fontId="21"/>
  </si>
  <si>
    <t>　減価償却累計額</t>
    <phoneticPr fontId="21"/>
  </si>
  <si>
    <t>　のれん</t>
    <phoneticPr fontId="21"/>
  </si>
  <si>
    <t>　借地権</t>
    <phoneticPr fontId="21"/>
  </si>
  <si>
    <t>　電話加入権</t>
    <phoneticPr fontId="21"/>
  </si>
  <si>
    <t>　施設負担金</t>
    <phoneticPr fontId="21"/>
  </si>
  <si>
    <t>　ソフトウェア</t>
    <phoneticPr fontId="21"/>
  </si>
  <si>
    <t>　投資有価証券</t>
    <phoneticPr fontId="21"/>
  </si>
  <si>
    <t>　子会社株式</t>
    <phoneticPr fontId="21"/>
  </si>
  <si>
    <t>　出資金</t>
    <phoneticPr fontId="21"/>
  </si>
  <si>
    <t>　子会社出資金</t>
    <phoneticPr fontId="21"/>
  </si>
  <si>
    <t>　長期貸付金</t>
    <phoneticPr fontId="21"/>
  </si>
  <si>
    <t>　開設者預託保証金</t>
    <phoneticPr fontId="21"/>
  </si>
  <si>
    <t>　定期預金</t>
    <phoneticPr fontId="21"/>
  </si>
  <si>
    <t>　長期前払費用</t>
    <phoneticPr fontId="21"/>
  </si>
  <si>
    <t>　事業者保険料</t>
    <phoneticPr fontId="21"/>
  </si>
  <si>
    <t>　繰延税金資産</t>
    <phoneticPr fontId="21"/>
  </si>
  <si>
    <t>繰延資産</t>
  </si>
  <si>
    <t>　創立費</t>
    <phoneticPr fontId="21"/>
  </si>
  <si>
    <t>　開業費</t>
    <phoneticPr fontId="21"/>
  </si>
  <si>
    <t>　試験研究費</t>
    <phoneticPr fontId="21"/>
  </si>
  <si>
    <t>　開発費</t>
    <phoneticPr fontId="21"/>
  </si>
  <si>
    <t>　新株発行費</t>
    <phoneticPr fontId="21"/>
  </si>
  <si>
    <t>流動負債</t>
  </si>
  <si>
    <t>　受託販売未払金</t>
    <phoneticPr fontId="21"/>
  </si>
  <si>
    <t>　支払手形（受託）</t>
    <phoneticPr fontId="21"/>
  </si>
  <si>
    <t>　荷主預り金</t>
    <phoneticPr fontId="21"/>
  </si>
  <si>
    <t>　買掛金（買付け）</t>
    <phoneticPr fontId="21"/>
  </si>
  <si>
    <t>　支払手形（買付け）</t>
    <phoneticPr fontId="21"/>
  </si>
  <si>
    <t>　預り金（買付け）</t>
    <phoneticPr fontId="21"/>
  </si>
  <si>
    <t>　買掛金（その他）</t>
    <phoneticPr fontId="21"/>
  </si>
  <si>
    <t>　支払手形（その他）</t>
    <phoneticPr fontId="21"/>
  </si>
  <si>
    <t>　短期借入金</t>
    <phoneticPr fontId="21"/>
  </si>
  <si>
    <t>　未払金</t>
    <phoneticPr fontId="21"/>
  </si>
  <si>
    <t>　未払法人税等</t>
    <phoneticPr fontId="21"/>
  </si>
  <si>
    <t>　未払消費税等</t>
    <phoneticPr fontId="21"/>
  </si>
  <si>
    <t>　未払費用</t>
    <phoneticPr fontId="21"/>
  </si>
  <si>
    <t>　前受金</t>
    <phoneticPr fontId="21"/>
  </si>
  <si>
    <t>　預り金（その他）</t>
    <phoneticPr fontId="21"/>
  </si>
  <si>
    <t>　前受収益</t>
    <phoneticPr fontId="21"/>
  </si>
  <si>
    <t>　仮受金</t>
    <phoneticPr fontId="21"/>
  </si>
  <si>
    <t>　賞与引当金</t>
    <phoneticPr fontId="21"/>
  </si>
  <si>
    <t>固定負債</t>
  </si>
  <si>
    <t>　長期借入金</t>
    <phoneticPr fontId="21"/>
  </si>
  <si>
    <t>　預り保証金</t>
    <phoneticPr fontId="21"/>
  </si>
  <si>
    <t>　繰延税金負債</t>
    <phoneticPr fontId="21"/>
  </si>
  <si>
    <t>　退職給付引当金</t>
    <phoneticPr fontId="21"/>
  </si>
  <si>
    <t>株主資本</t>
    <rPh sb="0" eb="2">
      <t>カブヌシ</t>
    </rPh>
    <rPh sb="2" eb="4">
      <t>シホン</t>
    </rPh>
    <phoneticPr fontId="3"/>
  </si>
  <si>
    <t>　資本金</t>
    <phoneticPr fontId="21"/>
  </si>
  <si>
    <t>　新株申込証拠金</t>
    <rPh sb="1" eb="3">
      <t>シンカブ</t>
    </rPh>
    <rPh sb="3" eb="5">
      <t>モウシコミ</t>
    </rPh>
    <rPh sb="5" eb="8">
      <t>ショウコキン</t>
    </rPh>
    <phoneticPr fontId="3"/>
  </si>
  <si>
    <t>　資本剰余金</t>
    <phoneticPr fontId="3"/>
  </si>
  <si>
    <t>　　資本準備金</t>
    <phoneticPr fontId="21"/>
  </si>
  <si>
    <t>　　その他資本剰余金</t>
    <phoneticPr fontId="21"/>
  </si>
  <si>
    <t>　　　項目１</t>
    <rPh sb="3" eb="5">
      <t>コウモク</t>
    </rPh>
    <phoneticPr fontId="21"/>
  </si>
  <si>
    <t>　　　項目２</t>
    <rPh sb="3" eb="5">
      <t>コウモク</t>
    </rPh>
    <phoneticPr fontId="21"/>
  </si>
  <si>
    <t>　　　項目３</t>
    <rPh sb="3" eb="5">
      <t>コウモク</t>
    </rPh>
    <phoneticPr fontId="21"/>
  </si>
  <si>
    <t>　　　項目４</t>
    <rPh sb="3" eb="5">
      <t>コウモク</t>
    </rPh>
    <phoneticPr fontId="21"/>
  </si>
  <si>
    <t>　利益剰余金</t>
    <phoneticPr fontId="3"/>
  </si>
  <si>
    <t>　　利益準備金</t>
    <phoneticPr fontId="21"/>
  </si>
  <si>
    <t>　　その他利益剰余金</t>
    <rPh sb="5" eb="7">
      <t>リエキ</t>
    </rPh>
    <phoneticPr fontId="21"/>
  </si>
  <si>
    <t>　　　項目５</t>
    <rPh sb="3" eb="5">
      <t>コウモク</t>
    </rPh>
    <phoneticPr fontId="21"/>
  </si>
  <si>
    <t>　自己株式</t>
    <rPh sb="1" eb="3">
      <t>ジコ</t>
    </rPh>
    <rPh sb="3" eb="5">
      <t>カブシキ</t>
    </rPh>
    <phoneticPr fontId="21"/>
  </si>
  <si>
    <t>　自己株式申込証拠金</t>
    <rPh sb="1" eb="3">
      <t>ジコ</t>
    </rPh>
    <rPh sb="3" eb="5">
      <t>カブシキ</t>
    </rPh>
    <rPh sb="5" eb="7">
      <t>モウシコミ</t>
    </rPh>
    <rPh sb="7" eb="10">
      <t>ショウコキン</t>
    </rPh>
    <phoneticPr fontId="21"/>
  </si>
  <si>
    <t>評価・換算差額等</t>
    <rPh sb="0" eb="2">
      <t>ヒョウカ</t>
    </rPh>
    <rPh sb="3" eb="5">
      <t>カンサン</t>
    </rPh>
    <rPh sb="5" eb="7">
      <t>サガク</t>
    </rPh>
    <rPh sb="7" eb="8">
      <t>トウ</t>
    </rPh>
    <phoneticPr fontId="3"/>
  </si>
  <si>
    <t>　その他有価証券評価差額金</t>
    <rPh sb="3" eb="4">
      <t>タ</t>
    </rPh>
    <rPh sb="4" eb="6">
      <t>ユウカ</t>
    </rPh>
    <rPh sb="6" eb="8">
      <t>ショウケン</t>
    </rPh>
    <rPh sb="8" eb="10">
      <t>ヒョウカ</t>
    </rPh>
    <rPh sb="10" eb="12">
      <t>サガク</t>
    </rPh>
    <rPh sb="12" eb="13">
      <t>キン</t>
    </rPh>
    <phoneticPr fontId="21"/>
  </si>
  <si>
    <t>　繰延ヘッジ損益</t>
    <rPh sb="1" eb="3">
      <t>クリノベ</t>
    </rPh>
    <rPh sb="6" eb="8">
      <t>ソンエキ</t>
    </rPh>
    <phoneticPr fontId="21"/>
  </si>
  <si>
    <t>　土地再評価差額金</t>
    <rPh sb="1" eb="3">
      <t>トチ</t>
    </rPh>
    <rPh sb="3" eb="6">
      <t>サイヒョウカ</t>
    </rPh>
    <rPh sb="6" eb="8">
      <t>サガク</t>
    </rPh>
    <rPh sb="8" eb="9">
      <t>キン</t>
    </rPh>
    <phoneticPr fontId="21"/>
  </si>
  <si>
    <t>新株予約権</t>
    <rPh sb="0" eb="2">
      <t>シンカブ</t>
    </rPh>
    <rPh sb="2" eb="5">
      <t>ヨヤクケン</t>
    </rPh>
    <phoneticPr fontId="3"/>
  </si>
  <si>
    <t>【損益計算書】</t>
    <phoneticPr fontId="3"/>
  </si>
  <si>
    <t>卸売業務</t>
  </si>
  <si>
    <t>　受託手数料</t>
    <phoneticPr fontId="21"/>
  </si>
  <si>
    <t>　（受託品取扱額）</t>
    <phoneticPr fontId="21"/>
  </si>
  <si>
    <t>　商品総売上高</t>
    <phoneticPr fontId="3"/>
  </si>
  <si>
    <t>　売上値引及び戻り高</t>
    <phoneticPr fontId="3"/>
  </si>
  <si>
    <t>　期首商品たな卸高</t>
    <phoneticPr fontId="3"/>
  </si>
  <si>
    <t>　総仕入高</t>
    <phoneticPr fontId="3"/>
  </si>
  <si>
    <t>　仕入値引及び戻し高</t>
    <phoneticPr fontId="3"/>
  </si>
  <si>
    <t>　期末商品たな卸高</t>
    <phoneticPr fontId="3"/>
  </si>
  <si>
    <t>兼業業務</t>
  </si>
  <si>
    <t>　売上高</t>
    <phoneticPr fontId="21"/>
  </si>
  <si>
    <t>　　業務１</t>
    <rPh sb="2" eb="4">
      <t>ギョウム</t>
    </rPh>
    <phoneticPr fontId="21"/>
  </si>
  <si>
    <t>　　業務２</t>
    <rPh sb="2" eb="4">
      <t>ギョウム</t>
    </rPh>
    <phoneticPr fontId="21"/>
  </si>
  <si>
    <t>　　業務３</t>
    <rPh sb="2" eb="4">
      <t>ギョウム</t>
    </rPh>
    <phoneticPr fontId="21"/>
  </si>
  <si>
    <t>　　業務４</t>
    <rPh sb="2" eb="4">
      <t>ギョウム</t>
    </rPh>
    <phoneticPr fontId="21"/>
  </si>
  <si>
    <t>　　業務５</t>
    <rPh sb="2" eb="4">
      <t>ギョウム</t>
    </rPh>
    <phoneticPr fontId="21"/>
  </si>
  <si>
    <t>　　業務６</t>
    <rPh sb="2" eb="4">
      <t>ギョウム</t>
    </rPh>
    <phoneticPr fontId="21"/>
  </si>
  <si>
    <t>　　業務７</t>
    <rPh sb="2" eb="4">
      <t>ギョウム</t>
    </rPh>
    <phoneticPr fontId="21"/>
  </si>
  <si>
    <t>　　業務８</t>
    <rPh sb="2" eb="4">
      <t>ギョウム</t>
    </rPh>
    <phoneticPr fontId="21"/>
  </si>
  <si>
    <t>　　業務９</t>
    <rPh sb="2" eb="4">
      <t>ギョウム</t>
    </rPh>
    <phoneticPr fontId="21"/>
  </si>
  <si>
    <t>　　業務１０</t>
    <rPh sb="2" eb="4">
      <t>ギョウム</t>
    </rPh>
    <phoneticPr fontId="21"/>
  </si>
  <si>
    <t>　売上原価</t>
    <phoneticPr fontId="21"/>
  </si>
  <si>
    <t>販管費</t>
  </si>
  <si>
    <t>　売上高割・面積割使用料</t>
    <rPh sb="1" eb="4">
      <t>ウリアゲダカ</t>
    </rPh>
    <rPh sb="4" eb="5">
      <t>ワ</t>
    </rPh>
    <rPh sb="6" eb="8">
      <t>メンセキ</t>
    </rPh>
    <rPh sb="8" eb="9">
      <t>ワ</t>
    </rPh>
    <phoneticPr fontId="3"/>
  </si>
  <si>
    <t>　出荷・完納奨励金</t>
    <rPh sb="1" eb="3">
      <t>シュッカ</t>
    </rPh>
    <rPh sb="4" eb="6">
      <t>カンノウ</t>
    </rPh>
    <phoneticPr fontId="3"/>
  </si>
  <si>
    <t>　役員給料手当</t>
    <phoneticPr fontId="3"/>
  </si>
  <si>
    <t>　従業員給料手当</t>
    <phoneticPr fontId="3"/>
  </si>
  <si>
    <t>　福利厚生費</t>
    <phoneticPr fontId="3"/>
  </si>
  <si>
    <t>　退職給与金</t>
    <phoneticPr fontId="3"/>
  </si>
  <si>
    <t>　退職給与引当金繰入</t>
    <phoneticPr fontId="3"/>
  </si>
  <si>
    <t>　旅費交通費</t>
    <phoneticPr fontId="3"/>
  </si>
  <si>
    <t>　通信費</t>
    <phoneticPr fontId="3"/>
  </si>
  <si>
    <t>　運搬費</t>
    <phoneticPr fontId="3"/>
  </si>
  <si>
    <t>　受託品事故損</t>
    <phoneticPr fontId="3"/>
  </si>
  <si>
    <t>　会議費</t>
    <phoneticPr fontId="3"/>
  </si>
  <si>
    <t>　交際費</t>
    <phoneticPr fontId="3"/>
  </si>
  <si>
    <t>　寄附金</t>
    <phoneticPr fontId="3"/>
  </si>
  <si>
    <t>　宣伝広告費</t>
    <phoneticPr fontId="3"/>
  </si>
  <si>
    <t>　貸倒償却費</t>
    <phoneticPr fontId="3"/>
  </si>
  <si>
    <t>　貸倒引当金繰入</t>
    <phoneticPr fontId="3"/>
  </si>
  <si>
    <t>　消耗品費</t>
    <phoneticPr fontId="3"/>
  </si>
  <si>
    <t>　図書費</t>
    <phoneticPr fontId="3"/>
  </si>
  <si>
    <t>　減価償却費</t>
    <phoneticPr fontId="3"/>
  </si>
  <si>
    <t>　修繕費</t>
    <phoneticPr fontId="3"/>
  </si>
  <si>
    <t>　保険料</t>
    <phoneticPr fontId="3"/>
  </si>
  <si>
    <t>　水道光熱費</t>
    <phoneticPr fontId="3"/>
  </si>
  <si>
    <t>　賃借料</t>
    <phoneticPr fontId="3"/>
  </si>
  <si>
    <t>　公共負担金</t>
    <phoneticPr fontId="3"/>
  </si>
  <si>
    <t>　公租公課</t>
    <phoneticPr fontId="3"/>
  </si>
  <si>
    <t>　支払賦課金</t>
    <phoneticPr fontId="3"/>
  </si>
  <si>
    <t>　雑費</t>
    <phoneticPr fontId="3"/>
  </si>
  <si>
    <t>　その他計</t>
    <rPh sb="3" eb="4">
      <t>タ</t>
    </rPh>
    <rPh sb="4" eb="5">
      <t>ケイ</t>
    </rPh>
    <phoneticPr fontId="3"/>
  </si>
  <si>
    <t>営業外収益</t>
  </si>
  <si>
    <t>　受取利息及び配当金</t>
    <phoneticPr fontId="3"/>
  </si>
  <si>
    <t>　仕入割引</t>
    <phoneticPr fontId="3"/>
  </si>
  <si>
    <t>　有価証券売却益</t>
    <phoneticPr fontId="3"/>
  </si>
  <si>
    <t>　雑収入</t>
    <phoneticPr fontId="3"/>
  </si>
  <si>
    <t>営業外費用</t>
  </si>
  <si>
    <t>　支払利息及び割引料</t>
    <phoneticPr fontId="3"/>
  </si>
  <si>
    <t>　有価証券売却損</t>
    <phoneticPr fontId="3"/>
  </si>
  <si>
    <t>　繰延資産償却</t>
    <phoneticPr fontId="3"/>
  </si>
  <si>
    <t>　雑損失</t>
    <phoneticPr fontId="3"/>
  </si>
  <si>
    <t>特別利益</t>
  </si>
  <si>
    <t>　固定資産売却益</t>
    <rPh sb="1" eb="5">
      <t>コテイシサン</t>
    </rPh>
    <rPh sb="5" eb="8">
      <t>バイキャクエキ</t>
    </rPh>
    <phoneticPr fontId="3"/>
  </si>
  <si>
    <t>　　項目１</t>
    <rPh sb="2" eb="4">
      <t>コウモク</t>
    </rPh>
    <phoneticPr fontId="21"/>
  </si>
  <si>
    <t>　　項目２</t>
    <rPh sb="2" eb="4">
      <t>コウモク</t>
    </rPh>
    <phoneticPr fontId="21"/>
  </si>
  <si>
    <t>　　項目３</t>
    <rPh sb="2" eb="4">
      <t>コウモク</t>
    </rPh>
    <phoneticPr fontId="21"/>
  </si>
  <si>
    <t>　　項目４</t>
    <rPh sb="2" eb="4">
      <t>コウモク</t>
    </rPh>
    <phoneticPr fontId="21"/>
  </si>
  <si>
    <t>　　項目５</t>
    <rPh sb="2" eb="4">
      <t>コウモク</t>
    </rPh>
    <phoneticPr fontId="21"/>
  </si>
  <si>
    <t>　　項目６</t>
    <rPh sb="2" eb="4">
      <t>コウモク</t>
    </rPh>
    <phoneticPr fontId="21"/>
  </si>
  <si>
    <t>　前期損益修正益</t>
    <rPh sb="1" eb="3">
      <t>ゼンキ</t>
    </rPh>
    <rPh sb="3" eb="5">
      <t>ソンエキ</t>
    </rPh>
    <rPh sb="5" eb="7">
      <t>シュウセイ</t>
    </rPh>
    <rPh sb="7" eb="8">
      <t>エキ</t>
    </rPh>
    <phoneticPr fontId="3"/>
  </si>
  <si>
    <t>　その他特別利益</t>
    <rPh sb="3" eb="4">
      <t>タ</t>
    </rPh>
    <rPh sb="4" eb="6">
      <t>トクベツ</t>
    </rPh>
    <rPh sb="6" eb="8">
      <t>リエキ</t>
    </rPh>
    <phoneticPr fontId="21"/>
  </si>
  <si>
    <t>特別損失</t>
  </si>
  <si>
    <t>　固定資産売却損</t>
    <rPh sb="1" eb="5">
      <t>コテイシサン</t>
    </rPh>
    <rPh sb="5" eb="7">
      <t>バイキャク</t>
    </rPh>
    <rPh sb="7" eb="8">
      <t>ソン</t>
    </rPh>
    <phoneticPr fontId="3"/>
  </si>
  <si>
    <t>　減損損失</t>
    <rPh sb="1" eb="3">
      <t>ゲンソン</t>
    </rPh>
    <rPh sb="3" eb="5">
      <t>ソンシツ</t>
    </rPh>
    <phoneticPr fontId="21"/>
  </si>
  <si>
    <t>　災害による損失</t>
    <rPh sb="1" eb="3">
      <t>サイガイ</t>
    </rPh>
    <rPh sb="6" eb="8">
      <t>ソンシツ</t>
    </rPh>
    <phoneticPr fontId="21"/>
  </si>
  <si>
    <t>　前期損益修正損</t>
    <rPh sb="1" eb="3">
      <t>ゼンキ</t>
    </rPh>
    <rPh sb="3" eb="5">
      <t>ソンエキ</t>
    </rPh>
    <rPh sb="5" eb="7">
      <t>シュウセイ</t>
    </rPh>
    <rPh sb="7" eb="8">
      <t>ソン</t>
    </rPh>
    <phoneticPr fontId="21"/>
  </si>
  <si>
    <t>　その他特別損失</t>
    <rPh sb="3" eb="4">
      <t>タ</t>
    </rPh>
    <rPh sb="4" eb="6">
      <t>トクベツ</t>
    </rPh>
    <rPh sb="6" eb="8">
      <t>ソンシツ</t>
    </rPh>
    <phoneticPr fontId="21"/>
  </si>
  <si>
    <t>税引前特別純利益金額</t>
    <rPh sb="0" eb="3">
      <t>ゼイビキマエ</t>
    </rPh>
    <rPh sb="3" eb="5">
      <t>トクベツ</t>
    </rPh>
    <rPh sb="5" eb="8">
      <t>ジュンリエキ</t>
    </rPh>
    <rPh sb="8" eb="10">
      <t>キンガク</t>
    </rPh>
    <phoneticPr fontId="21"/>
  </si>
  <si>
    <t>法人税等</t>
    <rPh sb="0" eb="3">
      <t>ホウジンゼイ</t>
    </rPh>
    <rPh sb="3" eb="4">
      <t>トウ</t>
    </rPh>
    <phoneticPr fontId="3"/>
  </si>
  <si>
    <t>法人税調整額</t>
    <rPh sb="0" eb="3">
      <t>ホウジンゼイ</t>
    </rPh>
    <rPh sb="3" eb="6">
      <t>チョウセイガク</t>
    </rPh>
    <phoneticPr fontId="3"/>
  </si>
  <si>
    <t>当期純利益額</t>
    <rPh sb="0" eb="2">
      <t>トウキ</t>
    </rPh>
    <rPh sb="2" eb="5">
      <t>ジュンリエキ</t>
    </rPh>
    <rPh sb="5" eb="6">
      <t>ガク</t>
    </rPh>
    <phoneticPr fontId="3"/>
  </si>
  <si>
    <t>【卸売業務の状況３】</t>
    <rPh sb="1" eb="3">
      <t>オロシウ</t>
    </rPh>
    <rPh sb="3" eb="5">
      <t>ギョウム</t>
    </rPh>
    <rPh sb="6" eb="8">
      <t>ジョウキョウ</t>
    </rPh>
    <phoneticPr fontId="3"/>
  </si>
  <si>
    <t>【奨励金】</t>
    <rPh sb="1" eb="4">
      <t>ショウレイキン</t>
    </rPh>
    <phoneticPr fontId="3"/>
  </si>
  <si>
    <t>【奨励金１】</t>
    <rPh sb="1" eb="3">
      <t>ショウレイ</t>
    </rPh>
    <rPh sb="3" eb="4">
      <t>カネ</t>
    </rPh>
    <phoneticPr fontId="3"/>
  </si>
  <si>
    <t>【奨励金２】</t>
    <rPh sb="1" eb="4">
      <t>ショウレイキン</t>
    </rPh>
    <phoneticPr fontId="3"/>
  </si>
  <si>
    <t>【奨励金３】</t>
    <rPh sb="1" eb="4">
      <t>ショウレイキン</t>
    </rPh>
    <phoneticPr fontId="3"/>
  </si>
  <si>
    <t>【奨励金４】</t>
    <rPh sb="1" eb="4">
      <t>ショウレイキン</t>
    </rPh>
    <phoneticPr fontId="3"/>
  </si>
  <si>
    <t>【卸売業務の状況３②】</t>
    <rPh sb="1" eb="3">
      <t>オロシウ</t>
    </rPh>
    <rPh sb="3" eb="5">
      <t>ギョウム</t>
    </rPh>
    <rPh sb="6" eb="8">
      <t>ジョウキョウ</t>
    </rPh>
    <phoneticPr fontId="3"/>
  </si>
  <si>
    <t>←ここまで！</t>
    <phoneticPr fontId="3"/>
  </si>
  <si>
    <t>基本事項</t>
    <rPh sb="0" eb="2">
      <t>キホン</t>
    </rPh>
    <rPh sb="2" eb="4">
      <t>ジコウ</t>
    </rPh>
    <phoneticPr fontId="3"/>
  </si>
  <si>
    <t>卸売業務の状況</t>
    <rPh sb="0" eb="2">
      <t>オロシウリ</t>
    </rPh>
    <rPh sb="2" eb="4">
      <t>ギョウム</t>
    </rPh>
    <rPh sb="5" eb="7">
      <t>ジョウキョウ</t>
    </rPh>
    <phoneticPr fontId="3"/>
  </si>
  <si>
    <t>貸借対照表、損益計算書</t>
    <rPh sb="0" eb="2">
      <t>タイシャク</t>
    </rPh>
    <rPh sb="2" eb="5">
      <t>タイショウヒョウ</t>
    </rPh>
    <rPh sb="6" eb="8">
      <t>ソンエキ</t>
    </rPh>
    <rPh sb="8" eb="11">
      <t>ケイサンショ</t>
    </rPh>
    <phoneticPr fontId="3"/>
  </si>
  <si>
    <t>開設者</t>
    <rPh sb="0" eb="3">
      <t>カイセツシャ</t>
    </rPh>
    <phoneticPr fontId="3"/>
  </si>
  <si>
    <t>市場</t>
    <rPh sb="0" eb="2">
      <t>シジョウ</t>
    </rPh>
    <phoneticPr fontId="3"/>
  </si>
  <si>
    <t>卸売業者（野菜及び果実）</t>
    <rPh sb="0" eb="2">
      <t>オロシウリ</t>
    </rPh>
    <rPh sb="2" eb="4">
      <t>ギョウシャ</t>
    </rPh>
    <rPh sb="5" eb="7">
      <t>ヤサイ</t>
    </rPh>
    <rPh sb="7" eb="8">
      <t>オヨ</t>
    </rPh>
    <rPh sb="9" eb="11">
      <t>カジツ</t>
    </rPh>
    <phoneticPr fontId="3"/>
  </si>
  <si>
    <t>卸売業者（生鮮水産物）</t>
    <rPh sb="0" eb="2">
      <t>オロシウリ</t>
    </rPh>
    <rPh sb="2" eb="4">
      <t>ギョウシャ</t>
    </rPh>
    <rPh sb="5" eb="7">
      <t>セイセン</t>
    </rPh>
    <rPh sb="7" eb="10">
      <t>スイサンブツ</t>
    </rPh>
    <phoneticPr fontId="3"/>
  </si>
  <si>
    <t>卸売業者（花き）</t>
    <rPh sb="0" eb="2">
      <t>オロシウリ</t>
    </rPh>
    <rPh sb="2" eb="4">
      <t>ギョウシャ</t>
    </rPh>
    <rPh sb="5" eb="6">
      <t>カ</t>
    </rPh>
    <phoneticPr fontId="3"/>
  </si>
  <si>
    <t>卸売業者（肉類）</t>
    <rPh sb="0" eb="2">
      <t>オロシウリ</t>
    </rPh>
    <rPh sb="2" eb="4">
      <t>ギョウシャ</t>
    </rPh>
    <rPh sb="5" eb="7">
      <t>ニクルイ</t>
    </rPh>
    <phoneticPr fontId="3"/>
  </si>
  <si>
    <t>卸売業者（その他の生鮮食料品等）</t>
    <rPh sb="0" eb="2">
      <t>オロシウリ</t>
    </rPh>
    <rPh sb="2" eb="4">
      <t>ギョウシャ</t>
    </rPh>
    <rPh sb="7" eb="8">
      <t>タ</t>
    </rPh>
    <rPh sb="9" eb="11">
      <t>セイセン</t>
    </rPh>
    <rPh sb="11" eb="14">
      <t>ショクリョウヒン</t>
    </rPh>
    <rPh sb="14" eb="15">
      <t>トウ</t>
    </rPh>
    <phoneticPr fontId="3"/>
  </si>
  <si>
    <t>年号</t>
    <rPh sb="0" eb="2">
      <t>ネンゴウ</t>
    </rPh>
    <phoneticPr fontId="3"/>
  </si>
  <si>
    <t>取扱品目の部類</t>
    <rPh sb="0" eb="2">
      <t>トリアツカイ</t>
    </rPh>
    <rPh sb="2" eb="4">
      <t>ヒンモク</t>
    </rPh>
    <rPh sb="5" eb="7">
      <t>ブルイ</t>
    </rPh>
    <phoneticPr fontId="3"/>
  </si>
  <si>
    <t>支店</t>
    <rPh sb="0" eb="2">
      <t>シテン</t>
    </rPh>
    <phoneticPr fontId="3"/>
  </si>
  <si>
    <t>入力単位</t>
    <rPh sb="0" eb="2">
      <t>ニュウリョク</t>
    </rPh>
    <rPh sb="2" eb="4">
      <t>タンイ</t>
    </rPh>
    <phoneticPr fontId="3"/>
  </si>
  <si>
    <t>取扱高</t>
    <rPh sb="0" eb="3">
      <t>トリアツカイダカ</t>
    </rPh>
    <phoneticPr fontId="3"/>
  </si>
  <si>
    <t>集荷先別</t>
    <rPh sb="0" eb="2">
      <t>シュウカ</t>
    </rPh>
    <rPh sb="2" eb="3">
      <t>サキ</t>
    </rPh>
    <rPh sb="3" eb="4">
      <t>ベツ</t>
    </rPh>
    <phoneticPr fontId="3"/>
  </si>
  <si>
    <t>出荷奨励金</t>
    <rPh sb="0" eb="2">
      <t>シュッカ</t>
    </rPh>
    <rPh sb="2" eb="5">
      <t>ショウレイキン</t>
    </rPh>
    <phoneticPr fontId="3"/>
  </si>
  <si>
    <t>消費税</t>
    <rPh sb="0" eb="3">
      <t>ショウヒゼイ</t>
    </rPh>
    <phoneticPr fontId="3"/>
  </si>
  <si>
    <t>整理№</t>
  </si>
  <si>
    <t>コード</t>
    <phoneticPr fontId="3"/>
  </si>
  <si>
    <t>名称</t>
    <rPh sb="0" eb="2">
      <t>メイショウ</t>
    </rPh>
    <phoneticPr fontId="3"/>
  </si>
  <si>
    <t>業者コード</t>
  </si>
  <si>
    <t>略称</t>
    <rPh sb="0" eb="2">
      <t>リャクショウ</t>
    </rPh>
    <phoneticPr fontId="3"/>
  </si>
  <si>
    <t>青果部－野菜、加工(農産)</t>
    <rPh sb="0" eb="2">
      <t>セイカ</t>
    </rPh>
    <rPh sb="2" eb="3">
      <t>ブ</t>
    </rPh>
    <rPh sb="4" eb="6">
      <t>ヤサイ</t>
    </rPh>
    <rPh sb="10" eb="12">
      <t>ノウサン</t>
    </rPh>
    <phoneticPr fontId="3"/>
  </si>
  <si>
    <t>札幌市</t>
  </si>
  <si>
    <t>札幌市中央卸売市場</t>
  </si>
  <si>
    <t>札幌みらい中央青果株式会社</t>
    <phoneticPr fontId="3"/>
  </si>
  <si>
    <t>曲〆髙橋水産株式会社</t>
  </si>
  <si>
    <t>株式会社青森花卉</t>
  </si>
  <si>
    <t>仙台中央食肉卸売市場株式会社</t>
  </si>
  <si>
    <t>東京中央鳥卵株式会社</t>
  </si>
  <si>
    <t>令和</t>
    <rPh sb="0" eb="2">
      <t>レイワ</t>
    </rPh>
    <phoneticPr fontId="3"/>
  </si>
  <si>
    <t>R</t>
    <phoneticPr fontId="3"/>
  </si>
  <si>
    <t>有</t>
    <rPh sb="0" eb="1">
      <t>ウ</t>
    </rPh>
    <phoneticPr fontId="3"/>
  </si>
  <si>
    <t>円</t>
    <rPh sb="0" eb="1">
      <t>エン</t>
    </rPh>
    <phoneticPr fontId="3"/>
  </si>
  <si>
    <t>野菜(輸入に係るものを除く｡)</t>
    <phoneticPr fontId="3"/>
  </si>
  <si>
    <t>野菜</t>
    <phoneticPr fontId="3"/>
  </si>
  <si>
    <t>5/1000未満</t>
    <rPh sb="6" eb="8">
      <t>ミマン</t>
    </rPh>
    <phoneticPr fontId="3"/>
  </si>
  <si>
    <t>消費税抜き</t>
    <rPh sb="0" eb="3">
      <t>ショウヒゼイ</t>
    </rPh>
    <rPh sb="3" eb="4">
      <t>ヌ</t>
    </rPh>
    <phoneticPr fontId="3"/>
  </si>
  <si>
    <t>青森市</t>
  </si>
  <si>
    <t>青森市中央卸売市場</t>
  </si>
  <si>
    <t>丸水札幌中央水産株式会社</t>
  </si>
  <si>
    <t>八戸花き株式会社</t>
  </si>
  <si>
    <t>さいたま食肉市場株式会社</t>
  </si>
  <si>
    <t>東京中央漬物株式会社</t>
  </si>
  <si>
    <t>平成</t>
  </si>
  <si>
    <t>H</t>
  </si>
  <si>
    <t>生鮮水産物</t>
    <rPh sb="0" eb="2">
      <t>セイセン</t>
    </rPh>
    <rPh sb="2" eb="5">
      <t>スイサンブツ</t>
    </rPh>
    <phoneticPr fontId="3"/>
  </si>
  <si>
    <t>無</t>
    <rPh sb="0" eb="1">
      <t>ム</t>
    </rPh>
    <phoneticPr fontId="3"/>
  </si>
  <si>
    <t>千円</t>
    <rPh sb="0" eb="2">
      <t>センエン</t>
    </rPh>
    <phoneticPr fontId="3"/>
  </si>
  <si>
    <t>輸入野菜</t>
  </si>
  <si>
    <t>果実</t>
    <phoneticPr fontId="3"/>
  </si>
  <si>
    <t>5以上～6未満/1000</t>
    <rPh sb="1" eb="3">
      <t>イジョウ</t>
    </rPh>
    <rPh sb="5" eb="7">
      <t>ミマン</t>
    </rPh>
    <phoneticPr fontId="3"/>
  </si>
  <si>
    <t>消費税込み</t>
    <rPh sb="0" eb="3">
      <t>ショウヒゼイ</t>
    </rPh>
    <rPh sb="3" eb="4">
      <t>コ</t>
    </rPh>
    <phoneticPr fontId="3"/>
  </si>
  <si>
    <t>八戸市</t>
  </si>
  <si>
    <t>八戸市中央卸売市場</t>
  </si>
  <si>
    <t>青森合同青果株式会社</t>
  </si>
  <si>
    <t>青森魚類株式会社</t>
  </si>
  <si>
    <t>仙台生花株式会社</t>
  </si>
  <si>
    <t>東京食肉市場株式会社</t>
  </si>
  <si>
    <t>東京東梅食品株式会社</t>
  </si>
  <si>
    <t>昭和</t>
  </si>
  <si>
    <t>S</t>
  </si>
  <si>
    <t>果実(輸入に係るものを除く｡)</t>
  </si>
  <si>
    <t>その他</t>
    <rPh sb="2" eb="3">
      <t>タ</t>
    </rPh>
    <phoneticPr fontId="3"/>
  </si>
  <si>
    <t>6以上～7未満/1000</t>
    <rPh sb="1" eb="3">
      <t>イジョウ</t>
    </rPh>
    <rPh sb="5" eb="7">
      <t>ミマン</t>
    </rPh>
    <phoneticPr fontId="3"/>
  </si>
  <si>
    <t>盛岡市</t>
  </si>
  <si>
    <t>盛岡市中央卸売市場</t>
  </si>
  <si>
    <t>八戸中央青果株式会社</t>
  </si>
  <si>
    <t>中水青森中央水産株式会社</t>
  </si>
  <si>
    <t>株式会社仙花</t>
  </si>
  <si>
    <t>横浜食肉市場株式会社</t>
  </si>
  <si>
    <t>横浜食鳥鶏卵株式会社</t>
  </si>
  <si>
    <t>大正</t>
    <rPh sb="0" eb="2">
      <t>タイショウ</t>
    </rPh>
    <phoneticPr fontId="3"/>
  </si>
  <si>
    <t>Ｔ</t>
    <phoneticPr fontId="3"/>
  </si>
  <si>
    <t>肉類</t>
    <phoneticPr fontId="3"/>
  </si>
  <si>
    <t>輸入果実</t>
  </si>
  <si>
    <t>7以上～8未満/1000</t>
    <rPh sb="1" eb="3">
      <t>イジョウ</t>
    </rPh>
    <rPh sb="5" eb="7">
      <t>ミマン</t>
    </rPh>
    <phoneticPr fontId="3"/>
  </si>
  <si>
    <t>仙台市</t>
  </si>
  <si>
    <t>仙台市中央卸売市場本場</t>
  </si>
  <si>
    <t>丸モ盛岡中央青果株式会社</t>
  </si>
  <si>
    <t>盛岡水産株式会社</t>
  </si>
  <si>
    <t>秋田生花株式会社</t>
  </si>
  <si>
    <t>名古屋食肉市場株式会社</t>
  </si>
  <si>
    <t>名古屋中央漬物株式会社</t>
  </si>
  <si>
    <t>明治</t>
    <rPh sb="0" eb="2">
      <t>メイジ</t>
    </rPh>
    <phoneticPr fontId="3"/>
  </si>
  <si>
    <t>Ｍ</t>
    <phoneticPr fontId="3"/>
  </si>
  <si>
    <t>生鮮水産物（冷凍水産物を除く。）</t>
    <phoneticPr fontId="3"/>
  </si>
  <si>
    <t>8以上～9未満/1000</t>
    <rPh sb="1" eb="3">
      <t>イジョウ</t>
    </rPh>
    <rPh sb="5" eb="7">
      <t>ミマン</t>
    </rPh>
    <phoneticPr fontId="3"/>
  </si>
  <si>
    <t>秋田市</t>
  </si>
  <si>
    <t>仙台市中央卸売市場食肉市場</t>
  </si>
  <si>
    <t>株式会社仙台水産</t>
  </si>
  <si>
    <t>株式会社いわき中央生花</t>
  </si>
  <si>
    <t>京都食肉市場株式会社</t>
  </si>
  <si>
    <t>大阪共同食品株式会社</t>
  </si>
  <si>
    <t>冷凍水産物</t>
  </si>
  <si>
    <t>9以上～10未満/1000</t>
    <rPh sb="1" eb="3">
      <t>イジョウ</t>
    </rPh>
    <rPh sb="6" eb="8">
      <t>ミマン</t>
    </rPh>
    <phoneticPr fontId="3"/>
  </si>
  <si>
    <t>いわき市</t>
  </si>
  <si>
    <t>秋田市中央卸売市場</t>
  </si>
  <si>
    <t>仙都魚類株式会社</t>
  </si>
  <si>
    <t>株式会社大田花き</t>
  </si>
  <si>
    <t>大阪市食肉市場株式会社</t>
  </si>
  <si>
    <t>株式会社大乾</t>
  </si>
  <si>
    <t>塩干加工品</t>
  </si>
  <si>
    <t>10以上～11未満/1000</t>
    <rPh sb="2" eb="4">
      <t>イジョウ</t>
    </rPh>
    <rPh sb="7" eb="9">
      <t>ミマン</t>
    </rPh>
    <phoneticPr fontId="3"/>
  </si>
  <si>
    <t>宇都宮市</t>
  </si>
  <si>
    <t>いわき市中央卸売市場</t>
  </si>
  <si>
    <t>仙台あおば青果株式会社</t>
    <rPh sb="0" eb="2">
      <t>センダイ</t>
    </rPh>
    <rPh sb="5" eb="7">
      <t>セイカ</t>
    </rPh>
    <rPh sb="7" eb="11">
      <t>カブシキガイシャ</t>
    </rPh>
    <phoneticPr fontId="3"/>
  </si>
  <si>
    <t>いわき魚類株式会社</t>
  </si>
  <si>
    <t>株式会社フラワーオークションジャパン</t>
  </si>
  <si>
    <t>神戸中央畜産荷受株式会社</t>
  </si>
  <si>
    <t>株式会社合食</t>
  </si>
  <si>
    <t>生鮮水産物（冷凍水産物を除く。）</t>
    <rPh sb="12" eb="13">
      <t>ノゾ</t>
    </rPh>
    <phoneticPr fontId="3"/>
  </si>
  <si>
    <t>11以上～12未満/1000</t>
    <rPh sb="2" eb="4">
      <t>イジョウ</t>
    </rPh>
    <rPh sb="7" eb="9">
      <t>ミマン</t>
    </rPh>
    <phoneticPr fontId="3"/>
  </si>
  <si>
    <t>さいたま市</t>
  </si>
  <si>
    <t>宇都宮市中央卸売市場</t>
  </si>
  <si>
    <t>株式会社平果</t>
  </si>
  <si>
    <t>株式会社いわき中水</t>
  </si>
  <si>
    <t>株式会社東日本板橋花き</t>
  </si>
  <si>
    <t>広島食肉市場株式会社</t>
  </si>
  <si>
    <t>開設者規模</t>
    <rPh sb="0" eb="3">
      <t>カイセツシャ</t>
    </rPh>
    <rPh sb="3" eb="5">
      <t>キボ</t>
    </rPh>
    <phoneticPr fontId="3"/>
  </si>
  <si>
    <t>冷凍水産物</t>
    <phoneticPr fontId="3"/>
  </si>
  <si>
    <t>12以上～13未満/1000</t>
    <rPh sb="2" eb="4">
      <t>イジョウ</t>
    </rPh>
    <rPh sb="7" eb="9">
      <t>ミマン</t>
    </rPh>
    <phoneticPr fontId="3"/>
  </si>
  <si>
    <t>東京都</t>
  </si>
  <si>
    <t>さいたま市食肉中央卸売市場</t>
  </si>
  <si>
    <t>東一宇都宮青果株式会社</t>
    <rPh sb="0" eb="2">
      <t>トウイチ</t>
    </rPh>
    <rPh sb="2" eb="5">
      <t>ウツノミヤ</t>
    </rPh>
    <rPh sb="5" eb="7">
      <t>セイカ</t>
    </rPh>
    <phoneticPr fontId="3"/>
  </si>
  <si>
    <t>株式会社宮市</t>
  </si>
  <si>
    <t>株式会社第一花き</t>
  </si>
  <si>
    <t>福岡食肉市場株式会社</t>
  </si>
  <si>
    <t>大都市(都府県、政令指定都市)</t>
    <rPh sb="0" eb="3">
      <t>ダイトシ</t>
    </rPh>
    <rPh sb="4" eb="7">
      <t>トフケン</t>
    </rPh>
    <rPh sb="8" eb="10">
      <t>セイレイ</t>
    </rPh>
    <rPh sb="10" eb="12">
      <t>シテイ</t>
    </rPh>
    <rPh sb="12" eb="14">
      <t>トシ</t>
    </rPh>
    <phoneticPr fontId="3"/>
  </si>
  <si>
    <t>切花</t>
  </si>
  <si>
    <t>13以上～14未満/1000</t>
    <rPh sb="2" eb="4">
      <t>イジョウ</t>
    </rPh>
    <rPh sb="7" eb="9">
      <t>ミマン</t>
    </rPh>
    <phoneticPr fontId="3"/>
  </si>
  <si>
    <t>横浜市</t>
  </si>
  <si>
    <t>東京都中央卸売市場豊洲市場</t>
    <rPh sb="9" eb="11">
      <t>トヨス</t>
    </rPh>
    <phoneticPr fontId="3"/>
  </si>
  <si>
    <t>東京シティ青果株式会社</t>
  </si>
  <si>
    <t>大都魚類株式会社</t>
  </si>
  <si>
    <t>株式会社世田谷花き</t>
  </si>
  <si>
    <t>鉢物</t>
  </si>
  <si>
    <t>14以上～15未満/1000</t>
    <rPh sb="2" eb="4">
      <t>イジョウ</t>
    </rPh>
    <rPh sb="7" eb="9">
      <t>ミマン</t>
    </rPh>
    <phoneticPr fontId="3"/>
  </si>
  <si>
    <t>川崎市</t>
  </si>
  <si>
    <t>東京都中央卸売市場大田市場</t>
  </si>
  <si>
    <t>東京青果株式会社</t>
  </si>
  <si>
    <t>中央魚類株式会社</t>
  </si>
  <si>
    <t>株式会社東京砧花き園芸市場</t>
  </si>
  <si>
    <t>その他</t>
  </si>
  <si>
    <t>15以上～16未満/1000</t>
    <rPh sb="2" eb="4">
      <t>イジョウ</t>
    </rPh>
    <rPh sb="7" eb="9">
      <t>ミマン</t>
    </rPh>
    <phoneticPr fontId="3"/>
  </si>
  <si>
    <t>静岡市</t>
  </si>
  <si>
    <t>東京都中央卸売市場淀橋市場</t>
  </si>
  <si>
    <t>東都水産株式会社</t>
  </si>
  <si>
    <t>東京フラワーポート株式会社</t>
  </si>
  <si>
    <t>16以上～17未満/1000</t>
    <rPh sb="2" eb="4">
      <t>イジョウ</t>
    </rPh>
    <rPh sb="7" eb="9">
      <t>ミマン</t>
    </rPh>
    <phoneticPr fontId="3"/>
  </si>
  <si>
    <t>浜松市</t>
  </si>
  <si>
    <t>東京都中央卸売市場豊島市場</t>
  </si>
  <si>
    <t>東京荏原青果株式会社</t>
  </si>
  <si>
    <t>築地魚市場株式会社</t>
  </si>
  <si>
    <t>川崎花卉園芸株式会社</t>
  </si>
  <si>
    <t>牛肉</t>
    <phoneticPr fontId="3"/>
  </si>
  <si>
    <t>17/1000以上</t>
    <rPh sb="7" eb="9">
      <t>イジョウ</t>
    </rPh>
    <phoneticPr fontId="3"/>
  </si>
  <si>
    <t>新潟市</t>
  </si>
  <si>
    <t>東京都中央卸売市場板橋市場</t>
  </si>
  <si>
    <t>東京新宿ベジフル株式会社</t>
  </si>
  <si>
    <t>第一水産株式会社</t>
  </si>
  <si>
    <t>株式会社新花</t>
    <rPh sb="0" eb="2">
      <t>カブシキ</t>
    </rPh>
    <rPh sb="2" eb="4">
      <t>カイシャ</t>
    </rPh>
    <rPh sb="4" eb="5">
      <t>シン</t>
    </rPh>
    <rPh sb="5" eb="6">
      <t>カ</t>
    </rPh>
    <phoneticPr fontId="12"/>
  </si>
  <si>
    <t>枝物</t>
  </si>
  <si>
    <t>豚肉</t>
    <phoneticPr fontId="3"/>
  </si>
  <si>
    <t>青果部－果実</t>
    <rPh sb="0" eb="3">
      <t>セイカブ</t>
    </rPh>
    <rPh sb="4" eb="6">
      <t>カジツ</t>
    </rPh>
    <phoneticPr fontId="3"/>
  </si>
  <si>
    <t>金沢市</t>
  </si>
  <si>
    <t>東京都中央卸売市場北足立市場</t>
  </si>
  <si>
    <t>東京豊島青果株式会社</t>
  </si>
  <si>
    <t>丸千千代田水産株式会社</t>
  </si>
  <si>
    <t>株式会社福井中央花卉市場</t>
  </si>
  <si>
    <t>植木</t>
    <phoneticPr fontId="3"/>
  </si>
  <si>
    <t>その他</t>
    <phoneticPr fontId="3"/>
  </si>
  <si>
    <t>1/1000未満</t>
    <rPh sb="6" eb="8">
      <t>ミマン</t>
    </rPh>
    <phoneticPr fontId="3"/>
  </si>
  <si>
    <t>福井市</t>
  </si>
  <si>
    <t>東京都中央卸売市場多摩ﾆｭｰﾀｳﾝ市場</t>
  </si>
  <si>
    <t>東京富士青果株式会社</t>
  </si>
  <si>
    <t>綜合食品株式会社</t>
  </si>
  <si>
    <t>株式会社ＪＦ兵庫県生花</t>
    <rPh sb="0" eb="4">
      <t>カブシキガイシャ</t>
    </rPh>
    <phoneticPr fontId="12"/>
  </si>
  <si>
    <t>1以上～2未満/1000</t>
    <rPh sb="1" eb="3">
      <t>イジョウ</t>
    </rPh>
    <rPh sb="5" eb="7">
      <t>ミマン</t>
    </rPh>
    <phoneticPr fontId="3"/>
  </si>
  <si>
    <t>岐阜市</t>
  </si>
  <si>
    <t>東京都中央卸売市場足立市場</t>
  </si>
  <si>
    <t>東京千住青果株式会社</t>
  </si>
  <si>
    <t>東京北魚株式会社</t>
  </si>
  <si>
    <t>株式会社花満</t>
  </si>
  <si>
    <t>農産加工品(青果加工品を除く｡)</t>
    <phoneticPr fontId="3"/>
  </si>
  <si>
    <t>2以上～3未満/1000</t>
    <rPh sb="1" eb="3">
      <t>イジョウ</t>
    </rPh>
    <rPh sb="5" eb="7">
      <t>ミマン</t>
    </rPh>
    <phoneticPr fontId="3"/>
  </si>
  <si>
    <t>名古屋市</t>
  </si>
  <si>
    <t>東京都中央卸売市場世田谷市場</t>
  </si>
  <si>
    <t>東京ニュータウン青果株式会社</t>
  </si>
  <si>
    <t>横浜丸魚株式会社</t>
  </si>
  <si>
    <t>沖縄県くみあい生花株式会社</t>
  </si>
  <si>
    <t>牛枝肉(輸入に係るものを除く｡)</t>
  </si>
  <si>
    <t>青果加工品</t>
    <rPh sb="0" eb="2">
      <t>セイカ</t>
    </rPh>
    <rPh sb="2" eb="5">
      <t>カコウヒン</t>
    </rPh>
    <phoneticPr fontId="3"/>
  </si>
  <si>
    <t>3以上～4未満/1000</t>
    <rPh sb="1" eb="3">
      <t>イジョウ</t>
    </rPh>
    <rPh sb="5" eb="7">
      <t>ミマン</t>
    </rPh>
    <phoneticPr fontId="3"/>
  </si>
  <si>
    <t>京都市</t>
  </si>
  <si>
    <t>東京都中央卸売市場葛西市場</t>
  </si>
  <si>
    <t>東京新宿ベジフル世田谷株式会社</t>
    <rPh sb="0" eb="2">
      <t>トウキョウ</t>
    </rPh>
    <rPh sb="2" eb="4">
      <t>シンジュク</t>
    </rPh>
    <rPh sb="8" eb="11">
      <t>セタガヤ</t>
    </rPh>
    <rPh sb="11" eb="13">
      <t>カブシキ</t>
    </rPh>
    <rPh sb="13" eb="15">
      <t>カイシャ</t>
    </rPh>
    <phoneticPr fontId="12"/>
  </si>
  <si>
    <t>横浜魚類株式会社</t>
  </si>
  <si>
    <t>株式会社沖縄県花卉卸売市場</t>
  </si>
  <si>
    <t>牛部分肉(輸入に係るものを除く｡)</t>
  </si>
  <si>
    <t>水産加工品(塩干加工品を除く｡)</t>
    <phoneticPr fontId="3"/>
  </si>
  <si>
    <t>4以上～5未満/1000</t>
    <rPh sb="1" eb="3">
      <t>イジョウ</t>
    </rPh>
    <rPh sb="5" eb="7">
      <t>ミマン</t>
    </rPh>
    <phoneticPr fontId="3"/>
  </si>
  <si>
    <t>大阪府</t>
  </si>
  <si>
    <t>東京都中央卸売市場食肉市場</t>
  </si>
  <si>
    <t>金港青果株式会社</t>
  </si>
  <si>
    <t>三共水産株式会社</t>
  </si>
  <si>
    <t>輸入牛肉</t>
  </si>
  <si>
    <t>大阪市</t>
  </si>
  <si>
    <t>横浜市中央卸売市場本場</t>
  </si>
  <si>
    <t>横浜丸中青果株式会社</t>
  </si>
  <si>
    <t>魚市静岡魚市株式会社</t>
  </si>
  <si>
    <t>豚枝肉(輸入に係るものを除く｡)</t>
  </si>
  <si>
    <t>肉類加工品</t>
    <rPh sb="0" eb="2">
      <t>ニクルイ</t>
    </rPh>
    <rPh sb="2" eb="5">
      <t>カコウヒン</t>
    </rPh>
    <phoneticPr fontId="3"/>
  </si>
  <si>
    <t>神戸市</t>
  </si>
  <si>
    <t>横浜市中央卸売市場食肉市場</t>
  </si>
  <si>
    <t>東一川崎中央青果株式会社</t>
    <rPh sb="0" eb="2">
      <t>トウイチ</t>
    </rPh>
    <phoneticPr fontId="3"/>
  </si>
  <si>
    <t>株式会社浜松魚市</t>
  </si>
  <si>
    <t>豚部分肉(輸入に係るものを除く｡)</t>
  </si>
  <si>
    <t>姫路市</t>
  </si>
  <si>
    <t>川崎市中央卸売市場北部市場</t>
  </si>
  <si>
    <t>静岡VF株式会社</t>
    <rPh sb="0" eb="2">
      <t>シズオカ</t>
    </rPh>
    <rPh sb="4" eb="8">
      <t>カブシキガイシャ</t>
    </rPh>
    <phoneticPr fontId="3"/>
  </si>
  <si>
    <t>浜松魚類株式会社</t>
  </si>
  <si>
    <t>輸入豚肉</t>
    <phoneticPr fontId="3"/>
  </si>
  <si>
    <t>奈良県</t>
  </si>
  <si>
    <t>静岡市中央卸売市場</t>
  </si>
  <si>
    <t>浜松青果株式会社</t>
  </si>
  <si>
    <t>新潟冷蔵株式会社</t>
    <rPh sb="0" eb="2">
      <t>ニイガタ</t>
    </rPh>
    <rPh sb="2" eb="4">
      <t>レイゾウ</t>
    </rPh>
    <rPh sb="4" eb="6">
      <t>カブシキ</t>
    </rPh>
    <rPh sb="6" eb="8">
      <t>カイシャ</t>
    </rPh>
    <phoneticPr fontId="12"/>
  </si>
  <si>
    <t>その他（肉類加工品を除く。）</t>
    <rPh sb="4" eb="6">
      <t>ニクルイ</t>
    </rPh>
    <rPh sb="6" eb="9">
      <t>カコウヒン</t>
    </rPh>
    <rPh sb="10" eb="11">
      <t>ノゾ</t>
    </rPh>
    <phoneticPr fontId="3"/>
  </si>
  <si>
    <t>青果、花き、肉類、加工食料品部</t>
    <rPh sb="0" eb="2">
      <t>セイカ</t>
    </rPh>
    <rPh sb="3" eb="4">
      <t>カ</t>
    </rPh>
    <rPh sb="6" eb="8">
      <t>ニクルイ</t>
    </rPh>
    <rPh sb="9" eb="11">
      <t>カコウ</t>
    </rPh>
    <rPh sb="11" eb="14">
      <t>ショクリョウヒン</t>
    </rPh>
    <rPh sb="14" eb="15">
      <t>ブ</t>
    </rPh>
    <phoneticPr fontId="3"/>
  </si>
  <si>
    <t>和歌山市</t>
  </si>
  <si>
    <t>浜松市中央卸売市場</t>
  </si>
  <si>
    <t>株式会社浜中</t>
  </si>
  <si>
    <t>山津水産株式会社</t>
    <rPh sb="0" eb="2">
      <t>ヤマツ</t>
    </rPh>
    <rPh sb="2" eb="4">
      <t>スイサン</t>
    </rPh>
    <rPh sb="4" eb="6">
      <t>カブシキ</t>
    </rPh>
    <rPh sb="6" eb="8">
      <t>カイシャ</t>
    </rPh>
    <phoneticPr fontId="12"/>
  </si>
  <si>
    <t>他市場卸売業者</t>
    <phoneticPr fontId="3"/>
  </si>
  <si>
    <t>10/1000以上</t>
    <rPh sb="7" eb="9">
      <t>イジョウ</t>
    </rPh>
    <phoneticPr fontId="3"/>
  </si>
  <si>
    <t>岡山市</t>
  </si>
  <si>
    <t>新潟市中央卸売市場</t>
  </si>
  <si>
    <t>新潟中央青果株式会社</t>
  </si>
  <si>
    <t>石川中央魚市株式会社</t>
  </si>
  <si>
    <t>農産加工品(つけ物及び青果加工品を除く｡)</t>
    <rPh sb="9" eb="10">
      <t>オヨ</t>
    </rPh>
    <rPh sb="11" eb="13">
      <t>セイカ</t>
    </rPh>
    <rPh sb="13" eb="16">
      <t>カコウヒン</t>
    </rPh>
    <phoneticPr fontId="3"/>
  </si>
  <si>
    <t>他市場仲卸業者</t>
    <phoneticPr fontId="3"/>
  </si>
  <si>
    <t>広島市</t>
  </si>
  <si>
    <t>金沢市中央卸売市場</t>
  </si>
  <si>
    <t>丸果石川中央青果株式会社</t>
  </si>
  <si>
    <t>ウロコ水産株式会社</t>
  </si>
  <si>
    <t>つけ物</t>
  </si>
  <si>
    <t>宇部市</t>
  </si>
  <si>
    <t>福井市中央卸売市場</t>
  </si>
  <si>
    <t>福井青果株式会社</t>
  </si>
  <si>
    <t>福井中央魚市株式会社</t>
  </si>
  <si>
    <t>青果加工品(つけ物を除く｡)</t>
    <rPh sb="0" eb="2">
      <t>セイカ</t>
    </rPh>
    <rPh sb="8" eb="9">
      <t>モノ</t>
    </rPh>
    <phoneticPr fontId="3"/>
  </si>
  <si>
    <t>水産物部</t>
    <rPh sb="0" eb="3">
      <t>スイサンブツ</t>
    </rPh>
    <rPh sb="3" eb="4">
      <t>ブ</t>
    </rPh>
    <phoneticPr fontId="3"/>
  </si>
  <si>
    <t>徳島市</t>
  </si>
  <si>
    <t>岐阜市中央卸売市場</t>
  </si>
  <si>
    <t>岐阜中央青果株式会社</t>
  </si>
  <si>
    <t>株式会社岐阜魚介</t>
  </si>
  <si>
    <t>水産会社</t>
    <rPh sb="0" eb="2">
      <t>スイサン</t>
    </rPh>
    <rPh sb="2" eb="4">
      <t>カイシャ</t>
    </rPh>
    <phoneticPr fontId="3"/>
  </si>
  <si>
    <t>水産、加工(水産)</t>
    <rPh sb="0" eb="2">
      <t>スイサン</t>
    </rPh>
    <rPh sb="3" eb="5">
      <t>カコウ</t>
    </rPh>
    <rPh sb="6" eb="8">
      <t>スイサン</t>
    </rPh>
    <phoneticPr fontId="3"/>
  </si>
  <si>
    <t>高松市</t>
  </si>
  <si>
    <t>名古屋市中央卸売市場本場</t>
  </si>
  <si>
    <t>岐阜丸魚株式会社</t>
  </si>
  <si>
    <t>塩干加工品</t>
    <phoneticPr fontId="3"/>
  </si>
  <si>
    <t>松山市</t>
  </si>
  <si>
    <t>名古屋市中央卸売市場北部市場</t>
  </si>
  <si>
    <t>中部水産株式会社</t>
  </si>
  <si>
    <t>5以上～10未満/1000</t>
    <rPh sb="1" eb="3">
      <t>イジョウ</t>
    </rPh>
    <rPh sb="6" eb="8">
      <t>ミマン</t>
    </rPh>
    <phoneticPr fontId="3"/>
  </si>
  <si>
    <t>高知市</t>
  </si>
  <si>
    <t>名古屋市中央卸売市場南部市場</t>
    <rPh sb="10" eb="12">
      <t>ナンブ</t>
    </rPh>
    <phoneticPr fontId="12"/>
  </si>
  <si>
    <t>名古屋青果株式会社</t>
  </si>
  <si>
    <t>大東魚類株式会社</t>
  </si>
  <si>
    <t>10以上～15未満/1000</t>
    <rPh sb="2" eb="4">
      <t>イジョウ</t>
    </rPh>
    <rPh sb="7" eb="9">
      <t>ミマン</t>
    </rPh>
    <phoneticPr fontId="3"/>
  </si>
  <si>
    <t>北九州市</t>
  </si>
  <si>
    <t>京都市中央卸売市場第一市場</t>
  </si>
  <si>
    <t>セントライ青果株式会社</t>
    <rPh sb="5" eb="7">
      <t>セイカ</t>
    </rPh>
    <phoneticPr fontId="3"/>
  </si>
  <si>
    <t>名古屋海産市場株式会社</t>
  </si>
  <si>
    <t>15以上～20未満/1000</t>
    <rPh sb="2" eb="4">
      <t>イジョウ</t>
    </rPh>
    <rPh sb="7" eb="9">
      <t>ミマン</t>
    </rPh>
    <phoneticPr fontId="3"/>
  </si>
  <si>
    <t>福岡市</t>
  </si>
  <si>
    <t>京都市中央卸売市場第二市場</t>
  </si>
  <si>
    <t>京都青果合同株式会社</t>
  </si>
  <si>
    <t>名北魚市場株式会社</t>
  </si>
  <si>
    <t>20以上～25未満/1000</t>
    <rPh sb="2" eb="4">
      <t>イジョウ</t>
    </rPh>
    <rPh sb="7" eb="9">
      <t>ミマン</t>
    </rPh>
    <phoneticPr fontId="3"/>
  </si>
  <si>
    <t>久留米市</t>
  </si>
  <si>
    <t>大阪府中央卸売市場</t>
  </si>
  <si>
    <t>大阪北部中央青果株式会社</t>
  </si>
  <si>
    <t>大京魚類株式会社</t>
  </si>
  <si>
    <t>25以上～30未満/1000</t>
    <rPh sb="2" eb="4">
      <t>イジョウ</t>
    </rPh>
    <rPh sb="7" eb="9">
      <t>ミマン</t>
    </rPh>
    <phoneticPr fontId="3"/>
  </si>
  <si>
    <t>長崎市</t>
  </si>
  <si>
    <t>大阪市中央卸売市場本場</t>
  </si>
  <si>
    <t>大果大阪青果株式会社</t>
  </si>
  <si>
    <t>株式会社うおいち</t>
    <rPh sb="0" eb="2">
      <t>カブシキ</t>
    </rPh>
    <rPh sb="2" eb="4">
      <t>カイシャ</t>
    </rPh>
    <phoneticPr fontId="12"/>
  </si>
  <si>
    <t>30以上～40未満/1000</t>
    <rPh sb="2" eb="4">
      <t>イジョウ</t>
    </rPh>
    <rPh sb="7" eb="9">
      <t>ミマン</t>
    </rPh>
    <phoneticPr fontId="3"/>
  </si>
  <si>
    <t>宮崎市</t>
  </si>
  <si>
    <t>大阪市中央卸売市場東部市場</t>
  </si>
  <si>
    <t>大阪中央青果株式会社</t>
  </si>
  <si>
    <t>株式会社大水</t>
  </si>
  <si>
    <t>40以上～50未満/1000</t>
    <rPh sb="2" eb="4">
      <t>イジョウ</t>
    </rPh>
    <rPh sb="7" eb="9">
      <t>ミマン</t>
    </rPh>
    <phoneticPr fontId="3"/>
  </si>
  <si>
    <t>鹿児島市</t>
  </si>
  <si>
    <t>大阪市中央卸売市場南港市場</t>
  </si>
  <si>
    <t>東果大阪株式会社</t>
  </si>
  <si>
    <t>神港魚類株式会社</t>
  </si>
  <si>
    <t>50以上～60未満/1000</t>
    <rPh sb="2" eb="4">
      <t>イジョウ</t>
    </rPh>
    <rPh sb="7" eb="9">
      <t>ミマン</t>
    </rPh>
    <phoneticPr fontId="3"/>
  </si>
  <si>
    <t>沖縄県</t>
  </si>
  <si>
    <t>神戸市中央卸売市場本場</t>
  </si>
  <si>
    <t>神果神戸青果株式会社</t>
  </si>
  <si>
    <t>姫路魚類株式会社</t>
  </si>
  <si>
    <t>60以上～70未満/1000</t>
    <rPh sb="2" eb="4">
      <t>イジョウ</t>
    </rPh>
    <rPh sb="7" eb="9">
      <t>ミマン</t>
    </rPh>
    <phoneticPr fontId="3"/>
  </si>
  <si>
    <t>神戸市中央卸売市場東部市場</t>
  </si>
  <si>
    <t>神戸中央青果株式会社</t>
  </si>
  <si>
    <t>丸魚水産株式会社</t>
  </si>
  <si>
    <t>70以上～80未満/1000</t>
    <rPh sb="2" eb="4">
      <t>イジョウ</t>
    </rPh>
    <rPh sb="7" eb="9">
      <t>ミマン</t>
    </rPh>
    <phoneticPr fontId="3"/>
  </si>
  <si>
    <t>神戸市中央卸売市場西部市場</t>
  </si>
  <si>
    <t>姫路大同青果株式会社</t>
    <phoneticPr fontId="3"/>
  </si>
  <si>
    <t>株式会社南都水産</t>
  </si>
  <si>
    <t>80以上～90未満/1000</t>
    <rPh sb="2" eb="4">
      <t>イジョウ</t>
    </rPh>
    <rPh sb="7" eb="9">
      <t>ミマン</t>
    </rPh>
    <phoneticPr fontId="3"/>
  </si>
  <si>
    <t>姫路市中央卸売市場</t>
  </si>
  <si>
    <t>奈良中央青果株式会社</t>
  </si>
  <si>
    <t>株式会社奈良魚市</t>
  </si>
  <si>
    <t>90以上～100未満/1000</t>
    <rPh sb="2" eb="4">
      <t>イジョウ</t>
    </rPh>
    <rPh sb="8" eb="10">
      <t>ミマン</t>
    </rPh>
    <phoneticPr fontId="3"/>
  </si>
  <si>
    <t>奈良県中央卸売市場</t>
  </si>
  <si>
    <t>株式会社奈良大果</t>
  </si>
  <si>
    <t>株式会社岡山県水</t>
  </si>
  <si>
    <t>100/1000以上</t>
    <rPh sb="8" eb="10">
      <t>イジョウ</t>
    </rPh>
    <phoneticPr fontId="3"/>
  </si>
  <si>
    <t>和歌山市中央卸売市場</t>
  </si>
  <si>
    <t>和歌山青果株式会社</t>
  </si>
  <si>
    <t>岡山中央魚市株式会社</t>
  </si>
  <si>
    <t>岡山市中央卸売市場</t>
  </si>
  <si>
    <t>和歌山大同青果株式会社</t>
  </si>
  <si>
    <t>広島魚市場株式会社</t>
  </si>
  <si>
    <t>広島市中央卸売市場中央市場</t>
  </si>
  <si>
    <t>株式会社岡山丸果</t>
  </si>
  <si>
    <t>広島水産株式会社</t>
  </si>
  <si>
    <t>広島市中央卸売市場東部市場</t>
  </si>
  <si>
    <t>大同印岡山大同青果株式会社</t>
  </si>
  <si>
    <t>株式会社徳島大水魚市</t>
  </si>
  <si>
    <t>広島市中央卸売市場食肉市場</t>
  </si>
  <si>
    <t>広印広島青果株式会社</t>
    <rPh sb="2" eb="4">
      <t>ヒロシマ</t>
    </rPh>
    <phoneticPr fontId="3"/>
  </si>
  <si>
    <t>徳島魚市場株式会社</t>
  </si>
  <si>
    <t>宇部市中央卸売市場</t>
  </si>
  <si>
    <t>広島東部青果株式会社</t>
  </si>
  <si>
    <t>株式会社高松東魚市場</t>
  </si>
  <si>
    <t>徳島市中央卸売市場</t>
  </si>
  <si>
    <t>株式会社TOKA</t>
    <phoneticPr fontId="3"/>
  </si>
  <si>
    <t>香川県魚市場株式会社</t>
  </si>
  <si>
    <t>高松市中央卸売市場</t>
  </si>
  <si>
    <t>宇部大同青果株式会社</t>
  </si>
  <si>
    <t>株式会社福岡魚市場</t>
  </si>
  <si>
    <t>松山市中央卸売市場中央市場</t>
  </si>
  <si>
    <t>福岡中央魚市場株式会社</t>
  </si>
  <si>
    <t>高知市中央卸売市場</t>
  </si>
  <si>
    <t>徳島青果株式会社</t>
  </si>
  <si>
    <t>福岡県魚市場株式会社</t>
  </si>
  <si>
    <t>北九州市中央卸売市場</t>
  </si>
  <si>
    <t>徳島大同青果株式会社</t>
  </si>
  <si>
    <t>鹿児島県漁業協同組合連合会</t>
  </si>
  <si>
    <t>福岡市中央卸売市場青果市場</t>
  </si>
  <si>
    <t>高松青果株式会社</t>
  </si>
  <si>
    <t>九州中央魚市株式会社</t>
  </si>
  <si>
    <t>福岡市中央卸売市場鮮魚市場</t>
  </si>
  <si>
    <t>高松大一青果株式会社</t>
  </si>
  <si>
    <t>福岡市中央卸売市場臨海市場</t>
  </si>
  <si>
    <t>松山青果株式会社</t>
  </si>
  <si>
    <t>16以上～21未満/1000</t>
    <rPh sb="2" eb="4">
      <t>イジョウ</t>
    </rPh>
    <rPh sb="7" eb="9">
      <t>ミマン</t>
    </rPh>
    <phoneticPr fontId="3"/>
  </si>
  <si>
    <t>久留米市中央卸売市場</t>
  </si>
  <si>
    <t>丸温松山中央青果株式会社</t>
  </si>
  <si>
    <t>21/1000以上</t>
    <rPh sb="7" eb="9">
      <t>イジョウ</t>
    </rPh>
    <phoneticPr fontId="3"/>
  </si>
  <si>
    <t>長崎市中央卸売市場</t>
  </si>
  <si>
    <t>株式会社高知青果市場</t>
  </si>
  <si>
    <t>食肉</t>
    <rPh sb="0" eb="2">
      <t>ショクニク</t>
    </rPh>
    <phoneticPr fontId="3"/>
  </si>
  <si>
    <t>宮崎市中央卸売市場</t>
  </si>
  <si>
    <t>高知丸果中央青果株式会社</t>
  </si>
  <si>
    <t>鹿児島市中央卸売市場青果市場</t>
  </si>
  <si>
    <t>北九州青果株式会社</t>
  </si>
  <si>
    <t>鹿児島市中央卸売市場魚類市場</t>
  </si>
  <si>
    <t>福岡大同青果株式会社</t>
  </si>
  <si>
    <t>沖縄県中央卸売市場</t>
  </si>
  <si>
    <t>久留米青果株式会社</t>
  </si>
  <si>
    <t>仙台市中央卸売市場花き市場</t>
    <rPh sb="9" eb="10">
      <t>カ</t>
    </rPh>
    <phoneticPr fontId="3"/>
  </si>
  <si>
    <t>長崎大同青果株式会社</t>
  </si>
  <si>
    <t>株式会社長果</t>
  </si>
  <si>
    <t>宮崎中央青果株式会社</t>
  </si>
  <si>
    <t>宮崎青果株式会社</t>
  </si>
  <si>
    <t>鹿児島中央青果株式会社</t>
  </si>
  <si>
    <t>鹿児島青果株式会社</t>
  </si>
  <si>
    <t>沖縄協同青果株式会社</t>
  </si>
  <si>
    <t>その他（全部類共通）</t>
    <rPh sb="2" eb="3">
      <t>タ</t>
    </rPh>
    <rPh sb="4" eb="6">
      <t>ゼンブ</t>
    </rPh>
    <rPh sb="6" eb="7">
      <t>ルイ</t>
    </rPh>
    <rPh sb="7" eb="9">
      <t>キョウツウ</t>
    </rPh>
    <phoneticPr fontId="3"/>
  </si>
  <si>
    <t>全農</t>
    <rPh sb="0" eb="2">
      <t>ゼンノウ</t>
    </rPh>
    <phoneticPr fontId="3"/>
  </si>
  <si>
    <t>日園連</t>
    <rPh sb="0" eb="1">
      <t>ニチ</t>
    </rPh>
    <rPh sb="1" eb="2">
      <t>エン</t>
    </rPh>
    <rPh sb="2" eb="3">
      <t>レン</t>
    </rPh>
    <phoneticPr fontId="3"/>
  </si>
  <si>
    <t>農畜産業振興機構</t>
    <rPh sb="0" eb="3">
      <t>ノウチクサン</t>
    </rPh>
    <rPh sb="3" eb="4">
      <t>ギョウ</t>
    </rPh>
    <rPh sb="4" eb="6">
      <t>シンコウ</t>
    </rPh>
    <rPh sb="6" eb="8">
      <t>キコウ</t>
    </rPh>
    <phoneticPr fontId="3"/>
  </si>
  <si>
    <t>災害見舞金</t>
    <rPh sb="0" eb="2">
      <t>サイガイ</t>
    </rPh>
    <rPh sb="2" eb="5">
      <t>ミマイキン</t>
    </rPh>
    <phoneticPr fontId="3"/>
  </si>
  <si>
    <t>需要増進事業費</t>
    <rPh sb="0" eb="2">
      <t>ジュヨウ</t>
    </rPh>
    <rPh sb="2" eb="4">
      <t>ゾウシン</t>
    </rPh>
    <rPh sb="4" eb="7">
      <t>ジギョウヒ</t>
    </rPh>
    <phoneticPr fontId="3"/>
  </si>
  <si>
    <t>出荷施設整備助成金</t>
    <rPh sb="0" eb="2">
      <t>シュッカ</t>
    </rPh>
    <rPh sb="2" eb="4">
      <t>シセツ</t>
    </rPh>
    <rPh sb="4" eb="6">
      <t>セイビ</t>
    </rPh>
    <rPh sb="6" eb="9">
      <t>ジョセイキン</t>
    </rPh>
    <phoneticPr fontId="3"/>
  </si>
  <si>
    <t>別記様式第２号（第７条第１項及び第21条第１項関係）</t>
    <rPh sb="0" eb="1">
      <t>ベツ</t>
    </rPh>
    <rPh sb="1" eb="2">
      <t>キ</t>
    </rPh>
    <phoneticPr fontId="3"/>
  </si>
  <si>
    <t>　　　　　　　　　　　　　　事　業　報　告　書　　　　　　　　</t>
    <rPh sb="14" eb="15">
      <t>コト</t>
    </rPh>
    <rPh sb="16" eb="17">
      <t>ギョウ</t>
    </rPh>
    <rPh sb="18" eb="19">
      <t>ホウ</t>
    </rPh>
    <rPh sb="20" eb="21">
      <t>コク</t>
    </rPh>
    <rPh sb="22" eb="23">
      <t>ショ</t>
    </rPh>
    <phoneticPr fontId="3"/>
  </si>
  <si>
    <t>令和　年　月　日から</t>
    <rPh sb="0" eb="2">
      <t>レイワ</t>
    </rPh>
    <rPh sb="3" eb="4">
      <t>ネン</t>
    </rPh>
    <rPh sb="5" eb="6">
      <t>ガツ</t>
    </rPh>
    <rPh sb="7" eb="8">
      <t>ニチ</t>
    </rPh>
    <phoneticPr fontId="3"/>
  </si>
  <si>
    <t>令和　年  月  日まで</t>
    <rPh sb="0" eb="2">
      <t>レイワ</t>
    </rPh>
    <phoneticPr fontId="3"/>
  </si>
  <si>
    <t>　開設者　殿</t>
    <rPh sb="1" eb="3">
      <t>カイセツ</t>
    </rPh>
    <rPh sb="3" eb="4">
      <t>シャ</t>
    </rPh>
    <rPh sb="5" eb="6">
      <t>ドノ</t>
    </rPh>
    <phoneticPr fontId="3"/>
  </si>
  <si>
    <t>法人番号：</t>
    <rPh sb="0" eb="2">
      <t>ホウジン</t>
    </rPh>
    <rPh sb="2" eb="4">
      <t>バンゴウ</t>
    </rPh>
    <phoneticPr fontId="3"/>
  </si>
  <si>
    <t>　卸売市場法第４条第５項第５号の表の６の項（２）の規定により、事業報告書について、次のとおり報告します。</t>
    <rPh sb="1" eb="3">
      <t>オロシウリ</t>
    </rPh>
    <rPh sb="3" eb="5">
      <t>シジョウ</t>
    </rPh>
    <rPh sb="5" eb="6">
      <t>ホウ</t>
    </rPh>
    <rPh sb="6" eb="7">
      <t>ダイ</t>
    </rPh>
    <rPh sb="8" eb="9">
      <t>ジョウ</t>
    </rPh>
    <rPh sb="9" eb="10">
      <t>ダイ</t>
    </rPh>
    <rPh sb="11" eb="12">
      <t>コウ</t>
    </rPh>
    <rPh sb="12" eb="13">
      <t>ダイ</t>
    </rPh>
    <rPh sb="14" eb="15">
      <t>ゴウ</t>
    </rPh>
    <rPh sb="16" eb="17">
      <t>ヒョウ</t>
    </rPh>
    <rPh sb="20" eb="21">
      <t>コウ</t>
    </rPh>
    <rPh sb="25" eb="27">
      <t>キテイ</t>
    </rPh>
    <rPh sb="31" eb="32">
      <t>コト</t>
    </rPh>
    <rPh sb="41" eb="42">
      <t>ツギ</t>
    </rPh>
    <rPh sb="46" eb="48">
      <t>ホウコク</t>
    </rPh>
    <phoneticPr fontId="3"/>
  </si>
  <si>
    <t>第１　業務の状況</t>
  </si>
  <si>
    <t>１</t>
    <phoneticPr fontId="3"/>
  </si>
  <si>
    <t>組織に関する事項</t>
    <phoneticPr fontId="3"/>
  </si>
  <si>
    <t>(1)</t>
    <phoneticPr fontId="3"/>
  </si>
  <si>
    <t>　事業運営組織</t>
    <phoneticPr fontId="3"/>
  </si>
  <si>
    <t>　別紙組織図のとおり。</t>
    <rPh sb="1" eb="3">
      <t>ベッシ</t>
    </rPh>
    <rPh sb="3" eb="6">
      <t>ソシキズ</t>
    </rPh>
    <phoneticPr fontId="3"/>
  </si>
  <si>
    <t>(2)</t>
  </si>
  <si>
    <t>　役員の略歴</t>
    <phoneticPr fontId="3"/>
  </si>
  <si>
    <t>役名及び職名</t>
  </si>
  <si>
    <t>氏　　　名
(生年月日及び住所)</t>
    <rPh sb="7" eb="9">
      <t>セイネン</t>
    </rPh>
    <rPh sb="9" eb="11">
      <t>ガッピ</t>
    </rPh>
    <rPh sb="11" eb="12">
      <t>オヨ</t>
    </rPh>
    <rPh sb="13" eb="15">
      <t>ジュウショ</t>
    </rPh>
    <phoneticPr fontId="3"/>
  </si>
  <si>
    <t>略歴</t>
    <phoneticPr fontId="3"/>
  </si>
  <si>
    <t>代表</t>
    <rPh sb="0" eb="2">
      <t>ダイヒョウ</t>
    </rPh>
    <phoneticPr fontId="3"/>
  </si>
  <si>
    <t>会長</t>
    <rPh sb="0" eb="2">
      <t>カイチョウ</t>
    </rPh>
    <phoneticPr fontId="3"/>
  </si>
  <si>
    <t>社長</t>
    <rPh sb="0" eb="2">
      <t>シャチョウ</t>
    </rPh>
    <phoneticPr fontId="3"/>
  </si>
  <si>
    <t>副社長</t>
    <rPh sb="0" eb="3">
      <t>フクシャチョウ</t>
    </rPh>
    <phoneticPr fontId="3"/>
  </si>
  <si>
    <t>専務</t>
    <rPh sb="0" eb="2">
      <t>センム</t>
    </rPh>
    <phoneticPr fontId="3"/>
  </si>
  <si>
    <t>常務</t>
    <rPh sb="0" eb="2">
      <t>ジョウム</t>
    </rPh>
    <phoneticPr fontId="3"/>
  </si>
  <si>
    <t>監査</t>
    <rPh sb="0" eb="2">
      <t>カンサ</t>
    </rPh>
    <phoneticPr fontId="3"/>
  </si>
  <si>
    <t>役職ｺｰﾄﾞ</t>
    <rPh sb="0" eb="2">
      <t>ヤクショク</t>
    </rPh>
    <phoneticPr fontId="3"/>
  </si>
  <si>
    <t>代表取締役会長</t>
    <rPh sb="0" eb="2">
      <t>ダイヒョウ</t>
    </rPh>
    <rPh sb="2" eb="5">
      <t>トリシマリヤク</t>
    </rPh>
    <rPh sb="5" eb="7">
      <t>カイチョウ</t>
    </rPh>
    <phoneticPr fontId="3"/>
  </si>
  <si>
    <t>代表取締役社長</t>
    <rPh sb="0" eb="2">
      <t>ダイヒョウ</t>
    </rPh>
    <rPh sb="2" eb="5">
      <t>トリシマリヤク</t>
    </rPh>
    <rPh sb="5" eb="7">
      <t>シャチョウ</t>
    </rPh>
    <phoneticPr fontId="3"/>
  </si>
  <si>
    <t>代表取締役副社長</t>
    <rPh sb="0" eb="2">
      <t>ダイヒョウ</t>
    </rPh>
    <rPh sb="2" eb="5">
      <t>トリシマリヤク</t>
    </rPh>
    <rPh sb="5" eb="8">
      <t>フクシャチョウ</t>
    </rPh>
    <phoneticPr fontId="3"/>
  </si>
  <si>
    <t>代表取締役専務</t>
    <rPh sb="0" eb="2">
      <t>ダイヒョウ</t>
    </rPh>
    <rPh sb="2" eb="5">
      <t>トリシマリヤク</t>
    </rPh>
    <rPh sb="5" eb="7">
      <t>センム</t>
    </rPh>
    <phoneticPr fontId="3"/>
  </si>
  <si>
    <t>専務取締役１</t>
    <rPh sb="0" eb="2">
      <t>センム</t>
    </rPh>
    <rPh sb="2" eb="5">
      <t>トリシマリヤク</t>
    </rPh>
    <phoneticPr fontId="3"/>
  </si>
  <si>
    <t>専務取締役２</t>
    <rPh sb="0" eb="2">
      <t>センム</t>
    </rPh>
    <rPh sb="2" eb="5">
      <t>トリシマリヤク</t>
    </rPh>
    <phoneticPr fontId="3"/>
  </si>
  <si>
    <t>専務取締役３</t>
    <rPh sb="0" eb="2">
      <t>センム</t>
    </rPh>
    <rPh sb="2" eb="5">
      <t>トリシマリヤク</t>
    </rPh>
    <phoneticPr fontId="3"/>
  </si>
  <si>
    <t>専務取締役４</t>
    <rPh sb="0" eb="2">
      <t>センム</t>
    </rPh>
    <rPh sb="2" eb="5">
      <t>トリシマリヤク</t>
    </rPh>
    <phoneticPr fontId="3"/>
  </si>
  <si>
    <t>専務取締役５</t>
    <rPh sb="0" eb="2">
      <t>センム</t>
    </rPh>
    <rPh sb="2" eb="5">
      <t>トリシマリヤク</t>
    </rPh>
    <phoneticPr fontId="3"/>
  </si>
  <si>
    <t>常務取締役１</t>
    <rPh sb="0" eb="2">
      <t>ジョウム</t>
    </rPh>
    <rPh sb="2" eb="5">
      <t>トリシマリヤク</t>
    </rPh>
    <phoneticPr fontId="3"/>
  </si>
  <si>
    <t>常務取締役２</t>
    <rPh sb="0" eb="2">
      <t>ジョウム</t>
    </rPh>
    <rPh sb="2" eb="5">
      <t>トリシマリヤク</t>
    </rPh>
    <phoneticPr fontId="3"/>
  </si>
  <si>
    <t>常務取締役３</t>
    <rPh sb="0" eb="2">
      <t>ジョウム</t>
    </rPh>
    <rPh sb="2" eb="5">
      <t>トリシマリヤク</t>
    </rPh>
    <phoneticPr fontId="3"/>
  </si>
  <si>
    <t>常務取締役４</t>
    <rPh sb="0" eb="2">
      <t>ジョウム</t>
    </rPh>
    <rPh sb="2" eb="5">
      <t>トリシマリヤク</t>
    </rPh>
    <phoneticPr fontId="3"/>
  </si>
  <si>
    <t>常務取締役５</t>
    <rPh sb="0" eb="2">
      <t>ジョウム</t>
    </rPh>
    <rPh sb="2" eb="5">
      <t>トリシマリヤク</t>
    </rPh>
    <phoneticPr fontId="3"/>
  </si>
  <si>
    <t>常務取締役６</t>
    <rPh sb="0" eb="2">
      <t>ジョウム</t>
    </rPh>
    <rPh sb="2" eb="5">
      <t>トリシマリヤク</t>
    </rPh>
    <phoneticPr fontId="3"/>
  </si>
  <si>
    <t>取締役１</t>
    <rPh sb="0" eb="3">
      <t>トリシマリヤク</t>
    </rPh>
    <phoneticPr fontId="3"/>
  </si>
  <si>
    <t>取締役２</t>
    <rPh sb="0" eb="3">
      <t>トリシマリヤク</t>
    </rPh>
    <phoneticPr fontId="3"/>
  </si>
  <si>
    <t>取締役３</t>
    <rPh sb="0" eb="3">
      <t>トリシマリヤク</t>
    </rPh>
    <phoneticPr fontId="3"/>
  </si>
  <si>
    <t>取締役４</t>
    <rPh sb="0" eb="3">
      <t>トリシマリヤク</t>
    </rPh>
    <phoneticPr fontId="3"/>
  </si>
  <si>
    <t>取締役５</t>
    <rPh sb="0" eb="3">
      <t>トリシマリヤク</t>
    </rPh>
    <phoneticPr fontId="3"/>
  </si>
  <si>
    <t>取締役６</t>
    <rPh sb="0" eb="3">
      <t>トリシマリヤク</t>
    </rPh>
    <phoneticPr fontId="3"/>
  </si>
  <si>
    <t>取締役７</t>
    <rPh sb="0" eb="3">
      <t>トリシマリヤク</t>
    </rPh>
    <phoneticPr fontId="3"/>
  </si>
  <si>
    <t>取締役８</t>
    <rPh sb="0" eb="3">
      <t>トリシマリヤク</t>
    </rPh>
    <phoneticPr fontId="3"/>
  </si>
  <si>
    <t>取締役９</t>
    <rPh sb="0" eb="3">
      <t>トリシマリヤク</t>
    </rPh>
    <phoneticPr fontId="3"/>
  </si>
  <si>
    <t>取締役10</t>
    <rPh sb="0" eb="3">
      <t>トリシマリヤク</t>
    </rPh>
    <phoneticPr fontId="3"/>
  </si>
  <si>
    <t>取締役11</t>
    <rPh sb="0" eb="3">
      <t>トリシマリヤク</t>
    </rPh>
    <phoneticPr fontId="3"/>
  </si>
  <si>
    <t>取締役12</t>
    <rPh sb="0" eb="3">
      <t>トリシマリヤク</t>
    </rPh>
    <phoneticPr fontId="3"/>
  </si>
  <si>
    <t>取締役13</t>
    <rPh sb="0" eb="3">
      <t>トリシマリヤク</t>
    </rPh>
    <phoneticPr fontId="3"/>
  </si>
  <si>
    <t>取締役14</t>
    <rPh sb="0" eb="3">
      <t>トリシマリヤク</t>
    </rPh>
    <phoneticPr fontId="3"/>
  </si>
  <si>
    <t>取締役15</t>
    <rPh sb="0" eb="3">
      <t>トリシマリヤク</t>
    </rPh>
    <phoneticPr fontId="3"/>
  </si>
  <si>
    <t>監査役１</t>
    <rPh sb="0" eb="3">
      <t>カンサヤク</t>
    </rPh>
    <phoneticPr fontId="3"/>
  </si>
  <si>
    <t>監査役２</t>
    <rPh sb="0" eb="3">
      <t>カンサヤク</t>
    </rPh>
    <phoneticPr fontId="3"/>
  </si>
  <si>
    <t>監査役３</t>
    <rPh sb="0" eb="3">
      <t>カンサヤク</t>
    </rPh>
    <phoneticPr fontId="3"/>
  </si>
  <si>
    <t>監査役４</t>
    <rPh sb="0" eb="3">
      <t>カンサヤク</t>
    </rPh>
    <phoneticPr fontId="3"/>
  </si>
  <si>
    <t>監査役５</t>
    <rPh sb="0" eb="3">
      <t>カンサヤク</t>
    </rPh>
    <phoneticPr fontId="3"/>
  </si>
  <si>
    <t>(3)</t>
    <phoneticPr fontId="3"/>
  </si>
  <si>
    <t>　役員及び従業員の状況</t>
    <phoneticPr fontId="3"/>
  </si>
  <si>
    <t>区分</t>
    <phoneticPr fontId="3"/>
  </si>
  <si>
    <t>人　　数</t>
  </si>
  <si>
    <t>平 均 年 齢</t>
  </si>
  <si>
    <t>平均勤続年数</t>
  </si>
  <si>
    <t>うち女性</t>
    <rPh sb="2" eb="4">
      <t>ジョセイ</t>
    </rPh>
    <phoneticPr fontId="3"/>
  </si>
  <si>
    <t>人　</t>
    <phoneticPr fontId="3"/>
  </si>
  <si>
    <t>人</t>
    <rPh sb="0" eb="1">
      <t>ニン</t>
    </rPh>
    <phoneticPr fontId="3"/>
  </si>
  <si>
    <t>歳</t>
    <rPh sb="0" eb="1">
      <t>サイ</t>
    </rPh>
    <phoneticPr fontId="3"/>
  </si>
  <si>
    <t>年</t>
    <rPh sb="0" eb="1">
      <t>ネン</t>
    </rPh>
    <phoneticPr fontId="3"/>
  </si>
  <si>
    <t>常　　　　　勤</t>
    <phoneticPr fontId="3"/>
  </si>
  <si>
    <t>役　　　員</t>
    <phoneticPr fontId="3"/>
  </si>
  <si>
    <t>非　　常　　勤</t>
    <phoneticPr fontId="3"/>
  </si>
  <si>
    <t>小　　　　計</t>
    <phoneticPr fontId="3"/>
  </si>
  <si>
    <t>営　業　関　係</t>
    <phoneticPr fontId="3"/>
  </si>
  <si>
    <t>従　業　員</t>
    <phoneticPr fontId="3"/>
  </si>
  <si>
    <t>事　務　関　係</t>
    <phoneticPr fontId="3"/>
  </si>
  <si>
    <t>臨時職員算出基礎</t>
    <rPh sb="0" eb="2">
      <t>リンジ</t>
    </rPh>
    <rPh sb="2" eb="4">
      <t>ショクイン</t>
    </rPh>
    <rPh sb="4" eb="6">
      <t>サンシュツ</t>
    </rPh>
    <rPh sb="6" eb="8">
      <t>キソ</t>
    </rPh>
    <phoneticPr fontId="3"/>
  </si>
  <si>
    <t>臨時職員</t>
    <rPh sb="0" eb="2">
      <t>リンジ</t>
    </rPh>
    <rPh sb="2" eb="4">
      <t>ショクイン</t>
    </rPh>
    <phoneticPr fontId="3"/>
  </si>
  <si>
    <t>合計</t>
    <rPh sb="0" eb="2">
      <t>ゴウケイ</t>
    </rPh>
    <phoneticPr fontId="3"/>
  </si>
  <si>
    <t>雇用した延日数</t>
    <rPh sb="0" eb="2">
      <t>コヨウ</t>
    </rPh>
    <rPh sb="4" eb="5">
      <t>ノ</t>
    </rPh>
    <rPh sb="5" eb="7">
      <t>ニッスウ</t>
    </rPh>
    <phoneticPr fontId="3"/>
  </si>
  <si>
    <t>臨時職員年間平均雇用人数</t>
  </si>
  <si>
    <t>年度内営業日数</t>
    <rPh sb="0" eb="3">
      <t>ネンドナイ</t>
    </rPh>
    <rPh sb="3" eb="5">
      <t>エイギョウ</t>
    </rPh>
    <rPh sb="5" eb="7">
      <t>ニッスウ</t>
    </rPh>
    <phoneticPr fontId="3"/>
  </si>
  <si>
    <t>(4)</t>
  </si>
  <si>
    <t>　株主構成</t>
    <rPh sb="1" eb="3">
      <t>カブヌシ</t>
    </rPh>
    <rPh sb="3" eb="5">
      <t>コウセイ</t>
    </rPh>
    <phoneticPr fontId="3"/>
  </si>
  <si>
    <t>区　　分</t>
    <phoneticPr fontId="3"/>
  </si>
  <si>
    <t>役　　員</t>
    <rPh sb="0" eb="1">
      <t>ヤク</t>
    </rPh>
    <rPh sb="3" eb="4">
      <t>イン</t>
    </rPh>
    <phoneticPr fontId="3"/>
  </si>
  <si>
    <t>従 業 員</t>
    <rPh sb="0" eb="1">
      <t>ジュウ</t>
    </rPh>
    <rPh sb="2" eb="3">
      <t>ギョウ</t>
    </rPh>
    <rPh sb="4" eb="5">
      <t>イン</t>
    </rPh>
    <phoneticPr fontId="3"/>
  </si>
  <si>
    <t>出 荷 者</t>
    <rPh sb="0" eb="1">
      <t>デ</t>
    </rPh>
    <rPh sb="2" eb="3">
      <t>ニ</t>
    </rPh>
    <rPh sb="4" eb="5">
      <t>モノ</t>
    </rPh>
    <phoneticPr fontId="3"/>
  </si>
  <si>
    <t>仲卸業者</t>
  </si>
  <si>
    <t>売買参加者</t>
    <rPh sb="0" eb="2">
      <t>バイバイ</t>
    </rPh>
    <rPh sb="2" eb="5">
      <t>サンカシャ</t>
    </rPh>
    <phoneticPr fontId="3"/>
  </si>
  <si>
    <t>開 設 者</t>
    <rPh sb="0" eb="1">
      <t>カイ</t>
    </rPh>
    <rPh sb="2" eb="3">
      <t>セツ</t>
    </rPh>
    <rPh sb="4" eb="5">
      <t>モノ</t>
    </rPh>
    <phoneticPr fontId="3"/>
  </si>
  <si>
    <t>そ の 他</t>
    <rPh sb="4" eb="5">
      <t>タ</t>
    </rPh>
    <phoneticPr fontId="3"/>
  </si>
  <si>
    <t>合　　計</t>
    <rPh sb="0" eb="1">
      <t>ゴウ</t>
    </rPh>
    <rPh sb="3" eb="4">
      <t>ケイ</t>
    </rPh>
    <phoneticPr fontId="3"/>
  </si>
  <si>
    <t>総株主等の議
決権の数(A)</t>
    <phoneticPr fontId="3"/>
  </si>
  <si>
    <t>保有する議決
権の数(B)</t>
    <phoneticPr fontId="3"/>
  </si>
  <si>
    <t>%</t>
    <phoneticPr fontId="3"/>
  </si>
  <si>
    <t>割合(B/A)</t>
    <rPh sb="0" eb="2">
      <t>ワリアイ</t>
    </rPh>
    <phoneticPr fontId="3"/>
  </si>
  <si>
    <t>大口株主の名簿（上位１０位まで）</t>
    <rPh sb="0" eb="2">
      <t>オオグチ</t>
    </rPh>
    <rPh sb="2" eb="4">
      <t>カブヌシ</t>
    </rPh>
    <rPh sb="5" eb="7">
      <t>メイボ</t>
    </rPh>
    <rPh sb="8" eb="10">
      <t>ジョウイ</t>
    </rPh>
    <rPh sb="12" eb="13">
      <t>イ</t>
    </rPh>
    <phoneticPr fontId="3"/>
  </si>
  <si>
    <t>氏名又は名称</t>
  </si>
  <si>
    <t>住所</t>
    <phoneticPr fontId="3"/>
  </si>
  <si>
    <t>保有する議
決権の数</t>
    <phoneticPr fontId="3"/>
  </si>
  <si>
    <t>保有する議
決権の割合</t>
    <phoneticPr fontId="3"/>
  </si>
  <si>
    <t>株主順位</t>
    <rPh sb="0" eb="2">
      <t>カブヌシ</t>
    </rPh>
    <rPh sb="2" eb="4">
      <t>ジュンイ</t>
    </rPh>
    <phoneticPr fontId="3"/>
  </si>
  <si>
    <t>２</t>
    <phoneticPr fontId="3"/>
  </si>
  <si>
    <t>　卸売業務に係る取扱品目についての取扱高及び売上損益</t>
    <rPh sb="1" eb="3">
      <t>オロシウリ</t>
    </rPh>
    <rPh sb="3" eb="5">
      <t>ギョウム</t>
    </rPh>
    <rPh sb="6" eb="7">
      <t>カカ</t>
    </rPh>
    <rPh sb="8" eb="10">
      <t>トリアツカイ</t>
    </rPh>
    <rPh sb="10" eb="12">
      <t>ヒンモク</t>
    </rPh>
    <rPh sb="17" eb="20">
      <t>トリアツカイダカ</t>
    </rPh>
    <rPh sb="20" eb="21">
      <t>オヨ</t>
    </rPh>
    <rPh sb="22" eb="24">
      <t>ウリアゲ</t>
    </rPh>
    <rPh sb="24" eb="26">
      <t>ソンエキ</t>
    </rPh>
    <phoneticPr fontId="3"/>
  </si>
  <si>
    <t>①本卸売市場分</t>
    <rPh sb="0" eb="7">
      <t>ニンテイウオロシウリシジョウブンゴウケイ</t>
    </rPh>
    <phoneticPr fontId="3"/>
  </si>
  <si>
    <t>種類</t>
    <rPh sb="0" eb="2">
      <t>シュルイ</t>
    </rPh>
    <phoneticPr fontId="3"/>
  </si>
  <si>
    <t>受託販売</t>
    <rPh sb="0" eb="2">
      <t>ジュタク</t>
    </rPh>
    <rPh sb="2" eb="4">
      <t>ハンバイ</t>
    </rPh>
    <phoneticPr fontId="3"/>
  </si>
  <si>
    <t>買付販売</t>
    <rPh sb="0" eb="2">
      <t>カイツケ</t>
    </rPh>
    <rPh sb="2" eb="4">
      <t>ハンバイ</t>
    </rPh>
    <phoneticPr fontId="3"/>
  </si>
  <si>
    <t>卸売業務合計</t>
    <rPh sb="0" eb="2">
      <t>オロシウリ</t>
    </rPh>
    <rPh sb="2" eb="4">
      <t>ギョウム</t>
    </rPh>
    <rPh sb="4" eb="6">
      <t>ゴウケイ</t>
    </rPh>
    <phoneticPr fontId="3"/>
  </si>
  <si>
    <t>金額</t>
    <rPh sb="0" eb="2">
      <t>キンガク</t>
    </rPh>
    <phoneticPr fontId="3"/>
  </si>
  <si>
    <t>委託手数料</t>
    <rPh sb="0" eb="1">
      <t>イ</t>
    </rPh>
    <rPh sb="1" eb="2">
      <t>コトヅケ</t>
    </rPh>
    <rPh sb="2" eb="5">
      <t>テスウリョウ</t>
    </rPh>
    <phoneticPr fontId="3"/>
  </si>
  <si>
    <t>買付販売
利益（損失）金額</t>
    <rPh sb="0" eb="2">
      <t>カイツケ</t>
    </rPh>
    <rPh sb="2" eb="4">
      <t>ハンバイ</t>
    </rPh>
    <rPh sb="5" eb="7">
      <t>リエキ</t>
    </rPh>
    <rPh sb="8" eb="10">
      <t>ソンシツ</t>
    </rPh>
    <rPh sb="11" eb="13">
      <t>キンガク</t>
    </rPh>
    <phoneticPr fontId="3"/>
  </si>
  <si>
    <t>販売利益（損失）
金額</t>
    <rPh sb="0" eb="2">
      <t>ハンバイ</t>
    </rPh>
    <rPh sb="2" eb="4">
      <t>リエキ</t>
    </rPh>
    <rPh sb="5" eb="7">
      <t>ソンシツ</t>
    </rPh>
    <rPh sb="9" eb="11">
      <t>キンガク</t>
    </rPh>
    <phoneticPr fontId="3"/>
  </si>
  <si>
    <t>当期合計(A)</t>
    <rPh sb="0" eb="2">
      <t>トウキ</t>
    </rPh>
    <rPh sb="2" eb="4">
      <t>ゴウケイ</t>
    </rPh>
    <phoneticPr fontId="3"/>
  </si>
  <si>
    <t>前年同期(B)</t>
    <rPh sb="0" eb="2">
      <t>ゼンネン</t>
    </rPh>
    <rPh sb="2" eb="4">
      <t>ドウキ</t>
    </rPh>
    <phoneticPr fontId="3"/>
  </si>
  <si>
    <t>前年同期対比(A/B)</t>
    <rPh sb="0" eb="2">
      <t>ゼンネン</t>
    </rPh>
    <rPh sb="2" eb="4">
      <t>ドウキ</t>
    </rPh>
    <rPh sb="4" eb="6">
      <t>タイヒ</t>
    </rPh>
    <phoneticPr fontId="3"/>
  </si>
  <si>
    <t>%</t>
  </si>
  <si>
    <t>②全ての認定を受けた卸売市場分合計</t>
    <rPh sb="1" eb="2">
      <t>スベ</t>
    </rPh>
    <rPh sb="4" eb="6">
      <t>ニンテイ</t>
    </rPh>
    <rPh sb="7" eb="8">
      <t>ウ</t>
    </rPh>
    <rPh sb="10" eb="12">
      <t>オロシウリ</t>
    </rPh>
    <rPh sb="12" eb="14">
      <t>シジョウ</t>
    </rPh>
    <rPh sb="14" eb="15">
      <t>ブン</t>
    </rPh>
    <rPh sb="15" eb="17">
      <t>ゴウケイ</t>
    </rPh>
    <phoneticPr fontId="3"/>
  </si>
  <si>
    <t>(2)</t>
    <phoneticPr fontId="3"/>
  </si>
  <si>
    <t>　集荷先別取扱高の状況</t>
    <rPh sb="1" eb="3">
      <t>シュウカ</t>
    </rPh>
    <rPh sb="3" eb="4">
      <t>サキ</t>
    </rPh>
    <rPh sb="4" eb="5">
      <t>ベツ</t>
    </rPh>
    <rPh sb="5" eb="8">
      <t>トリアツカイダカ</t>
    </rPh>
    <rPh sb="9" eb="11">
      <t>ジョウキョウ</t>
    </rPh>
    <phoneticPr fontId="3"/>
  </si>
  <si>
    <t>①本卸売市場分</t>
    <phoneticPr fontId="3"/>
  </si>
  <si>
    <t>区分</t>
    <rPh sb="0" eb="2">
      <t>クブン</t>
    </rPh>
    <phoneticPr fontId="3"/>
  </si>
  <si>
    <t>生産者個人</t>
    <phoneticPr fontId="3"/>
  </si>
  <si>
    <t>生産者任意組合</t>
  </si>
  <si>
    <t>出荷団体</t>
  </si>
  <si>
    <t>産地出荷業者</t>
  </si>
  <si>
    <t>商社</t>
    <rPh sb="0" eb="2">
      <t>ショウシャ</t>
    </rPh>
    <phoneticPr fontId="3"/>
  </si>
  <si>
    <t>上段に買付集荷に係る数値を内数で記載してください。</t>
    <rPh sb="0" eb="2">
      <t>ジョウダン</t>
    </rPh>
    <rPh sb="3" eb="5">
      <t>カイツケ</t>
    </rPh>
    <rPh sb="5" eb="7">
      <t>シュウカ</t>
    </rPh>
    <rPh sb="8" eb="9">
      <t>カカ</t>
    </rPh>
    <rPh sb="10" eb="12">
      <t>スウチ</t>
    </rPh>
    <rPh sb="13" eb="15">
      <t>ウチスウ</t>
    </rPh>
    <rPh sb="16" eb="18">
      <t>キサイ</t>
    </rPh>
    <phoneticPr fontId="3"/>
  </si>
  <si>
    <t>半角数値を入力していただければ自動的に（　）書きになります。</t>
    <rPh sb="0" eb="2">
      <t>ハンカク</t>
    </rPh>
    <rPh sb="2" eb="4">
      <t>スウチ</t>
    </rPh>
    <rPh sb="5" eb="7">
      <t>ニュウリョク</t>
    </rPh>
    <rPh sb="15" eb="18">
      <t>ジドウテキ</t>
    </rPh>
    <rPh sb="22" eb="23">
      <t>カ</t>
    </rPh>
    <phoneticPr fontId="3"/>
  </si>
  <si>
    <t>備考</t>
    <rPh sb="0" eb="2">
      <t>ビコウ</t>
    </rPh>
    <phoneticPr fontId="3"/>
  </si>
  <si>
    <t>②全ての認定を受けた卸売市場分合計</t>
  </si>
  <si>
    <t>(3)</t>
  </si>
  <si>
    <t>　販売先別取扱高及び販売代金の平均回収日数の状況</t>
    <rPh sb="1" eb="4">
      <t>ハンバイサキ</t>
    </rPh>
    <rPh sb="4" eb="5">
      <t>ベツ</t>
    </rPh>
    <rPh sb="5" eb="8">
      <t>トリアツカイダカ</t>
    </rPh>
    <rPh sb="8" eb="9">
      <t>オヨ</t>
    </rPh>
    <rPh sb="10" eb="12">
      <t>ハンバイ</t>
    </rPh>
    <rPh sb="12" eb="14">
      <t>ダイキン</t>
    </rPh>
    <rPh sb="15" eb="17">
      <t>ヘイキン</t>
    </rPh>
    <rPh sb="17" eb="19">
      <t>カイシュウ</t>
    </rPh>
    <rPh sb="19" eb="21">
      <t>ニッスウ</t>
    </rPh>
    <rPh sb="22" eb="24">
      <t>ジョウキョウ</t>
    </rPh>
    <phoneticPr fontId="3"/>
  </si>
  <si>
    <t>①本卸売市場分</t>
    <rPh sb="1" eb="2">
      <t>ブン</t>
    </rPh>
    <rPh sb="2" eb="4">
      <t>オロシウリ</t>
    </rPh>
    <rPh sb="4" eb="6">
      <t>シジョウ</t>
    </rPh>
    <rPh sb="6" eb="7">
      <t>ブン</t>
    </rPh>
    <phoneticPr fontId="2"/>
  </si>
  <si>
    <t>仲卸業者</t>
    <rPh sb="0" eb="2">
      <t>ナカオロシ</t>
    </rPh>
    <rPh sb="2" eb="4">
      <t>ギョウシャ</t>
    </rPh>
    <phoneticPr fontId="3"/>
  </si>
  <si>
    <t>自社等</t>
    <rPh sb="0" eb="2">
      <t>ジシャ</t>
    </rPh>
    <rPh sb="2" eb="3">
      <t>トウ</t>
    </rPh>
    <phoneticPr fontId="3"/>
  </si>
  <si>
    <t>第三者</t>
    <rPh sb="0" eb="3">
      <t>ダイサンシャ</t>
    </rPh>
    <phoneticPr fontId="3"/>
  </si>
  <si>
    <t>うち他市場への転送</t>
    <rPh sb="2" eb="5">
      <t>タシジョウ</t>
    </rPh>
    <rPh sb="7" eb="9">
      <t>テンソウ</t>
    </rPh>
    <phoneticPr fontId="3"/>
  </si>
  <si>
    <t>平均回収日数</t>
    <phoneticPr fontId="3"/>
  </si>
  <si>
    <t>日</t>
    <rPh sb="0" eb="1">
      <t>ニチ</t>
    </rPh>
    <phoneticPr fontId="3"/>
  </si>
  <si>
    <t>(4)</t>
    <phoneticPr fontId="3"/>
  </si>
  <si>
    <t>　販売方法別取引の状況</t>
    <phoneticPr fontId="3"/>
  </si>
  <si>
    <t>せり・入札</t>
    <phoneticPr fontId="3"/>
  </si>
  <si>
    <t>相対取引</t>
    <rPh sb="0" eb="2">
      <t>アイタイ</t>
    </rPh>
    <rPh sb="2" eb="4">
      <t>トリヒキ</t>
    </rPh>
    <phoneticPr fontId="3"/>
  </si>
  <si>
    <t>うち商物
分離取引</t>
    <phoneticPr fontId="3"/>
  </si>
  <si>
    <t>(5)</t>
  </si>
  <si>
    <t>　受託販売に係る委託者への代金決済の状況</t>
    <rPh sb="1" eb="3">
      <t>ジュタク</t>
    </rPh>
    <rPh sb="3" eb="5">
      <t>ハンバイ</t>
    </rPh>
    <rPh sb="6" eb="7">
      <t>カカ</t>
    </rPh>
    <rPh sb="8" eb="11">
      <t>イタクシャ</t>
    </rPh>
    <rPh sb="13" eb="15">
      <t>ダイキン</t>
    </rPh>
    <rPh sb="15" eb="17">
      <t>ケッサイ</t>
    </rPh>
    <rPh sb="18" eb="20">
      <t>ジョウキョウ</t>
    </rPh>
    <phoneticPr fontId="3"/>
  </si>
  <si>
    <t>支払日までの日数</t>
    <rPh sb="0" eb="3">
      <t>シハライビ</t>
    </rPh>
    <rPh sb="6" eb="8">
      <t>ニッスウ</t>
    </rPh>
    <phoneticPr fontId="3"/>
  </si>
  <si>
    <t>最高日数</t>
    <rPh sb="0" eb="2">
      <t>サイコウ</t>
    </rPh>
    <rPh sb="2" eb="4">
      <t>ニッスウ</t>
    </rPh>
    <phoneticPr fontId="3"/>
  </si>
  <si>
    <t>平均日数</t>
    <rPh sb="0" eb="2">
      <t>ヘイキン</t>
    </rPh>
    <rPh sb="2" eb="4">
      <t>ニッスウ</t>
    </rPh>
    <phoneticPr fontId="3"/>
  </si>
  <si>
    <t>(6)</t>
  </si>
  <si>
    <t>　奨励金等の支出状況</t>
    <rPh sb="1" eb="4">
      <t>ショウレイキン</t>
    </rPh>
    <rPh sb="4" eb="5">
      <t>トウ</t>
    </rPh>
    <rPh sb="6" eb="8">
      <t>シシュツ</t>
    </rPh>
    <rPh sb="8" eb="10">
      <t>ジョウキョウ</t>
    </rPh>
    <phoneticPr fontId="3"/>
  </si>
  <si>
    <t>奨励金等の種類</t>
    <rPh sb="0" eb="3">
      <t>ショウレイキン</t>
    </rPh>
    <rPh sb="3" eb="4">
      <t>トウ</t>
    </rPh>
    <rPh sb="5" eb="7">
      <t>シュルイ</t>
    </rPh>
    <phoneticPr fontId="3"/>
  </si>
  <si>
    <t>対象品目</t>
    <rPh sb="0" eb="2">
      <t>タイショウ</t>
    </rPh>
    <rPh sb="2" eb="4">
      <t>ヒンモク</t>
    </rPh>
    <phoneticPr fontId="3"/>
  </si>
  <si>
    <t>交付基準
（交付率等）</t>
    <rPh sb="0" eb="2">
      <t>コウフ</t>
    </rPh>
    <rPh sb="2" eb="4">
      <t>キジュン</t>
    </rPh>
    <rPh sb="6" eb="8">
      <t>コウフ</t>
    </rPh>
    <rPh sb="8" eb="9">
      <t>リツ</t>
    </rPh>
    <rPh sb="9" eb="10">
      <t>トウ</t>
    </rPh>
    <phoneticPr fontId="3"/>
  </si>
  <si>
    <t>交付金額</t>
    <rPh sb="0" eb="2">
      <t>コウフ</t>
    </rPh>
    <rPh sb="2" eb="4">
      <t>キンガク</t>
    </rPh>
    <rPh sb="3" eb="4">
      <t>ガク</t>
    </rPh>
    <phoneticPr fontId="3"/>
  </si>
  <si>
    <t>交付金額に対応する卸売金額</t>
    <rPh sb="0" eb="2">
      <t>コウフ</t>
    </rPh>
    <rPh sb="2" eb="4">
      <t>キンガク</t>
    </rPh>
    <rPh sb="3" eb="4">
      <t>ガク</t>
    </rPh>
    <rPh sb="5" eb="7">
      <t>タイオウ</t>
    </rPh>
    <rPh sb="9" eb="11">
      <t>オロシウリ</t>
    </rPh>
    <rPh sb="11" eb="13">
      <t>キンガク</t>
    </rPh>
    <phoneticPr fontId="3"/>
  </si>
  <si>
    <t>交付先の　数</t>
    <rPh sb="0" eb="2">
      <t>コウフ</t>
    </rPh>
    <rPh sb="2" eb="3">
      <t>サキ</t>
    </rPh>
    <rPh sb="5" eb="6">
      <t>カズ</t>
    </rPh>
    <phoneticPr fontId="3"/>
  </si>
  <si>
    <t>備　　考</t>
    <rPh sb="0" eb="1">
      <t>ビ</t>
    </rPh>
    <rPh sb="3" eb="4">
      <t>コウ</t>
    </rPh>
    <phoneticPr fontId="3"/>
  </si>
  <si>
    <t>定率出荷奨励金</t>
    <rPh sb="0" eb="2">
      <t>テイリツ</t>
    </rPh>
    <rPh sb="2" eb="4">
      <t>シュッカ</t>
    </rPh>
    <rPh sb="4" eb="7">
      <t>ショウレイキン</t>
    </rPh>
    <phoneticPr fontId="3"/>
  </si>
  <si>
    <t>小計</t>
    <rPh sb="0" eb="2">
      <t>ショウケイ</t>
    </rPh>
    <phoneticPr fontId="3"/>
  </si>
  <si>
    <t>特別出荷奨励金</t>
    <rPh sb="0" eb="2">
      <t>トクベツ</t>
    </rPh>
    <rPh sb="2" eb="4">
      <t>シュッカ</t>
    </rPh>
    <rPh sb="4" eb="7">
      <t>ショウレイキン</t>
    </rPh>
    <phoneticPr fontId="3"/>
  </si>
  <si>
    <t>定額</t>
    <rPh sb="0" eb="2">
      <t>テイガク</t>
    </rPh>
    <phoneticPr fontId="3"/>
  </si>
  <si>
    <t>定率</t>
    <rPh sb="0" eb="2">
      <t>テイリツ</t>
    </rPh>
    <phoneticPr fontId="3"/>
  </si>
  <si>
    <t>出荷単位(箱､㎏等)当たり</t>
    <phoneticPr fontId="3"/>
  </si>
  <si>
    <t>出荷者と協議した額､率</t>
    <phoneticPr fontId="3"/>
  </si>
  <si>
    <t>定額</t>
  </si>
  <si>
    <t>定率</t>
  </si>
  <si>
    <t>出荷単位(箱､㎏等)当たり</t>
  </si>
  <si>
    <t>出荷者と協議した額､率</t>
  </si>
  <si>
    <t>定率完納奨励金</t>
    <rPh sb="0" eb="2">
      <t>テイリツ</t>
    </rPh>
    <rPh sb="2" eb="4">
      <t>カンノウ</t>
    </rPh>
    <rPh sb="4" eb="7">
      <t>ショウレイキン</t>
    </rPh>
    <phoneticPr fontId="3"/>
  </si>
  <si>
    <t>1/1000未満</t>
    <phoneticPr fontId="3"/>
  </si>
  <si>
    <t>1/1000以上2/1000未満</t>
    <phoneticPr fontId="3"/>
  </si>
  <si>
    <t>2/1000以上3/1000未満</t>
    <phoneticPr fontId="3"/>
  </si>
  <si>
    <t>3/1000以上4/1000未満</t>
    <phoneticPr fontId="3"/>
  </si>
  <si>
    <t>4/1000以上5/1000未満</t>
    <phoneticPr fontId="3"/>
  </si>
  <si>
    <t>5/1000以上6/1000未満</t>
    <phoneticPr fontId="3"/>
  </si>
  <si>
    <t>6/1000以上7/1000未満</t>
    <phoneticPr fontId="3"/>
  </si>
  <si>
    <t>7/1000以上8/1000未満</t>
    <phoneticPr fontId="3"/>
  </si>
  <si>
    <t>8/1000以上9/1000未満</t>
    <phoneticPr fontId="3"/>
  </si>
  <si>
    <t>9/1000以上10/1000未満</t>
    <phoneticPr fontId="3"/>
  </si>
  <si>
    <t>10/1000以上</t>
    <phoneticPr fontId="3"/>
  </si>
  <si>
    <t>特別完納奨励金</t>
    <rPh sb="0" eb="2">
      <t>トクベツ</t>
    </rPh>
    <rPh sb="2" eb="4">
      <t>カンノウ</t>
    </rPh>
    <rPh sb="4" eb="7">
      <t>ショウレイキン</t>
    </rPh>
    <phoneticPr fontId="3"/>
  </si>
  <si>
    <t>仲卸､買参組合事務費等助成金</t>
    <phoneticPr fontId="3"/>
  </si>
  <si>
    <t>イベント等協賛金</t>
    <phoneticPr fontId="3"/>
  </si>
  <si>
    <t>施設整備助成金</t>
    <phoneticPr fontId="3"/>
  </si>
  <si>
    <t>荷引き料</t>
    <phoneticPr fontId="3"/>
  </si>
  <si>
    <t>②全ての認定を受けた卸売市場分合計</t>
    <rPh sb="1" eb="2">
      <t>スベ</t>
    </rPh>
    <rPh sb="4" eb="6">
      <t>ニンテイ</t>
    </rPh>
    <rPh sb="7" eb="8">
      <t>ウ</t>
    </rPh>
    <rPh sb="10" eb="12">
      <t>オロシウリ</t>
    </rPh>
    <rPh sb="12" eb="14">
      <t>シジョウ</t>
    </rPh>
    <rPh sb="14" eb="15">
      <t>ブン</t>
    </rPh>
    <rPh sb="15" eb="17">
      <t>ゴウケイ</t>
    </rPh>
    <phoneticPr fontId="2"/>
  </si>
  <si>
    <t>(7)</t>
    <phoneticPr fontId="3"/>
  </si>
  <si>
    <t>場外保管場所の状況</t>
    <rPh sb="0" eb="2">
      <t>ジョウガイ</t>
    </rPh>
    <rPh sb="2" eb="4">
      <t>ホカン</t>
    </rPh>
    <rPh sb="4" eb="6">
      <t>バショ</t>
    </rPh>
    <rPh sb="7" eb="9">
      <t>ジョウキョウ</t>
    </rPh>
    <phoneticPr fontId="3"/>
  </si>
  <si>
    <t>位置</t>
    <rPh sb="0" eb="2">
      <t>イチ</t>
    </rPh>
    <phoneticPr fontId="3"/>
  </si>
  <si>
    <t>指定等年月日</t>
    <rPh sb="0" eb="2">
      <t>シテイ</t>
    </rPh>
    <rPh sb="2" eb="3">
      <t>トウ</t>
    </rPh>
    <rPh sb="3" eb="6">
      <t>ネンガッピ</t>
    </rPh>
    <phoneticPr fontId="3"/>
  </si>
  <si>
    <t>主な保管品目</t>
    <rPh sb="0" eb="1">
      <t>オモ</t>
    </rPh>
    <rPh sb="2" eb="4">
      <t>ホカン</t>
    </rPh>
    <rPh sb="4" eb="6">
      <t>ヒンモク</t>
    </rPh>
    <phoneticPr fontId="3"/>
  </si>
  <si>
    <t>温度管理の有無</t>
    <rPh sb="0" eb="2">
      <t>オンド</t>
    </rPh>
    <rPh sb="2" eb="4">
      <t>カンリ</t>
    </rPh>
    <rPh sb="5" eb="7">
      <t>ウム</t>
    </rPh>
    <phoneticPr fontId="3"/>
  </si>
  <si>
    <t>３</t>
    <phoneticPr fontId="3"/>
  </si>
  <si>
    <t>附帯業務等の概況</t>
    <rPh sb="0" eb="2">
      <t>フタイ</t>
    </rPh>
    <rPh sb="2" eb="4">
      <t>ギョウム</t>
    </rPh>
    <rPh sb="4" eb="5">
      <t>トウ</t>
    </rPh>
    <rPh sb="6" eb="8">
      <t>ガイキョウ</t>
    </rPh>
    <phoneticPr fontId="3"/>
  </si>
  <si>
    <t>　附帯業務の概況</t>
    <rPh sb="1" eb="3">
      <t>フタイ</t>
    </rPh>
    <rPh sb="3" eb="5">
      <t>ギョウム</t>
    </rPh>
    <rPh sb="6" eb="8">
      <t>ガイキョウ</t>
    </rPh>
    <phoneticPr fontId="3"/>
  </si>
  <si>
    <t>業務の内容</t>
    <rPh sb="0" eb="2">
      <t>ギョウム</t>
    </rPh>
    <rPh sb="3" eb="5">
      <t>ナイヨウ</t>
    </rPh>
    <phoneticPr fontId="3"/>
  </si>
  <si>
    <t>売上高</t>
    <rPh sb="0" eb="3">
      <t>ウリアゲダカ</t>
    </rPh>
    <phoneticPr fontId="3"/>
  </si>
  <si>
    <t>附帯業務利益(損失)金額</t>
    <rPh sb="0" eb="2">
      <t>フタイ</t>
    </rPh>
    <rPh sb="2" eb="4">
      <t>ギョウム</t>
    </rPh>
    <rPh sb="4" eb="6">
      <t>リエキ</t>
    </rPh>
    <rPh sb="7" eb="9">
      <t>ソンシツ</t>
    </rPh>
    <rPh sb="10" eb="12">
      <t>キンガク</t>
    </rPh>
    <phoneticPr fontId="3"/>
  </si>
  <si>
    <t>　兼業業務の概況</t>
    <rPh sb="1" eb="3">
      <t>ケンギョウ</t>
    </rPh>
    <rPh sb="3" eb="5">
      <t>ギョウム</t>
    </rPh>
    <rPh sb="6" eb="8">
      <t>ガイキョウ</t>
    </rPh>
    <phoneticPr fontId="3"/>
  </si>
  <si>
    <t>兼業業務税引前当期純利益(損失)金額</t>
    <rPh sb="0" eb="2">
      <t>ケンギョウ</t>
    </rPh>
    <rPh sb="2" eb="4">
      <t>ギョウム</t>
    </rPh>
    <rPh sb="4" eb="7">
      <t>ゼイビキマエ</t>
    </rPh>
    <rPh sb="7" eb="9">
      <t>トウキ</t>
    </rPh>
    <rPh sb="9" eb="12">
      <t>ジュンリエキ</t>
    </rPh>
    <rPh sb="13" eb="15">
      <t>ソンシツ</t>
    </rPh>
    <rPh sb="16" eb="18">
      <t>キンガク</t>
    </rPh>
    <phoneticPr fontId="3"/>
  </si>
  <si>
    <t>　他の法人に対する支配関係の概要</t>
    <rPh sb="1" eb="2">
      <t>タ</t>
    </rPh>
    <rPh sb="3" eb="5">
      <t>ホウジン</t>
    </rPh>
    <rPh sb="6" eb="7">
      <t>タイ</t>
    </rPh>
    <rPh sb="9" eb="11">
      <t>シハイ</t>
    </rPh>
    <rPh sb="11" eb="13">
      <t>カンケイ</t>
    </rPh>
    <rPh sb="14" eb="16">
      <t>ガイヨウ</t>
    </rPh>
    <phoneticPr fontId="3"/>
  </si>
  <si>
    <t>法人の名称</t>
    <rPh sb="0" eb="2">
      <t>ホウジン</t>
    </rPh>
    <rPh sb="3" eb="5">
      <t>メイショウ</t>
    </rPh>
    <phoneticPr fontId="3"/>
  </si>
  <si>
    <t>所在地</t>
    <rPh sb="0" eb="3">
      <t>ショザイチ</t>
    </rPh>
    <phoneticPr fontId="3"/>
  </si>
  <si>
    <t>事業内容</t>
    <rPh sb="0" eb="2">
      <t>ジギョウ</t>
    </rPh>
    <rPh sb="2" eb="4">
      <t>ナイヨウ</t>
    </rPh>
    <phoneticPr fontId="3"/>
  </si>
  <si>
    <t>資本金</t>
    <rPh sb="0" eb="3">
      <t>シホンキン</t>
    </rPh>
    <phoneticPr fontId="3"/>
  </si>
  <si>
    <t>当期純利益(損失)額</t>
    <rPh sb="0" eb="2">
      <t>トウキ</t>
    </rPh>
    <rPh sb="2" eb="5">
      <t>ジュンリエキ</t>
    </rPh>
    <rPh sb="6" eb="8">
      <t>ソンシツ</t>
    </rPh>
    <rPh sb="9" eb="10">
      <t>ガク</t>
    </rPh>
    <phoneticPr fontId="3"/>
  </si>
  <si>
    <t>純資産額</t>
    <rPh sb="0" eb="3">
      <t>ジュンシサン</t>
    </rPh>
    <rPh sb="3" eb="4">
      <t>ガク</t>
    </rPh>
    <phoneticPr fontId="3"/>
  </si>
  <si>
    <t>第２　経理の状況</t>
    <rPh sb="0" eb="1">
      <t>ダイ</t>
    </rPh>
    <rPh sb="3" eb="5">
      <t>ケイリ</t>
    </rPh>
    <rPh sb="6" eb="8">
      <t>ジョウキョウ</t>
    </rPh>
    <phoneticPr fontId="3"/>
  </si>
  <si>
    <t>貸借対照表</t>
    <rPh sb="0" eb="2">
      <t>タイシャク</t>
    </rPh>
    <rPh sb="2" eb="5">
      <t>タイショウヒョウ</t>
    </rPh>
    <phoneticPr fontId="3"/>
  </si>
  <si>
    <t>科目</t>
    <rPh sb="0" eb="1">
      <t>カ</t>
    </rPh>
    <rPh sb="1" eb="2">
      <t>メ</t>
    </rPh>
    <phoneticPr fontId="3"/>
  </si>
  <si>
    <t>金額</t>
    <rPh sb="0" eb="1">
      <t>キン</t>
    </rPh>
    <rPh sb="1" eb="2">
      <t>ガク</t>
    </rPh>
    <phoneticPr fontId="3"/>
  </si>
  <si>
    <t>税込</t>
    <rPh sb="0" eb="2">
      <t>ゼイコミ</t>
    </rPh>
    <phoneticPr fontId="3"/>
  </si>
  <si>
    <t>（資産の部）</t>
  </si>
  <si>
    <t>（負債の部）</t>
    <phoneticPr fontId="3"/>
  </si>
  <si>
    <t>税抜き</t>
    <rPh sb="0" eb="2">
      <t>ゼイヌ</t>
    </rPh>
    <phoneticPr fontId="3"/>
  </si>
  <si>
    <t>Ⅰ　流動資産</t>
  </si>
  <si>
    <t>Ⅳ　流動負債</t>
  </si>
  <si>
    <t>現金</t>
  </si>
  <si>
    <t>受託販売未払金</t>
  </si>
  <si>
    <t>預金</t>
  </si>
  <si>
    <t>支払手形（受託）</t>
  </si>
  <si>
    <t>原則的な企業会計の基準</t>
    <phoneticPr fontId="3"/>
  </si>
  <si>
    <t>売掛金</t>
  </si>
  <si>
    <t>荷主預り金</t>
  </si>
  <si>
    <t>中小企業の会計に関する指針</t>
    <phoneticPr fontId="3"/>
  </si>
  <si>
    <t>受取手形</t>
  </si>
  <si>
    <t>（小計）</t>
    <rPh sb="1" eb="3">
      <t>ショウケイ</t>
    </rPh>
    <phoneticPr fontId="3"/>
  </si>
  <si>
    <t>中小企業の会計に関する基本要領</t>
    <phoneticPr fontId="3"/>
  </si>
  <si>
    <t>有価証券</t>
  </si>
  <si>
    <t>買掛金（買付け）</t>
  </si>
  <si>
    <t>親会社株式</t>
  </si>
  <si>
    <t>支払手形（買付け）</t>
  </si>
  <si>
    <t>商品</t>
  </si>
  <si>
    <t>預り金（買付け）</t>
  </si>
  <si>
    <t>貯蔵品</t>
  </si>
  <si>
    <t>前渡金</t>
  </si>
  <si>
    <t>買掛金（その他）</t>
  </si>
  <si>
    <t>荷主前渡金</t>
  </si>
  <si>
    <t>支払手形（その他）</t>
  </si>
  <si>
    <t>前払費用</t>
  </si>
  <si>
    <t>短期借入金</t>
  </si>
  <si>
    <t>未収収益</t>
  </si>
  <si>
    <t>未払金</t>
  </si>
  <si>
    <t>立替金</t>
  </si>
  <si>
    <t>未払法人税等</t>
  </si>
  <si>
    <t>短期貸付金</t>
  </si>
  <si>
    <t>未払消費税等</t>
  </si>
  <si>
    <t>未収金</t>
  </si>
  <si>
    <t>未払費用</t>
  </si>
  <si>
    <t>仮払金</t>
  </si>
  <si>
    <t>前受金</t>
  </si>
  <si>
    <t>預り金（その他）</t>
  </si>
  <si>
    <t>前受収益</t>
  </si>
  <si>
    <t>仮受金</t>
  </si>
  <si>
    <t>賞与引当金</t>
  </si>
  <si>
    <t>貸倒引当金</t>
  </si>
  <si>
    <t>Ⅱ　固定資産</t>
  </si>
  <si>
    <t>１　有形固定資産</t>
  </si>
  <si>
    <t>建物</t>
  </si>
  <si>
    <t>構築物</t>
  </si>
  <si>
    <t>Ⅴ　固定負債</t>
  </si>
  <si>
    <t>機械及び装置</t>
  </si>
  <si>
    <t>長期借入金</t>
  </si>
  <si>
    <t>船舶及び車両その他の陸上運搬具</t>
  </si>
  <si>
    <t>預り保証金</t>
  </si>
  <si>
    <t>工具、器具及び備品</t>
  </si>
  <si>
    <t>繰延税金負債</t>
  </si>
  <si>
    <t>土地</t>
  </si>
  <si>
    <t>退職給与引当金</t>
    <rPh sb="3" eb="4">
      <t>アタ</t>
    </rPh>
    <phoneticPr fontId="3"/>
  </si>
  <si>
    <t>建設仮勘定</t>
  </si>
  <si>
    <t>２　無形固定資産</t>
  </si>
  <si>
    <t>のれん</t>
    <phoneticPr fontId="3"/>
  </si>
  <si>
    <t>借地権</t>
  </si>
  <si>
    <t>電話加入権</t>
  </si>
  <si>
    <t>施設負担金</t>
  </si>
  <si>
    <t>負債合計</t>
    <rPh sb="0" eb="2">
      <t>フサイ</t>
    </rPh>
    <rPh sb="2" eb="4">
      <t>ゴウケイ</t>
    </rPh>
    <phoneticPr fontId="3"/>
  </si>
  <si>
    <t>（純資産の部）</t>
    <rPh sb="1" eb="4">
      <t>ジュンシサン</t>
    </rPh>
    <phoneticPr fontId="3"/>
  </si>
  <si>
    <t>Ⅵ　株主資本</t>
    <rPh sb="2" eb="4">
      <t>カブヌシ</t>
    </rPh>
    <rPh sb="4" eb="6">
      <t>シホン</t>
    </rPh>
    <phoneticPr fontId="3"/>
  </si>
  <si>
    <t>１　資本金</t>
    <rPh sb="2" eb="5">
      <t>シホンキン</t>
    </rPh>
    <phoneticPr fontId="3"/>
  </si>
  <si>
    <t>２　新株式申込証拠金</t>
    <rPh sb="2" eb="5">
      <t>シンカブシキ</t>
    </rPh>
    <rPh sb="5" eb="7">
      <t>モウシコミ</t>
    </rPh>
    <rPh sb="7" eb="10">
      <t>ショウコキン</t>
    </rPh>
    <phoneticPr fontId="3"/>
  </si>
  <si>
    <t>３　投資その他の資産</t>
  </si>
  <si>
    <t>３　資本剰余金</t>
    <rPh sb="2" eb="4">
      <t>シホン</t>
    </rPh>
    <rPh sb="4" eb="7">
      <t>ジョウヨキン</t>
    </rPh>
    <phoneticPr fontId="3"/>
  </si>
  <si>
    <t>投資有価証券</t>
  </si>
  <si>
    <t>資本準備金</t>
    <rPh sb="0" eb="2">
      <t>シホン</t>
    </rPh>
    <rPh sb="2" eb="5">
      <t>ジュンビキン</t>
    </rPh>
    <phoneticPr fontId="3"/>
  </si>
  <si>
    <t>子会社株式</t>
  </si>
  <si>
    <t>その他資本剰余金</t>
    <rPh sb="6" eb="7">
      <t>アマ</t>
    </rPh>
    <phoneticPr fontId="3"/>
  </si>
  <si>
    <t>出資金</t>
  </si>
  <si>
    <t>子会社出資金</t>
  </si>
  <si>
    <t>長期貸付金</t>
  </si>
  <si>
    <t>開設者預託保証金</t>
  </si>
  <si>
    <t>定期預金</t>
  </si>
  <si>
    <t>４　利益剰余金</t>
    <rPh sb="2" eb="4">
      <t>リエキ</t>
    </rPh>
    <rPh sb="4" eb="7">
      <t>ジョウヨキン</t>
    </rPh>
    <phoneticPr fontId="3"/>
  </si>
  <si>
    <t>長期前払費用</t>
  </si>
  <si>
    <t>利益準備金</t>
    <rPh sb="0" eb="2">
      <t>リエキ</t>
    </rPh>
    <rPh sb="2" eb="5">
      <t>ジュンビキン</t>
    </rPh>
    <phoneticPr fontId="3"/>
  </si>
  <si>
    <t>事業者保険料</t>
  </si>
  <si>
    <t>その他利益剰余金</t>
    <rPh sb="3" eb="5">
      <t>リエキ</t>
    </rPh>
    <rPh sb="6" eb="7">
      <t>アマ</t>
    </rPh>
    <phoneticPr fontId="3"/>
  </si>
  <si>
    <t>繰延税金資産</t>
  </si>
  <si>
    <t>①　〇〇積立金</t>
    <rPh sb="4" eb="7">
      <t>ツミタテキン</t>
    </rPh>
    <phoneticPr fontId="3"/>
  </si>
  <si>
    <t>②　・・・・・・・・・・</t>
    <phoneticPr fontId="3"/>
  </si>
  <si>
    <r>
      <t>③　</t>
    </r>
    <r>
      <rPr>
        <sz val="9"/>
        <rFont val="ＭＳ Ｐ明朝"/>
        <family val="1"/>
        <charset val="128"/>
      </rPr>
      <t>繰越利益剰余金（繰越損失金）</t>
    </r>
    <rPh sb="2" eb="4">
      <t>クリコシ</t>
    </rPh>
    <rPh sb="4" eb="6">
      <t>リエキ</t>
    </rPh>
    <rPh sb="6" eb="9">
      <t>ジョウヨキン</t>
    </rPh>
    <rPh sb="10" eb="12">
      <t>クリコシ</t>
    </rPh>
    <rPh sb="12" eb="14">
      <t>ソンシツ</t>
    </rPh>
    <rPh sb="14" eb="15">
      <t>キン</t>
    </rPh>
    <phoneticPr fontId="3"/>
  </si>
  <si>
    <t>④</t>
    <phoneticPr fontId="3"/>
  </si>
  <si>
    <t>５　自己株式</t>
    <rPh sb="2" eb="4">
      <t>ジコ</t>
    </rPh>
    <rPh sb="4" eb="6">
      <t>カブシキ</t>
    </rPh>
    <phoneticPr fontId="3"/>
  </si>
  <si>
    <t>６　自己株式申込証拠金</t>
    <rPh sb="2" eb="4">
      <t>ジコ</t>
    </rPh>
    <rPh sb="4" eb="6">
      <t>カブシキ</t>
    </rPh>
    <rPh sb="6" eb="8">
      <t>モウシコミ</t>
    </rPh>
    <rPh sb="8" eb="11">
      <t>ショウコキン</t>
    </rPh>
    <phoneticPr fontId="3"/>
  </si>
  <si>
    <t>Ⅲ　繰延資産</t>
  </si>
  <si>
    <t>Ⅶ　評価・換算差額等</t>
    <rPh sb="2" eb="4">
      <t>ヒョウカ</t>
    </rPh>
    <rPh sb="5" eb="7">
      <t>カンサン</t>
    </rPh>
    <rPh sb="7" eb="9">
      <t>サガク</t>
    </rPh>
    <rPh sb="9" eb="10">
      <t>トウ</t>
    </rPh>
    <phoneticPr fontId="3"/>
  </si>
  <si>
    <t>創立費</t>
  </si>
  <si>
    <t>１　その他有価証券評価差額金</t>
    <rPh sb="4" eb="5">
      <t>タ</t>
    </rPh>
    <rPh sb="5" eb="7">
      <t>ユウカ</t>
    </rPh>
    <rPh sb="7" eb="9">
      <t>ショウケン</t>
    </rPh>
    <rPh sb="9" eb="11">
      <t>ヒョウカ</t>
    </rPh>
    <rPh sb="11" eb="13">
      <t>サガク</t>
    </rPh>
    <rPh sb="13" eb="14">
      <t>キン</t>
    </rPh>
    <phoneticPr fontId="3"/>
  </si>
  <si>
    <t>開業費</t>
  </si>
  <si>
    <t>２　繰越ヘッジ損益</t>
    <rPh sb="2" eb="4">
      <t>クリコシ</t>
    </rPh>
    <rPh sb="7" eb="9">
      <t>ソンエキ</t>
    </rPh>
    <phoneticPr fontId="3"/>
  </si>
  <si>
    <t>試験研究費</t>
  </si>
  <si>
    <t>３　土地再評価差額金</t>
    <rPh sb="2" eb="4">
      <t>トチ</t>
    </rPh>
    <rPh sb="4" eb="7">
      <t>サイヒョウカ</t>
    </rPh>
    <rPh sb="7" eb="9">
      <t>サガク</t>
    </rPh>
    <rPh sb="9" eb="10">
      <t>キン</t>
    </rPh>
    <phoneticPr fontId="3"/>
  </si>
  <si>
    <t>開発費</t>
  </si>
  <si>
    <t>新株発行費</t>
  </si>
  <si>
    <t>Ⅷ　新株予約権</t>
    <rPh sb="2" eb="4">
      <t>シンカブ</t>
    </rPh>
    <rPh sb="4" eb="7">
      <t>ヨヤクケン</t>
    </rPh>
    <phoneticPr fontId="3"/>
  </si>
  <si>
    <t>純資産合計</t>
    <rPh sb="0" eb="3">
      <t>ジュンシサン</t>
    </rPh>
    <rPh sb="3" eb="5">
      <t>ゴウケイ</t>
    </rPh>
    <phoneticPr fontId="3"/>
  </si>
  <si>
    <t>資産合計</t>
    <phoneticPr fontId="3"/>
  </si>
  <si>
    <t>負債及び純資産合計</t>
    <rPh sb="4" eb="7">
      <t>ジュンシサン</t>
    </rPh>
    <phoneticPr fontId="3"/>
  </si>
  <si>
    <t>注記</t>
    <rPh sb="0" eb="2">
      <t>チュウキ</t>
    </rPh>
    <phoneticPr fontId="3"/>
  </si>
  <si>
    <t>　採用する企業会計慣行</t>
    <rPh sb="1" eb="3">
      <t>サイヨウ</t>
    </rPh>
    <rPh sb="5" eb="7">
      <t>キギョウ</t>
    </rPh>
    <rPh sb="7" eb="9">
      <t>カイケイ</t>
    </rPh>
    <rPh sb="9" eb="11">
      <t>カンコウ</t>
    </rPh>
    <phoneticPr fontId="3"/>
  </si>
  <si>
    <t>　親会社及び支配関係を持っている法人に対する債権及び債務</t>
    <phoneticPr fontId="3"/>
  </si>
  <si>
    <t>（科目）</t>
    <rPh sb="1" eb="3">
      <t>カモク</t>
    </rPh>
    <phoneticPr fontId="3"/>
  </si>
  <si>
    <t>（金額）</t>
    <rPh sb="1" eb="3">
      <t>キンガク</t>
    </rPh>
    <phoneticPr fontId="3"/>
  </si>
  <si>
    <t>　重要な流動資産、取引所の相場のある株式及び社債について、その時価が取得価額又は制作価額よりも著しく低い場合においてその取得価額又は制作価額を付したとき、及び流動資産について会社計算規則第５条第６項の規定により価格を付した場合には、その旨</t>
    <rPh sb="40" eb="41">
      <t>セイ</t>
    </rPh>
    <rPh sb="89" eb="91">
      <t>ケイサン</t>
    </rPh>
    <rPh sb="91" eb="93">
      <t>キソク</t>
    </rPh>
    <rPh sb="93" eb="94">
      <t>ダイ</t>
    </rPh>
    <rPh sb="95" eb="96">
      <t>ジョウ</t>
    </rPh>
    <rPh sb="96" eb="97">
      <t>ダイ</t>
    </rPh>
    <rPh sb="98" eb="99">
      <t>コウ</t>
    </rPh>
    <rPh sb="100" eb="102">
      <t>キテイ</t>
    </rPh>
    <rPh sb="105" eb="107">
      <t>カカク</t>
    </rPh>
    <rPh sb="108" eb="109">
      <t>フ</t>
    </rPh>
    <phoneticPr fontId="3"/>
  </si>
  <si>
    <t>４</t>
    <phoneticPr fontId="3"/>
  </si>
  <si>
    <t>　取締役及び監査役等役員に対する金銭債権及び金銭債務</t>
    <phoneticPr fontId="3"/>
  </si>
  <si>
    <t>役員に対する債権額</t>
    <phoneticPr fontId="3"/>
  </si>
  <si>
    <t>役員に対する債務額</t>
    <phoneticPr fontId="3"/>
  </si>
  <si>
    <t>５</t>
    <phoneticPr fontId="3"/>
  </si>
  <si>
    <t>　保証債務額</t>
    <phoneticPr fontId="3"/>
  </si>
  <si>
    <t>総　　　　　額</t>
    <phoneticPr fontId="3"/>
  </si>
  <si>
    <t>６</t>
    <phoneticPr fontId="3"/>
  </si>
  <si>
    <t>　受取手形割引高</t>
    <phoneticPr fontId="3"/>
  </si>
  <si>
    <t>　受取手形譲渡高</t>
    <phoneticPr fontId="3"/>
  </si>
  <si>
    <t>７</t>
    <phoneticPr fontId="3"/>
  </si>
  <si>
    <t>　担保に供した固定資産の種類及び帳簿価額</t>
    <phoneticPr fontId="3"/>
  </si>
  <si>
    <t>（資産の種類）</t>
    <rPh sb="1" eb="3">
      <t>シサン</t>
    </rPh>
    <rPh sb="4" eb="6">
      <t>シュルイ</t>
    </rPh>
    <phoneticPr fontId="3"/>
  </si>
  <si>
    <t>８</t>
    <phoneticPr fontId="3"/>
  </si>
  <si>
    <t>　会計方針を変更した場合は、その旨及び変更に伴う当期利益増減額</t>
    <rPh sb="17" eb="18">
      <t>オヨ</t>
    </rPh>
    <rPh sb="19" eb="21">
      <t>ヘンコウ</t>
    </rPh>
    <phoneticPr fontId="3"/>
  </si>
  <si>
    <t>９</t>
    <phoneticPr fontId="3"/>
  </si>
  <si>
    <t>　財務状況に関する事項</t>
    <rPh sb="1" eb="3">
      <t>ザイム</t>
    </rPh>
    <rPh sb="3" eb="5">
      <t>ジョウキョウ</t>
    </rPh>
    <rPh sb="6" eb="7">
      <t>カン</t>
    </rPh>
    <rPh sb="9" eb="11">
      <t>ジコウ</t>
    </rPh>
    <phoneticPr fontId="3"/>
  </si>
  <si>
    <t>（１）純資産額（貸借対照表の純資産合計の額）</t>
    <rPh sb="3" eb="6">
      <t>ジュンシサン</t>
    </rPh>
    <rPh sb="6" eb="7">
      <t>ガク</t>
    </rPh>
    <rPh sb="8" eb="10">
      <t>タイシャク</t>
    </rPh>
    <rPh sb="10" eb="13">
      <t>タイショウヒョウ</t>
    </rPh>
    <rPh sb="14" eb="17">
      <t>ジュンシサン</t>
    </rPh>
    <rPh sb="17" eb="19">
      <t>ゴウケイ</t>
    </rPh>
    <rPh sb="20" eb="21">
      <t>ガク</t>
    </rPh>
    <phoneticPr fontId="3"/>
  </si>
  <si>
    <t>千円（A)</t>
    <rPh sb="0" eb="2">
      <t>センエン</t>
    </rPh>
    <phoneticPr fontId="3"/>
  </si>
  <si>
    <t>〇年度１日当たり卸売金額（卸売業務取扱額／卸売業務営業日数）</t>
    <rPh sb="1" eb="3">
      <t>ネンド</t>
    </rPh>
    <rPh sb="4" eb="5">
      <t>ニチ</t>
    </rPh>
    <rPh sb="5" eb="6">
      <t>ア</t>
    </rPh>
    <rPh sb="8" eb="10">
      <t>オロシウリ</t>
    </rPh>
    <rPh sb="10" eb="12">
      <t>キンガク</t>
    </rPh>
    <rPh sb="13" eb="15">
      <t>オロシウリ</t>
    </rPh>
    <rPh sb="15" eb="17">
      <t>ギョウム</t>
    </rPh>
    <rPh sb="17" eb="19">
      <t>トリアツカイ</t>
    </rPh>
    <rPh sb="19" eb="20">
      <t>ガク</t>
    </rPh>
    <rPh sb="21" eb="23">
      <t>オロシウリ</t>
    </rPh>
    <rPh sb="23" eb="25">
      <t>ギョウム</t>
    </rPh>
    <rPh sb="25" eb="27">
      <t>エイギョウ</t>
    </rPh>
    <rPh sb="27" eb="29">
      <t>ニッスウ</t>
    </rPh>
    <phoneticPr fontId="3"/>
  </si>
  <si>
    <t>千円（B)</t>
    <rPh sb="0" eb="2">
      <t>センエン</t>
    </rPh>
    <phoneticPr fontId="3"/>
  </si>
  <si>
    <t>（A)／（B)</t>
    <phoneticPr fontId="3"/>
  </si>
  <si>
    <t>日分相当</t>
    <rPh sb="0" eb="1">
      <t>ニチ</t>
    </rPh>
    <rPh sb="1" eb="2">
      <t>ブン</t>
    </rPh>
    <rPh sb="2" eb="4">
      <t>ソウトウ</t>
    </rPh>
    <phoneticPr fontId="3"/>
  </si>
  <si>
    <t>（２）流動比率（流動資産／流動負債）</t>
    <rPh sb="3" eb="5">
      <t>リュウドウ</t>
    </rPh>
    <rPh sb="5" eb="7">
      <t>ヒリツ</t>
    </rPh>
    <rPh sb="8" eb="10">
      <t>リュウドウ</t>
    </rPh>
    <rPh sb="10" eb="12">
      <t>シサン</t>
    </rPh>
    <rPh sb="13" eb="15">
      <t>リュウドウ</t>
    </rPh>
    <rPh sb="15" eb="17">
      <t>フサイ</t>
    </rPh>
    <phoneticPr fontId="3"/>
  </si>
  <si>
    <t>（３）自己資本比率（純資産合計／負債及び純資産合計）</t>
    <rPh sb="3" eb="5">
      <t>ジコ</t>
    </rPh>
    <rPh sb="5" eb="7">
      <t>シホン</t>
    </rPh>
    <rPh sb="7" eb="9">
      <t>ヒリツ</t>
    </rPh>
    <rPh sb="10" eb="13">
      <t>ジュンシサン</t>
    </rPh>
    <rPh sb="13" eb="15">
      <t>ゴウケイ</t>
    </rPh>
    <rPh sb="16" eb="18">
      <t>フサイ</t>
    </rPh>
    <rPh sb="18" eb="19">
      <t>オヨ</t>
    </rPh>
    <rPh sb="20" eb="23">
      <t>ジュンシサン</t>
    </rPh>
    <rPh sb="23" eb="25">
      <t>ゴウケイ</t>
    </rPh>
    <phoneticPr fontId="3"/>
  </si>
  <si>
    <t>損益計算書</t>
    <rPh sb="0" eb="2">
      <t>ソンエキ</t>
    </rPh>
    <rPh sb="2" eb="5">
      <t>ケイサンショ</t>
    </rPh>
    <phoneticPr fontId="3"/>
  </si>
  <si>
    <t>千円</t>
  </si>
  <si>
    <t>Ⅰ　営業損益</t>
  </si>
  <si>
    <t>　１　卸売業務</t>
  </si>
  <si>
    <t>受託手数料</t>
  </si>
  <si>
    <t>（受託品取扱額）</t>
  </si>
  <si>
    <t>買付販売損益</t>
  </si>
  <si>
    <t>1)</t>
  </si>
  <si>
    <t>純売上高</t>
  </si>
  <si>
    <t>　商品総売上高</t>
  </si>
  <si>
    <t>　売上値引及び戻り高</t>
  </si>
  <si>
    <t>2)</t>
  </si>
  <si>
    <t>売上原価</t>
  </si>
  <si>
    <t>　商品純仕入高</t>
  </si>
  <si>
    <t>　　総仕入高</t>
  </si>
  <si>
    <t>　　仕入値引及び戻し高</t>
  </si>
  <si>
    <t>　合　　　　計</t>
    <rPh sb="1" eb="2">
      <t>ゴウ</t>
    </rPh>
    <rPh sb="6" eb="7">
      <t>ケイ</t>
    </rPh>
    <phoneticPr fontId="3"/>
  </si>
  <si>
    <t>　期末商品たな卸高</t>
  </si>
  <si>
    <t>　２　兼業業務</t>
  </si>
  <si>
    <t>売上高</t>
  </si>
  <si>
    <t>　３　販売費及び一般管理費</t>
  </si>
  <si>
    <t>売上高割・面積割使用料</t>
    <rPh sb="0" eb="3">
      <t>ウリアゲダカ</t>
    </rPh>
    <rPh sb="3" eb="4">
      <t>ワ</t>
    </rPh>
    <rPh sb="5" eb="7">
      <t>メンセキ</t>
    </rPh>
    <rPh sb="7" eb="8">
      <t>ワ</t>
    </rPh>
    <phoneticPr fontId="3"/>
  </si>
  <si>
    <t>出荷・完納奨励金</t>
    <rPh sb="0" eb="2">
      <t>シュッカ</t>
    </rPh>
    <rPh sb="3" eb="5">
      <t>カンノウ</t>
    </rPh>
    <phoneticPr fontId="3"/>
  </si>
  <si>
    <t>役員報酬</t>
    <rPh sb="2" eb="4">
      <t>ホウシュウ</t>
    </rPh>
    <phoneticPr fontId="3"/>
  </si>
  <si>
    <t>従業員給料手当</t>
  </si>
  <si>
    <t>福利厚生費</t>
  </si>
  <si>
    <t>退職給与金</t>
  </si>
  <si>
    <t>退職給付引当金繰入</t>
    <rPh sb="2" eb="4">
      <t>キュウフ</t>
    </rPh>
    <phoneticPr fontId="3"/>
  </si>
  <si>
    <t>旅費交通費</t>
  </si>
  <si>
    <t>通信費</t>
  </si>
  <si>
    <t>運搬費</t>
  </si>
  <si>
    <t>受託品事故損</t>
  </si>
  <si>
    <t>会議費</t>
  </si>
  <si>
    <t>交際費</t>
  </si>
  <si>
    <t>寄付金</t>
    <rPh sb="0" eb="3">
      <t>キフキン</t>
    </rPh>
    <phoneticPr fontId="3"/>
  </si>
  <si>
    <t>宣伝広告費</t>
  </si>
  <si>
    <t>貸倒損失</t>
    <rPh sb="0" eb="2">
      <t>カシダオレ</t>
    </rPh>
    <rPh sb="2" eb="4">
      <t>ソンシツ</t>
    </rPh>
    <phoneticPr fontId="3"/>
  </si>
  <si>
    <t>貸倒引当金繰入</t>
  </si>
  <si>
    <t>消耗品費</t>
  </si>
  <si>
    <t>図書費</t>
  </si>
  <si>
    <t>減価償却費</t>
  </si>
  <si>
    <t>修繕費</t>
  </si>
  <si>
    <t>保険料</t>
  </si>
  <si>
    <t>水道光熱費</t>
  </si>
  <si>
    <t>賃借料</t>
  </si>
  <si>
    <t>公共負担金</t>
  </si>
  <si>
    <t>公租公課</t>
  </si>
  <si>
    <t>支払賦課金</t>
  </si>
  <si>
    <t>雑費</t>
  </si>
  <si>
    <t>Ⅱ　営業外損益</t>
  </si>
  <si>
    <t>　１　営業外収益</t>
  </si>
  <si>
    <t>受取利息及び配当金</t>
  </si>
  <si>
    <t>仕入割引</t>
  </si>
  <si>
    <t>有価証券売却益</t>
  </si>
  <si>
    <t>雑収入</t>
  </si>
  <si>
    <t>　２　営業外費用</t>
  </si>
  <si>
    <t>支払利息</t>
    <phoneticPr fontId="3"/>
  </si>
  <si>
    <t>有価証券売却損</t>
  </si>
  <si>
    <t>繰延資産償却</t>
  </si>
  <si>
    <t>雑損失</t>
  </si>
  <si>
    <t>Ⅲ　特別利益</t>
    <phoneticPr fontId="3"/>
  </si>
  <si>
    <t>　１　固定資産売却益</t>
    <rPh sb="3" eb="7">
      <t>コテイシサン</t>
    </rPh>
    <rPh sb="7" eb="10">
      <t>バイキャクエキ</t>
    </rPh>
    <phoneticPr fontId="3"/>
  </si>
  <si>
    <t>　２　前期損益修正益</t>
    <rPh sb="3" eb="5">
      <t>ゼンキ</t>
    </rPh>
    <rPh sb="5" eb="7">
      <t>ソンエキ</t>
    </rPh>
    <rPh sb="7" eb="9">
      <t>シュウセイ</t>
    </rPh>
    <rPh sb="9" eb="10">
      <t>エキ</t>
    </rPh>
    <phoneticPr fontId="3"/>
  </si>
  <si>
    <t>　３　その他の特別利益</t>
    <rPh sb="5" eb="6">
      <t>タ</t>
    </rPh>
    <rPh sb="7" eb="9">
      <t>トクベツ</t>
    </rPh>
    <rPh sb="9" eb="11">
      <t>リエキ</t>
    </rPh>
    <phoneticPr fontId="3"/>
  </si>
  <si>
    <t>Ⅳ　特別損失</t>
    <phoneticPr fontId="3"/>
  </si>
  <si>
    <t>　１　固定資産売却損</t>
    <rPh sb="3" eb="7">
      <t>コテイシサン</t>
    </rPh>
    <rPh sb="7" eb="9">
      <t>バイキャク</t>
    </rPh>
    <rPh sb="9" eb="10">
      <t>ゾン</t>
    </rPh>
    <phoneticPr fontId="3"/>
  </si>
  <si>
    <t>　２　減損損失</t>
    <rPh sb="3" eb="5">
      <t>ゲンソン</t>
    </rPh>
    <rPh sb="5" eb="7">
      <t>ソンシツ</t>
    </rPh>
    <phoneticPr fontId="3"/>
  </si>
  <si>
    <t>　３　災害による損失</t>
    <rPh sb="3" eb="5">
      <t>サイガイ</t>
    </rPh>
    <rPh sb="8" eb="10">
      <t>ソンシツ</t>
    </rPh>
    <phoneticPr fontId="3"/>
  </si>
  <si>
    <t>　４　前期損益修正損</t>
    <rPh sb="3" eb="5">
      <t>ゼンキ</t>
    </rPh>
    <rPh sb="5" eb="7">
      <t>ソンエキ</t>
    </rPh>
    <rPh sb="7" eb="9">
      <t>シュウセイ</t>
    </rPh>
    <rPh sb="9" eb="10">
      <t>ソン</t>
    </rPh>
    <phoneticPr fontId="3"/>
  </si>
  <si>
    <t>　５　その他の特別損失</t>
    <rPh sb="5" eb="6">
      <t>タ</t>
    </rPh>
    <rPh sb="7" eb="9">
      <t>トクベツ</t>
    </rPh>
    <rPh sb="9" eb="11">
      <t>ソンシツ</t>
    </rPh>
    <phoneticPr fontId="3"/>
  </si>
  <si>
    <t>法人税等</t>
  </si>
  <si>
    <t>・・・・・・・・・・・・</t>
    <phoneticPr fontId="3"/>
  </si>
  <si>
    <t>法人税等調整額</t>
  </si>
  <si>
    <t>　親会社及び支配関係を持っている法人との営業取引による取引高</t>
    <rPh sb="1" eb="2">
      <t>オヤ</t>
    </rPh>
    <rPh sb="2" eb="4">
      <t>カイシャ</t>
    </rPh>
    <rPh sb="4" eb="5">
      <t>オヨ</t>
    </rPh>
    <rPh sb="6" eb="8">
      <t>シハイ</t>
    </rPh>
    <rPh sb="8" eb="10">
      <t>カンケイ</t>
    </rPh>
    <rPh sb="11" eb="12">
      <t>モ</t>
    </rPh>
    <rPh sb="16" eb="18">
      <t>ホウジン</t>
    </rPh>
    <rPh sb="20" eb="22">
      <t>エイギョウ</t>
    </rPh>
    <rPh sb="22" eb="24">
      <t>トリヒキ</t>
    </rPh>
    <rPh sb="27" eb="30">
      <t>トリヒキダカ</t>
    </rPh>
    <phoneticPr fontId="3"/>
  </si>
  <si>
    <t>株式会社西日本ベジタブル</t>
    <rPh sb="0" eb="4">
      <t>カブシキガイシャ</t>
    </rPh>
    <rPh sb="4" eb="7">
      <t>ニシニホン</t>
    </rPh>
    <phoneticPr fontId="12"/>
  </si>
  <si>
    <t>東一神田青果株式会社</t>
    <rPh sb="0" eb="2">
      <t>トウイチ</t>
    </rPh>
    <rPh sb="2" eb="4">
      <t>カンダ</t>
    </rPh>
    <rPh sb="4" eb="6">
      <t>セイカ</t>
    </rPh>
    <phoneticPr fontId="3"/>
  </si>
  <si>
    <t>役員賞与</t>
    <rPh sb="0" eb="4">
      <t>ヤクインショウヨ</t>
    </rPh>
    <phoneticPr fontId="3"/>
  </si>
  <si>
    <t>役員退職金</t>
    <rPh sb="0" eb="5">
      <t>ヤクインタイショクキン</t>
    </rPh>
    <phoneticPr fontId="3"/>
  </si>
  <si>
    <t>役員退職慰労引当金</t>
    <rPh sb="0" eb="9">
      <t>ヤクインタイショクイロウヒキアテキン</t>
    </rPh>
    <phoneticPr fontId="3"/>
  </si>
  <si>
    <t>その他人件費</t>
    <rPh sb="2" eb="6">
      <t>タジンケンヒ</t>
    </rPh>
    <phoneticPr fontId="3"/>
  </si>
  <si>
    <t>.</t>
    <phoneticPr fontId="3"/>
  </si>
  <si>
    <t>指定保管場所</t>
    <rPh sb="0" eb="6">
      <t>シテイホカンバショ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</si>
</sst>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
    <numFmt numFmtId="177" formatCode="#\ ?/10"/>
    <numFmt numFmtId="178" formatCode="#\ ?/1000"/>
    <numFmt numFmtId="179" formatCode="0.0%"/>
    <numFmt numFmtId="180" formatCode="#,##0&quot;人&quot;"/>
    <numFmt numFmtId="181" formatCode="#,##0&quot; 千円&quot;"/>
    <numFmt numFmtId="182" formatCode="#0.0&quot;日&quot;"/>
    <numFmt numFmtId="183" formatCode="0.0&quot;才&quot;"/>
    <numFmt numFmtId="184" formatCode="0.0&quot;年&quot;"/>
    <numFmt numFmtId="185" formatCode="\(#0\)"/>
    <numFmt numFmtId="186" formatCode="#,##0_);[Red]\(#,##0\)"/>
    <numFmt numFmtId="187" formatCode="0_ "/>
    <numFmt numFmtId="188" formatCode="#,##0_ "/>
    <numFmt numFmtId="189" formatCode="0_);\(0\)"/>
    <numFmt numFmtId="190" formatCode="\(#,##0\)"/>
    <numFmt numFmtId="191" formatCode="ggge&quot;年&quot;m&quot;月&quot;d&quot;日から&quot;"/>
    <numFmt numFmtId="192" formatCode="[$-411]ggge&quot;年&quot;m&quot;月&quot;d&quot;日まで&quot;;@"/>
    <numFmt numFmtId="193" formatCode="[$]ggge&quot;年&quot;m&quot;月&quot;d&quot;日まで&quot;;@" x16r2:formatCode16="[$-ja-JP-x-gannen]ggge&quot;年&quot;m&quot;月&quot;d&quot;日まで&quot;;@"/>
  </numFmts>
  <fonts count="5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sz val="11"/>
      <name val="ＭＳ ゴシック"/>
      <family val="3"/>
      <charset val="128"/>
    </font>
    <font>
      <sz val="9"/>
      <name val="ＭＳ Ｐゴシック"/>
      <family val="3"/>
      <charset val="128"/>
    </font>
    <font>
      <sz val="11"/>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Ｐ明朝"/>
      <family val="1"/>
      <charset val="128"/>
    </font>
    <font>
      <sz val="8"/>
      <name val="ＭＳ 明朝"/>
      <family val="1"/>
      <charset val="128"/>
    </font>
    <font>
      <b/>
      <sz val="11"/>
      <name val="ＭＳ 明朝"/>
      <family val="1"/>
      <charset val="128"/>
    </font>
    <font>
      <sz val="9"/>
      <name val="ＭＳ Ｐ明朝"/>
      <family val="1"/>
      <charset val="128"/>
    </font>
    <font>
      <sz val="8"/>
      <name val="ＭＳ Ｐ明朝"/>
      <family val="1"/>
      <charset val="128"/>
    </font>
    <font>
      <sz val="11"/>
      <name val="ＭＳ Ｐゴシック"/>
      <family val="3"/>
      <charset val="128"/>
    </font>
    <font>
      <b/>
      <sz val="11"/>
      <color indexed="10"/>
      <name val="ＭＳ Ｐゴシック"/>
      <family val="3"/>
      <charset val="128"/>
    </font>
    <font>
      <sz val="6"/>
      <name val="ＭＳ ゴシック"/>
      <family val="3"/>
      <charset val="128"/>
    </font>
    <font>
      <i/>
      <sz val="11"/>
      <name val="ＭＳ Ｐゴシック"/>
      <family val="3"/>
      <charset val="128"/>
    </font>
    <font>
      <sz val="11"/>
      <name val="ＭＳ Ｐゴシック"/>
      <family val="3"/>
      <charset val="128"/>
    </font>
    <font>
      <sz val="11"/>
      <color indexed="12"/>
      <name val="ＭＳ 明朝"/>
      <family val="1"/>
      <charset val="128"/>
    </font>
    <font>
      <sz val="11"/>
      <color indexed="12"/>
      <name val="ＭＳ Ｐゴシック"/>
      <family val="3"/>
      <charset val="128"/>
    </font>
    <font>
      <sz val="10"/>
      <color indexed="12"/>
      <name val="ＭＳ 明朝"/>
      <family val="1"/>
      <charset val="128"/>
    </font>
    <font>
      <sz val="10"/>
      <color indexed="12"/>
      <name val="ＭＳ Ｐゴシック"/>
      <family val="3"/>
      <charset val="128"/>
    </font>
    <font>
      <b/>
      <sz val="12"/>
      <color indexed="9"/>
      <name val="ＭＳ Ｐゴシック"/>
      <family val="3"/>
      <charset val="128"/>
    </font>
    <font>
      <b/>
      <sz val="16"/>
      <color indexed="9"/>
      <name val="ＭＳ Ｐゴシック"/>
      <family val="3"/>
      <charset val="128"/>
    </font>
    <font>
      <b/>
      <sz val="14"/>
      <color indexed="9"/>
      <name val="ＭＳ Ｐゴシック"/>
      <family val="3"/>
      <charset val="128"/>
    </font>
    <font>
      <b/>
      <sz val="9"/>
      <color indexed="9"/>
      <name val="ＭＳ Ｐゴシック"/>
      <family val="3"/>
      <charset val="128"/>
    </font>
    <font>
      <b/>
      <sz val="10"/>
      <color indexed="9"/>
      <name val="ＭＳ Ｐゴシック"/>
      <family val="3"/>
      <charset val="128"/>
    </font>
    <font>
      <b/>
      <sz val="10"/>
      <color theme="0"/>
      <name val="ＭＳ ゴシック"/>
      <family val="3"/>
      <charset val="128"/>
    </font>
    <font>
      <sz val="11"/>
      <name val="ＭＳ Ｐゴシック"/>
      <family val="3"/>
      <charset val="128"/>
      <scheme val="major"/>
    </font>
    <font>
      <sz val="10"/>
      <name val="ＭＳ Ｐゴシック"/>
      <family val="3"/>
      <charset val="128"/>
      <scheme val="major"/>
    </font>
    <font>
      <sz val="11"/>
      <color indexed="12"/>
      <name val="ＭＳ Ｐゴシック"/>
      <family val="3"/>
      <charset val="128"/>
      <scheme val="major"/>
    </font>
    <font>
      <sz val="8"/>
      <color indexed="12"/>
      <name val="ＭＳ Ｐゴシック"/>
      <family val="3"/>
      <charset val="128"/>
      <scheme val="major"/>
    </font>
    <font>
      <b/>
      <sz val="14"/>
      <color indexed="81"/>
      <name val="MS P ゴシック"/>
      <family val="3"/>
      <charset val="128"/>
    </font>
    <font>
      <i/>
      <sz val="11"/>
      <name val="ＭＳ 明朝"/>
      <family val="1"/>
      <charset val="128"/>
    </font>
    <font>
      <sz val="11"/>
      <color rgb="FFFF0000"/>
      <name val="ＭＳ 明朝"/>
      <family val="1"/>
      <charset val="128"/>
    </font>
    <font>
      <sz val="11"/>
      <color rgb="FFFF0000"/>
      <name val="ＭＳ Ｐゴシック"/>
      <family val="3"/>
      <charset val="128"/>
    </font>
    <font>
      <sz val="8"/>
      <name val="ＭＳ Ｐゴシック"/>
      <family val="3"/>
      <charset val="128"/>
    </font>
    <font>
      <sz val="7.5"/>
      <name val="ＭＳ Ｐ明朝"/>
      <family val="1"/>
      <charset val="128"/>
    </font>
    <font>
      <sz val="7"/>
      <name val="ＭＳ 明朝"/>
      <family val="1"/>
      <charset val="128"/>
    </font>
    <font>
      <sz val="7"/>
      <name val="ＭＳ Ｐゴシック"/>
      <family val="3"/>
      <charset val="128"/>
    </font>
    <font>
      <b/>
      <sz val="12"/>
      <color indexed="9"/>
      <name val="MS P ゴシック"/>
      <family val="3"/>
      <charset val="128"/>
    </font>
    <font>
      <b/>
      <sz val="9"/>
      <color indexed="9"/>
      <name val="MS P ゴシック"/>
      <family val="3"/>
      <charset val="128"/>
    </font>
    <font>
      <b/>
      <sz val="10"/>
      <color indexed="9"/>
      <name val="MS P ゴシック"/>
      <family val="3"/>
      <charset val="128"/>
    </font>
    <font>
      <sz val="11"/>
      <color rgb="FFFF0000"/>
      <name val="ＭＳ Ｐゴシック"/>
      <family val="3"/>
      <charset val="128"/>
      <scheme val="major"/>
    </font>
    <font>
      <sz val="10"/>
      <color indexed="81"/>
      <name val="MS P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00FF"/>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57">
    <border>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hair">
        <color indexed="64"/>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diagonalUp="1">
      <left/>
      <right/>
      <top style="thin">
        <color indexed="64"/>
      </top>
      <bottom/>
      <diagonal style="hair">
        <color indexed="64"/>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2" fillId="0" borderId="0"/>
  </cellStyleXfs>
  <cellXfs count="773">
    <xf numFmtId="0" fontId="0" fillId="0" borderId="0" xfId="0"/>
    <xf numFmtId="0" fontId="10" fillId="0" borderId="0" xfId="0" applyFont="1"/>
    <xf numFmtId="0" fontId="10" fillId="0" borderId="0" xfId="0" applyFont="1" applyAlignment="1">
      <alignment vertical="center"/>
    </xf>
    <xf numFmtId="0" fontId="16" fillId="0" borderId="0" xfId="0" applyFont="1" applyAlignment="1">
      <alignment vertical="center"/>
    </xf>
    <xf numFmtId="0" fontId="14" fillId="0" borderId="1" xfId="0" applyFont="1" applyBorder="1" applyAlignment="1">
      <alignment horizontal="distributed" vertical="center" justifyLastLine="1"/>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14" fillId="0" borderId="4" xfId="0" applyFont="1" applyBorder="1" applyAlignment="1">
      <alignment vertical="center"/>
    </xf>
    <xf numFmtId="0" fontId="14" fillId="0" borderId="0" xfId="0" applyFont="1" applyAlignment="1">
      <alignment vertical="center"/>
    </xf>
    <xf numFmtId="38" fontId="14" fillId="0" borderId="2" xfId="2" applyFont="1" applyFill="1" applyBorder="1" applyAlignment="1" applyProtection="1">
      <alignment vertical="center"/>
    </xf>
    <xf numFmtId="0" fontId="14" fillId="0" borderId="5" xfId="0" applyFont="1" applyBorder="1" applyAlignment="1">
      <alignment vertical="center"/>
    </xf>
    <xf numFmtId="0" fontId="14" fillId="0" borderId="6" xfId="0" applyFont="1" applyBorder="1" applyAlignment="1">
      <alignment vertical="center"/>
    </xf>
    <xf numFmtId="38" fontId="14" fillId="0" borderId="3" xfId="2" applyFont="1" applyFill="1" applyBorder="1" applyAlignment="1" applyProtection="1">
      <alignment vertical="center"/>
    </xf>
    <xf numFmtId="0" fontId="17" fillId="0" borderId="0" xfId="0" applyFont="1" applyAlignment="1">
      <alignment vertical="center"/>
    </xf>
    <xf numFmtId="0" fontId="14" fillId="0" borderId="5" xfId="0" applyFont="1" applyBorder="1" applyAlignment="1">
      <alignment horizontal="centerContinuous" vertical="center"/>
    </xf>
    <xf numFmtId="0" fontId="14" fillId="0" borderId="0" xfId="0" applyFont="1" applyAlignment="1">
      <alignment horizontal="centerContinuous" vertical="center"/>
    </xf>
    <xf numFmtId="0" fontId="14" fillId="0" borderId="6" xfId="0" applyFont="1" applyBorder="1" applyAlignment="1">
      <alignment horizontal="centerContinuous" vertical="center"/>
    </xf>
    <xf numFmtId="0" fontId="14" fillId="0" borderId="3" xfId="0" applyFont="1" applyBorder="1" applyAlignment="1">
      <alignment vertical="center"/>
    </xf>
    <xf numFmtId="38" fontId="14" fillId="0" borderId="1" xfId="2" applyFont="1" applyFill="1" applyBorder="1" applyAlignment="1" applyProtection="1">
      <alignment vertical="center"/>
    </xf>
    <xf numFmtId="0" fontId="10" fillId="0" borderId="0" xfId="0" applyFont="1" applyAlignment="1">
      <alignment vertical="top"/>
    </xf>
    <xf numFmtId="0" fontId="10" fillId="0" borderId="0" xfId="0" applyFont="1" applyAlignment="1">
      <alignment vertical="center" wrapText="1"/>
    </xf>
    <xf numFmtId="0" fontId="14" fillId="0" borderId="6" xfId="0" applyFont="1" applyBorder="1" applyAlignment="1">
      <alignment horizontal="distributed" vertical="center" justifyLastLine="1"/>
    </xf>
    <xf numFmtId="0" fontId="16" fillId="0" borderId="0" xfId="0" applyFont="1"/>
    <xf numFmtId="38" fontId="15" fillId="0" borderId="7" xfId="2" applyFont="1" applyFill="1" applyBorder="1" applyAlignment="1" applyProtection="1">
      <alignment horizontal="right" vertical="top"/>
    </xf>
    <xf numFmtId="0" fontId="15" fillId="0" borderId="8" xfId="0" applyFont="1" applyBorder="1" applyAlignment="1">
      <alignment horizontal="centerContinuous"/>
    </xf>
    <xf numFmtId="0" fontId="15" fillId="0" borderId="9" xfId="0" applyFont="1" applyBorder="1" applyAlignment="1">
      <alignment horizontal="centerContinuous"/>
    </xf>
    <xf numFmtId="0" fontId="15" fillId="0" borderId="10" xfId="0" applyFont="1" applyBorder="1" applyAlignment="1">
      <alignment horizontal="centerContinuous"/>
    </xf>
    <xf numFmtId="0" fontId="10" fillId="0" borderId="3" xfId="0" applyFont="1" applyBorder="1"/>
    <xf numFmtId="0" fontId="10" fillId="0" borderId="4" xfId="0" applyFont="1" applyBorder="1"/>
    <xf numFmtId="0" fontId="10" fillId="0" borderId="6" xfId="0" applyFont="1" applyBorder="1"/>
    <xf numFmtId="0" fontId="10" fillId="0" borderId="0" xfId="0" applyFont="1" applyAlignment="1">
      <alignment horizontal="right"/>
    </xf>
    <xf numFmtId="0" fontId="10" fillId="0" borderId="12" xfId="0" applyFont="1" applyBorder="1"/>
    <xf numFmtId="0" fontId="10" fillId="0" borderId="13" xfId="0" applyFont="1" applyBorder="1"/>
    <xf numFmtId="0" fontId="10" fillId="0" borderId="14" xfId="0" applyFont="1" applyBorder="1"/>
    <xf numFmtId="0" fontId="19" fillId="0" borderId="0" xfId="0" applyFont="1"/>
    <xf numFmtId="0" fontId="10" fillId="0" borderId="9" xfId="0" applyFont="1" applyBorder="1"/>
    <xf numFmtId="0" fontId="10" fillId="0" borderId="8" xfId="0" applyFont="1" applyBorder="1" applyAlignment="1">
      <alignment vertical="center"/>
    </xf>
    <xf numFmtId="0" fontId="0" fillId="0" borderId="6" xfId="0" applyBorder="1" applyAlignment="1">
      <alignment horizontal="distributed" vertical="center" justifyLastLine="1"/>
    </xf>
    <xf numFmtId="0" fontId="18" fillId="0" borderId="10" xfId="0" applyFont="1" applyBorder="1" applyAlignment="1">
      <alignment horizontal="right" vertical="center"/>
    </xf>
    <xf numFmtId="185" fontId="14" fillId="0" borderId="0" xfId="0" applyNumberFormat="1" applyFont="1" applyAlignment="1">
      <alignment horizontal="center" vertical="center"/>
    </xf>
    <xf numFmtId="185" fontId="14" fillId="0" borderId="0" xfId="0" applyNumberFormat="1" applyFont="1" applyAlignment="1">
      <alignment vertical="center"/>
    </xf>
    <xf numFmtId="185" fontId="10" fillId="0" borderId="0" xfId="0" quotePrefix="1" applyNumberFormat="1" applyFont="1" applyAlignment="1">
      <alignment horizontal="left"/>
    </xf>
    <xf numFmtId="0" fontId="10" fillId="0" borderId="0" xfId="0" applyFont="1" applyAlignment="1">
      <alignment horizontal="center"/>
    </xf>
    <xf numFmtId="0" fontId="10" fillId="0" borderId="0" xfId="0" applyFont="1" applyAlignment="1">
      <alignment horizontal="centerContinuous" vertical="top"/>
    </xf>
    <xf numFmtId="0" fontId="10" fillId="0" borderId="0" xfId="0" applyFont="1" applyAlignment="1">
      <alignment horizontal="distributed" vertical="top" justifyLastLine="1"/>
    </xf>
    <xf numFmtId="0" fontId="0" fillId="0" borderId="0" xfId="0" applyAlignment="1">
      <alignment horizontal="distributed" vertical="top" justifyLastLine="1"/>
    </xf>
    <xf numFmtId="0" fontId="14" fillId="0" borderId="6" xfId="0" applyFont="1" applyBorder="1" applyAlignment="1">
      <alignment vertical="top"/>
    </xf>
    <xf numFmtId="181" fontId="14" fillId="0" borderId="0" xfId="2" applyNumberFormat="1" applyFont="1" applyFill="1" applyBorder="1" applyAlignment="1" applyProtection="1">
      <alignment vertical="top"/>
    </xf>
    <xf numFmtId="0" fontId="10" fillId="0" borderId="6" xfId="0" applyFont="1" applyBorder="1" applyAlignment="1">
      <alignment vertical="top"/>
    </xf>
    <xf numFmtId="0" fontId="14" fillId="0" borderId="0" xfId="0" applyFont="1" applyAlignment="1">
      <alignment vertical="top"/>
    </xf>
    <xf numFmtId="181" fontId="14" fillId="0" borderId="6" xfId="2" applyNumberFormat="1" applyFont="1" applyFill="1" applyBorder="1" applyAlignment="1" applyProtection="1">
      <alignment vertical="top"/>
    </xf>
    <xf numFmtId="0" fontId="10" fillId="0" borderId="13" xfId="0" applyFont="1" applyBorder="1" applyAlignment="1">
      <alignment vertical="top"/>
    </xf>
    <xf numFmtId="181" fontId="14" fillId="0" borderId="13" xfId="2" applyNumberFormat="1" applyFont="1" applyFill="1" applyBorder="1" applyAlignment="1" applyProtection="1">
      <alignment vertical="top"/>
    </xf>
    <xf numFmtId="0" fontId="10" fillId="0" borderId="14" xfId="0" applyFont="1" applyBorder="1" applyAlignment="1">
      <alignment vertical="top"/>
    </xf>
    <xf numFmtId="0" fontId="14" fillId="0" borderId="12" xfId="0" applyFont="1" applyBorder="1" applyAlignment="1">
      <alignment vertical="center"/>
    </xf>
    <xf numFmtId="185" fontId="14" fillId="0" borderId="13" xfId="0" applyNumberFormat="1" applyFont="1" applyBorder="1" applyAlignment="1">
      <alignment vertical="center"/>
    </xf>
    <xf numFmtId="0" fontId="14" fillId="0" borderId="13" xfId="0" applyFont="1" applyBorder="1" applyAlignment="1">
      <alignment vertical="center"/>
    </xf>
    <xf numFmtId="0" fontId="14" fillId="0" borderId="18" xfId="0" applyFont="1" applyBorder="1" applyAlignment="1">
      <alignment vertical="center"/>
    </xf>
    <xf numFmtId="0" fontId="14" fillId="0" borderId="14" xfId="0" applyFont="1" applyBorder="1" applyAlignment="1">
      <alignment vertical="center"/>
    </xf>
    <xf numFmtId="38" fontId="14" fillId="0" borderId="11" xfId="2" applyFont="1" applyFill="1" applyBorder="1" applyAlignment="1" applyProtection="1">
      <alignment vertical="center"/>
    </xf>
    <xf numFmtId="38" fontId="14" fillId="0" borderId="17" xfId="2" applyFont="1" applyFill="1" applyBorder="1" applyAlignment="1" applyProtection="1">
      <alignment vertical="center"/>
    </xf>
    <xf numFmtId="0" fontId="14" fillId="0" borderId="4" xfId="0" applyFont="1" applyBorder="1" applyAlignment="1">
      <alignment vertical="top"/>
    </xf>
    <xf numFmtId="0" fontId="10" fillId="0" borderId="4" xfId="0" applyFont="1" applyBorder="1" applyAlignment="1">
      <alignment vertical="top"/>
    </xf>
    <xf numFmtId="49" fontId="10" fillId="0" borderId="4" xfId="0" applyNumberFormat="1" applyFont="1" applyBorder="1" applyAlignment="1">
      <alignment vertical="top"/>
    </xf>
    <xf numFmtId="0" fontId="10" fillId="0" borderId="12" xfId="0" applyFont="1" applyBorder="1" applyAlignment="1">
      <alignment vertical="top"/>
    </xf>
    <xf numFmtId="0" fontId="10" fillId="0" borderId="12" xfId="0" applyFont="1" applyBorder="1" applyAlignment="1">
      <alignment vertical="center"/>
    </xf>
    <xf numFmtId="0" fontId="10" fillId="0" borderId="8" xfId="0" applyFont="1" applyBorder="1" applyAlignment="1">
      <alignment horizontal="distributed" vertical="center" justifyLastLine="1"/>
    </xf>
    <xf numFmtId="0" fontId="10" fillId="0" borderId="8" xfId="0" applyFont="1" applyBorder="1" applyAlignment="1">
      <alignment horizontal="distributed" vertical="center" wrapText="1" justifyLastLine="1"/>
    </xf>
    <xf numFmtId="0" fontId="10" fillId="0" borderId="15" xfId="0" applyFont="1" applyBorder="1" applyAlignment="1">
      <alignment horizontal="distributed" vertical="center" wrapText="1"/>
    </xf>
    <xf numFmtId="0" fontId="10" fillId="0" borderId="15" xfId="0" applyFont="1" applyBorder="1" applyAlignment="1">
      <alignment horizontal="center" vertical="center"/>
    </xf>
    <xf numFmtId="0" fontId="10" fillId="0" borderId="8" xfId="0" applyFont="1" applyBorder="1" applyAlignment="1">
      <alignment horizontal="center" vertical="center" wrapText="1"/>
    </xf>
    <xf numFmtId="0" fontId="10" fillId="0" borderId="17" xfId="0" applyFont="1" applyBorder="1" applyAlignment="1">
      <alignment vertical="center" wrapText="1"/>
    </xf>
    <xf numFmtId="0" fontId="1" fillId="0" borderId="0" xfId="0" applyFont="1"/>
    <xf numFmtId="0" fontId="23" fillId="0" borderId="0" xfId="0" applyFont="1"/>
    <xf numFmtId="0" fontId="7" fillId="0" borderId="0" xfId="0" applyFont="1"/>
    <xf numFmtId="0" fontId="10" fillId="0" borderId="17" xfId="0" applyFont="1" applyBorder="1" applyAlignment="1">
      <alignment horizontal="center" vertical="center"/>
    </xf>
    <xf numFmtId="0" fontId="10" fillId="0" borderId="17" xfId="0" applyFont="1" applyBorder="1" applyAlignment="1">
      <alignment horizontal="center" vertical="center" shrinkToFit="1"/>
    </xf>
    <xf numFmtId="0" fontId="10" fillId="0" borderId="7" xfId="0" applyFont="1" applyBorder="1" applyAlignment="1">
      <alignment horizontal="distributed" vertical="center" wrapText="1" justifyLastLine="1"/>
    </xf>
    <xf numFmtId="0" fontId="10" fillId="0" borderId="8" xfId="0" applyFont="1" applyBorder="1"/>
    <xf numFmtId="0" fontId="10" fillId="0" borderId="11" xfId="0" applyFont="1" applyBorder="1"/>
    <xf numFmtId="0" fontId="10" fillId="0" borderId="7" xfId="0" applyFont="1" applyBorder="1"/>
    <xf numFmtId="0" fontId="10" fillId="0" borderId="17" xfId="0" applyFont="1" applyBorder="1" applyAlignment="1">
      <alignment horizontal="center"/>
    </xf>
    <xf numFmtId="0" fontId="9" fillId="0" borderId="0" xfId="0" applyFont="1" applyAlignment="1">
      <alignment horizontal="distributed" wrapText="1"/>
    </xf>
    <xf numFmtId="49" fontId="10" fillId="0" borderId="0" xfId="0" applyNumberFormat="1" applyFont="1" applyAlignment="1">
      <alignment horizontal="right"/>
    </xf>
    <xf numFmtId="0" fontId="10" fillId="0" borderId="9" xfId="0" applyFont="1" applyBorder="1" applyAlignment="1">
      <alignment horizontal="center" vertical="center"/>
    </xf>
    <xf numFmtId="0" fontId="10" fillId="0" borderId="1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wrapText="1"/>
    </xf>
    <xf numFmtId="0" fontId="10" fillId="0" borderId="7" xfId="0" applyFont="1" applyBorder="1" applyAlignment="1">
      <alignment vertical="center"/>
    </xf>
    <xf numFmtId="0" fontId="10" fillId="0" borderId="9" xfId="0" applyFont="1" applyBorder="1" applyAlignment="1">
      <alignment horizontal="distributed" vertical="center" justifyLastLine="1"/>
    </xf>
    <xf numFmtId="0" fontId="10" fillId="0" borderId="7" xfId="0" applyFont="1" applyBorder="1" applyAlignment="1">
      <alignment vertical="center" wrapText="1"/>
    </xf>
    <xf numFmtId="0" fontId="1" fillId="0" borderId="0" xfId="0" applyFont="1" applyAlignment="1">
      <alignment horizontal="right"/>
    </xf>
    <xf numFmtId="0" fontId="20" fillId="0" borderId="19" xfId="0" applyFont="1" applyBorder="1"/>
    <xf numFmtId="0" fontId="22" fillId="0" borderId="0" xfId="0" applyFont="1"/>
    <xf numFmtId="49" fontId="10" fillId="0" borderId="0" xfId="0" applyNumberFormat="1" applyFont="1"/>
    <xf numFmtId="0" fontId="15" fillId="0" borderId="0" xfId="0" applyFont="1"/>
    <xf numFmtId="0" fontId="10" fillId="0" borderId="10" xfId="0" applyFont="1" applyBorder="1"/>
    <xf numFmtId="49" fontId="10" fillId="0" borderId="0" xfId="0" applyNumberFormat="1" applyFont="1" applyAlignment="1">
      <alignment horizontal="right" vertical="center"/>
    </xf>
    <xf numFmtId="0" fontId="10" fillId="0" borderId="0" xfId="0" applyFont="1" applyAlignment="1">
      <alignment horizontal="right" vertical="center"/>
    </xf>
    <xf numFmtId="0" fontId="14" fillId="0" borderId="17" xfId="0" applyFont="1" applyBorder="1" applyAlignment="1">
      <alignment horizontal="distributed" vertical="center" justifyLastLine="1"/>
    </xf>
    <xf numFmtId="0" fontId="14" fillId="0" borderId="4" xfId="0" applyFont="1" applyBorder="1" applyAlignment="1">
      <alignment horizontal="centerContinuous" vertical="center"/>
    </xf>
    <xf numFmtId="0" fontId="4" fillId="0" borderId="0" xfId="0" applyFont="1" applyAlignment="1">
      <alignment vertical="center"/>
    </xf>
    <xf numFmtId="49" fontId="10" fillId="0" borderId="0" xfId="0" applyNumberFormat="1" applyFont="1" applyAlignment="1">
      <alignment vertical="center"/>
    </xf>
    <xf numFmtId="0" fontId="10" fillId="0" borderId="8" xfId="0" applyFont="1" applyBorder="1" applyAlignment="1">
      <alignment horizontal="distributed" wrapText="1"/>
    </xf>
    <xf numFmtId="0" fontId="10" fillId="0" borderId="9" xfId="0" applyFont="1" applyBorder="1" applyAlignment="1">
      <alignment horizontal="distributed" wrapText="1"/>
    </xf>
    <xf numFmtId="0" fontId="10" fillId="0" borderId="9" xfId="0" applyFont="1" applyBorder="1" applyAlignment="1">
      <alignment horizontal="distributed" vertical="center" wrapText="1" justifyLastLine="1"/>
    </xf>
    <xf numFmtId="0" fontId="10" fillId="0" borderId="10" xfId="0" applyFont="1" applyBorder="1" applyAlignment="1">
      <alignment horizontal="distributed" vertical="center" wrapText="1" justifyLastLine="1"/>
    </xf>
    <xf numFmtId="0" fontId="15" fillId="0" borderId="8" xfId="0" applyFont="1" applyBorder="1" applyAlignment="1">
      <alignment horizontal="distributed" vertical="center" wrapText="1"/>
    </xf>
    <xf numFmtId="0" fontId="15" fillId="0" borderId="9" xfId="0" applyFont="1" applyBorder="1" applyAlignment="1">
      <alignment horizontal="distributed" vertical="center" wrapText="1"/>
    </xf>
    <xf numFmtId="0" fontId="8" fillId="0" borderId="0" xfId="0" applyFont="1"/>
    <xf numFmtId="0" fontId="11" fillId="0" borderId="17" xfId="0" applyFont="1" applyBorder="1" applyAlignment="1">
      <alignment horizontal="distributed" vertical="center" wrapText="1"/>
    </xf>
    <xf numFmtId="0" fontId="10" fillId="0" borderId="17" xfId="0" applyFont="1" applyBorder="1" applyAlignment="1">
      <alignment horizontal="distributed" vertical="center" wrapText="1" justifyLastLine="1"/>
    </xf>
    <xf numFmtId="0" fontId="10" fillId="0" borderId="7" xfId="0" applyFont="1" applyBorder="1" applyAlignment="1">
      <alignment horizontal="center" vertical="center" wrapText="1"/>
    </xf>
    <xf numFmtId="0" fontId="15" fillId="0" borderId="7" xfId="0" applyFont="1" applyBorder="1" applyAlignment="1">
      <alignment horizontal="right" vertical="center" wrapText="1"/>
    </xf>
    <xf numFmtId="38" fontId="10" fillId="0" borderId="17" xfId="2" applyFont="1" applyFill="1" applyBorder="1" applyProtection="1"/>
    <xf numFmtId="38" fontId="10" fillId="0" borderId="17" xfId="0" applyNumberFormat="1" applyFont="1" applyBorder="1"/>
    <xf numFmtId="0" fontId="10" fillId="0" borderId="7" xfId="0" applyFont="1" applyBorder="1" applyAlignment="1">
      <alignment horizontal="right"/>
    </xf>
    <xf numFmtId="0" fontId="11" fillId="0" borderId="17" xfId="0" applyFont="1" applyBorder="1" applyAlignment="1">
      <alignment horizontal="center" vertical="center" wrapText="1"/>
    </xf>
    <xf numFmtId="0" fontId="12" fillId="0" borderId="7" xfId="0" applyFont="1" applyBorder="1" applyAlignment="1">
      <alignment horizontal="right" vertical="center"/>
    </xf>
    <xf numFmtId="38" fontId="11" fillId="0" borderId="20" xfId="2" applyFont="1" applyFill="1" applyBorder="1" applyAlignment="1" applyProtection="1">
      <alignment vertical="top"/>
    </xf>
    <xf numFmtId="0" fontId="12" fillId="0" borderId="25" xfId="0" applyFont="1" applyBorder="1" applyAlignment="1">
      <alignment horizontal="right" vertical="center"/>
    </xf>
    <xf numFmtId="38" fontId="11" fillId="0" borderId="21" xfId="2" applyFont="1" applyFill="1" applyBorder="1" applyAlignment="1" applyProtection="1">
      <alignment vertical="center"/>
    </xf>
    <xf numFmtId="38" fontId="11" fillId="0" borderId="22" xfId="2" applyFont="1" applyFill="1" applyBorder="1" applyAlignment="1" applyProtection="1">
      <alignment vertical="center"/>
    </xf>
    <xf numFmtId="0" fontId="11" fillId="0" borderId="17" xfId="0" applyFont="1" applyBorder="1" applyAlignment="1">
      <alignment vertical="center" wrapText="1"/>
    </xf>
    <xf numFmtId="38" fontId="11" fillId="0" borderId="17" xfId="2" applyFont="1" applyFill="1" applyBorder="1" applyAlignment="1" applyProtection="1">
      <alignment vertical="center"/>
    </xf>
    <xf numFmtId="0" fontId="10" fillId="0" borderId="3" xfId="0" applyFont="1" applyBorder="1" applyAlignment="1">
      <alignment horizontal="center" vertical="center"/>
    </xf>
    <xf numFmtId="0" fontId="10" fillId="0" borderId="11" xfId="0" applyFont="1" applyBorder="1" applyAlignment="1">
      <alignment vertical="center"/>
    </xf>
    <xf numFmtId="0" fontId="1" fillId="0" borderId="0" xfId="0" applyFont="1" applyProtection="1">
      <protection locked="0"/>
    </xf>
    <xf numFmtId="38" fontId="10" fillId="0" borderId="17" xfId="2" applyFont="1" applyFill="1" applyBorder="1" applyAlignment="1" applyProtection="1">
      <alignment vertical="center" shrinkToFit="1"/>
    </xf>
    <xf numFmtId="0" fontId="15" fillId="0" borderId="17" xfId="0" applyFont="1" applyBorder="1" applyAlignment="1">
      <alignment horizontal="distributed" vertical="center" wrapText="1"/>
    </xf>
    <xf numFmtId="38" fontId="10" fillId="0" borderId="11" xfId="2" applyFont="1" applyFill="1" applyBorder="1" applyAlignment="1" applyProtection="1">
      <alignment vertical="center" shrinkToFit="1"/>
    </xf>
    <xf numFmtId="10" fontId="10" fillId="0" borderId="11" xfId="1" applyNumberFormat="1" applyFont="1" applyFill="1" applyBorder="1" applyAlignment="1" applyProtection="1">
      <alignment vertical="center"/>
    </xf>
    <xf numFmtId="0" fontId="14" fillId="0" borderId="5" xfId="0" applyFont="1" applyBorder="1" applyAlignment="1">
      <alignment horizontal="distributed" vertical="center" justifyLastLine="1"/>
    </xf>
    <xf numFmtId="0" fontId="0" fillId="0" borderId="0" xfId="0" applyAlignment="1">
      <alignment horizontal="distributed" vertical="center" justifyLastLine="1"/>
    </xf>
    <xf numFmtId="0" fontId="10" fillId="0" borderId="0" xfId="0" quotePrefix="1" applyFont="1" applyAlignment="1">
      <alignment horizontal="left"/>
    </xf>
    <xf numFmtId="0" fontId="10" fillId="0" borderId="6" xfId="0" quotePrefix="1" applyFon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quotePrefix="1" applyAlignment="1">
      <alignment horizontal="left" vertical="top" wrapText="1"/>
    </xf>
    <xf numFmtId="0" fontId="20" fillId="0" borderId="0" xfId="0" applyFont="1" applyAlignment="1">
      <alignment vertical="top"/>
    </xf>
    <xf numFmtId="0" fontId="7" fillId="0" borderId="0" xfId="0" applyFont="1" applyAlignment="1">
      <alignment vertical="top"/>
    </xf>
    <xf numFmtId="0" fontId="7" fillId="0" borderId="0" xfId="0" quotePrefix="1" applyFont="1" applyAlignment="1">
      <alignment horizontal="left" vertical="top"/>
    </xf>
    <xf numFmtId="0" fontId="10" fillId="0" borderId="26" xfId="0" applyFont="1" applyBorder="1" applyAlignment="1">
      <alignment vertical="center" shrinkToFit="1"/>
    </xf>
    <xf numFmtId="38" fontId="10" fillId="0" borderId="3" xfId="2" applyFont="1" applyFill="1" applyBorder="1" applyProtection="1">
      <protection locked="0"/>
    </xf>
    <xf numFmtId="38" fontId="10" fillId="0" borderId="11" xfId="2" applyFont="1" applyFill="1" applyBorder="1" applyProtection="1">
      <protection locked="0"/>
    </xf>
    <xf numFmtId="38" fontId="14" fillId="0" borderId="2" xfId="2" applyFont="1" applyFill="1" applyBorder="1" applyAlignment="1" applyProtection="1">
      <alignment vertical="center"/>
      <protection locked="0"/>
    </xf>
    <xf numFmtId="0" fontId="14" fillId="0" borderId="0" xfId="0" applyFont="1" applyAlignment="1" applyProtection="1">
      <alignment vertical="center"/>
      <protection locked="0"/>
    </xf>
    <xf numFmtId="38" fontId="14" fillId="0" borderId="27" xfId="2" applyFont="1" applyFill="1" applyBorder="1" applyAlignment="1" applyProtection="1">
      <alignment vertical="center"/>
      <protection locked="0"/>
    </xf>
    <xf numFmtId="0" fontId="14" fillId="0" borderId="13" xfId="0" applyFont="1" applyBorder="1" applyAlignment="1" applyProtection="1">
      <alignment vertical="center"/>
      <protection locked="0"/>
    </xf>
    <xf numFmtId="38" fontId="14" fillId="0" borderId="3" xfId="2" applyFont="1" applyFill="1" applyBorder="1" applyAlignment="1" applyProtection="1">
      <alignment vertical="center"/>
      <protection locked="0"/>
    </xf>
    <xf numFmtId="0" fontId="10" fillId="0" borderId="3" xfId="0" applyFont="1" applyBorder="1" applyProtection="1">
      <protection locked="0"/>
    </xf>
    <xf numFmtId="38" fontId="10" fillId="0" borderId="3" xfId="0" applyNumberFormat="1" applyFont="1" applyBorder="1" applyProtection="1">
      <protection locked="0"/>
    </xf>
    <xf numFmtId="0" fontId="10" fillId="0" borderId="4" xfId="0" applyFont="1" applyBorder="1" applyProtection="1">
      <protection locked="0"/>
    </xf>
    <xf numFmtId="185" fontId="10" fillId="0" borderId="0" xfId="0" quotePrefix="1" applyNumberFormat="1" applyFont="1" applyAlignment="1" applyProtection="1">
      <alignment horizontal="left"/>
      <protection locked="0"/>
    </xf>
    <xf numFmtId="0" fontId="10" fillId="0" borderId="0" xfId="0" applyFont="1" applyProtection="1">
      <protection locked="0"/>
    </xf>
    <xf numFmtId="0" fontId="10" fillId="0" borderId="4" xfId="0" quotePrefix="1" applyFont="1" applyBorder="1" applyAlignment="1" applyProtection="1">
      <alignment horizontal="right"/>
      <protection locked="0"/>
    </xf>
    <xf numFmtId="0" fontId="10" fillId="0" borderId="13" xfId="0" applyFont="1" applyBorder="1" applyProtection="1">
      <protection locked="0"/>
    </xf>
    <xf numFmtId="0" fontId="4" fillId="0" borderId="0" xfId="0" applyFont="1"/>
    <xf numFmtId="38" fontId="13" fillId="2" borderId="17" xfId="2" applyFont="1" applyFill="1" applyBorder="1" applyAlignment="1" applyProtection="1">
      <alignment vertical="center" shrinkToFit="1"/>
      <protection locked="0"/>
    </xf>
    <xf numFmtId="0" fontId="10" fillId="0" borderId="28" xfId="0" applyFont="1" applyBorder="1" applyAlignment="1">
      <alignment vertical="center"/>
    </xf>
    <xf numFmtId="0" fontId="10" fillId="0" borderId="29" xfId="0" applyFont="1" applyBorder="1" applyAlignment="1">
      <alignment vertical="center"/>
    </xf>
    <xf numFmtId="38" fontId="11" fillId="2" borderId="21" xfId="2" applyFont="1" applyFill="1" applyBorder="1" applyAlignment="1" applyProtection="1">
      <alignment vertical="center"/>
      <protection locked="0"/>
    </xf>
    <xf numFmtId="38" fontId="11" fillId="2" borderId="17" xfId="2" applyFont="1" applyFill="1" applyBorder="1" applyAlignment="1" applyProtection="1">
      <alignment vertical="center"/>
      <protection locked="0"/>
    </xf>
    <xf numFmtId="38" fontId="10" fillId="3" borderId="3" xfId="2" applyFont="1" applyFill="1" applyBorder="1" applyProtection="1">
      <protection locked="0"/>
    </xf>
    <xf numFmtId="38" fontId="14" fillId="2" borderId="2" xfId="2" applyFont="1" applyFill="1" applyBorder="1" applyAlignment="1" applyProtection="1">
      <alignment vertical="center"/>
      <protection locked="0"/>
    </xf>
    <xf numFmtId="0" fontId="14" fillId="3" borderId="0" xfId="0" applyFont="1" applyFill="1" applyAlignment="1" applyProtection="1">
      <alignment vertical="center"/>
      <protection locked="0"/>
    </xf>
    <xf numFmtId="38" fontId="14" fillId="2" borderId="3" xfId="2" applyFont="1" applyFill="1" applyBorder="1" applyAlignment="1" applyProtection="1">
      <alignment vertical="center"/>
      <protection locked="0"/>
    </xf>
    <xf numFmtId="0" fontId="14" fillId="3" borderId="6" xfId="0" applyFont="1" applyFill="1" applyBorder="1" applyAlignment="1" applyProtection="1">
      <alignment vertical="center"/>
      <protection locked="0"/>
    </xf>
    <xf numFmtId="38" fontId="10" fillId="3" borderId="0" xfId="2" applyFont="1" applyFill="1" applyBorder="1" applyProtection="1">
      <protection locked="0"/>
    </xf>
    <xf numFmtId="38" fontId="10" fillId="3" borderId="13" xfId="2" applyFont="1" applyFill="1" applyBorder="1" applyProtection="1">
      <protection locked="0"/>
    </xf>
    <xf numFmtId="0" fontId="10" fillId="2" borderId="13" xfId="0" applyFont="1" applyFill="1" applyBorder="1" applyProtection="1">
      <protection locked="0"/>
    </xf>
    <xf numFmtId="0" fontId="10" fillId="2" borderId="6" xfId="0" applyFont="1" applyFill="1" applyBorder="1" applyProtection="1">
      <protection locked="0"/>
    </xf>
    <xf numFmtId="0" fontId="14" fillId="2" borderId="3" xfId="2" applyNumberFormat="1" applyFont="1" applyFill="1" applyBorder="1" applyAlignment="1" applyProtection="1">
      <alignment vertical="center" shrinkToFit="1"/>
      <protection locked="0"/>
    </xf>
    <xf numFmtId="0" fontId="14" fillId="2" borderId="2" xfId="2" applyNumberFormat="1" applyFont="1" applyFill="1" applyBorder="1" applyAlignment="1" applyProtection="1">
      <alignment vertical="center"/>
      <protection locked="0"/>
    </xf>
    <xf numFmtId="0" fontId="14" fillId="0" borderId="0" xfId="0" applyFont="1" applyAlignment="1">
      <alignment horizontal="left" vertical="center"/>
    </xf>
    <xf numFmtId="0" fontId="10" fillId="3" borderId="0" xfId="0" applyFont="1" applyFill="1" applyAlignment="1" applyProtection="1">
      <alignment vertical="top"/>
      <protection locked="0"/>
    </xf>
    <xf numFmtId="0" fontId="10" fillId="2" borderId="0" xfId="0" applyFont="1" applyFill="1" applyAlignment="1" applyProtection="1">
      <alignment vertical="top"/>
      <protection locked="0"/>
    </xf>
    <xf numFmtId="38" fontId="10" fillId="3" borderId="0" xfId="0" applyNumberFormat="1" applyFont="1" applyFill="1" applyAlignment="1" applyProtection="1">
      <alignment vertical="top"/>
      <protection locked="0"/>
    </xf>
    <xf numFmtId="0" fontId="0" fillId="3" borderId="0" xfId="0" applyFill="1" applyAlignment="1" applyProtection="1">
      <alignment vertical="top"/>
      <protection locked="0"/>
    </xf>
    <xf numFmtId="0" fontId="10" fillId="3" borderId="0" xfId="0" applyFont="1" applyFill="1" applyAlignment="1" applyProtection="1">
      <alignment vertical="center"/>
      <protection locked="0"/>
    </xf>
    <xf numFmtId="3" fontId="10" fillId="3" borderId="3" xfId="0" applyNumberFormat="1" applyFont="1" applyFill="1" applyBorder="1" applyProtection="1">
      <protection locked="0"/>
    </xf>
    <xf numFmtId="38" fontId="14" fillId="2" borderId="3" xfId="2" applyFont="1" applyFill="1" applyBorder="1" applyAlignment="1" applyProtection="1">
      <alignment vertical="center" shrinkToFit="1"/>
      <protection locked="0"/>
    </xf>
    <xf numFmtId="0" fontId="33" fillId="4" borderId="0" xfId="0" applyFont="1" applyFill="1"/>
    <xf numFmtId="0" fontId="0" fillId="0" borderId="17" xfId="0" applyBorder="1" applyAlignment="1">
      <alignment horizontal="center"/>
    </xf>
    <xf numFmtId="0" fontId="0" fillId="0" borderId="28" xfId="0" applyBorder="1" applyAlignment="1">
      <alignment horizontal="center"/>
    </xf>
    <xf numFmtId="0" fontId="0" fillId="0" borderId="33" xfId="0" applyBorder="1" applyAlignment="1">
      <alignment horizontal="center"/>
    </xf>
    <xf numFmtId="0" fontId="0" fillId="0" borderId="29" xfId="0" applyBorder="1" applyAlignment="1">
      <alignment horizontal="center"/>
    </xf>
    <xf numFmtId="0" fontId="34" fillId="0" borderId="0" xfId="0" applyFont="1" applyAlignment="1">
      <alignment horizontal="center"/>
    </xf>
    <xf numFmtId="0" fontId="34" fillId="0" borderId="0" xfId="0" applyFont="1"/>
    <xf numFmtId="0" fontId="34" fillId="0" borderId="34" xfId="0" applyFont="1" applyBorder="1"/>
    <xf numFmtId="0" fontId="34" fillId="0" borderId="35" xfId="0" applyFont="1" applyBorder="1"/>
    <xf numFmtId="0" fontId="34" fillId="0" borderId="4" xfId="0" applyFont="1" applyBorder="1"/>
    <xf numFmtId="0" fontId="10" fillId="3" borderId="3" xfId="0" applyFont="1" applyFill="1" applyBorder="1" applyAlignment="1" applyProtection="1">
      <alignment vertical="top" wrapText="1"/>
      <protection locked="0"/>
    </xf>
    <xf numFmtId="0" fontId="10" fillId="3" borderId="8"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11" xfId="0" applyFont="1" applyFill="1" applyBorder="1" applyAlignment="1" applyProtection="1">
      <alignment vertical="top" wrapText="1"/>
      <protection locked="0"/>
    </xf>
    <xf numFmtId="0" fontId="10" fillId="3" borderId="12" xfId="0" applyFont="1" applyFill="1" applyBorder="1" applyAlignment="1" applyProtection="1">
      <alignment vertical="top" wrapText="1"/>
      <protection locked="0"/>
    </xf>
    <xf numFmtId="0" fontId="34" fillId="0" borderId="0" xfId="0" applyFont="1" applyAlignment="1">
      <alignment vertical="center"/>
    </xf>
    <xf numFmtId="0" fontId="34" fillId="0" borderId="0" xfId="0" applyFont="1" applyAlignment="1">
      <alignment horizontal="centerContinuous"/>
    </xf>
    <xf numFmtId="0" fontId="34" fillId="0" borderId="36" xfId="0" applyFont="1" applyBorder="1" applyAlignment="1">
      <alignment vertical="center"/>
    </xf>
    <xf numFmtId="0" fontId="34" fillId="6" borderId="36" xfId="0" applyFont="1" applyFill="1" applyBorder="1"/>
    <xf numFmtId="0" fontId="34" fillId="6" borderId="0" xfId="0" applyFont="1" applyFill="1"/>
    <xf numFmtId="0" fontId="34" fillId="6" borderId="3" xfId="0" applyFont="1" applyFill="1" applyBorder="1"/>
    <xf numFmtId="0" fontId="34" fillId="0" borderId="3" xfId="0" applyFont="1" applyBorder="1"/>
    <xf numFmtId="0" fontId="35" fillId="6" borderId="3" xfId="0" applyFont="1" applyFill="1" applyBorder="1"/>
    <xf numFmtId="0" fontId="34" fillId="0" borderId="37" xfId="0" applyFont="1" applyBorder="1"/>
    <xf numFmtId="0" fontId="34" fillId="6" borderId="3" xfId="2" applyNumberFormat="1" applyFont="1" applyFill="1" applyBorder="1" applyAlignment="1"/>
    <xf numFmtId="0" fontId="34" fillId="0" borderId="3" xfId="2" applyNumberFormat="1" applyFont="1" applyFill="1" applyBorder="1" applyAlignment="1"/>
    <xf numFmtId="0" fontId="34" fillId="6" borderId="6" xfId="0" applyFont="1" applyFill="1" applyBorder="1"/>
    <xf numFmtId="176" fontId="34" fillId="6" borderId="3" xfId="0" applyNumberFormat="1" applyFont="1" applyFill="1" applyBorder="1"/>
    <xf numFmtId="0" fontId="36" fillId="0" borderId="0" xfId="3" applyFont="1"/>
    <xf numFmtId="0" fontId="37" fillId="0" borderId="0" xfId="3" quotePrefix="1" applyFont="1" applyAlignment="1">
      <alignment horizontal="left"/>
    </xf>
    <xf numFmtId="0" fontId="36" fillId="0" borderId="0" xfId="3" quotePrefix="1" applyFont="1" applyAlignment="1">
      <alignment horizontal="left"/>
    </xf>
    <xf numFmtId="180" fontId="10" fillId="2" borderId="31" xfId="0" applyNumberFormat="1" applyFont="1" applyFill="1" applyBorder="1" applyAlignment="1" applyProtection="1">
      <alignment vertical="center"/>
      <protection locked="0"/>
    </xf>
    <xf numFmtId="180" fontId="10" fillId="2" borderId="30" xfId="0" applyNumberFormat="1" applyFont="1" applyFill="1" applyBorder="1" applyAlignment="1" applyProtection="1">
      <alignment vertical="center"/>
      <protection locked="0"/>
    </xf>
    <xf numFmtId="180" fontId="10" fillId="0" borderId="32" xfId="0" applyNumberFormat="1" applyFont="1" applyBorder="1" applyAlignment="1">
      <alignment vertical="center"/>
    </xf>
    <xf numFmtId="0" fontId="10" fillId="2" borderId="6" xfId="0" applyFont="1" applyFill="1" applyBorder="1" applyAlignment="1" applyProtection="1">
      <alignment vertical="top"/>
      <protection locked="0"/>
    </xf>
    <xf numFmtId="0" fontId="10" fillId="2" borderId="14" xfId="0" applyFont="1" applyFill="1" applyBorder="1" applyAlignment="1" applyProtection="1">
      <alignment vertical="top"/>
      <protection locked="0"/>
    </xf>
    <xf numFmtId="0" fontId="39" fillId="0" borderId="11" xfId="0" applyFont="1" applyBorder="1" applyAlignment="1">
      <alignment horizontal="distributed" vertical="center" justifyLastLine="1"/>
    </xf>
    <xf numFmtId="180" fontId="10" fillId="0" borderId="17" xfId="0" applyNumberFormat="1" applyFont="1" applyBorder="1" applyAlignment="1">
      <alignment vertical="center"/>
    </xf>
    <xf numFmtId="0" fontId="40" fillId="0" borderId="0" xfId="0" applyFont="1"/>
    <xf numFmtId="0" fontId="40" fillId="0" borderId="7" xfId="0" applyFont="1" applyBorder="1" applyAlignment="1">
      <alignment horizontal="distributed" vertical="center" justifyLastLine="1"/>
    </xf>
    <xf numFmtId="0" fontId="40" fillId="0" borderId="0" xfId="0" applyFont="1" applyAlignment="1">
      <alignment horizontal="distributed" justifyLastLine="1"/>
    </xf>
    <xf numFmtId="0" fontId="40" fillId="0" borderId="6" xfId="0" applyFont="1" applyBorder="1" applyAlignment="1">
      <alignment horizontal="distributed" justifyLastLine="1"/>
    </xf>
    <xf numFmtId="0" fontId="10" fillId="0" borderId="17" xfId="0" applyFont="1" applyBorder="1" applyAlignment="1">
      <alignment horizontal="distributed" justifyLastLine="1"/>
    </xf>
    <xf numFmtId="0" fontId="10" fillId="0" borderId="17"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0" fillId="2" borderId="0" xfId="0" applyFill="1"/>
    <xf numFmtId="0" fontId="0" fillId="0" borderId="0" xfId="0" applyAlignment="1">
      <alignment horizontal="distributed" wrapText="1" justifyLastLine="1"/>
    </xf>
    <xf numFmtId="0" fontId="0" fillId="0" borderId="0" xfId="0" applyAlignment="1">
      <alignment wrapText="1"/>
    </xf>
    <xf numFmtId="0" fontId="10"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0" fillId="0" borderId="17" xfId="0" applyFont="1" applyBorder="1" applyAlignment="1">
      <alignment horizontal="center" shrinkToFit="1"/>
    </xf>
    <xf numFmtId="38" fontId="10" fillId="3" borderId="20" xfId="2" applyFont="1" applyFill="1" applyBorder="1" applyProtection="1">
      <protection locked="0"/>
    </xf>
    <xf numFmtId="38" fontId="10" fillId="3" borderId="21" xfId="2" applyFont="1" applyFill="1" applyBorder="1" applyProtection="1">
      <protection locked="0"/>
    </xf>
    <xf numFmtId="0" fontId="10" fillId="0" borderId="7" xfId="0" applyFont="1" applyBorder="1" applyAlignment="1">
      <alignment horizontal="right" vertical="center" wrapText="1" justifyLastLine="1"/>
    </xf>
    <xf numFmtId="0" fontId="10" fillId="0" borderId="11" xfId="0" applyFont="1" applyBorder="1" applyAlignment="1">
      <alignment horizontal="left" vertical="center" justifyLastLine="1"/>
    </xf>
    <xf numFmtId="0" fontId="10" fillId="0" borderId="9" xfId="0" applyFont="1" applyBorder="1" applyAlignment="1">
      <alignment horizontal="centerContinuous"/>
    </xf>
    <xf numFmtId="0" fontId="10" fillId="0" borderId="10" xfId="0" applyFont="1" applyBorder="1" applyAlignment="1">
      <alignment horizontal="centerContinuous"/>
    </xf>
    <xf numFmtId="0" fontId="10" fillId="0" borderId="8" xfId="0" applyFont="1" applyBorder="1" applyAlignment="1">
      <alignment horizontal="centerContinuous"/>
    </xf>
    <xf numFmtId="0" fontId="10" fillId="0" borderId="13" xfId="0" applyFont="1" applyBorder="1" applyAlignment="1">
      <alignment horizontal="distributed" wrapText="1" justifyLastLine="1"/>
    </xf>
    <xf numFmtId="0" fontId="10" fillId="0" borderId="12" xfId="0" applyFont="1" applyBorder="1" applyAlignment="1">
      <alignment horizontal="distributed" wrapText="1" justifyLastLine="1"/>
    </xf>
    <xf numFmtId="182" fontId="10" fillId="2" borderId="17" xfId="0" applyNumberFormat="1" applyFont="1" applyFill="1" applyBorder="1" applyAlignment="1" applyProtection="1">
      <alignment horizontal="right" vertical="center"/>
      <protection locked="0"/>
    </xf>
    <xf numFmtId="0" fontId="10" fillId="0" borderId="17" xfId="0" applyFont="1" applyBorder="1"/>
    <xf numFmtId="0" fontId="10" fillId="0" borderId="4" xfId="0" applyFont="1" applyBorder="1" applyAlignment="1">
      <alignment vertical="center"/>
    </xf>
    <xf numFmtId="0" fontId="10" fillId="0" borderId="6" xfId="0" applyFont="1" applyBorder="1" applyAlignment="1">
      <alignment vertical="center"/>
    </xf>
    <xf numFmtId="0" fontId="10" fillId="0" borderId="0" xfId="0" applyFont="1" applyAlignment="1" applyProtection="1">
      <alignment vertical="top"/>
      <protection locked="0"/>
    </xf>
    <xf numFmtId="49" fontId="10" fillId="0" borderId="0" xfId="0" applyNumberFormat="1" applyFont="1" applyAlignment="1">
      <alignment vertical="top"/>
    </xf>
    <xf numFmtId="0" fontId="14" fillId="0" borderId="0" xfId="0" applyFont="1" applyAlignment="1" applyProtection="1">
      <alignment vertical="top"/>
      <protection locked="0"/>
    </xf>
    <xf numFmtId="49" fontId="4" fillId="0" borderId="0" xfId="0" applyNumberFormat="1" applyFont="1"/>
    <xf numFmtId="49" fontId="10" fillId="0" borderId="0" xfId="0" applyNumberFormat="1" applyFont="1" applyAlignment="1" applyProtection="1">
      <alignment horizontal="right" vertical="top"/>
      <protection locked="0"/>
    </xf>
    <xf numFmtId="49" fontId="10" fillId="0" borderId="0" xfId="0" applyNumberFormat="1" applyFont="1" applyAlignment="1" applyProtection="1">
      <alignment horizontal="left" vertical="top" wrapText="1"/>
      <protection locked="0"/>
    </xf>
    <xf numFmtId="49" fontId="10" fillId="0" borderId="0" xfId="0" applyNumberFormat="1" applyFont="1" applyAlignment="1" applyProtection="1">
      <alignment vertical="top" wrapText="1"/>
      <protection locked="0"/>
    </xf>
    <xf numFmtId="0" fontId="10" fillId="2" borderId="28" xfId="2" applyNumberFormat="1" applyFont="1" applyFill="1" applyBorder="1" applyAlignment="1" applyProtection="1">
      <alignment vertical="center"/>
      <protection locked="0"/>
    </xf>
    <xf numFmtId="0" fontId="10" fillId="2" borderId="29" xfId="2" applyNumberFormat="1" applyFont="1" applyFill="1" applyBorder="1" applyAlignment="1" applyProtection="1">
      <alignment vertical="center"/>
      <protection locked="0"/>
    </xf>
    <xf numFmtId="0" fontId="41" fillId="0" borderId="8" xfId="0" applyFont="1" applyBorder="1" applyAlignment="1" applyProtection="1">
      <alignment vertical="center"/>
      <protection locked="0"/>
    </xf>
    <xf numFmtId="180" fontId="10" fillId="0" borderId="22" xfId="0" applyNumberFormat="1" applyFont="1" applyBorder="1" applyAlignment="1">
      <alignment vertical="center"/>
    </xf>
    <xf numFmtId="0" fontId="10" fillId="0" borderId="0" xfId="0" applyFont="1" applyAlignment="1">
      <alignment shrinkToFit="1"/>
    </xf>
    <xf numFmtId="0" fontId="0" fillId="0" borderId="4" xfId="0" applyBorder="1" applyAlignment="1">
      <alignment horizontal="distributed" wrapText="1" justifyLastLine="1"/>
    </xf>
    <xf numFmtId="0" fontId="10" fillId="0" borderId="4"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4" xfId="0" applyBorder="1" applyAlignment="1">
      <alignment wrapText="1"/>
    </xf>
    <xf numFmtId="178" fontId="10" fillId="0" borderId="3" xfId="0" applyNumberFormat="1" applyFont="1" applyBorder="1" applyAlignment="1">
      <alignment horizontal="center" vertical="center" shrinkToFit="1"/>
    </xf>
    <xf numFmtId="38" fontId="10" fillId="2" borderId="3" xfId="2" applyFont="1" applyFill="1" applyBorder="1" applyAlignment="1" applyProtection="1">
      <alignment vertical="center"/>
      <protection locked="0"/>
    </xf>
    <xf numFmtId="38" fontId="10" fillId="3" borderId="3" xfId="2" applyFont="1" applyFill="1" applyBorder="1" applyAlignment="1" applyProtection="1">
      <alignment vertical="center"/>
      <protection locked="0"/>
    </xf>
    <xf numFmtId="38" fontId="10" fillId="3" borderId="3" xfId="0" applyNumberFormat="1" applyFont="1" applyFill="1" applyBorder="1" applyAlignment="1" applyProtection="1">
      <alignment vertical="center" shrinkToFit="1"/>
      <protection locked="0"/>
    </xf>
    <xf numFmtId="178" fontId="10" fillId="0" borderId="17" xfId="0" applyNumberFormat="1" applyFont="1" applyBorder="1" applyAlignment="1">
      <alignment horizontal="center" vertical="center" shrinkToFit="1"/>
    </xf>
    <xf numFmtId="38" fontId="10" fillId="2" borderId="17" xfId="2" applyFont="1" applyFill="1" applyBorder="1" applyAlignment="1" applyProtection="1">
      <alignment vertical="center"/>
      <protection locked="0"/>
    </xf>
    <xf numFmtId="38" fontId="10" fillId="3" borderId="17" xfId="2" applyFont="1" applyFill="1" applyBorder="1" applyAlignment="1" applyProtection="1">
      <alignment vertical="center"/>
      <protection locked="0"/>
    </xf>
    <xf numFmtId="0" fontId="10" fillId="3" borderId="17" xfId="0" applyFont="1" applyFill="1" applyBorder="1" applyAlignment="1" applyProtection="1">
      <alignment vertical="center" shrinkToFit="1"/>
      <protection locked="0"/>
    </xf>
    <xf numFmtId="38" fontId="10" fillId="3" borderId="17" xfId="0" applyNumberFormat="1" applyFont="1" applyFill="1" applyBorder="1" applyAlignment="1" applyProtection="1">
      <alignment vertical="center" shrinkToFit="1"/>
      <protection locked="0"/>
    </xf>
    <xf numFmtId="0" fontId="10" fillId="0" borderId="4" xfId="0" applyFont="1" applyBorder="1" applyAlignment="1">
      <alignment horizontal="distributed" vertical="center" justifyLastLine="1"/>
    </xf>
    <xf numFmtId="0" fontId="10" fillId="0" borderId="0" xfId="0" applyFont="1" applyAlignment="1">
      <alignment horizontal="distributed" vertical="center" justifyLastLine="1"/>
    </xf>
    <xf numFmtId="38" fontId="10" fillId="0" borderId="6" xfId="2" applyFont="1" applyFill="1" applyBorder="1" applyProtection="1">
      <protection locked="0"/>
    </xf>
    <xf numFmtId="38" fontId="10" fillId="0" borderId="14" xfId="2" applyFont="1" applyFill="1" applyBorder="1" applyProtection="1">
      <protection locked="0"/>
    </xf>
    <xf numFmtId="0" fontId="10" fillId="0" borderId="6" xfId="0" applyFont="1" applyBorder="1" applyAlignment="1">
      <alignment horizontal="right"/>
    </xf>
    <xf numFmtId="0" fontId="0" fillId="0" borderId="10" xfId="0" applyBorder="1" applyAlignment="1">
      <alignment horizontal="distributed" vertical="center" justifyLastLine="1"/>
    </xf>
    <xf numFmtId="38" fontId="10" fillId="2" borderId="20" xfId="2" applyFont="1" applyFill="1" applyBorder="1" applyProtection="1">
      <protection locked="0"/>
    </xf>
    <xf numFmtId="38" fontId="10" fillId="2" borderId="21" xfId="2" applyFont="1" applyFill="1" applyBorder="1" applyProtection="1">
      <protection locked="0"/>
    </xf>
    <xf numFmtId="180" fontId="10" fillId="2" borderId="38" xfId="0" applyNumberFormat="1" applyFont="1" applyFill="1" applyBorder="1" applyAlignment="1" applyProtection="1">
      <alignment vertical="center"/>
      <protection locked="0"/>
    </xf>
    <xf numFmtId="0" fontId="0" fillId="0" borderId="8" xfId="0" applyBorder="1" applyAlignment="1">
      <alignment horizontal="distributed" vertical="center" justifyLastLine="1"/>
    </xf>
    <xf numFmtId="0" fontId="15" fillId="0" borderId="8" xfId="0" applyFont="1" applyBorder="1" applyAlignment="1">
      <alignment horizontal="right" vertical="center" justifyLastLine="1"/>
    </xf>
    <xf numFmtId="0" fontId="42" fillId="0" borderId="7" xfId="0" applyFont="1" applyBorder="1" applyAlignment="1">
      <alignment horizontal="right" vertical="center" justifyLastLine="1"/>
    </xf>
    <xf numFmtId="0" fontId="42" fillId="0" borderId="8" xfId="0" applyFont="1" applyBorder="1" applyAlignment="1">
      <alignment horizontal="right" vertical="center" justifyLastLine="1"/>
    </xf>
    <xf numFmtId="0" fontId="42" fillId="0" borderId="10" xfId="0" applyFont="1" applyBorder="1" applyAlignment="1">
      <alignment horizontal="right" vertical="center" justifyLastLine="1"/>
    </xf>
    <xf numFmtId="0" fontId="10" fillId="0" borderId="11" xfId="0" applyFont="1" applyBorder="1" applyAlignment="1">
      <alignment horizontal="distributed" vertical="center" wrapText="1"/>
    </xf>
    <xf numFmtId="10" fontId="10" fillId="0" borderId="11" xfId="0" applyNumberFormat="1" applyFont="1" applyBorder="1" applyAlignment="1">
      <alignment vertical="center"/>
    </xf>
    <xf numFmtId="0" fontId="10" fillId="0" borderId="8" xfId="0" applyFont="1" applyBorder="1" applyAlignment="1">
      <alignment horizontal="distributed" vertical="center" wrapText="1"/>
    </xf>
    <xf numFmtId="38" fontId="13" fillId="0" borderId="7" xfId="2" applyFont="1" applyFill="1" applyBorder="1" applyAlignment="1" applyProtection="1">
      <alignment horizontal="right" vertical="center" shrinkToFit="1"/>
      <protection locked="0"/>
    </xf>
    <xf numFmtId="0" fontId="0" fillId="0" borderId="10" xfId="0" applyBorder="1" applyAlignment="1">
      <alignment horizontal="distributed" vertical="center" wrapText="1" justifyLastLine="1"/>
    </xf>
    <xf numFmtId="0" fontId="0" fillId="0" borderId="9" xfId="0" applyBorder="1" applyAlignment="1">
      <alignment horizontal="distributed" vertical="center" wrapText="1" justifyLastLine="1"/>
    </xf>
    <xf numFmtId="0" fontId="15" fillId="0" borderId="7" xfId="0" applyFont="1" applyBorder="1" applyAlignment="1">
      <alignment horizontal="distributed" vertical="center" wrapText="1"/>
    </xf>
    <xf numFmtId="0" fontId="13" fillId="0" borderId="7" xfId="0" applyFont="1" applyBorder="1" applyAlignment="1">
      <alignment horizontal="right" vertical="center" wrapText="1"/>
    </xf>
    <xf numFmtId="38" fontId="11" fillId="7" borderId="20" xfId="2" applyFont="1" applyFill="1" applyBorder="1" applyAlignment="1" applyProtection="1">
      <alignment vertical="top"/>
      <protection locked="0"/>
    </xf>
    <xf numFmtId="38" fontId="11" fillId="7" borderId="21" xfId="2" applyFont="1" applyFill="1" applyBorder="1" applyAlignment="1" applyProtection="1">
      <alignment vertical="center"/>
      <protection locked="0"/>
    </xf>
    <xf numFmtId="0" fontId="10" fillId="0" borderId="0" xfId="0" applyFont="1" applyAlignment="1">
      <alignment horizontal="center" wrapText="1"/>
    </xf>
    <xf numFmtId="0" fontId="10" fillId="3" borderId="23" xfId="0" applyFont="1" applyFill="1" applyBorder="1" applyAlignment="1" applyProtection="1">
      <alignment vertical="center" wrapText="1"/>
      <protection locked="0"/>
    </xf>
    <xf numFmtId="0" fontId="10" fillId="2" borderId="23" xfId="0" applyFont="1" applyFill="1" applyBorder="1" applyAlignment="1" applyProtection="1">
      <alignment vertical="center" wrapText="1"/>
      <protection locked="0"/>
    </xf>
    <xf numFmtId="0" fontId="10" fillId="2" borderId="30" xfId="0" applyFont="1" applyFill="1" applyBorder="1" applyAlignment="1" applyProtection="1">
      <alignment vertical="center"/>
      <protection locked="0"/>
    </xf>
    <xf numFmtId="0" fontId="10" fillId="3" borderId="21" xfId="0" applyFont="1" applyFill="1" applyBorder="1" applyAlignment="1" applyProtection="1">
      <alignment vertical="center" wrapText="1"/>
      <protection locked="0"/>
    </xf>
    <xf numFmtId="0" fontId="10" fillId="2" borderId="21" xfId="0" applyFont="1" applyFill="1" applyBorder="1" applyAlignment="1" applyProtection="1">
      <alignment vertical="center" wrapText="1"/>
      <protection locked="0"/>
    </xf>
    <xf numFmtId="57" fontId="10" fillId="2" borderId="31" xfId="0" applyNumberFormat="1" applyFont="1" applyFill="1" applyBorder="1" applyAlignment="1" applyProtection="1">
      <alignment vertical="center"/>
      <protection locked="0"/>
    </xf>
    <xf numFmtId="0" fontId="10" fillId="2" borderId="31" xfId="0" applyFont="1" applyFill="1" applyBorder="1" applyAlignment="1" applyProtection="1">
      <alignment vertical="center"/>
      <protection locked="0"/>
    </xf>
    <xf numFmtId="0" fontId="10" fillId="3" borderId="22" xfId="0" applyFont="1" applyFill="1" applyBorder="1" applyAlignment="1" applyProtection="1">
      <alignment vertical="center" wrapText="1"/>
      <protection locked="0"/>
    </xf>
    <xf numFmtId="0" fontId="10" fillId="2" borderId="22" xfId="0" applyFont="1" applyFill="1" applyBorder="1" applyAlignment="1" applyProtection="1">
      <alignment vertical="center" wrapText="1"/>
      <protection locked="0"/>
    </xf>
    <xf numFmtId="0" fontId="10" fillId="2" borderId="32" xfId="0" applyFont="1" applyFill="1" applyBorder="1" applyAlignment="1" applyProtection="1">
      <alignment vertical="center"/>
      <protection locked="0"/>
    </xf>
    <xf numFmtId="0" fontId="11" fillId="0" borderId="17" xfId="0" applyFont="1" applyBorder="1" applyAlignment="1">
      <alignment horizontal="distributed" vertical="center" justifyLastLine="1"/>
    </xf>
    <xf numFmtId="0" fontId="10" fillId="0" borderId="7" xfId="0" applyFont="1" applyBorder="1" applyAlignment="1">
      <alignment horizontal="distributed" vertical="center" justifyLastLine="1"/>
    </xf>
    <xf numFmtId="0" fontId="43" fillId="0" borderId="21" xfId="0" applyFont="1" applyBorder="1" applyAlignment="1">
      <alignment horizontal="distributed" vertical="center" wrapText="1" justifyLastLine="1"/>
    </xf>
    <xf numFmtId="0" fontId="44" fillId="0" borderId="21" xfId="0" applyFont="1" applyBorder="1" applyAlignment="1">
      <alignment horizontal="distributed" vertical="center" justifyLastLine="1"/>
    </xf>
    <xf numFmtId="0" fontId="40" fillId="0" borderId="0" xfId="0" applyFont="1" applyAlignment="1">
      <alignment vertical="center"/>
    </xf>
    <xf numFmtId="38" fontId="10" fillId="2" borderId="21" xfId="2" applyFont="1" applyFill="1" applyBorder="1" applyAlignment="1" applyProtection="1">
      <alignment vertical="center"/>
      <protection locked="0"/>
    </xf>
    <xf numFmtId="38" fontId="10" fillId="3" borderId="21" xfId="2" applyFont="1" applyFill="1" applyBorder="1" applyAlignment="1" applyProtection="1">
      <alignment vertical="center"/>
      <protection locked="0"/>
    </xf>
    <xf numFmtId="0" fontId="8" fillId="0" borderId="0" xfId="0" applyFont="1" applyAlignment="1">
      <alignment vertical="center"/>
    </xf>
    <xf numFmtId="0" fontId="44" fillId="0" borderId="22" xfId="0" applyFont="1" applyBorder="1" applyAlignment="1">
      <alignment horizontal="distributed" vertical="center" justifyLastLine="1"/>
    </xf>
    <xf numFmtId="38" fontId="10" fillId="2" borderId="22" xfId="2" applyFont="1" applyFill="1" applyBorder="1" applyAlignment="1" applyProtection="1">
      <alignment vertical="center"/>
      <protection locked="0"/>
    </xf>
    <xf numFmtId="38" fontId="10" fillId="3" borderId="22" xfId="2" applyFont="1" applyFill="1" applyBorder="1" applyAlignment="1" applyProtection="1">
      <alignment vertical="center"/>
      <protection locked="0"/>
    </xf>
    <xf numFmtId="0" fontId="33" fillId="0" borderId="0" xfId="0" applyFont="1"/>
    <xf numFmtId="0" fontId="44" fillId="0" borderId="20" xfId="0" applyFont="1" applyBorder="1" applyAlignment="1">
      <alignment horizontal="distributed" vertical="center" justifyLastLine="1"/>
    </xf>
    <xf numFmtId="0" fontId="7" fillId="0" borderId="19" xfId="0" applyFont="1" applyBorder="1"/>
    <xf numFmtId="178" fontId="10" fillId="0" borderId="24" xfId="0" applyNumberFormat="1" applyFont="1" applyBorder="1" applyAlignment="1">
      <alignment horizontal="center" vertical="center" shrinkToFit="1"/>
    </xf>
    <xf numFmtId="179" fontId="11" fillId="0" borderId="11" xfId="1" applyNumberFormat="1" applyFont="1" applyFill="1" applyBorder="1" applyAlignment="1" applyProtection="1">
      <alignment vertical="center"/>
    </xf>
    <xf numFmtId="38" fontId="10" fillId="7" borderId="20" xfId="2" applyFont="1" applyFill="1" applyBorder="1" applyProtection="1">
      <protection locked="0"/>
    </xf>
    <xf numFmtId="38" fontId="10" fillId="5" borderId="20" xfId="2" applyFont="1" applyFill="1" applyBorder="1" applyProtection="1">
      <protection locked="0"/>
    </xf>
    <xf numFmtId="38" fontId="10" fillId="5" borderId="21" xfId="2" applyFont="1" applyFill="1" applyBorder="1" applyProtection="1">
      <protection locked="0"/>
    </xf>
    <xf numFmtId="180" fontId="0" fillId="7" borderId="20" xfId="0" applyNumberFormat="1" applyFill="1" applyBorder="1" applyAlignment="1" applyProtection="1">
      <alignment vertical="center"/>
      <protection locked="0"/>
    </xf>
    <xf numFmtId="180" fontId="0" fillId="7" borderId="21" xfId="0" applyNumberFormat="1" applyFill="1" applyBorder="1" applyAlignment="1" applyProtection="1">
      <alignment vertical="center"/>
      <protection locked="0"/>
    </xf>
    <xf numFmtId="180" fontId="0" fillId="7" borderId="23" xfId="0" applyNumberFormat="1" applyFill="1" applyBorder="1" applyAlignment="1" applyProtection="1">
      <alignment vertical="center"/>
      <protection locked="0"/>
    </xf>
    <xf numFmtId="0" fontId="43" fillId="0" borderId="25" xfId="0" applyFont="1" applyBorder="1" applyAlignment="1">
      <alignment horizontal="distributed" vertical="center" wrapText="1" justifyLastLine="1"/>
    </xf>
    <xf numFmtId="0" fontId="43" fillId="0" borderId="3" xfId="0" applyFont="1" applyBorder="1" applyAlignment="1">
      <alignment horizontal="distributed" vertical="center" wrapText="1" justifyLastLine="1"/>
    </xf>
    <xf numFmtId="38" fontId="11" fillId="2" borderId="11" xfId="2" applyFont="1" applyFill="1" applyBorder="1" applyAlignment="1" applyProtection="1">
      <alignment vertical="center"/>
      <protection locked="0"/>
    </xf>
    <xf numFmtId="187" fontId="43" fillId="0" borderId="21" xfId="0" applyNumberFormat="1" applyFont="1" applyBorder="1" applyAlignment="1">
      <alignment horizontal="distributed" vertical="center" wrapText="1" justifyLastLine="1"/>
    </xf>
    <xf numFmtId="38" fontId="11" fillId="2" borderId="25" xfId="2" applyFont="1" applyFill="1" applyBorder="1" applyAlignment="1" applyProtection="1">
      <alignment vertical="center"/>
      <protection locked="0"/>
    </xf>
    <xf numFmtId="38" fontId="11" fillId="0" borderId="25" xfId="2" applyFont="1" applyFill="1" applyBorder="1" applyAlignment="1" applyProtection="1">
      <alignment vertical="center"/>
    </xf>
    <xf numFmtId="188" fontId="14" fillId="2" borderId="0" xfId="2" applyNumberFormat="1" applyFont="1" applyFill="1" applyBorder="1" applyAlignment="1" applyProtection="1">
      <alignment vertical="top"/>
      <protection locked="0"/>
    </xf>
    <xf numFmtId="186" fontId="14" fillId="2" borderId="0" xfId="2" applyNumberFormat="1" applyFont="1" applyFill="1" applyBorder="1" applyAlignment="1" applyProtection="1">
      <alignment vertical="top"/>
      <protection locked="0"/>
    </xf>
    <xf numFmtId="186" fontId="10" fillId="2" borderId="0" xfId="0" applyNumberFormat="1" applyFont="1" applyFill="1" applyAlignment="1" applyProtection="1">
      <alignment vertical="top"/>
      <protection locked="0"/>
    </xf>
    <xf numFmtId="188" fontId="14" fillId="7" borderId="0" xfId="2" applyNumberFormat="1" applyFont="1" applyFill="1" applyBorder="1" applyAlignment="1" applyProtection="1">
      <alignment vertical="top"/>
    </xf>
    <xf numFmtId="0" fontId="0" fillId="7" borderId="7" xfId="0" applyFill="1" applyBorder="1" applyAlignment="1" applyProtection="1">
      <alignment vertical="center"/>
      <protection locked="0"/>
    </xf>
    <xf numFmtId="0" fontId="10" fillId="2" borderId="20" xfId="0" applyFont="1" applyFill="1" applyBorder="1" applyAlignment="1" applyProtection="1">
      <alignment vertical="center" wrapText="1"/>
      <protection locked="0"/>
    </xf>
    <xf numFmtId="0" fontId="10" fillId="3" borderId="20" xfId="0" applyFont="1" applyFill="1" applyBorder="1" applyAlignment="1" applyProtection="1">
      <alignment vertical="center" wrapText="1"/>
      <protection locked="0"/>
    </xf>
    <xf numFmtId="0" fontId="10" fillId="2" borderId="38" xfId="0" applyFont="1" applyFill="1" applyBorder="1" applyAlignment="1" applyProtection="1">
      <alignment vertical="center"/>
      <protection locked="0"/>
    </xf>
    <xf numFmtId="0" fontId="10" fillId="0" borderId="9"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0" fillId="0" borderId="0" xfId="0" applyNumberFormat="1"/>
    <xf numFmtId="38" fontId="10" fillId="7" borderId="21" xfId="1" applyNumberFormat="1" applyFont="1" applyFill="1" applyBorder="1" applyProtection="1">
      <protection locked="0"/>
    </xf>
    <xf numFmtId="38" fontId="10" fillId="0" borderId="20" xfId="2" applyFont="1" applyFill="1" applyBorder="1" applyProtection="1"/>
    <xf numFmtId="38" fontId="10" fillId="0" borderId="20" xfId="2" applyFont="1" applyFill="1" applyBorder="1" applyAlignment="1" applyProtection="1">
      <alignment vertical="center"/>
    </xf>
    <xf numFmtId="178" fontId="34" fillId="0" borderId="0" xfId="0" applyNumberFormat="1" applyFont="1"/>
    <xf numFmtId="178" fontId="34" fillId="0" borderId="0" xfId="0" applyNumberFormat="1" applyFont="1" applyAlignment="1">
      <alignment vertical="center"/>
    </xf>
    <xf numFmtId="178" fontId="34" fillId="0" borderId="0" xfId="0" applyNumberFormat="1" applyFont="1" applyAlignment="1">
      <alignment horizontal="right"/>
    </xf>
    <xf numFmtId="177" fontId="34" fillId="0" borderId="0" xfId="0" applyNumberFormat="1" applyFont="1" applyAlignment="1">
      <alignment vertical="center"/>
    </xf>
    <xf numFmtId="38" fontId="10" fillId="2" borderId="0" xfId="2" applyFont="1" applyFill="1" applyBorder="1" applyAlignment="1" applyProtection="1">
      <alignment vertical="top"/>
      <protection locked="0"/>
    </xf>
    <xf numFmtId="38" fontId="10" fillId="3" borderId="3" xfId="2" applyFont="1" applyFill="1" applyBorder="1" applyProtection="1"/>
    <xf numFmtId="38" fontId="10" fillId="0" borderId="3" xfId="2" applyFont="1" applyFill="1" applyBorder="1" applyProtection="1"/>
    <xf numFmtId="38" fontId="10" fillId="3" borderId="3" xfId="0" applyNumberFormat="1" applyFont="1" applyFill="1" applyBorder="1"/>
    <xf numFmtId="3" fontId="10" fillId="3" borderId="3" xfId="0" applyNumberFormat="1" applyFont="1" applyFill="1" applyBorder="1"/>
    <xf numFmtId="38" fontId="10" fillId="3" borderId="11" xfId="2" applyFont="1" applyFill="1" applyBorder="1" applyProtection="1"/>
    <xf numFmtId="0" fontId="44" fillId="0" borderId="3" xfId="0" applyFont="1" applyBorder="1" applyAlignment="1">
      <alignment horizontal="distributed" vertical="center" justifyLastLine="1"/>
    </xf>
    <xf numFmtId="38" fontId="10" fillId="7" borderId="3" xfId="1" applyNumberFormat="1" applyFont="1" applyFill="1" applyBorder="1" applyProtection="1">
      <protection locked="0"/>
    </xf>
    <xf numFmtId="38" fontId="10" fillId="0" borderId="22" xfId="1" applyNumberFormat="1" applyFont="1" applyFill="1" applyBorder="1" applyProtection="1"/>
    <xf numFmtId="38" fontId="10" fillId="0" borderId="22" xfId="2" applyFont="1" applyFill="1" applyBorder="1" applyProtection="1"/>
    <xf numFmtId="38" fontId="10" fillId="0" borderId="21" xfId="2" applyFont="1" applyFill="1" applyBorder="1" applyProtection="1"/>
    <xf numFmtId="38" fontId="10" fillId="0" borderId="0" xfId="2" applyFont="1" applyFill="1" applyBorder="1" applyAlignment="1" applyProtection="1">
      <alignment vertical="top"/>
    </xf>
    <xf numFmtId="38" fontId="10" fillId="0" borderId="26" xfId="2" applyFont="1" applyFill="1" applyBorder="1" applyProtection="1"/>
    <xf numFmtId="38" fontId="10" fillId="0" borderId="26" xfId="0" applyNumberFormat="1" applyFont="1" applyBorder="1"/>
    <xf numFmtId="178" fontId="10" fillId="5" borderId="17" xfId="0" applyNumberFormat="1" applyFont="1" applyFill="1" applyBorder="1" applyAlignment="1" applyProtection="1">
      <alignment horizontal="center" vertical="center" shrinkToFit="1"/>
      <protection locked="0"/>
    </xf>
    <xf numFmtId="0" fontId="1" fillId="7" borderId="0" xfId="0" applyFont="1" applyFill="1"/>
    <xf numFmtId="38" fontId="1" fillId="7" borderId="0" xfId="0" applyNumberFormat="1" applyFont="1" applyFill="1"/>
    <xf numFmtId="0" fontId="7" fillId="7" borderId="0" xfId="0" applyFont="1" applyFill="1"/>
    <xf numFmtId="38" fontId="10" fillId="0" borderId="0" xfId="0" applyNumberFormat="1" applyFont="1" applyAlignment="1">
      <alignment vertical="top"/>
    </xf>
    <xf numFmtId="179" fontId="10" fillId="0" borderId="0" xfId="1" applyNumberFormat="1" applyFont="1" applyFill="1" applyBorder="1" applyAlignment="1" applyProtection="1">
      <alignment vertical="top"/>
    </xf>
    <xf numFmtId="0" fontId="14" fillId="5" borderId="6" xfId="0" applyFont="1" applyFill="1" applyBorder="1" applyAlignment="1" applyProtection="1">
      <alignment vertical="center"/>
      <protection locked="0"/>
    </xf>
    <xf numFmtId="0" fontId="0" fillId="0" borderId="0" xfId="0" applyAlignment="1">
      <alignment vertical="center"/>
    </xf>
    <xf numFmtId="0" fontId="0" fillId="0" borderId="6" xfId="0" applyBorder="1" applyAlignment="1">
      <alignment vertical="center"/>
    </xf>
    <xf numFmtId="0" fontId="12" fillId="7" borderId="3" xfId="0" applyFont="1" applyFill="1" applyBorder="1" applyAlignment="1">
      <alignment horizontal="right" vertical="center"/>
    </xf>
    <xf numFmtId="0" fontId="12" fillId="7" borderId="25" xfId="0" applyFont="1" applyFill="1" applyBorder="1" applyAlignment="1">
      <alignment horizontal="right" vertical="center"/>
    </xf>
    <xf numFmtId="0" fontId="1" fillId="2" borderId="19" xfId="0" applyFont="1" applyFill="1" applyBorder="1" applyProtection="1">
      <protection locked="0"/>
    </xf>
    <xf numFmtId="0" fontId="1" fillId="2" borderId="0" xfId="0" applyFont="1" applyFill="1" applyProtection="1">
      <protection locked="0"/>
    </xf>
    <xf numFmtId="0" fontId="1" fillId="0" borderId="0" xfId="0" applyFont="1" applyAlignment="1">
      <alignment horizontal="center"/>
    </xf>
    <xf numFmtId="0" fontId="1" fillId="0" borderId="28" xfId="0" applyFont="1" applyBorder="1" applyAlignment="1">
      <alignment horizontal="center"/>
    </xf>
    <xf numFmtId="0" fontId="1" fillId="0" borderId="33" xfId="0" applyFont="1" applyBorder="1" applyAlignment="1">
      <alignment horizontal="center"/>
    </xf>
    <xf numFmtId="0" fontId="1" fillId="2" borderId="19" xfId="0" applyFont="1" applyFill="1" applyBorder="1"/>
    <xf numFmtId="0" fontId="1" fillId="2" borderId="0" xfId="0" applyFont="1" applyFill="1"/>
    <xf numFmtId="38" fontId="1" fillId="2" borderId="0" xfId="2" applyFont="1" applyFill="1" applyProtection="1"/>
    <xf numFmtId="38" fontId="1" fillId="2" borderId="0" xfId="0" applyNumberFormat="1" applyFont="1" applyFill="1"/>
    <xf numFmtId="0" fontId="1" fillId="7" borderId="19" xfId="0" applyFont="1" applyFill="1" applyBorder="1"/>
    <xf numFmtId="0" fontId="1" fillId="2" borderId="13" xfId="0" applyFont="1" applyFill="1" applyBorder="1" applyProtection="1">
      <protection locked="0"/>
    </xf>
    <xf numFmtId="0" fontId="49" fillId="0" borderId="37" xfId="0" applyFont="1" applyBorder="1"/>
    <xf numFmtId="0" fontId="40" fillId="2" borderId="6" xfId="0" applyFont="1" applyFill="1" applyBorder="1" applyProtection="1">
      <protection locked="0"/>
    </xf>
    <xf numFmtId="0" fontId="0" fillId="0" borderId="0" xfId="0" applyAlignment="1">
      <alignment vertical="top" wrapText="1"/>
    </xf>
    <xf numFmtId="0" fontId="0" fillId="0" borderId="0" xfId="0" applyAlignment="1">
      <alignment vertical="top"/>
    </xf>
    <xf numFmtId="0" fontId="4" fillId="0" borderId="0" xfId="0" applyFont="1" applyAlignment="1">
      <alignment horizontal="left"/>
    </xf>
    <xf numFmtId="0" fontId="0" fillId="0" borderId="0" xfId="0" applyAlignment="1">
      <alignment horizontal="left"/>
    </xf>
    <xf numFmtId="191" fontId="4" fillId="0" borderId="0" xfId="0" applyNumberFormat="1" applyFont="1" applyAlignment="1">
      <alignment horizontal="right"/>
    </xf>
    <xf numFmtId="192" fontId="4" fillId="0" borderId="0" xfId="0" applyNumberFormat="1" applyFont="1" applyAlignment="1">
      <alignment horizontal="left"/>
    </xf>
    <xf numFmtId="0" fontId="4" fillId="0" borderId="0" xfId="0" applyFont="1" applyAlignment="1">
      <alignment vertical="center" wrapText="1"/>
    </xf>
    <xf numFmtId="0" fontId="10" fillId="0" borderId="15" xfId="0" applyFont="1" applyBorder="1" applyAlignment="1">
      <alignment horizontal="distributed" vertical="center" justifyLastLine="1"/>
    </xf>
    <xf numFmtId="0" fontId="0" fillId="0" borderId="24" xfId="0"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9" xfId="0" applyFont="1" applyBorder="1" applyAlignment="1">
      <alignment horizontal="distributed" vertical="center" justifyLastLine="1"/>
    </xf>
    <xf numFmtId="0" fontId="0" fillId="0" borderId="10"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10" fillId="0" borderId="10" xfId="0" applyFont="1" applyBorder="1" applyAlignment="1">
      <alignment horizontal="distributed" vertical="center" justifyLastLine="1"/>
    </xf>
    <xf numFmtId="38" fontId="26" fillId="2" borderId="3" xfId="2" applyFont="1" applyFill="1" applyBorder="1" applyAlignment="1" applyProtection="1">
      <alignment vertical="center" shrinkToFit="1"/>
      <protection locked="0"/>
    </xf>
    <xf numFmtId="0" fontId="27" fillId="0" borderId="20" xfId="0" applyFont="1" applyBorder="1" applyAlignment="1" applyProtection="1">
      <alignment vertical="center" shrinkToFit="1"/>
      <protection locked="0"/>
    </xf>
    <xf numFmtId="10" fontId="10" fillId="0" borderId="3" xfId="1" applyNumberFormat="1" applyFont="1" applyFill="1" applyBorder="1" applyAlignment="1" applyProtection="1">
      <alignment vertical="center" wrapText="1"/>
    </xf>
    <xf numFmtId="0" fontId="0" fillId="0" borderId="20" xfId="0" applyBorder="1" applyAlignment="1">
      <alignment vertical="center" wrapText="1"/>
    </xf>
    <xf numFmtId="0" fontId="24" fillId="3" borderId="38" xfId="0" applyFont="1" applyFill="1" applyBorder="1" applyAlignment="1" applyProtection="1">
      <alignment vertical="center" shrinkToFit="1"/>
      <protection locked="0"/>
    </xf>
    <xf numFmtId="0" fontId="25" fillId="0" borderId="39" xfId="0" applyFont="1" applyBorder="1" applyAlignment="1" applyProtection="1">
      <alignment vertical="center" shrinkToFit="1"/>
      <protection locked="0"/>
    </xf>
    <xf numFmtId="0" fontId="24" fillId="3" borderId="40" xfId="0" applyFont="1" applyFill="1" applyBorder="1" applyAlignment="1" applyProtection="1">
      <alignment vertical="center" wrapText="1"/>
      <protection locked="0"/>
    </xf>
    <xf numFmtId="0" fontId="25" fillId="3" borderId="41" xfId="0" applyFont="1" applyFill="1" applyBorder="1" applyAlignment="1" applyProtection="1">
      <alignment vertical="center" wrapText="1"/>
      <protection locked="0"/>
    </xf>
    <xf numFmtId="0" fontId="25" fillId="3" borderId="42" xfId="0" applyFont="1" applyFill="1" applyBorder="1" applyAlignment="1" applyProtection="1">
      <alignment vertical="center" wrapText="1"/>
      <protection locked="0"/>
    </xf>
    <xf numFmtId="0" fontId="25" fillId="0" borderId="38" xfId="0" applyFont="1" applyBorder="1" applyAlignment="1" applyProtection="1">
      <alignment vertical="center" wrapText="1"/>
      <protection locked="0"/>
    </xf>
    <xf numFmtId="0" fontId="25" fillId="0" borderId="43" xfId="0" applyFont="1" applyBorder="1" applyAlignment="1" applyProtection="1">
      <alignment vertical="center" wrapText="1"/>
      <protection locked="0"/>
    </xf>
    <xf numFmtId="0" fontId="25" fillId="0" borderId="39" xfId="0" applyFont="1" applyBorder="1" applyAlignment="1" applyProtection="1">
      <alignment vertical="center" wrapText="1"/>
      <protection locked="0"/>
    </xf>
    <xf numFmtId="0" fontId="25" fillId="0" borderId="12" xfId="0" applyFont="1" applyBorder="1" applyAlignment="1" applyProtection="1">
      <alignment vertical="center" wrapText="1"/>
      <protection locked="0"/>
    </xf>
    <xf numFmtId="0" fontId="25" fillId="0" borderId="13" xfId="0" applyFont="1" applyBorder="1" applyAlignment="1" applyProtection="1">
      <alignment vertical="center" wrapText="1"/>
      <protection locked="0"/>
    </xf>
    <xf numFmtId="0" fontId="25" fillId="0" borderId="14" xfId="0" applyFont="1" applyBorder="1" applyAlignment="1" applyProtection="1">
      <alignment vertical="center" wrapText="1"/>
      <protection locked="0"/>
    </xf>
    <xf numFmtId="38" fontId="26" fillId="2" borderId="25" xfId="2" applyFont="1" applyFill="1" applyBorder="1" applyAlignment="1" applyProtection="1">
      <alignment vertical="center" shrinkToFit="1"/>
      <protection locked="0"/>
    </xf>
    <xf numFmtId="0" fontId="27" fillId="0" borderId="11" xfId="0" applyFont="1" applyBorder="1" applyAlignment="1" applyProtection="1">
      <alignment vertical="center" shrinkToFit="1"/>
      <protection locked="0"/>
    </xf>
    <xf numFmtId="10" fontId="10" fillId="0" borderId="25" xfId="1" applyNumberFormat="1" applyFont="1" applyFill="1" applyBorder="1" applyAlignment="1" applyProtection="1">
      <alignment vertical="center" wrapText="1"/>
    </xf>
    <xf numFmtId="0" fontId="0" fillId="0" borderId="11" xfId="0" applyBorder="1" applyAlignment="1">
      <alignment vertical="center" wrapText="1"/>
    </xf>
    <xf numFmtId="0" fontId="24" fillId="3" borderId="12" xfId="0" applyFont="1" applyFill="1" applyBorder="1" applyAlignment="1" applyProtection="1">
      <alignment vertical="center" shrinkToFit="1"/>
      <protection locked="0"/>
    </xf>
    <xf numFmtId="0" fontId="25" fillId="0" borderId="14" xfId="0" applyFont="1" applyBorder="1" applyAlignment="1" applyProtection="1">
      <alignment vertical="center" shrinkToFit="1"/>
      <protection locked="0"/>
    </xf>
    <xf numFmtId="0" fontId="24" fillId="3" borderId="40" xfId="0" applyFont="1" applyFill="1" applyBorder="1" applyAlignment="1" applyProtection="1">
      <alignment vertical="center" shrinkToFit="1"/>
      <protection locked="0"/>
    </xf>
    <xf numFmtId="0" fontId="25" fillId="3" borderId="42" xfId="0" applyFont="1" applyFill="1" applyBorder="1" applyAlignment="1" applyProtection="1">
      <alignment vertical="center" shrinkToFit="1"/>
      <protection locked="0"/>
    </xf>
    <xf numFmtId="0" fontId="10" fillId="0" borderId="12" xfId="0" applyFont="1" applyBorder="1" applyAlignment="1">
      <alignment horizontal="distributed" vertical="center" wrapText="1" justifyLastLine="1"/>
    </xf>
    <xf numFmtId="0" fontId="0" fillId="0" borderId="14" xfId="0" applyBorder="1" applyAlignment="1">
      <alignment horizontal="distributed" vertical="center" wrapText="1" justifyLastLine="1"/>
    </xf>
    <xf numFmtId="0" fontId="10" fillId="0" borderId="44" xfId="0" applyFont="1"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10" fillId="0" borderId="47" xfId="0" applyFont="1" applyBorder="1" applyAlignment="1">
      <alignment vertical="center"/>
    </xf>
    <xf numFmtId="0" fontId="0" fillId="0" borderId="48" xfId="0" applyBorder="1" applyAlignment="1">
      <alignment vertical="center"/>
    </xf>
    <xf numFmtId="0" fontId="24" fillId="3" borderId="4" xfId="0" applyFont="1" applyFill="1" applyBorder="1" applyAlignment="1" applyProtection="1">
      <alignment vertical="center" wrapText="1"/>
      <protection locked="0"/>
    </xf>
    <xf numFmtId="0" fontId="25" fillId="3" borderId="0" xfId="0" applyFont="1" applyFill="1" applyAlignment="1" applyProtection="1">
      <alignment vertical="center" wrapText="1"/>
      <protection locked="0"/>
    </xf>
    <xf numFmtId="0" fontId="25" fillId="3" borderId="6" xfId="0" applyFont="1" applyFill="1" applyBorder="1" applyAlignment="1" applyProtection="1">
      <alignment vertical="center" wrapText="1"/>
      <protection locked="0"/>
    </xf>
    <xf numFmtId="0" fontId="24" fillId="3" borderId="4" xfId="0" applyFont="1" applyFill="1" applyBorder="1" applyAlignment="1" applyProtection="1">
      <alignment vertical="center" shrinkToFit="1"/>
      <protection locked="0"/>
    </xf>
    <xf numFmtId="0" fontId="25" fillId="3" borderId="6" xfId="0" applyFont="1" applyFill="1" applyBorder="1" applyAlignment="1" applyProtection="1">
      <alignment vertical="center" shrinkToFit="1"/>
      <protection locked="0"/>
    </xf>
    <xf numFmtId="0" fontId="10" fillId="0" borderId="16" xfId="0" applyFont="1" applyBorder="1" applyAlignment="1">
      <alignment horizontal="distributed" vertical="center" justifyLastLine="1"/>
    </xf>
    <xf numFmtId="0" fontId="10" fillId="0" borderId="24" xfId="0" applyFont="1" applyBorder="1" applyAlignment="1">
      <alignment horizontal="distributed" vertical="center" justifyLastLine="1"/>
    </xf>
    <xf numFmtId="0" fontId="10" fillId="0" borderId="15" xfId="0" applyFont="1" applyBorder="1" applyAlignment="1">
      <alignment horizontal="distributed" vertical="center" wrapText="1" justifyLastLine="1"/>
    </xf>
    <xf numFmtId="0" fontId="0" fillId="0" borderId="16" xfId="0" applyBorder="1" applyAlignment="1">
      <alignment horizontal="distributed" vertical="center" wrapText="1" justifyLastLine="1"/>
    </xf>
    <xf numFmtId="0" fontId="0" fillId="0" borderId="24" xfId="0" applyBorder="1" applyAlignment="1">
      <alignment horizontal="distributed" vertical="center" wrapText="1" justifyLastLine="1"/>
    </xf>
    <xf numFmtId="0" fontId="10" fillId="0" borderId="15" xfId="0" applyFont="1" applyBorder="1" applyAlignment="1">
      <alignment horizontal="distributed" vertical="center" justifyLastLine="1" shrinkToFit="1"/>
    </xf>
    <xf numFmtId="0" fontId="10" fillId="0" borderId="16" xfId="0" applyFont="1" applyBorder="1" applyAlignment="1">
      <alignment horizontal="distributed" vertical="center" justifyLastLine="1" shrinkToFit="1"/>
    </xf>
    <xf numFmtId="0" fontId="0" fillId="0" borderId="24" xfId="0" applyBorder="1" applyAlignment="1">
      <alignment horizontal="distributed" vertical="center" justifyLastLine="1" shrinkToFit="1"/>
    </xf>
    <xf numFmtId="0" fontId="10" fillId="0" borderId="48" xfId="0" applyFont="1" applyBorder="1" applyAlignment="1">
      <alignment vertical="center"/>
    </xf>
    <xf numFmtId="184" fontId="10" fillId="0" borderId="32" xfId="2" applyNumberFormat="1" applyFont="1" applyFill="1" applyBorder="1" applyAlignment="1" applyProtection="1">
      <alignment vertical="center"/>
    </xf>
    <xf numFmtId="184" fontId="0" fillId="0" borderId="49" xfId="2" applyNumberFormat="1" applyFont="1" applyFill="1" applyBorder="1" applyAlignment="1" applyProtection="1">
      <alignment vertical="center"/>
    </xf>
    <xf numFmtId="183" fontId="10" fillId="0" borderId="15" xfId="2" applyNumberFormat="1" applyFont="1" applyFill="1" applyBorder="1" applyAlignment="1" applyProtection="1">
      <alignment vertical="center"/>
    </xf>
    <xf numFmtId="183" fontId="10" fillId="0" borderId="24" xfId="2" applyNumberFormat="1" applyFont="1" applyFill="1" applyBorder="1" applyAlignment="1" applyProtection="1">
      <alignment vertical="center"/>
    </xf>
    <xf numFmtId="184" fontId="10" fillId="0" borderId="15" xfId="2" applyNumberFormat="1" applyFont="1" applyFill="1" applyBorder="1" applyAlignment="1" applyProtection="1">
      <alignment vertical="center"/>
    </xf>
    <xf numFmtId="184" fontId="0" fillId="0" borderId="24" xfId="2" applyNumberFormat="1" applyFont="1" applyFill="1" applyBorder="1" applyAlignment="1" applyProtection="1">
      <alignment vertical="center"/>
    </xf>
    <xf numFmtId="183" fontId="10" fillId="2" borderId="30" xfId="2" applyNumberFormat="1" applyFont="1" applyFill="1" applyBorder="1" applyAlignment="1" applyProtection="1">
      <alignment vertical="center"/>
      <protection locked="0"/>
    </xf>
    <xf numFmtId="183" fontId="10" fillId="2" borderId="50" xfId="2" applyNumberFormat="1" applyFont="1" applyFill="1" applyBorder="1" applyAlignment="1" applyProtection="1">
      <alignment vertical="center"/>
      <protection locked="0"/>
    </xf>
    <xf numFmtId="184" fontId="10" fillId="2" borderId="30" xfId="2" applyNumberFormat="1" applyFont="1" applyFill="1" applyBorder="1" applyAlignment="1" applyProtection="1">
      <alignment vertical="center"/>
      <protection locked="0"/>
    </xf>
    <xf numFmtId="184" fontId="0" fillId="0" borderId="50" xfId="2" applyNumberFormat="1" applyFont="1" applyBorder="1" applyAlignment="1" applyProtection="1">
      <alignment vertical="center"/>
      <protection locked="0"/>
    </xf>
    <xf numFmtId="183" fontId="10" fillId="2" borderId="31" xfId="2" applyNumberFormat="1" applyFont="1" applyFill="1" applyBorder="1" applyAlignment="1" applyProtection="1">
      <alignment vertical="center"/>
      <protection locked="0"/>
    </xf>
    <xf numFmtId="183" fontId="10" fillId="2" borderId="51" xfId="2" applyNumberFormat="1" applyFont="1" applyFill="1" applyBorder="1" applyAlignment="1" applyProtection="1">
      <alignment vertical="center"/>
      <protection locked="0"/>
    </xf>
    <xf numFmtId="184" fontId="10" fillId="2" borderId="31" xfId="2" applyNumberFormat="1" applyFont="1" applyFill="1" applyBorder="1" applyAlignment="1" applyProtection="1">
      <alignment vertical="center"/>
      <protection locked="0"/>
    </xf>
    <xf numFmtId="184" fontId="0" fillId="0" borderId="51" xfId="2" applyNumberFormat="1" applyFont="1" applyBorder="1" applyAlignment="1" applyProtection="1">
      <alignment vertical="center"/>
      <protection locked="0"/>
    </xf>
    <xf numFmtId="183" fontId="10" fillId="0" borderId="32" xfId="2" applyNumberFormat="1" applyFont="1" applyFill="1" applyBorder="1" applyAlignment="1" applyProtection="1">
      <alignment vertical="center"/>
    </xf>
    <xf numFmtId="183" fontId="10" fillId="0" borderId="49" xfId="2" applyNumberFormat="1" applyFont="1" applyFill="1" applyBorder="1" applyAlignment="1" applyProtection="1">
      <alignment vertical="center"/>
    </xf>
    <xf numFmtId="184" fontId="10" fillId="2" borderId="38" xfId="2" applyNumberFormat="1" applyFont="1" applyFill="1" applyBorder="1" applyAlignment="1" applyProtection="1">
      <alignment vertical="center"/>
      <protection locked="0"/>
    </xf>
    <xf numFmtId="184" fontId="0" fillId="0" borderId="39" xfId="2" applyNumberFormat="1" applyFont="1" applyBorder="1" applyAlignment="1" applyProtection="1">
      <alignment vertical="center"/>
      <protection locked="0"/>
    </xf>
    <xf numFmtId="183" fontId="10" fillId="2" borderId="38" xfId="2" applyNumberFormat="1" applyFont="1" applyFill="1" applyBorder="1" applyAlignment="1" applyProtection="1">
      <alignment vertical="center"/>
      <protection locked="0"/>
    </xf>
    <xf numFmtId="183" fontId="10" fillId="2" borderId="39" xfId="2" applyNumberFormat="1" applyFont="1" applyFill="1" applyBorder="1" applyAlignment="1" applyProtection="1">
      <alignment vertical="center"/>
      <protection locked="0"/>
    </xf>
    <xf numFmtId="0" fontId="10" fillId="0" borderId="32" xfId="0" applyFont="1" applyBorder="1" applyAlignment="1">
      <alignment horizontal="center" vertical="center"/>
    </xf>
    <xf numFmtId="0" fontId="0" fillId="0" borderId="49" xfId="0" applyBorder="1" applyAlignment="1">
      <alignment horizontal="center" vertical="center"/>
    </xf>
    <xf numFmtId="0" fontId="10" fillId="0" borderId="38" xfId="0" applyFont="1" applyBorder="1" applyAlignment="1">
      <alignment horizontal="center" vertical="center"/>
    </xf>
    <xf numFmtId="0" fontId="0" fillId="0" borderId="39" xfId="0" applyBorder="1" applyAlignment="1">
      <alignment horizontal="center" vertical="center"/>
    </xf>
    <xf numFmtId="0" fontId="10" fillId="0" borderId="31" xfId="0" applyFont="1" applyBorder="1" applyAlignment="1">
      <alignment horizontal="center" vertical="center"/>
    </xf>
    <xf numFmtId="0" fontId="0" fillId="0" borderId="51" xfId="0" applyBorder="1" applyAlignment="1">
      <alignment horizontal="center" vertical="center"/>
    </xf>
    <xf numFmtId="0" fontId="10" fillId="0" borderId="30" xfId="0" applyFont="1" applyBorder="1" applyAlignment="1">
      <alignment horizontal="center" vertical="center"/>
    </xf>
    <xf numFmtId="0" fontId="0" fillId="0" borderId="50" xfId="0" applyBorder="1" applyAlignment="1">
      <alignment horizontal="center" vertical="center"/>
    </xf>
    <xf numFmtId="0" fontId="43" fillId="0" borderId="25" xfId="0" applyFont="1" applyBorder="1" applyAlignment="1">
      <alignment horizontal="distributed" vertical="center" wrapText="1" justifyLastLine="1"/>
    </xf>
    <xf numFmtId="0" fontId="43" fillId="0" borderId="20" xfId="0" applyFont="1" applyBorder="1" applyAlignment="1">
      <alignment horizontal="distributed" vertical="center" wrapText="1" justifyLastLine="1"/>
    </xf>
    <xf numFmtId="0" fontId="11" fillId="0" borderId="7" xfId="0" applyFont="1" applyBorder="1" applyAlignment="1">
      <alignment vertical="center" wrapText="1"/>
    </xf>
    <xf numFmtId="0" fontId="0" fillId="0" borderId="11" xfId="0" applyBorder="1" applyAlignment="1">
      <alignment vertical="center"/>
    </xf>
    <xf numFmtId="0" fontId="11" fillId="0" borderId="17" xfId="0" applyFont="1" applyBorder="1" applyAlignment="1">
      <alignment horizontal="distributed" vertical="center" justifyLastLine="1"/>
    </xf>
    <xf numFmtId="0" fontId="0" fillId="0" borderId="17" xfId="0" applyBorder="1" applyAlignment="1">
      <alignment horizontal="distributed" vertical="center" justifyLastLine="1"/>
    </xf>
    <xf numFmtId="0" fontId="43" fillId="0" borderId="25" xfId="0" applyFont="1" applyBorder="1" applyAlignment="1">
      <alignment horizontal="distributed" vertical="center" justifyLastLine="1"/>
    </xf>
    <xf numFmtId="0" fontId="43" fillId="0" borderId="20" xfId="0" applyFont="1" applyBorder="1" applyAlignment="1">
      <alignment horizontal="distributed" vertical="center" justifyLastLine="1"/>
    </xf>
    <xf numFmtId="186" fontId="13" fillId="2" borderId="38" xfId="2" applyNumberFormat="1" applyFont="1" applyFill="1" applyBorder="1" applyAlignment="1" applyProtection="1">
      <protection locked="0"/>
    </xf>
    <xf numFmtId="186" fontId="0" fillId="0" borderId="39" xfId="0" applyNumberFormat="1" applyBorder="1" applyAlignment="1" applyProtection="1">
      <protection locked="0"/>
    </xf>
    <xf numFmtId="190" fontId="10" fillId="3" borderId="40" xfId="2" applyNumberFormat="1" applyFont="1" applyFill="1" applyBorder="1" applyAlignment="1" applyProtection="1">
      <protection locked="0"/>
    </xf>
    <xf numFmtId="190" fontId="0" fillId="0" borderId="42" xfId="0" applyNumberFormat="1" applyBorder="1" applyAlignment="1" applyProtection="1">
      <protection locked="0"/>
    </xf>
    <xf numFmtId="186" fontId="13" fillId="2" borderId="12" xfId="2" applyNumberFormat="1" applyFont="1" applyFill="1" applyBorder="1" applyAlignment="1" applyProtection="1">
      <protection locked="0"/>
    </xf>
    <xf numFmtId="186" fontId="0" fillId="0" borderId="14" xfId="0" applyNumberFormat="1" applyBorder="1" applyAlignment="1" applyProtection="1">
      <protection locked="0"/>
    </xf>
    <xf numFmtId="190" fontId="10" fillId="0" borderId="7" xfId="2" applyNumberFormat="1" applyFont="1" applyFill="1" applyBorder="1" applyAlignment="1" applyProtection="1"/>
    <xf numFmtId="190" fontId="0" fillId="0" borderId="7" xfId="0" applyNumberFormat="1" applyBorder="1" applyAlignment="1"/>
    <xf numFmtId="189" fontId="10" fillId="0" borderId="11" xfId="2" applyNumberFormat="1" applyFont="1" applyFill="1" applyBorder="1" applyAlignment="1" applyProtection="1"/>
    <xf numFmtId="189" fontId="0" fillId="0" borderId="11" xfId="0" applyNumberFormat="1" applyBorder="1" applyAlignment="1"/>
    <xf numFmtId="190" fontId="10" fillId="3" borderId="4" xfId="2" applyNumberFormat="1" applyFont="1" applyFill="1" applyBorder="1" applyAlignment="1" applyProtection="1">
      <protection locked="0"/>
    </xf>
    <xf numFmtId="190" fontId="0" fillId="0" borderId="6" xfId="0" applyNumberFormat="1" applyBorder="1" applyAlignment="1" applyProtection="1">
      <protection locked="0"/>
    </xf>
    <xf numFmtId="0" fontId="10" fillId="0" borderId="8" xfId="0" applyFont="1" applyBorder="1" applyAlignment="1">
      <alignment horizontal="distributed" vertical="center" wrapText="1" justifyLastLine="1"/>
    </xf>
    <xf numFmtId="0" fontId="0" fillId="0" borderId="10" xfId="0" applyBorder="1" applyAlignment="1">
      <alignment horizontal="distributed" vertical="center" wrapText="1" justifyLastLine="1"/>
    </xf>
    <xf numFmtId="0" fontId="0" fillId="0" borderId="12" xfId="0" applyBorder="1" applyAlignment="1">
      <alignment horizontal="distributed" vertical="center" wrapText="1" justifyLastLine="1"/>
    </xf>
    <xf numFmtId="38" fontId="10" fillId="2" borderId="4" xfId="2"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38" xfId="0" applyBorder="1" applyAlignment="1" applyProtection="1">
      <alignment vertical="center" wrapText="1"/>
      <protection locked="0"/>
    </xf>
    <xf numFmtId="0" fontId="0" fillId="0" borderId="39" xfId="0" applyBorder="1" applyAlignment="1" applyProtection="1">
      <alignment vertical="center" wrapText="1"/>
      <protection locked="0"/>
    </xf>
    <xf numFmtId="38" fontId="10" fillId="2" borderId="40" xfId="2" applyFont="1" applyFill="1"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38" fontId="10" fillId="0" borderId="52" xfId="2" applyFont="1" applyFill="1" applyBorder="1" applyAlignment="1" applyProtection="1">
      <alignment wrapText="1"/>
    </xf>
    <xf numFmtId="0" fontId="0" fillId="0" borderId="56" xfId="0" applyBorder="1" applyAlignment="1">
      <alignment wrapText="1"/>
    </xf>
    <xf numFmtId="0" fontId="0" fillId="0" borderId="44" xfId="0" applyBorder="1" applyAlignment="1">
      <alignment wrapText="1"/>
    </xf>
    <xf numFmtId="0" fontId="0" fillId="0" borderId="45" xfId="0" applyBorder="1" applyAlignment="1">
      <alignment wrapText="1"/>
    </xf>
    <xf numFmtId="0" fontId="44" fillId="0" borderId="3" xfId="0" applyFont="1" applyBorder="1" applyAlignment="1">
      <alignment horizontal="distributed" vertical="center" justifyLastLine="1"/>
    </xf>
    <xf numFmtId="0" fontId="45" fillId="0" borderId="20" xfId="0" applyFont="1" applyBorder="1" applyAlignment="1">
      <alignment horizontal="distributed" vertical="center" justifyLastLine="1"/>
    </xf>
    <xf numFmtId="0" fontId="45" fillId="0" borderId="11" xfId="0" applyFont="1" applyBorder="1" applyAlignment="1">
      <alignment horizontal="distributed" vertical="center" justifyLastLine="1"/>
    </xf>
    <xf numFmtId="0" fontId="10" fillId="0" borderId="7" xfId="0" applyFont="1" applyBorder="1" applyAlignment="1">
      <alignment horizontal="distributed" vertical="center" justifyLastLine="1"/>
    </xf>
    <xf numFmtId="0" fontId="0" fillId="0" borderId="11" xfId="0" applyBorder="1" applyAlignment="1">
      <alignment horizontal="distributed" vertical="center" justifyLastLine="1"/>
    </xf>
    <xf numFmtId="0" fontId="10" fillId="0" borderId="8" xfId="0" applyFont="1" applyBorder="1" applyAlignment="1">
      <alignment vertical="center" wrapText="1"/>
    </xf>
    <xf numFmtId="0" fontId="0" fillId="0" borderId="10" xfId="0" applyBorder="1" applyAlignment="1">
      <alignment vertical="center" wrapText="1"/>
    </xf>
    <xf numFmtId="0" fontId="10" fillId="0" borderId="12" xfId="0" applyFont="1" applyBorder="1" applyAlignment="1">
      <alignment vertical="center" wrapText="1"/>
    </xf>
    <xf numFmtId="0" fontId="0" fillId="0" borderId="14" xfId="0" applyBorder="1" applyAlignment="1">
      <alignment vertical="center" wrapText="1"/>
    </xf>
    <xf numFmtId="0" fontId="15" fillId="0" borderId="8" xfId="0" applyFont="1" applyBorder="1" applyAlignment="1">
      <alignment horizontal="right" vertical="center" wrapText="1"/>
    </xf>
    <xf numFmtId="0" fontId="0" fillId="0" borderId="10" xfId="0" applyBorder="1" applyAlignment="1">
      <alignment horizontal="right" vertical="center" wrapText="1"/>
    </xf>
    <xf numFmtId="182" fontId="15" fillId="5" borderId="15" xfId="2" applyNumberFormat="1" applyFont="1" applyFill="1" applyBorder="1" applyAlignment="1" applyProtection="1">
      <alignment horizontal="right"/>
      <protection locked="0"/>
    </xf>
    <xf numFmtId="0" fontId="42" fillId="5" borderId="24" xfId="0" applyFont="1" applyFill="1" applyBorder="1" applyAlignment="1" applyProtection="1">
      <alignment horizontal="right"/>
      <protection locked="0"/>
    </xf>
    <xf numFmtId="0" fontId="10" fillId="0" borderId="8" xfId="0" applyFont="1" applyBorder="1" applyAlignment="1">
      <alignment horizontal="left" vertical="center" wrapText="1"/>
    </xf>
    <xf numFmtId="0" fontId="0" fillId="0" borderId="10" xfId="0" applyBorder="1" applyAlignment="1">
      <alignment horizontal="left" vertical="center" wrapText="1"/>
    </xf>
    <xf numFmtId="0" fontId="10" fillId="0" borderId="4" xfId="0" applyFont="1" applyBorder="1" applyAlignment="1">
      <alignment horizontal="left" vertical="center" wrapText="1"/>
    </xf>
    <xf numFmtId="0" fontId="0" fillId="0" borderId="6" xfId="0" applyBorder="1" applyAlignment="1">
      <alignment horizontal="left" vertical="center" wrapText="1"/>
    </xf>
    <xf numFmtId="0" fontId="12" fillId="0" borderId="17" xfId="0" applyFont="1" applyBorder="1" applyAlignment="1">
      <alignment horizontal="center" vertical="center" justifyLastLine="1"/>
    </xf>
    <xf numFmtId="0" fontId="10" fillId="0" borderId="11" xfId="0" applyFont="1" applyBorder="1" applyAlignment="1">
      <alignment horizontal="distributed" vertical="center" justifyLastLine="1"/>
    </xf>
    <xf numFmtId="190" fontId="10" fillId="0" borderId="4" xfId="2" applyNumberFormat="1" applyFont="1" applyFill="1" applyBorder="1" applyAlignment="1" applyProtection="1"/>
    <xf numFmtId="190" fontId="0" fillId="0" borderId="6" xfId="0" applyNumberFormat="1" applyBorder="1" applyAlignment="1"/>
    <xf numFmtId="186" fontId="13" fillId="0" borderId="38" xfId="2" applyNumberFormat="1" applyFont="1" applyFill="1" applyBorder="1" applyAlignment="1" applyProtection="1"/>
    <xf numFmtId="186" fontId="0" fillId="0" borderId="39" xfId="0" applyNumberFormat="1" applyBorder="1" applyAlignment="1"/>
    <xf numFmtId="186" fontId="10" fillId="0" borderId="8" xfId="0" applyNumberFormat="1" applyFont="1" applyBorder="1" applyAlignment="1">
      <alignment vertical="center" wrapText="1"/>
    </xf>
    <xf numFmtId="186" fontId="0" fillId="0" borderId="10" xfId="0" applyNumberFormat="1" applyBorder="1" applyAlignment="1">
      <alignment vertical="center" wrapText="1"/>
    </xf>
    <xf numFmtId="186" fontId="10" fillId="0" borderId="12" xfId="0" applyNumberFormat="1" applyFont="1" applyBorder="1" applyAlignment="1">
      <alignment vertical="center" wrapText="1"/>
    </xf>
    <xf numFmtId="186" fontId="0" fillId="0" borderId="14" xfId="0" applyNumberFormat="1" applyBorder="1" applyAlignment="1">
      <alignment vertical="center" wrapText="1"/>
    </xf>
    <xf numFmtId="190" fontId="10" fillId="0" borderId="40" xfId="2" applyNumberFormat="1" applyFont="1" applyFill="1" applyBorder="1" applyAlignment="1" applyProtection="1"/>
    <xf numFmtId="190" fontId="0" fillId="0" borderId="42" xfId="0" applyNumberFormat="1" applyBorder="1" applyAlignment="1"/>
    <xf numFmtId="0" fontId="10" fillId="0" borderId="12" xfId="0" applyFont="1" applyBorder="1" applyAlignment="1">
      <alignment horizontal="distributed" vertical="center" justifyLastLine="1"/>
    </xf>
    <xf numFmtId="0" fontId="10" fillId="0" borderId="14" xfId="0" applyFont="1" applyBorder="1" applyAlignment="1">
      <alignment horizontal="distributed" vertical="center" justifyLastLine="1"/>
    </xf>
    <xf numFmtId="186" fontId="13" fillId="0" borderId="12" xfId="2" applyNumberFormat="1" applyFont="1" applyFill="1" applyBorder="1" applyAlignment="1" applyProtection="1"/>
    <xf numFmtId="186" fontId="0" fillId="0" borderId="14" xfId="0" applyNumberFormat="1" applyBorder="1" applyAlignment="1"/>
    <xf numFmtId="0" fontId="10" fillId="0" borderId="15" xfId="0" applyFont="1" applyBorder="1" applyAlignment="1">
      <alignment horizontal="distributed" justifyLastLine="1"/>
    </xf>
    <xf numFmtId="0" fontId="10" fillId="0" borderId="16" xfId="0" applyFont="1" applyBorder="1" applyAlignment="1">
      <alignment horizontal="distributed" justifyLastLine="1"/>
    </xf>
    <xf numFmtId="0" fontId="0" fillId="0" borderId="24" xfId="0" applyBorder="1" applyAlignment="1">
      <alignment horizontal="distributed" justifyLastLine="1"/>
    </xf>
    <xf numFmtId="0" fontId="10" fillId="0" borderId="15" xfId="0" applyFont="1" applyBorder="1" applyAlignment="1">
      <alignment horizontal="center"/>
    </xf>
    <xf numFmtId="0" fontId="0" fillId="0" borderId="24" xfId="0" applyBorder="1" applyAlignment="1">
      <alignment horizontal="center"/>
    </xf>
    <xf numFmtId="182" fontId="10" fillId="3" borderId="15" xfId="0" applyNumberFormat="1" applyFont="1" applyFill="1"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10" fillId="2" borderId="15" xfId="0" applyFont="1" applyFill="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0" fillId="0" borderId="24" xfId="0" applyBorder="1" applyAlignment="1" applyProtection="1">
      <alignment vertical="center" wrapText="1"/>
      <protection locked="0"/>
    </xf>
    <xf numFmtId="0" fontId="10" fillId="0" borderId="15" xfId="0" applyFont="1" applyBorder="1" applyAlignment="1">
      <alignment horizontal="left" wrapText="1" justifyLastLine="1"/>
    </xf>
    <xf numFmtId="0" fontId="0" fillId="0" borderId="16" xfId="0" applyBorder="1" applyAlignment="1">
      <alignment horizontal="left" wrapText="1" justifyLastLine="1"/>
    </xf>
    <xf numFmtId="0" fontId="0" fillId="0" borderId="24" xfId="0" applyBorder="1" applyAlignment="1">
      <alignment horizontal="left" wrapText="1" justifyLastLine="1"/>
    </xf>
    <xf numFmtId="0" fontId="10" fillId="0" borderId="24" xfId="0" applyFont="1" applyBorder="1" applyAlignment="1">
      <alignment horizontal="distributed" justifyLastLine="1"/>
    </xf>
    <xf numFmtId="0" fontId="10" fillId="0" borderId="3" xfId="0" applyFont="1" applyBorder="1" applyAlignment="1">
      <alignment horizontal="center" vertical="distributed" textRotation="255" indent="1"/>
    </xf>
    <xf numFmtId="0" fontId="0" fillId="0" borderId="3" xfId="0" applyBorder="1" applyAlignment="1">
      <alignment horizontal="center" vertical="distributed" textRotation="255" indent="1"/>
    </xf>
    <xf numFmtId="0" fontId="0" fillId="0" borderId="11" xfId="0" applyBorder="1" applyAlignment="1">
      <alignment horizontal="center" vertical="distributed" textRotation="255" indent="1"/>
    </xf>
    <xf numFmtId="0" fontId="10" fillId="0" borderId="3" xfId="0" applyFont="1" applyBorder="1" applyAlignment="1">
      <alignment horizontal="center" vertical="distributed" textRotation="255" wrapText="1" justifyLastLine="1"/>
    </xf>
    <xf numFmtId="0" fontId="10" fillId="0" borderId="11" xfId="0" applyFont="1" applyBorder="1" applyAlignment="1">
      <alignment horizontal="center" vertical="distributed" textRotation="255" wrapText="1" justifyLastLine="1"/>
    </xf>
    <xf numFmtId="0" fontId="10" fillId="0" borderId="7" xfId="0" applyFont="1" applyBorder="1" applyAlignment="1">
      <alignment vertical="distributed" textRotation="255" wrapText="1" justifyLastLine="1"/>
    </xf>
    <xf numFmtId="0" fontId="10" fillId="0" borderId="3" xfId="0" applyFont="1" applyBorder="1" applyAlignment="1">
      <alignment vertical="distributed" textRotation="255" wrapText="1" justifyLastLine="1"/>
    </xf>
    <xf numFmtId="0" fontId="10" fillId="0" borderId="11" xfId="0" applyFont="1" applyBorder="1" applyAlignment="1">
      <alignment vertical="distributed" textRotation="255" wrapText="1" justifyLastLine="1"/>
    </xf>
    <xf numFmtId="0" fontId="0" fillId="0" borderId="3" xfId="0" applyBorder="1" applyAlignment="1">
      <alignment vertical="distributed" textRotation="255" wrapText="1" justifyLastLine="1"/>
    </xf>
    <xf numFmtId="0" fontId="0" fillId="0" borderId="11" xfId="0" applyBorder="1" applyAlignment="1">
      <alignment vertical="distributed" textRotation="255" wrapText="1" justifyLastLine="1"/>
    </xf>
    <xf numFmtId="0" fontId="10" fillId="0" borderId="0" xfId="0" applyFont="1" applyAlignment="1">
      <alignment horizontal="center"/>
    </xf>
    <xf numFmtId="0" fontId="10" fillId="0" borderId="0" xfId="0" applyFont="1" applyAlignment="1"/>
    <xf numFmtId="0" fontId="0" fillId="0" borderId="3" xfId="0" applyBorder="1" applyAlignment="1">
      <alignment vertical="distributed" textRotation="255" indent="1"/>
    </xf>
    <xf numFmtId="0" fontId="0" fillId="0" borderId="11" xfId="0" applyBorder="1" applyAlignment="1">
      <alignment vertical="distributed" textRotation="255" indent="1"/>
    </xf>
    <xf numFmtId="0" fontId="10" fillId="0" borderId="3" xfId="0" applyFont="1" applyBorder="1" applyAlignment="1">
      <alignment horizontal="center" vertical="distributed" textRotation="255"/>
    </xf>
    <xf numFmtId="0" fontId="0" fillId="0" borderId="3" xfId="0" applyBorder="1" applyAlignment="1">
      <alignment vertical="distributed"/>
    </xf>
    <xf numFmtId="0" fontId="0" fillId="0" borderId="11" xfId="0" applyBorder="1" applyAlignment="1">
      <alignment vertical="distributed"/>
    </xf>
    <xf numFmtId="0" fontId="0" fillId="0" borderId="7" xfId="0" applyBorder="1" applyAlignment="1">
      <alignment horizontal="center" vertical="distributed" textRotation="255"/>
    </xf>
    <xf numFmtId="0" fontId="0" fillId="0" borderId="3" xfId="0" applyBorder="1" applyAlignment="1">
      <alignment vertical="distributed" textRotation="255"/>
    </xf>
    <xf numFmtId="0" fontId="0" fillId="0" borderId="11" xfId="0" applyBorder="1" applyAlignment="1">
      <alignment vertical="distributed" textRotation="255"/>
    </xf>
    <xf numFmtId="0" fontId="10" fillId="0" borderId="11" xfId="0" applyFont="1" applyBorder="1" applyAlignment="1">
      <alignment horizontal="center" vertical="distributed" textRotation="255"/>
    </xf>
    <xf numFmtId="0" fontId="10" fillId="0" borderId="7" xfId="0" applyFont="1" applyBorder="1" applyAlignment="1">
      <alignment horizontal="center" vertical="center" textRotation="255"/>
    </xf>
    <xf numFmtId="0" fontId="10" fillId="0" borderId="3"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7" xfId="0" applyFont="1" applyBorder="1" applyAlignment="1">
      <alignment horizontal="center" vertical="distributed"/>
    </xf>
    <xf numFmtId="0" fontId="10" fillId="0" borderId="3" xfId="0" applyFont="1" applyBorder="1" applyAlignment="1">
      <alignment horizontal="center" vertical="distributed"/>
    </xf>
    <xf numFmtId="0" fontId="10" fillId="0" borderId="11" xfId="0" applyFont="1" applyBorder="1" applyAlignment="1">
      <alignment horizontal="center" vertical="distributed"/>
    </xf>
    <xf numFmtId="0" fontId="10" fillId="0" borderId="7" xfId="0" applyFont="1" applyBorder="1" applyAlignment="1">
      <alignment vertical="distributed" textRotation="255" justifyLastLine="1"/>
    </xf>
    <xf numFmtId="0" fontId="0" fillId="0" borderId="3" xfId="0" applyBorder="1" applyAlignment="1">
      <alignment vertical="distributed" textRotation="255" justifyLastLine="1"/>
    </xf>
    <xf numFmtId="0" fontId="0" fillId="0" borderId="11" xfId="0" applyBorder="1" applyAlignment="1">
      <alignment vertical="distributed" textRotation="255" justifyLastLine="1"/>
    </xf>
    <xf numFmtId="0" fontId="10" fillId="0" borderId="3" xfId="0" applyFont="1" applyBorder="1" applyAlignment="1">
      <alignment vertical="distributed" textRotation="255" indent="1"/>
    </xf>
    <xf numFmtId="0" fontId="10" fillId="0" borderId="3" xfId="0" applyFont="1" applyBorder="1" applyAlignment="1">
      <alignment horizontal="center" vertical="distributed" textRotation="255" justifyLastLine="1"/>
    </xf>
    <xf numFmtId="0" fontId="0" fillId="0" borderId="3" xfId="0" applyBorder="1" applyAlignment="1">
      <alignment vertical="distributed" justifyLastLine="1"/>
    </xf>
    <xf numFmtId="0" fontId="0" fillId="0" borderId="11" xfId="0" applyBorder="1" applyAlignment="1">
      <alignment vertical="distributed" justifyLastLine="1"/>
    </xf>
    <xf numFmtId="0" fontId="10" fillId="0" borderId="7" xfId="0" applyFont="1" applyBorder="1" applyAlignment="1">
      <alignment horizontal="center" vertical="distributed" textRotation="255" justifyLastLine="1"/>
    </xf>
    <xf numFmtId="0" fontId="0" fillId="0" borderId="3" xfId="0" applyBorder="1" applyAlignment="1">
      <alignment horizontal="center" vertical="distributed" textRotation="255" justifyLastLine="1"/>
    </xf>
    <xf numFmtId="0" fontId="0" fillId="0" borderId="11" xfId="0" applyBorder="1" applyAlignment="1">
      <alignment horizontal="center" vertical="distributed" textRotation="255" justifyLastLine="1"/>
    </xf>
    <xf numFmtId="0" fontId="10" fillId="0" borderId="3" xfId="0" applyFont="1" applyBorder="1" applyAlignment="1">
      <alignment vertical="distributed" textRotation="255" justifyLastLine="1"/>
    </xf>
    <xf numFmtId="0" fontId="10" fillId="0" borderId="7" xfId="0" applyFont="1" applyBorder="1" applyAlignment="1">
      <alignment vertical="center" textRotation="255"/>
    </xf>
    <xf numFmtId="0" fontId="0" fillId="0" borderId="3" xfId="0" applyBorder="1" applyAlignment="1">
      <alignment vertical="center" textRotation="255"/>
    </xf>
    <xf numFmtId="0" fontId="0" fillId="0" borderId="11" xfId="0" applyBorder="1" applyAlignment="1">
      <alignment vertical="center" textRotation="255"/>
    </xf>
    <xf numFmtId="0" fontId="10" fillId="0" borderId="7" xfId="0" applyFont="1" applyBorder="1" applyAlignment="1">
      <alignment vertical="distributed"/>
    </xf>
    <xf numFmtId="0" fontId="0" fillId="0" borderId="3" xfId="0" applyBorder="1" applyAlignment="1"/>
    <xf numFmtId="0" fontId="0" fillId="0" borderId="11" xfId="0" applyBorder="1" applyAlignment="1"/>
    <xf numFmtId="0" fontId="0" fillId="5" borderId="31" xfId="0" applyFill="1" applyBorder="1" applyAlignment="1"/>
    <xf numFmtId="0" fontId="0" fillId="5" borderId="51" xfId="0" applyFill="1" applyBorder="1" applyAlignment="1"/>
    <xf numFmtId="0" fontId="0" fillId="5" borderId="32" xfId="0" applyFill="1" applyBorder="1" applyAlignment="1"/>
    <xf numFmtId="0" fontId="0" fillId="5" borderId="49" xfId="0" applyFill="1" applyBorder="1" applyAlignment="1"/>
    <xf numFmtId="0" fontId="0" fillId="5" borderId="38" xfId="0" applyFill="1" applyBorder="1" applyAlignment="1"/>
    <xf numFmtId="0" fontId="0" fillId="5" borderId="39" xfId="0" applyFill="1" applyBorder="1" applyAlignment="1"/>
    <xf numFmtId="0" fontId="10" fillId="5" borderId="8" xfId="0" applyFont="1" applyFill="1" applyBorder="1" applyAlignment="1">
      <alignment horizontal="center" vertical="distributed" textRotation="255"/>
    </xf>
    <xf numFmtId="0" fontId="0" fillId="5" borderId="10" xfId="0" applyFill="1" applyBorder="1" applyAlignment="1"/>
    <xf numFmtId="0" fontId="10" fillId="2" borderId="32" xfId="0" applyFont="1" applyFill="1" applyBorder="1" applyAlignment="1" applyProtection="1">
      <alignment shrinkToFit="1"/>
      <protection locked="0"/>
    </xf>
    <xf numFmtId="0" fontId="10" fillId="2" borderId="54" xfId="0" applyFont="1" applyFill="1" applyBorder="1" applyAlignment="1" applyProtection="1">
      <alignment shrinkToFit="1"/>
      <protection locked="0"/>
    </xf>
    <xf numFmtId="0" fontId="0" fillId="0" borderId="54" xfId="0" applyBorder="1" applyAlignment="1" applyProtection="1">
      <protection locked="0"/>
    </xf>
    <xf numFmtId="0" fontId="0" fillId="0" borderId="49" xfId="0" applyBorder="1" applyAlignment="1" applyProtection="1">
      <protection locked="0"/>
    </xf>
    <xf numFmtId="0" fontId="10" fillId="2" borderId="31" xfId="0" applyFont="1" applyFill="1" applyBorder="1" applyAlignment="1" applyProtection="1">
      <alignment shrinkToFit="1"/>
      <protection locked="0"/>
    </xf>
    <xf numFmtId="0" fontId="10" fillId="2" borderId="53" xfId="0" applyFont="1" applyFill="1" applyBorder="1" applyAlignment="1" applyProtection="1">
      <alignment shrinkToFit="1"/>
      <protection locked="0"/>
    </xf>
    <xf numFmtId="0" fontId="0" fillId="0" borderId="53" xfId="0" applyBorder="1" applyAlignment="1" applyProtection="1">
      <protection locked="0"/>
    </xf>
    <xf numFmtId="0" fontId="0" fillId="0" borderId="51" xfId="0" applyBorder="1" applyAlignment="1" applyProtection="1">
      <protection locked="0"/>
    </xf>
    <xf numFmtId="38" fontId="10" fillId="2" borderId="38" xfId="0" applyNumberFormat="1" applyFont="1" applyFill="1" applyBorder="1" applyAlignment="1" applyProtection="1">
      <alignment shrinkToFit="1"/>
      <protection locked="0"/>
    </xf>
    <xf numFmtId="0" fontId="10" fillId="2" borderId="43" xfId="0" applyFont="1" applyFill="1" applyBorder="1" applyAlignment="1" applyProtection="1">
      <alignment shrinkToFit="1"/>
      <protection locked="0"/>
    </xf>
    <xf numFmtId="0" fontId="0" fillId="0" borderId="43" xfId="0" applyBorder="1" applyAlignment="1" applyProtection="1">
      <protection locked="0"/>
    </xf>
    <xf numFmtId="0" fontId="0" fillId="0" borderId="39" xfId="0" applyBorder="1" applyAlignment="1" applyProtection="1">
      <protection locked="0"/>
    </xf>
    <xf numFmtId="38" fontId="14" fillId="3" borderId="4" xfId="2"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6" xfId="0" applyBorder="1" applyAlignment="1" applyProtection="1">
      <alignment vertical="center"/>
      <protection locked="0"/>
    </xf>
    <xf numFmtId="0" fontId="0" fillId="0" borderId="38" xfId="0" applyBorder="1" applyAlignment="1" applyProtection="1">
      <alignment vertical="center"/>
      <protection locked="0"/>
    </xf>
    <xf numFmtId="0" fontId="0" fillId="0" borderId="43" xfId="0" applyBorder="1" applyAlignment="1" applyProtection="1">
      <alignment vertical="center"/>
      <protection locked="0"/>
    </xf>
    <xf numFmtId="0" fontId="0" fillId="0" borderId="39" xfId="0" applyBorder="1" applyAlignment="1" applyProtection="1">
      <alignment vertical="center"/>
      <protection locked="0"/>
    </xf>
    <xf numFmtId="38" fontId="14" fillId="2" borderId="31" xfId="2" applyFont="1" applyFill="1" applyBorder="1" applyAlignment="1" applyProtection="1">
      <alignment vertical="center" shrinkToFit="1"/>
      <protection locked="0"/>
    </xf>
    <xf numFmtId="38" fontId="14" fillId="2" borderId="53" xfId="2" applyFont="1" applyFill="1" applyBorder="1" applyAlignment="1" applyProtection="1">
      <alignment vertical="center" shrinkToFit="1"/>
      <protection locked="0"/>
    </xf>
    <xf numFmtId="38" fontId="14" fillId="2" borderId="51" xfId="2" applyFont="1"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54" xfId="0" applyFill="1" applyBorder="1" applyAlignment="1" applyProtection="1">
      <alignment vertical="center" shrinkToFit="1"/>
      <protection locked="0"/>
    </xf>
    <xf numFmtId="0" fontId="0" fillId="2" borderId="49" xfId="0" applyFill="1" applyBorder="1" applyAlignment="1" applyProtection="1">
      <alignment vertical="center" shrinkToFit="1"/>
      <protection locked="0"/>
    </xf>
    <xf numFmtId="38" fontId="14" fillId="3" borderId="31" xfId="2" applyFont="1" applyFill="1" applyBorder="1" applyAlignment="1" applyProtection="1">
      <alignment vertical="center" shrinkToFit="1"/>
      <protection locked="0"/>
    </xf>
    <xf numFmtId="38" fontId="14" fillId="3" borderId="53" xfId="2" applyFont="1" applyFill="1" applyBorder="1" applyAlignment="1" applyProtection="1">
      <alignment vertical="center" shrinkToFit="1"/>
      <protection locked="0"/>
    </xf>
    <xf numFmtId="38" fontId="14" fillId="3" borderId="51" xfId="2" applyFont="1" applyFill="1" applyBorder="1" applyAlignment="1" applyProtection="1">
      <alignment vertical="center" shrinkToFit="1"/>
      <protection locked="0"/>
    </xf>
    <xf numFmtId="0" fontId="0" fillId="3" borderId="32" xfId="0" applyFill="1" applyBorder="1" applyAlignment="1" applyProtection="1">
      <alignment vertical="center" shrinkToFit="1"/>
      <protection locked="0"/>
    </xf>
    <xf numFmtId="0" fontId="0" fillId="3" borderId="54"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14" fillId="2" borderId="31" xfId="0" applyFont="1" applyFill="1" applyBorder="1" applyAlignment="1" applyProtection="1">
      <alignment vertical="center" wrapText="1"/>
      <protection locked="0"/>
    </xf>
    <xf numFmtId="0" fontId="14" fillId="2" borderId="53" xfId="0" applyFont="1" applyFill="1" applyBorder="1" applyAlignment="1" applyProtection="1">
      <alignment vertical="center" wrapText="1"/>
      <protection locked="0"/>
    </xf>
    <xf numFmtId="0" fontId="14" fillId="2" borderId="51" xfId="0" applyFont="1"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2" borderId="54" xfId="0" applyFill="1" applyBorder="1" applyAlignment="1" applyProtection="1">
      <alignment vertical="center" wrapText="1"/>
      <protection locked="0"/>
    </xf>
    <xf numFmtId="0" fontId="0" fillId="2" borderId="49" xfId="0" applyFill="1" applyBorder="1" applyAlignment="1" applyProtection="1">
      <alignment vertical="center" wrapText="1"/>
      <protection locked="0"/>
    </xf>
    <xf numFmtId="0" fontId="14" fillId="3" borderId="31" xfId="0" applyFont="1" applyFill="1" applyBorder="1" applyAlignment="1" applyProtection="1">
      <alignment vertical="center" wrapText="1"/>
      <protection locked="0"/>
    </xf>
    <xf numFmtId="0" fontId="14" fillId="3" borderId="53" xfId="0" applyFont="1" applyFill="1" applyBorder="1" applyAlignment="1" applyProtection="1">
      <alignment vertical="center" wrapText="1"/>
      <protection locked="0"/>
    </xf>
    <xf numFmtId="0" fontId="14" fillId="3" borderId="51" xfId="0" applyFont="1" applyFill="1" applyBorder="1" applyAlignment="1" applyProtection="1">
      <alignment vertical="center" wrapText="1"/>
      <protection locked="0"/>
    </xf>
    <xf numFmtId="0" fontId="0" fillId="3" borderId="32" xfId="0" applyFill="1" applyBorder="1" applyAlignment="1" applyProtection="1">
      <alignment vertical="center" wrapText="1"/>
      <protection locked="0"/>
    </xf>
    <xf numFmtId="0" fontId="0" fillId="3" borderId="54" xfId="0" applyFill="1" applyBorder="1" applyAlignment="1" applyProtection="1">
      <alignment vertical="center" wrapText="1"/>
      <protection locked="0"/>
    </xf>
    <xf numFmtId="0" fontId="0" fillId="3" borderId="49" xfId="0" applyFill="1" applyBorder="1" applyAlignment="1" applyProtection="1">
      <alignment vertical="center" wrapText="1"/>
      <protection locked="0"/>
    </xf>
    <xf numFmtId="0" fontId="14" fillId="2" borderId="40" xfId="0" applyFont="1" applyFill="1" applyBorder="1" applyAlignment="1" applyProtection="1">
      <alignment vertical="center" wrapText="1"/>
      <protection locked="0"/>
    </xf>
    <xf numFmtId="0" fontId="14" fillId="2" borderId="41" xfId="0" applyFont="1" applyFill="1" applyBorder="1" applyAlignment="1" applyProtection="1">
      <alignment vertical="center" wrapText="1"/>
      <protection locked="0"/>
    </xf>
    <xf numFmtId="0" fontId="14" fillId="2" borderId="42" xfId="0" applyFont="1" applyFill="1" applyBorder="1" applyAlignment="1" applyProtection="1">
      <alignment vertical="center" wrapText="1"/>
      <protection locked="0"/>
    </xf>
    <xf numFmtId="0" fontId="14" fillId="2" borderId="12" xfId="0" applyFont="1" applyFill="1" applyBorder="1" applyAlignment="1" applyProtection="1">
      <alignment vertical="center" wrapText="1"/>
      <protection locked="0"/>
    </xf>
    <xf numFmtId="0" fontId="14" fillId="2" borderId="13" xfId="0" applyFont="1" applyFill="1" applyBorder="1" applyAlignment="1" applyProtection="1">
      <alignment vertical="center" wrapText="1"/>
      <protection locked="0"/>
    </xf>
    <xf numFmtId="0" fontId="14" fillId="2" borderId="14" xfId="0" applyFont="1" applyFill="1" applyBorder="1" applyAlignment="1" applyProtection="1">
      <alignment vertical="center" wrapText="1"/>
      <protection locked="0"/>
    </xf>
    <xf numFmtId="38" fontId="14" fillId="3" borderId="40" xfId="2" applyFont="1" applyFill="1" applyBorder="1" applyAlignment="1" applyProtection="1">
      <alignment vertical="center" shrinkToFit="1"/>
      <protection locked="0"/>
    </xf>
    <xf numFmtId="0" fontId="0" fillId="0" borderId="41" xfId="0" applyBorder="1" applyAlignment="1" applyProtection="1">
      <alignment vertical="center"/>
      <protection locked="0"/>
    </xf>
    <xf numFmtId="0" fontId="0" fillId="0" borderId="42" xfId="0"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2" borderId="31" xfId="0" applyFill="1" applyBorder="1" applyAlignment="1" applyProtection="1">
      <alignment vertical="center" shrinkToFit="1"/>
      <protection locked="0"/>
    </xf>
    <xf numFmtId="0" fontId="0" fillId="2" borderId="53" xfId="0" applyFill="1" applyBorder="1" applyAlignment="1" applyProtection="1">
      <alignment vertical="center" shrinkToFit="1"/>
      <protection locked="0"/>
    </xf>
    <xf numFmtId="0" fontId="0" fillId="2" borderId="51" xfId="0" applyFill="1" applyBorder="1" applyAlignment="1" applyProtection="1">
      <alignment vertical="center" shrinkToFit="1"/>
      <protection locked="0"/>
    </xf>
    <xf numFmtId="0" fontId="0" fillId="3" borderId="31" xfId="0" applyFill="1" applyBorder="1" applyAlignment="1" applyProtection="1">
      <alignment vertical="center" shrinkToFit="1"/>
      <protection locked="0"/>
    </xf>
    <xf numFmtId="0" fontId="0" fillId="3" borderId="53" xfId="0" applyFill="1" applyBorder="1" applyAlignment="1" applyProtection="1">
      <alignment vertical="center" shrinkToFit="1"/>
      <protection locked="0"/>
    </xf>
    <xf numFmtId="0" fontId="0" fillId="3" borderId="51" xfId="0" applyFill="1" applyBorder="1" applyAlignment="1" applyProtection="1">
      <alignment vertical="center" shrinkToFit="1"/>
      <protection locked="0"/>
    </xf>
    <xf numFmtId="0" fontId="0" fillId="2" borderId="31" xfId="0" applyFill="1" applyBorder="1" applyAlignment="1" applyProtection="1">
      <alignment vertical="center" wrapText="1"/>
      <protection locked="0"/>
    </xf>
    <xf numFmtId="0" fontId="0" fillId="2" borderId="53" xfId="0" applyFill="1" applyBorder="1" applyAlignment="1" applyProtection="1">
      <alignment vertical="center" wrapText="1"/>
      <protection locked="0"/>
    </xf>
    <xf numFmtId="0" fontId="0" fillId="2" borderId="51" xfId="0" applyFill="1" applyBorder="1" applyAlignment="1" applyProtection="1">
      <alignment vertical="center" wrapText="1"/>
      <protection locked="0"/>
    </xf>
    <xf numFmtId="0" fontId="0" fillId="3" borderId="31" xfId="0" applyFill="1" applyBorder="1" applyAlignment="1" applyProtection="1">
      <alignment vertical="center" wrapText="1"/>
      <protection locked="0"/>
    </xf>
    <xf numFmtId="0" fontId="0" fillId="3" borderId="53" xfId="0" applyFill="1" applyBorder="1" applyAlignment="1" applyProtection="1">
      <alignment vertical="center" wrapText="1"/>
      <protection locked="0"/>
    </xf>
    <xf numFmtId="0" fontId="0" fillId="3" borderId="51" xfId="0" applyFill="1" applyBorder="1" applyAlignment="1" applyProtection="1">
      <alignment vertical="center" wrapText="1"/>
      <protection locked="0"/>
    </xf>
    <xf numFmtId="0" fontId="14" fillId="2" borderId="38" xfId="0" applyFont="1" applyFill="1" applyBorder="1" applyAlignment="1" applyProtection="1">
      <alignment vertical="center" wrapText="1"/>
      <protection locked="0"/>
    </xf>
    <xf numFmtId="0" fontId="14" fillId="2" borderId="43" xfId="0" applyFont="1" applyFill="1" applyBorder="1" applyAlignment="1" applyProtection="1">
      <alignment vertical="center" wrapText="1"/>
      <protection locked="0"/>
    </xf>
    <xf numFmtId="0" fontId="14" fillId="2" borderId="39" xfId="0" applyFont="1" applyFill="1" applyBorder="1" applyAlignment="1" applyProtection="1">
      <alignment vertical="center" wrapText="1"/>
      <protection locked="0"/>
    </xf>
    <xf numFmtId="0" fontId="10" fillId="0" borderId="17" xfId="0" applyFont="1" applyBorder="1" applyAlignment="1">
      <alignment horizontal="distributed" vertical="center" justifyLastLine="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4" xfId="0" applyFont="1" applyBorder="1" applyAlignment="1">
      <alignment horizontal="center" vertical="center" shrinkToFit="1"/>
    </xf>
    <xf numFmtId="38" fontId="10" fillId="2" borderId="38" xfId="2" applyFont="1" applyFill="1" applyBorder="1" applyAlignment="1" applyProtection="1">
      <protection locked="0"/>
    </xf>
    <xf numFmtId="38" fontId="10" fillId="2" borderId="43" xfId="2" applyFont="1" applyFill="1" applyBorder="1" applyAlignment="1" applyProtection="1">
      <protection locked="0"/>
    </xf>
    <xf numFmtId="38" fontId="10" fillId="2" borderId="39" xfId="2" applyFont="1" applyFill="1" applyBorder="1" applyAlignment="1" applyProtection="1">
      <protection locked="0"/>
    </xf>
    <xf numFmtId="38" fontId="10" fillId="3" borderId="38" xfId="2" applyFont="1" applyFill="1" applyBorder="1" applyAlignment="1" applyProtection="1">
      <protection locked="0"/>
    </xf>
    <xf numFmtId="38" fontId="10" fillId="3" borderId="43" xfId="2" applyFont="1" applyFill="1" applyBorder="1" applyAlignment="1" applyProtection="1">
      <protection locked="0"/>
    </xf>
    <xf numFmtId="38" fontId="10" fillId="3" borderId="39" xfId="2" applyFont="1" applyFill="1" applyBorder="1" applyAlignment="1" applyProtection="1">
      <protection locked="0"/>
    </xf>
    <xf numFmtId="38" fontId="10" fillId="2" borderId="31" xfId="2" applyFont="1" applyFill="1" applyBorder="1" applyAlignment="1" applyProtection="1">
      <protection locked="0"/>
    </xf>
    <xf numFmtId="38" fontId="10" fillId="2" borderId="53" xfId="2" applyFont="1" applyFill="1" applyBorder="1" applyAlignment="1" applyProtection="1">
      <protection locked="0"/>
    </xf>
    <xf numFmtId="38" fontId="10" fillId="2" borderId="51" xfId="2" applyFont="1" applyFill="1" applyBorder="1" applyAlignment="1" applyProtection="1">
      <protection locked="0"/>
    </xf>
    <xf numFmtId="38" fontId="10" fillId="3" borderId="31" xfId="2" applyFont="1" applyFill="1" applyBorder="1" applyAlignment="1" applyProtection="1">
      <protection locked="0"/>
    </xf>
    <xf numFmtId="38" fontId="10" fillId="3" borderId="53" xfId="2" applyFont="1" applyFill="1" applyBorder="1" applyAlignment="1" applyProtection="1">
      <protection locked="0"/>
    </xf>
    <xf numFmtId="38" fontId="10" fillId="3" borderId="51" xfId="2" applyFont="1" applyFill="1" applyBorder="1" applyAlignment="1" applyProtection="1">
      <protection locked="0"/>
    </xf>
    <xf numFmtId="0" fontId="10" fillId="0" borderId="15" xfId="0" applyFont="1" applyBorder="1" applyAlignment="1">
      <alignment horizontal="distributed" vertical="center"/>
    </xf>
    <xf numFmtId="0" fontId="10" fillId="0" borderId="16" xfId="0" applyFont="1" applyBorder="1" applyAlignment="1">
      <alignment horizontal="distributed" vertical="center"/>
    </xf>
    <xf numFmtId="0" fontId="0" fillId="0" borderId="16" xfId="0" applyBorder="1" applyAlignment="1"/>
    <xf numFmtId="0" fontId="0" fillId="0" borderId="24" xfId="0" applyBorder="1" applyAlignment="1"/>
    <xf numFmtId="38" fontId="10" fillId="2" borderId="32" xfId="2" applyFont="1" applyFill="1" applyBorder="1" applyAlignment="1" applyProtection="1">
      <protection locked="0"/>
    </xf>
    <xf numFmtId="38" fontId="10" fillId="2" borderId="54" xfId="2" applyFont="1" applyFill="1" applyBorder="1" applyAlignment="1" applyProtection="1">
      <protection locked="0"/>
    </xf>
    <xf numFmtId="38" fontId="10" fillId="2" borderId="49" xfId="2" applyFont="1" applyFill="1" applyBorder="1" applyAlignment="1" applyProtection="1">
      <protection locked="0"/>
    </xf>
    <xf numFmtId="38" fontId="10" fillId="3" borderId="32" xfId="2" applyFont="1" applyFill="1" applyBorder="1" applyAlignment="1" applyProtection="1">
      <protection locked="0"/>
    </xf>
    <xf numFmtId="38" fontId="10" fillId="3" borderId="54" xfId="2" applyFont="1" applyFill="1" applyBorder="1" applyAlignment="1" applyProtection="1">
      <protection locked="0"/>
    </xf>
    <xf numFmtId="38" fontId="10" fillId="3" borderId="49" xfId="2" applyFont="1" applyFill="1" applyBorder="1" applyAlignment="1" applyProtection="1">
      <protection locked="0"/>
    </xf>
    <xf numFmtId="0" fontId="15" fillId="0" borderId="15" xfId="0" applyFont="1" applyBorder="1" applyAlignment="1">
      <alignment horizontal="distributed" wrapText="1"/>
    </xf>
    <xf numFmtId="0" fontId="15" fillId="0" borderId="16" xfId="0" applyFont="1" applyBorder="1" applyAlignment="1">
      <alignment horizontal="distributed" wrapText="1"/>
    </xf>
    <xf numFmtId="0" fontId="15" fillId="0" borderId="24" xfId="0" applyFont="1" applyBorder="1" applyAlignment="1">
      <alignment horizontal="distributed" wrapText="1"/>
    </xf>
    <xf numFmtId="0" fontId="10" fillId="0" borderId="8" xfId="0" applyFont="1" applyBorder="1" applyAlignment="1">
      <alignment horizontal="distributed" vertical="center"/>
    </xf>
    <xf numFmtId="0" fontId="10" fillId="0" borderId="9" xfId="0" applyFont="1" applyBorder="1" applyAlignment="1">
      <alignment horizontal="distributed" vertical="center"/>
    </xf>
    <xf numFmtId="0" fontId="0" fillId="0" borderId="9" xfId="0" applyBorder="1" applyAlignment="1"/>
    <xf numFmtId="0" fontId="0" fillId="0" borderId="10" xfId="0" applyBorder="1" applyAlignment="1"/>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6" xfId="0" applyFont="1" applyBorder="1" applyAlignment="1">
      <alignment horizontal="distributed" vertical="center" wrapText="1" justifyLastLine="1"/>
    </xf>
    <xf numFmtId="0" fontId="10" fillId="0" borderId="24" xfId="0" applyFont="1" applyBorder="1" applyAlignment="1">
      <alignment horizontal="distributed" vertical="center" wrapText="1" justifyLastLine="1"/>
    </xf>
    <xf numFmtId="0" fontId="15" fillId="0" borderId="15" xfId="0" applyFont="1" applyBorder="1" applyAlignment="1">
      <alignment horizontal="distributed" vertical="center" wrapText="1"/>
    </xf>
    <xf numFmtId="0" fontId="15" fillId="0" borderId="16" xfId="0" applyFont="1" applyBorder="1" applyAlignment="1">
      <alignment horizontal="distributed" vertical="center" wrapText="1"/>
    </xf>
    <xf numFmtId="0" fontId="15" fillId="0" borderId="24" xfId="0" applyFont="1" applyBorder="1" applyAlignment="1">
      <alignment horizontal="distributed" vertical="center" wrapText="1"/>
    </xf>
    <xf numFmtId="0" fontId="15" fillId="0" borderId="15" xfId="0" applyFont="1" applyBorder="1" applyAlignment="1">
      <alignment horizontal="distributed" vertical="center" wrapText="1" justifyLastLine="1"/>
    </xf>
    <xf numFmtId="0" fontId="15" fillId="0" borderId="16" xfId="0" applyFont="1" applyBorder="1" applyAlignment="1">
      <alignment horizontal="distributed" vertical="center" wrapText="1" justifyLastLine="1"/>
    </xf>
    <xf numFmtId="0" fontId="15" fillId="0" borderId="24" xfId="0" applyFont="1" applyBorder="1" applyAlignment="1">
      <alignment horizontal="distributed" vertical="center" wrapText="1" justifyLastLine="1"/>
    </xf>
    <xf numFmtId="0" fontId="14" fillId="3" borderId="38" xfId="0" applyFont="1" applyFill="1" applyBorder="1" applyAlignment="1" applyProtection="1">
      <alignment vertical="center" wrapText="1"/>
      <protection locked="0"/>
    </xf>
    <xf numFmtId="0" fontId="14" fillId="3" borderId="43" xfId="0" applyFont="1" applyFill="1" applyBorder="1" applyAlignment="1" applyProtection="1">
      <alignment vertical="center" wrapText="1"/>
      <protection locked="0"/>
    </xf>
    <xf numFmtId="0" fontId="14" fillId="3" borderId="39"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14" fillId="2" borderId="0" xfId="0" applyFont="1" applyFill="1" applyAlignment="1" applyProtection="1">
      <alignment vertical="center" wrapText="1"/>
      <protection locked="0"/>
    </xf>
    <xf numFmtId="0" fontId="14" fillId="2" borderId="6" xfId="0" applyFont="1" applyFill="1" applyBorder="1" applyAlignment="1" applyProtection="1">
      <alignment vertical="center" wrapText="1"/>
      <protection locked="0"/>
    </xf>
    <xf numFmtId="38" fontId="14" fillId="2" borderId="38" xfId="2" applyFont="1" applyFill="1" applyBorder="1" applyAlignment="1" applyProtection="1">
      <alignment vertical="center" shrinkToFit="1"/>
      <protection locked="0"/>
    </xf>
    <xf numFmtId="38" fontId="14" fillId="2" borderId="43" xfId="2" applyFont="1" applyFill="1" applyBorder="1" applyAlignment="1" applyProtection="1">
      <alignment vertical="center" shrinkToFit="1"/>
      <protection locked="0"/>
    </xf>
    <xf numFmtId="38" fontId="14" fillId="2" borderId="39" xfId="2" applyFont="1" applyFill="1" applyBorder="1" applyAlignment="1" applyProtection="1">
      <alignment vertical="center" shrinkToFit="1"/>
      <protection locked="0"/>
    </xf>
    <xf numFmtId="38" fontId="14" fillId="3" borderId="38" xfId="2" applyFont="1" applyFill="1" applyBorder="1" applyAlignment="1" applyProtection="1">
      <alignment vertical="center" shrinkToFit="1"/>
      <protection locked="0"/>
    </xf>
    <xf numFmtId="38" fontId="14" fillId="3" borderId="43" xfId="2" applyFont="1" applyFill="1" applyBorder="1" applyAlignment="1" applyProtection="1">
      <alignment vertical="center" shrinkToFit="1"/>
      <protection locked="0"/>
    </xf>
    <xf numFmtId="38" fontId="14" fillId="3" borderId="39" xfId="2" applyFont="1" applyFill="1" applyBorder="1" applyAlignment="1" applyProtection="1">
      <alignment vertical="center" shrinkToFit="1"/>
      <protection locked="0"/>
    </xf>
    <xf numFmtId="38" fontId="10" fillId="3" borderId="0" xfId="0" applyNumberFormat="1" applyFont="1" applyFill="1" applyAlignment="1" applyProtection="1">
      <alignment vertical="top" shrinkToFit="1"/>
      <protection locked="0"/>
    </xf>
    <xf numFmtId="0" fontId="0" fillId="3" borderId="0" xfId="0" applyFill="1" applyAlignment="1" applyProtection="1">
      <alignment vertical="top" shrinkToFit="1"/>
      <protection locked="0"/>
    </xf>
    <xf numFmtId="0" fontId="0" fillId="5" borderId="9" xfId="0" applyFill="1" applyBorder="1" applyAlignment="1" applyProtection="1">
      <alignment vertical="center"/>
      <protection locked="0"/>
    </xf>
    <xf numFmtId="193" fontId="10" fillId="0" borderId="0" xfId="0" applyNumberFormat="1" applyFont="1" applyAlignment="1">
      <alignment horizontal="right" vertical="center"/>
    </xf>
    <xf numFmtId="38" fontId="10" fillId="3" borderId="0" xfId="0" applyNumberFormat="1" applyFont="1" applyFill="1" applyAlignment="1" applyProtection="1">
      <alignment vertical="top"/>
      <protection locked="0"/>
    </xf>
    <xf numFmtId="0" fontId="14" fillId="0" borderId="55" xfId="0" applyFont="1" applyBorder="1" applyAlignment="1">
      <alignment horizontal="distributed" vertical="center" justifyLastLine="1"/>
    </xf>
    <xf numFmtId="0" fontId="0" fillId="0" borderId="16" xfId="0" applyBorder="1" applyAlignment="1">
      <alignment horizontal="distributed" vertical="center" justifyLastLine="1"/>
    </xf>
    <xf numFmtId="0" fontId="14" fillId="0" borderId="15" xfId="0" applyFont="1" applyBorder="1" applyAlignment="1">
      <alignment horizontal="distributed" vertical="center" justifyLastLine="1"/>
    </xf>
    <xf numFmtId="0" fontId="10" fillId="0" borderId="0" xfId="0" quotePrefix="1" applyFont="1" applyAlignment="1">
      <alignment horizontal="left" vertical="top" wrapText="1"/>
    </xf>
    <xf numFmtId="0" fontId="0" fillId="0" borderId="6" xfId="0" applyBorder="1" applyAlignment="1">
      <alignment vertical="top" wrapText="1"/>
    </xf>
    <xf numFmtId="0" fontId="14" fillId="0" borderId="5" xfId="0" applyFont="1" applyBorder="1" applyAlignment="1">
      <alignment horizontal="distributed" vertical="center" justifyLastLine="1"/>
    </xf>
    <xf numFmtId="0" fontId="0" fillId="0" borderId="0" xfId="0" applyAlignment="1">
      <alignment horizontal="distributed" vertical="center" justifyLastLine="1"/>
    </xf>
    <xf numFmtId="0" fontId="0" fillId="0" borderId="6" xfId="0" applyBorder="1" applyAlignment="1">
      <alignment horizontal="distributed" vertical="center" justifyLastLine="1"/>
    </xf>
    <xf numFmtId="0" fontId="0" fillId="5" borderId="0" xfId="0" applyFill="1" applyAlignment="1" applyProtection="1">
      <alignment vertical="center"/>
      <protection locked="0"/>
    </xf>
    <xf numFmtId="38" fontId="10" fillId="0" borderId="0" xfId="0" applyNumberFormat="1" applyFont="1" applyAlignment="1">
      <alignment vertical="top" wrapText="1"/>
    </xf>
    <xf numFmtId="0" fontId="10" fillId="0" borderId="0" xfId="0" applyFont="1" applyAlignment="1">
      <alignment vertical="top" wrapText="1"/>
    </xf>
    <xf numFmtId="0" fontId="0" fillId="0" borderId="0" xfId="0" applyAlignment="1">
      <alignment wrapText="1"/>
    </xf>
    <xf numFmtId="0" fontId="0" fillId="0" borderId="6" xfId="0" applyBorder="1" applyAlignment="1">
      <alignment wrapText="1"/>
    </xf>
    <xf numFmtId="38" fontId="10" fillId="0" borderId="13" xfId="0" applyNumberFormat="1" applyFont="1" applyBorder="1" applyAlignment="1">
      <alignment vertical="top" wrapText="1"/>
    </xf>
    <xf numFmtId="0" fontId="0" fillId="0" borderId="13" xfId="0" applyBorder="1" applyAlignment="1">
      <alignment vertical="top" wrapText="1"/>
    </xf>
    <xf numFmtId="0" fontId="0" fillId="3" borderId="0" xfId="0" applyFill="1" applyAlignment="1" applyProtection="1">
      <alignment vertical="top"/>
      <protection locked="0"/>
    </xf>
    <xf numFmtId="0" fontId="10" fillId="0" borderId="0" xfId="0" applyFont="1" applyAlignment="1" applyProtection="1">
      <alignment vertical="top" shrinkToFit="1"/>
      <protection locked="0"/>
    </xf>
    <xf numFmtId="0" fontId="0" fillId="0" borderId="0" xfId="0" applyAlignment="1" applyProtection="1">
      <alignment vertical="top" shrinkToFit="1"/>
      <protection locked="0"/>
    </xf>
    <xf numFmtId="49" fontId="10" fillId="0" borderId="0" xfId="0" applyNumberFormat="1" applyFont="1" applyAlignment="1">
      <alignment vertical="top" shrinkToFit="1"/>
    </xf>
    <xf numFmtId="0" fontId="10" fillId="0" borderId="0" xfId="0" applyFont="1" applyAlignment="1">
      <alignment horizontal="distributed" justifyLastLine="1"/>
    </xf>
    <xf numFmtId="0" fontId="1" fillId="0" borderId="0" xfId="0" applyFont="1" applyAlignment="1">
      <alignment horizontal="distributed" justifyLastLine="1"/>
    </xf>
    <xf numFmtId="38" fontId="10" fillId="2" borderId="0" xfId="0" applyNumberFormat="1" applyFont="1" applyFill="1" applyAlignment="1" applyProtection="1">
      <protection locked="0"/>
    </xf>
    <xf numFmtId="0" fontId="1" fillId="2" borderId="0" xfId="0" applyFont="1" applyFill="1" applyAlignment="1" applyProtection="1">
      <protection locked="0"/>
    </xf>
    <xf numFmtId="0" fontId="1" fillId="0" borderId="16" xfId="0" applyFont="1" applyBorder="1" applyAlignment="1">
      <alignment horizontal="distributed" justifyLastLine="1"/>
    </xf>
    <xf numFmtId="0" fontId="1" fillId="0" borderId="24" xfId="0" applyFont="1" applyBorder="1" applyAlignment="1">
      <alignment horizontal="distributed" justifyLastLine="1"/>
    </xf>
    <xf numFmtId="38" fontId="0" fillId="2" borderId="0" xfId="0" applyNumberFormat="1" applyFont="1" applyFill="1"/>
    <xf numFmtId="0" fontId="41" fillId="0" borderId="0" xfId="0" applyFont="1"/>
  </cellXfs>
  <cellStyles count="4">
    <cellStyle name="パーセント" xfId="1" builtinId="5"/>
    <cellStyle name="桁区切り" xfId="2" builtinId="6"/>
    <cellStyle name="標準" xfId="0" builtinId="0"/>
    <cellStyle name="標準_事業報告書Ver.1.2" xfId="3" xr:uid="{00000000-0005-0000-0000-00000300000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552092</xdr:colOff>
      <xdr:row>6</xdr:row>
      <xdr:rowOff>162718</xdr:rowOff>
    </xdr:from>
    <xdr:to>
      <xdr:col>7</xdr:col>
      <xdr:colOff>77639</xdr:colOff>
      <xdr:row>8</xdr:row>
      <xdr:rowOff>75087</xdr:rowOff>
    </xdr:to>
    <xdr:sp macro="" textlink="">
      <xdr:nvSpPr>
        <xdr:cNvPr id="48291" name="AutoShape 1">
          <a:extLst>
            <a:ext uri="{FF2B5EF4-FFF2-40B4-BE49-F238E27FC236}">
              <a16:creationId xmlns:a16="http://schemas.microsoft.com/office/drawing/2014/main" id="{B3269D53-17AE-4F57-90AD-45E068726014}"/>
            </a:ext>
          </a:extLst>
        </xdr:cNvPr>
        <xdr:cNvSpPr>
          <a:spLocks noChangeArrowheads="1"/>
        </xdr:cNvSpPr>
      </xdr:nvSpPr>
      <xdr:spPr bwMode="auto">
        <a:xfrm>
          <a:off x="552092" y="1353163"/>
          <a:ext cx="3907766" cy="30918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51451" name="Line 103">
          <a:extLst>
            <a:ext uri="{FF2B5EF4-FFF2-40B4-BE49-F238E27FC236}">
              <a16:creationId xmlns:a16="http://schemas.microsoft.com/office/drawing/2014/main" id="{2783D381-5AF2-4F38-8D97-B36DC554F325}"/>
            </a:ext>
          </a:extLst>
        </xdr:cNvPr>
        <xdr:cNvSpPr>
          <a:spLocks noChangeShapeType="1"/>
        </xdr:cNvSpPr>
      </xdr:nvSpPr>
      <xdr:spPr bwMode="auto">
        <a:xfrm>
          <a:off x="352425" y="1714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51452" name="Line 104">
          <a:extLst>
            <a:ext uri="{FF2B5EF4-FFF2-40B4-BE49-F238E27FC236}">
              <a16:creationId xmlns:a16="http://schemas.microsoft.com/office/drawing/2014/main" id="{BCD5F28A-11A9-49DB-9C4E-501DA53452F9}"/>
            </a:ext>
          </a:extLst>
        </xdr:cNvPr>
        <xdr:cNvSpPr>
          <a:spLocks noChangeShapeType="1"/>
        </xdr:cNvSpPr>
      </xdr:nvSpPr>
      <xdr:spPr bwMode="auto">
        <a:xfrm>
          <a:off x="352425" y="25336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106</xdr:row>
      <xdr:rowOff>9525</xdr:rowOff>
    </xdr:from>
    <xdr:to>
      <xdr:col>2</xdr:col>
      <xdr:colOff>0</xdr:colOff>
      <xdr:row>109</xdr:row>
      <xdr:rowOff>0</xdr:rowOff>
    </xdr:to>
    <xdr:sp macro="" textlink="">
      <xdr:nvSpPr>
        <xdr:cNvPr id="51453" name="Line 105">
          <a:extLst>
            <a:ext uri="{FF2B5EF4-FFF2-40B4-BE49-F238E27FC236}">
              <a16:creationId xmlns:a16="http://schemas.microsoft.com/office/drawing/2014/main" id="{13206CF1-E4C5-4863-BA87-0D511BC02906}"/>
            </a:ext>
          </a:extLst>
        </xdr:cNvPr>
        <xdr:cNvSpPr>
          <a:spLocks noChangeShapeType="1"/>
        </xdr:cNvSpPr>
      </xdr:nvSpPr>
      <xdr:spPr bwMode="auto">
        <a:xfrm>
          <a:off x="352425" y="6410325"/>
          <a:ext cx="93345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7" name="Line 115">
          <a:extLst>
            <a:ext uri="{FF2B5EF4-FFF2-40B4-BE49-F238E27FC236}">
              <a16:creationId xmlns:a16="http://schemas.microsoft.com/office/drawing/2014/main" id="{CAC76552-6DBE-4853-B541-CB637B2B6770}"/>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8" name="Line 116">
          <a:extLst>
            <a:ext uri="{FF2B5EF4-FFF2-40B4-BE49-F238E27FC236}">
              <a16:creationId xmlns:a16="http://schemas.microsoft.com/office/drawing/2014/main" id="{62B6FF63-E9F3-40E4-8E8C-2E0F801C63B8}"/>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9" name="Line 117">
          <a:extLst>
            <a:ext uri="{FF2B5EF4-FFF2-40B4-BE49-F238E27FC236}">
              <a16:creationId xmlns:a16="http://schemas.microsoft.com/office/drawing/2014/main" id="{FBEFC39D-44D1-4AA8-B870-965097AE45C4}"/>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0" name="Line 118">
          <a:extLst>
            <a:ext uri="{FF2B5EF4-FFF2-40B4-BE49-F238E27FC236}">
              <a16:creationId xmlns:a16="http://schemas.microsoft.com/office/drawing/2014/main" id="{E42CFD3F-0B56-4D61-9313-59E726842853}"/>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1" name="Line 119">
          <a:extLst>
            <a:ext uri="{FF2B5EF4-FFF2-40B4-BE49-F238E27FC236}">
              <a16:creationId xmlns:a16="http://schemas.microsoft.com/office/drawing/2014/main" id="{8131268E-30AF-4D0A-87E7-299E9796BCC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2" name="Line 120">
          <a:extLst>
            <a:ext uri="{FF2B5EF4-FFF2-40B4-BE49-F238E27FC236}">
              <a16:creationId xmlns:a16="http://schemas.microsoft.com/office/drawing/2014/main" id="{5F7E29AE-974D-4B01-A703-C3D637CFCE5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57150</xdr:colOff>
      <xdr:row>4</xdr:row>
      <xdr:rowOff>104775</xdr:rowOff>
    </xdr:from>
    <xdr:to>
      <xdr:col>14</xdr:col>
      <xdr:colOff>295275</xdr:colOff>
      <xdr:row>16</xdr:row>
      <xdr:rowOff>133350</xdr:rowOff>
    </xdr:to>
    <xdr:sp macro="" textlink="">
      <xdr:nvSpPr>
        <xdr:cNvPr id="51463" name="右中かっこ 13">
          <a:extLst>
            <a:ext uri="{FF2B5EF4-FFF2-40B4-BE49-F238E27FC236}">
              <a16:creationId xmlns:a16="http://schemas.microsoft.com/office/drawing/2014/main" id="{E2B38378-A066-4371-8299-AAD57D9FFB36}"/>
            </a:ext>
          </a:extLst>
        </xdr:cNvPr>
        <xdr:cNvSpPr>
          <a:spLocks/>
        </xdr:cNvSpPr>
      </xdr:nvSpPr>
      <xdr:spPr bwMode="auto">
        <a:xfrm>
          <a:off x="5334000" y="619125"/>
          <a:ext cx="238125" cy="1362075"/>
        </a:xfrm>
        <a:prstGeom prst="rightBrace">
          <a:avLst>
            <a:gd name="adj1" fmla="val 8262"/>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23</xdr:row>
      <xdr:rowOff>0</xdr:rowOff>
    </xdr:from>
    <xdr:to>
      <xdr:col>14</xdr:col>
      <xdr:colOff>219075</xdr:colOff>
      <xdr:row>34</xdr:row>
      <xdr:rowOff>161925</xdr:rowOff>
    </xdr:to>
    <xdr:sp macro="" textlink="">
      <xdr:nvSpPr>
        <xdr:cNvPr id="51464" name="右中かっこ 16">
          <a:extLst>
            <a:ext uri="{FF2B5EF4-FFF2-40B4-BE49-F238E27FC236}">
              <a16:creationId xmlns:a16="http://schemas.microsoft.com/office/drawing/2014/main" id="{58174AEA-A65E-4137-B57A-2C1C32D5C66F}"/>
            </a:ext>
          </a:extLst>
        </xdr:cNvPr>
        <xdr:cNvSpPr>
          <a:spLocks/>
        </xdr:cNvSpPr>
      </xdr:nvSpPr>
      <xdr:spPr bwMode="auto">
        <a:xfrm>
          <a:off x="5324475" y="3009900"/>
          <a:ext cx="171450" cy="1362075"/>
        </a:xfrm>
        <a:prstGeom prst="rightBrace">
          <a:avLst>
            <a:gd name="adj1" fmla="val 8262"/>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77</xdr:row>
      <xdr:rowOff>19050</xdr:rowOff>
    </xdr:from>
    <xdr:to>
      <xdr:col>2</xdr:col>
      <xdr:colOff>9525</xdr:colOff>
      <xdr:row>80</xdr:row>
      <xdr:rowOff>9524</xdr:rowOff>
    </xdr:to>
    <xdr:sp macro="" textlink="">
      <xdr:nvSpPr>
        <xdr:cNvPr id="17" name="Line 104">
          <a:extLst>
            <a:ext uri="{FF2B5EF4-FFF2-40B4-BE49-F238E27FC236}">
              <a16:creationId xmlns:a16="http://schemas.microsoft.com/office/drawing/2014/main" id="{860D1805-B5B5-4921-9232-1164D8DA7CDD}"/>
            </a:ext>
          </a:extLst>
        </xdr:cNvPr>
        <xdr:cNvSpPr>
          <a:spLocks noChangeShapeType="1"/>
        </xdr:cNvSpPr>
      </xdr:nvSpPr>
      <xdr:spPr bwMode="auto">
        <a:xfrm>
          <a:off x="361950" y="13068300"/>
          <a:ext cx="695325" cy="5048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39</xdr:row>
      <xdr:rowOff>0</xdr:rowOff>
    </xdr:from>
    <xdr:to>
      <xdr:col>2</xdr:col>
      <xdr:colOff>0</xdr:colOff>
      <xdr:row>41</xdr:row>
      <xdr:rowOff>0</xdr:rowOff>
    </xdr:to>
    <xdr:sp macro="" textlink="">
      <xdr:nvSpPr>
        <xdr:cNvPr id="14" name="Line 103">
          <a:extLst>
            <a:ext uri="{FF2B5EF4-FFF2-40B4-BE49-F238E27FC236}">
              <a16:creationId xmlns:a16="http://schemas.microsoft.com/office/drawing/2014/main" id="{CB51871F-41DA-4F5A-93D0-37E3F25253D2}"/>
            </a:ext>
          </a:extLst>
        </xdr:cNvPr>
        <xdr:cNvSpPr>
          <a:spLocks noChangeShapeType="1"/>
        </xdr:cNvSpPr>
      </xdr:nvSpPr>
      <xdr:spPr bwMode="auto">
        <a:xfrm>
          <a:off x="352425" y="3429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57</xdr:row>
      <xdr:rowOff>0</xdr:rowOff>
    </xdr:from>
    <xdr:to>
      <xdr:col>2</xdr:col>
      <xdr:colOff>0</xdr:colOff>
      <xdr:row>59</xdr:row>
      <xdr:rowOff>0</xdr:rowOff>
    </xdr:to>
    <xdr:sp macro="" textlink="">
      <xdr:nvSpPr>
        <xdr:cNvPr id="15" name="Line 104">
          <a:extLst>
            <a:ext uri="{FF2B5EF4-FFF2-40B4-BE49-F238E27FC236}">
              <a16:creationId xmlns:a16="http://schemas.microsoft.com/office/drawing/2014/main" id="{CC78335C-BEBE-45BC-A95D-E8D9AE6C358C}"/>
            </a:ext>
          </a:extLst>
        </xdr:cNvPr>
        <xdr:cNvSpPr>
          <a:spLocks noChangeShapeType="1"/>
        </xdr:cNvSpPr>
      </xdr:nvSpPr>
      <xdr:spPr bwMode="auto">
        <a:xfrm>
          <a:off x="352425" y="33909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57150</xdr:colOff>
      <xdr:row>41</xdr:row>
      <xdr:rowOff>104775</xdr:rowOff>
    </xdr:from>
    <xdr:to>
      <xdr:col>14</xdr:col>
      <xdr:colOff>295275</xdr:colOff>
      <xdr:row>53</xdr:row>
      <xdr:rowOff>133350</xdr:rowOff>
    </xdr:to>
    <xdr:sp macro="" textlink="">
      <xdr:nvSpPr>
        <xdr:cNvPr id="16" name="右中かっこ 13">
          <a:extLst>
            <a:ext uri="{FF2B5EF4-FFF2-40B4-BE49-F238E27FC236}">
              <a16:creationId xmlns:a16="http://schemas.microsoft.com/office/drawing/2014/main" id="{4B299E76-E21F-4A23-9D0E-241B95DAF877}"/>
            </a:ext>
          </a:extLst>
        </xdr:cNvPr>
        <xdr:cNvSpPr>
          <a:spLocks/>
        </xdr:cNvSpPr>
      </xdr:nvSpPr>
      <xdr:spPr bwMode="auto">
        <a:xfrm>
          <a:off x="6477000" y="790575"/>
          <a:ext cx="238125" cy="2047875"/>
        </a:xfrm>
        <a:prstGeom prst="rightBrace">
          <a:avLst>
            <a:gd name="adj1" fmla="val 8262"/>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60</xdr:row>
      <xdr:rowOff>0</xdr:rowOff>
    </xdr:from>
    <xdr:to>
      <xdr:col>14</xdr:col>
      <xdr:colOff>219075</xdr:colOff>
      <xdr:row>71</xdr:row>
      <xdr:rowOff>161925</xdr:rowOff>
    </xdr:to>
    <xdr:sp macro="" textlink="">
      <xdr:nvSpPr>
        <xdr:cNvPr id="18" name="右中かっこ 16">
          <a:extLst>
            <a:ext uri="{FF2B5EF4-FFF2-40B4-BE49-F238E27FC236}">
              <a16:creationId xmlns:a16="http://schemas.microsoft.com/office/drawing/2014/main" id="{CD2F65D3-C079-4FEE-BF52-3BE40F7919AF}"/>
            </a:ext>
          </a:extLst>
        </xdr:cNvPr>
        <xdr:cNvSpPr>
          <a:spLocks/>
        </xdr:cNvSpPr>
      </xdr:nvSpPr>
      <xdr:spPr bwMode="auto">
        <a:xfrm>
          <a:off x="6467475" y="3867150"/>
          <a:ext cx="171450" cy="2047875"/>
        </a:xfrm>
        <a:prstGeom prst="rightBrace">
          <a:avLst>
            <a:gd name="adj1" fmla="val 8262"/>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91</xdr:row>
      <xdr:rowOff>19050</xdr:rowOff>
    </xdr:from>
    <xdr:to>
      <xdr:col>2</xdr:col>
      <xdr:colOff>9525</xdr:colOff>
      <xdr:row>94</xdr:row>
      <xdr:rowOff>9524</xdr:rowOff>
    </xdr:to>
    <xdr:sp macro="" textlink="">
      <xdr:nvSpPr>
        <xdr:cNvPr id="19" name="Line 104">
          <a:extLst>
            <a:ext uri="{FF2B5EF4-FFF2-40B4-BE49-F238E27FC236}">
              <a16:creationId xmlns:a16="http://schemas.microsoft.com/office/drawing/2014/main" id="{7661FA44-6D56-428F-82E8-52815983AE79}"/>
            </a:ext>
          </a:extLst>
        </xdr:cNvPr>
        <xdr:cNvSpPr>
          <a:spLocks noChangeShapeType="1"/>
        </xdr:cNvSpPr>
      </xdr:nvSpPr>
      <xdr:spPr bwMode="auto">
        <a:xfrm>
          <a:off x="361950" y="13068300"/>
          <a:ext cx="695325" cy="5048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119</xdr:row>
      <xdr:rowOff>9525</xdr:rowOff>
    </xdr:from>
    <xdr:to>
      <xdr:col>2</xdr:col>
      <xdr:colOff>0</xdr:colOff>
      <xdr:row>122</xdr:row>
      <xdr:rowOff>0</xdr:rowOff>
    </xdr:to>
    <xdr:sp macro="" textlink="">
      <xdr:nvSpPr>
        <xdr:cNvPr id="20" name="Line 105">
          <a:extLst>
            <a:ext uri="{FF2B5EF4-FFF2-40B4-BE49-F238E27FC236}">
              <a16:creationId xmlns:a16="http://schemas.microsoft.com/office/drawing/2014/main" id="{E7CE46D8-5A00-4DEC-BFD3-CDFFC6DD591A}"/>
            </a:ext>
          </a:extLst>
        </xdr:cNvPr>
        <xdr:cNvSpPr>
          <a:spLocks noChangeShapeType="1"/>
        </xdr:cNvSpPr>
      </xdr:nvSpPr>
      <xdr:spPr bwMode="auto">
        <a:xfrm>
          <a:off x="352425" y="20012025"/>
          <a:ext cx="695325"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60385</xdr:colOff>
      <xdr:row>12</xdr:row>
      <xdr:rowOff>94891</xdr:rowOff>
    </xdr:from>
    <xdr:to>
      <xdr:col>19</xdr:col>
      <xdr:colOff>301924</xdr:colOff>
      <xdr:row>14</xdr:row>
      <xdr:rowOff>69012</xdr:rowOff>
    </xdr:to>
    <xdr:sp macro="" textlink="">
      <xdr:nvSpPr>
        <xdr:cNvPr id="2" name="テキスト ボックス 1">
          <a:extLst>
            <a:ext uri="{FF2B5EF4-FFF2-40B4-BE49-F238E27FC236}">
              <a16:creationId xmlns:a16="http://schemas.microsoft.com/office/drawing/2014/main" id="{98AFBFD8-07E1-442D-8759-C827F48E199F}"/>
            </a:ext>
          </a:extLst>
        </xdr:cNvPr>
        <xdr:cNvSpPr txBox="1"/>
      </xdr:nvSpPr>
      <xdr:spPr>
        <a:xfrm>
          <a:off x="6193766" y="2027208"/>
          <a:ext cx="2725947" cy="3019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rPr>
            <a:t>青果加工品には「つけ物」を含む。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1001" name="Line 26">
          <a:extLst>
            <a:ext uri="{FF2B5EF4-FFF2-40B4-BE49-F238E27FC236}">
              <a16:creationId xmlns:a16="http://schemas.microsoft.com/office/drawing/2014/main" id="{3333CB21-542D-4F94-942C-588E3E0E051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2" name="Line 27">
          <a:extLst>
            <a:ext uri="{FF2B5EF4-FFF2-40B4-BE49-F238E27FC236}">
              <a16:creationId xmlns:a16="http://schemas.microsoft.com/office/drawing/2014/main" id="{2BC38A36-9439-472E-8B60-7A8DB0D9EAFE}"/>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3" name="Line 28">
          <a:extLst>
            <a:ext uri="{FF2B5EF4-FFF2-40B4-BE49-F238E27FC236}">
              <a16:creationId xmlns:a16="http://schemas.microsoft.com/office/drawing/2014/main" id="{DC144300-13D1-4972-B771-6D2A08FE569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4" name="Line 29">
          <a:extLst>
            <a:ext uri="{FF2B5EF4-FFF2-40B4-BE49-F238E27FC236}">
              <a16:creationId xmlns:a16="http://schemas.microsoft.com/office/drawing/2014/main" id="{FA55C1F3-CEFF-4C21-A490-A041BCF2954C}"/>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5" name="Line 30">
          <a:extLst>
            <a:ext uri="{FF2B5EF4-FFF2-40B4-BE49-F238E27FC236}">
              <a16:creationId xmlns:a16="http://schemas.microsoft.com/office/drawing/2014/main" id="{C4C4BB4F-8717-4AE1-8E3B-4F5240020D5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6" name="Line 31">
          <a:extLst>
            <a:ext uri="{FF2B5EF4-FFF2-40B4-BE49-F238E27FC236}">
              <a16:creationId xmlns:a16="http://schemas.microsoft.com/office/drawing/2014/main" id="{2877E2B1-B393-43A0-9901-5C2B366E3B82}"/>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Line 26">
          <a:extLst>
            <a:ext uri="{FF2B5EF4-FFF2-40B4-BE49-F238E27FC236}">
              <a16:creationId xmlns:a16="http://schemas.microsoft.com/office/drawing/2014/main" id="{D018A425-0EE7-4A93-91C4-CD01C5237D0F}"/>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 name="Line 27">
          <a:extLst>
            <a:ext uri="{FF2B5EF4-FFF2-40B4-BE49-F238E27FC236}">
              <a16:creationId xmlns:a16="http://schemas.microsoft.com/office/drawing/2014/main" id="{39CF25B8-C68F-4F05-A694-3AB196BA9439}"/>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 name="Line 28">
          <a:extLst>
            <a:ext uri="{FF2B5EF4-FFF2-40B4-BE49-F238E27FC236}">
              <a16:creationId xmlns:a16="http://schemas.microsoft.com/office/drawing/2014/main" id="{C8BBB24E-26A9-4CE4-950C-4C3D90DF1748}"/>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 name="Line 29">
          <a:extLst>
            <a:ext uri="{FF2B5EF4-FFF2-40B4-BE49-F238E27FC236}">
              <a16:creationId xmlns:a16="http://schemas.microsoft.com/office/drawing/2014/main" id="{B1BC4802-5B04-43FD-B80D-8A9FB4271A4E}"/>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 name="Line 30">
          <a:extLst>
            <a:ext uri="{FF2B5EF4-FFF2-40B4-BE49-F238E27FC236}">
              <a16:creationId xmlns:a16="http://schemas.microsoft.com/office/drawing/2014/main" id="{C05582EE-8032-4166-838B-9DC09404E39D}"/>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 name="Line 31">
          <a:extLst>
            <a:ext uri="{FF2B5EF4-FFF2-40B4-BE49-F238E27FC236}">
              <a16:creationId xmlns:a16="http://schemas.microsoft.com/office/drawing/2014/main" id="{6F8F539E-1F2E-48F9-B297-562768F9870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D57"/>
  <sheetViews>
    <sheetView workbookViewId="0">
      <selection activeCell="C13" sqref="C13"/>
    </sheetView>
  </sheetViews>
  <sheetFormatPr defaultColWidth="9" defaultRowHeight="13.5"/>
  <cols>
    <col min="1" max="1" width="4.75" style="139" customWidth="1"/>
    <col min="2" max="2" width="23" style="139" customWidth="1"/>
    <col min="3" max="3" width="13.5" style="139" customWidth="1"/>
    <col min="4" max="4" width="36.75" style="139" customWidth="1"/>
    <col min="5" max="16384" width="9" style="139"/>
  </cols>
  <sheetData>
    <row r="1" spans="1:4">
      <c r="A1" s="141"/>
      <c r="B1" s="394"/>
      <c r="C1" s="394"/>
      <c r="D1" s="394"/>
    </row>
    <row r="2" spans="1:4">
      <c r="B2" s="394"/>
      <c r="C2" s="394"/>
      <c r="D2" s="394"/>
    </row>
    <row r="3" spans="1:4">
      <c r="B3" s="138"/>
    </row>
    <row r="4" spans="1:4" ht="13.7" customHeight="1">
      <c r="B4" s="393" t="s">
        <v>0</v>
      </c>
      <c r="C4" s="393"/>
      <c r="D4" s="393"/>
    </row>
    <row r="5" spans="1:4" ht="29.25" customHeight="1">
      <c r="B5" s="393" t="s">
        <v>1</v>
      </c>
      <c r="C5" s="393"/>
      <c r="D5" s="393"/>
    </row>
    <row r="6" spans="1:4">
      <c r="B6" s="393"/>
      <c r="C6" s="393"/>
    </row>
    <row r="7" spans="1:4">
      <c r="B7" s="138"/>
      <c r="C7" s="138"/>
    </row>
    <row r="8" spans="1:4">
      <c r="B8" s="393"/>
      <c r="C8" s="393"/>
    </row>
    <row r="9" spans="1:4">
      <c r="A9" s="142" t="s">
        <v>2</v>
      </c>
      <c r="B9" s="138"/>
    </row>
    <row r="10" spans="1:4">
      <c r="A10" s="143" t="s">
        <v>3</v>
      </c>
      <c r="B10" s="138"/>
    </row>
    <row r="11" spans="1:4" ht="27.75" customHeight="1">
      <c r="A11" s="140" t="s">
        <v>4</v>
      </c>
      <c r="B11" s="393" t="s">
        <v>5</v>
      </c>
      <c r="C11" s="393"/>
      <c r="D11" s="393"/>
    </row>
    <row r="12" spans="1:4" ht="27.75" customHeight="1" thickBot="1">
      <c r="A12" s="140"/>
      <c r="B12" s="393"/>
      <c r="C12" s="393"/>
      <c r="D12" s="393"/>
    </row>
    <row r="13" spans="1:4" ht="13.7" customHeight="1">
      <c r="B13" s="94" t="s">
        <v>6</v>
      </c>
      <c r="C13" s="380"/>
    </row>
    <row r="14" spans="1:4" ht="13.7" customHeight="1">
      <c r="B14" s="74" t="s">
        <v>7</v>
      </c>
      <c r="C14" s="129"/>
    </row>
    <row r="15" spans="1:4">
      <c r="B15" s="72" t="s">
        <v>8</v>
      </c>
      <c r="C15" s="381"/>
    </row>
    <row r="16" spans="1:4">
      <c r="B16" s="72" t="s">
        <v>9</v>
      </c>
      <c r="C16" s="381"/>
    </row>
    <row r="17" spans="1:4">
      <c r="B17" s="72" t="s">
        <v>10</v>
      </c>
      <c r="C17" s="381"/>
    </row>
    <row r="18" spans="1:4">
      <c r="B18" t="s">
        <v>11</v>
      </c>
      <c r="C18" s="381"/>
    </row>
    <row r="19" spans="1:4">
      <c r="B19" t="s">
        <v>12</v>
      </c>
      <c r="C19" s="381"/>
    </row>
    <row r="20" spans="1:4">
      <c r="B20" s="72" t="s">
        <v>13</v>
      </c>
      <c r="C20" s="381"/>
    </row>
    <row r="21" spans="1:4">
      <c r="B21" t="s">
        <v>14</v>
      </c>
      <c r="C21" s="381"/>
    </row>
    <row r="22" spans="1:4">
      <c r="B22" s="72" t="s">
        <v>15</v>
      </c>
      <c r="C22" s="381"/>
    </row>
    <row r="23" spans="1:4">
      <c r="B23" s="72" t="s">
        <v>16</v>
      </c>
      <c r="C23" s="381"/>
    </row>
    <row r="24" spans="1:4">
      <c r="B24" s="72"/>
      <c r="C24" s="129"/>
    </row>
    <row r="25" spans="1:4" ht="35.450000000000003" customHeight="1">
      <c r="A25" s="140" t="s">
        <v>17</v>
      </c>
      <c r="B25" s="393" t="s">
        <v>18</v>
      </c>
      <c r="C25" s="393"/>
      <c r="D25" s="393"/>
    </row>
    <row r="26" spans="1:4" ht="13.7" customHeight="1">
      <c r="A26" s="140"/>
      <c r="B26" s="138"/>
      <c r="C26" s="138"/>
      <c r="D26" s="138"/>
    </row>
    <row r="27" spans="1:4" ht="13.7" customHeight="1">
      <c r="A27" s="140" t="s">
        <v>19</v>
      </c>
      <c r="B27" s="393" t="s">
        <v>20</v>
      </c>
      <c r="C27" s="393"/>
      <c r="D27" s="393"/>
    </row>
    <row r="28" spans="1:4">
      <c r="B28" s="393" t="s">
        <v>21</v>
      </c>
      <c r="C28" s="393"/>
      <c r="D28" s="393"/>
    </row>
    <row r="29" spans="1:4">
      <c r="B29" s="393"/>
      <c r="C29" s="393"/>
      <c r="D29" s="393"/>
    </row>
    <row r="30" spans="1:4" ht="47.25" customHeight="1">
      <c r="A30" s="140" t="s">
        <v>22</v>
      </c>
      <c r="B30" s="393" t="s">
        <v>23</v>
      </c>
      <c r="C30" s="393"/>
      <c r="D30" s="393"/>
    </row>
    <row r="31" spans="1:4" ht="28.15" customHeight="1">
      <c r="A31" s="139" t="s">
        <v>24</v>
      </c>
      <c r="B31" s="393" t="s">
        <v>25</v>
      </c>
      <c r="C31" s="393"/>
      <c r="D31" s="393"/>
    </row>
    <row r="32" spans="1:4" ht="13.7" customHeight="1">
      <c r="B32" s="393"/>
      <c r="C32" s="393"/>
      <c r="D32" s="393"/>
    </row>
    <row r="33" spans="2:4">
      <c r="B33" s="393"/>
      <c r="C33" s="393"/>
      <c r="D33" s="393"/>
    </row>
    <row r="34" spans="2:4">
      <c r="B34" s="393"/>
      <c r="C34" s="393"/>
      <c r="D34" s="393"/>
    </row>
    <row r="35" spans="2:4">
      <c r="B35" s="393"/>
      <c r="C35" s="393"/>
      <c r="D35" s="393"/>
    </row>
    <row r="36" spans="2:4">
      <c r="B36" s="393"/>
      <c r="C36" s="393"/>
      <c r="D36" s="393"/>
    </row>
    <row r="37" spans="2:4">
      <c r="B37" s="393"/>
      <c r="C37" s="393"/>
      <c r="D37" s="393"/>
    </row>
    <row r="38" spans="2:4">
      <c r="B38" s="393"/>
      <c r="C38" s="393"/>
      <c r="D38" s="393"/>
    </row>
    <row r="39" spans="2:4">
      <c r="B39" s="393"/>
      <c r="C39" s="393"/>
      <c r="D39" s="393"/>
    </row>
    <row r="40" spans="2:4">
      <c r="B40" s="393"/>
      <c r="C40" s="393"/>
      <c r="D40" s="393"/>
    </row>
    <row r="41" spans="2:4">
      <c r="B41" s="393"/>
      <c r="C41" s="393"/>
      <c r="D41" s="393"/>
    </row>
    <row r="42" spans="2:4">
      <c r="B42" s="393"/>
      <c r="C42" s="393"/>
      <c r="D42" s="393"/>
    </row>
    <row r="43" spans="2:4">
      <c r="B43" s="393"/>
      <c r="C43" s="393"/>
      <c r="D43" s="393"/>
    </row>
    <row r="44" spans="2:4">
      <c r="B44" s="393"/>
      <c r="C44" s="393"/>
      <c r="D44" s="393"/>
    </row>
    <row r="45" spans="2:4">
      <c r="B45" s="393"/>
      <c r="C45" s="393"/>
      <c r="D45" s="393"/>
    </row>
    <row r="46" spans="2:4">
      <c r="B46" s="393"/>
      <c r="C46" s="393"/>
      <c r="D46" s="393"/>
    </row>
    <row r="47" spans="2:4">
      <c r="B47" s="138"/>
    </row>
    <row r="48" spans="2:4">
      <c r="B48" s="138"/>
    </row>
    <row r="49" spans="2:2">
      <c r="B49" s="138"/>
    </row>
    <row r="50" spans="2:2">
      <c r="B50" s="138"/>
    </row>
    <row r="51" spans="2:2">
      <c r="B51" s="138"/>
    </row>
    <row r="52" spans="2:2">
      <c r="B52" s="138"/>
    </row>
    <row r="53" spans="2:2">
      <c r="B53" s="138"/>
    </row>
    <row r="54" spans="2:2">
      <c r="B54" s="138"/>
    </row>
    <row r="55" spans="2:2">
      <c r="B55" s="138"/>
    </row>
    <row r="56" spans="2:2">
      <c r="B56" s="138"/>
    </row>
    <row r="57" spans="2:2">
      <c r="B57" s="138"/>
    </row>
  </sheetData>
  <mergeCells count="28">
    <mergeCell ref="B39:D39"/>
    <mergeCell ref="B40:D40"/>
    <mergeCell ref="B45:D45"/>
    <mergeCell ref="B46:D46"/>
    <mergeCell ref="B41:D41"/>
    <mergeCell ref="B42:D42"/>
    <mergeCell ref="B43:D43"/>
    <mergeCell ref="B44:D44"/>
    <mergeCell ref="B34:D34"/>
    <mergeCell ref="B35:D35"/>
    <mergeCell ref="B36:D36"/>
    <mergeCell ref="B37:D37"/>
    <mergeCell ref="B38:D38"/>
    <mergeCell ref="B11:D12"/>
    <mergeCell ref="B4:D4"/>
    <mergeCell ref="B1:D1"/>
    <mergeCell ref="B2:D2"/>
    <mergeCell ref="B33:D33"/>
    <mergeCell ref="B5:D5"/>
    <mergeCell ref="B25:D25"/>
    <mergeCell ref="B27:D27"/>
    <mergeCell ref="B8:C8"/>
    <mergeCell ref="B30:D30"/>
    <mergeCell ref="B31:D31"/>
    <mergeCell ref="B32:D32"/>
    <mergeCell ref="B6:C6"/>
    <mergeCell ref="B28:D28"/>
    <mergeCell ref="B29:D29"/>
  </mergeCells>
  <phoneticPr fontId="3"/>
  <dataValidations count="3">
    <dataValidation type="list" allowBlank="1" showInputMessage="1" showErrorMessage="1" sqref="C20" xr:uid="{00000000-0002-0000-0000-000000000000}">
      <formula1>$G$7:$G$8</formula1>
    </dataValidation>
    <dataValidation type="list" allowBlank="1" showInputMessage="1" showErrorMessage="1" sqref="C21:C22 C19" xr:uid="{00000000-0002-0000-0000-000001000000}">
      <formula1>$I$7:$I$8</formula1>
    </dataValidation>
    <dataValidation type="list" allowBlank="1" showInputMessage="1" showErrorMessage="1" sqref="C18" xr:uid="{00000000-0002-0000-0000-000002000000}">
      <formula1>$E$7:$E$11</formula1>
    </dataValidation>
  </dataValidations>
  <pageMargins left="0.78740157480314965" right="0.39370078740157483" top="0.59055118110236227"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142"/>
  <sheetViews>
    <sheetView view="pageBreakPreview" topLeftCell="A28" zoomScaleNormal="100" zoomScaleSheetLayoutView="100" workbookViewId="0">
      <selection activeCell="S31" sqref="S31"/>
    </sheetView>
  </sheetViews>
  <sheetFormatPr defaultColWidth="9" defaultRowHeight="13.5"/>
  <cols>
    <col min="1" max="1" width="4.625" style="1" customWidth="1"/>
    <col min="2" max="2" width="9.125" style="1" customWidth="1"/>
    <col min="3" max="14" width="5.875" style="1" customWidth="1"/>
    <col min="15" max="15" width="4.625" style="1" customWidth="1"/>
    <col min="16" max="16384" width="9" style="111"/>
  </cols>
  <sheetData>
    <row r="1" spans="1:22">
      <c r="A1" s="83" t="s">
        <v>793</v>
      </c>
      <c r="B1" s="1" t="s">
        <v>794</v>
      </c>
    </row>
    <row r="2" spans="1:22">
      <c r="A2" s="83"/>
      <c r="B2" s="1" t="s">
        <v>795</v>
      </c>
    </row>
    <row r="3" spans="1:22">
      <c r="B3" s="118" t="s">
        <v>796</v>
      </c>
      <c r="C3" s="522" t="s">
        <v>797</v>
      </c>
      <c r="D3" s="523"/>
      <c r="E3" s="522" t="s">
        <v>798</v>
      </c>
      <c r="F3" s="523"/>
      <c r="G3" s="522" t="s">
        <v>799</v>
      </c>
      <c r="H3" s="523"/>
      <c r="I3" s="522" t="s">
        <v>800</v>
      </c>
      <c r="J3" s="523"/>
      <c r="K3" s="522" t="s">
        <v>801</v>
      </c>
      <c r="L3" s="523"/>
      <c r="M3" s="530" t="str">
        <f>CONCATENATE(IF(OR(集計用データ!$B$7=1,集計用データ!$B$7=3,集計用データ!$B$7=4,集計用データ!$B$7=5),コード表!AV30,IF(集計用データ!$B$7=2,コード表!AV34,"")))</f>
        <v/>
      </c>
      <c r="N3" s="531"/>
    </row>
    <row r="4" spans="1:22">
      <c r="B4" s="79" t="s">
        <v>780</v>
      </c>
      <c r="C4" s="524"/>
      <c r="D4" s="525"/>
      <c r="E4" s="524"/>
      <c r="F4" s="525"/>
      <c r="G4" s="524"/>
      <c r="H4" s="525"/>
      <c r="I4" s="524"/>
      <c r="J4" s="525"/>
      <c r="K4" s="524"/>
      <c r="L4" s="525"/>
      <c r="M4" s="532"/>
      <c r="N4" s="533"/>
    </row>
    <row r="5" spans="1:22" ht="10.5" customHeight="1">
      <c r="B5" s="80"/>
      <c r="C5" s="526" t="s">
        <v>328</v>
      </c>
      <c r="D5" s="527"/>
      <c r="E5" s="526" t="s">
        <v>328</v>
      </c>
      <c r="F5" s="527"/>
      <c r="G5" s="526" t="s">
        <v>328</v>
      </c>
      <c r="H5" s="527"/>
      <c r="I5" s="526" t="s">
        <v>328</v>
      </c>
      <c r="J5" s="527"/>
      <c r="K5" s="526" t="s">
        <v>328</v>
      </c>
      <c r="L5" s="527"/>
      <c r="M5" s="526" t="s">
        <v>328</v>
      </c>
      <c r="N5" s="527"/>
    </row>
    <row r="6" spans="1:22">
      <c r="B6" s="517" t="str">
        <f>IF(集計用データ!B$7=1,コード表!AV$5,IF(集計用データ!B$7=2,コード表!AV$9,IF(集計用データ!B$7=3,コード表!AV$14,IF(集計用データ!B$7=4,コード表!AV$18,IF(集計用データ!B$7=5,コード表!AV$22,"")))))</f>
        <v/>
      </c>
      <c r="C6" s="499"/>
      <c r="D6" s="500"/>
      <c r="E6" s="499"/>
      <c r="F6" s="500"/>
      <c r="G6" s="499"/>
      <c r="H6" s="500"/>
      <c r="I6" s="499"/>
      <c r="J6" s="500"/>
      <c r="K6" s="499"/>
      <c r="L6" s="500"/>
      <c r="M6" s="499"/>
      <c r="N6" s="500"/>
    </row>
    <row r="7" spans="1:22">
      <c r="B7" s="518"/>
      <c r="C7" s="489"/>
      <c r="D7" s="490"/>
      <c r="E7" s="489"/>
      <c r="F7" s="490"/>
      <c r="G7" s="489"/>
      <c r="H7" s="490"/>
      <c r="I7" s="489"/>
      <c r="J7" s="490"/>
      <c r="K7" s="489"/>
      <c r="L7" s="490"/>
      <c r="M7" s="489"/>
      <c r="N7" s="490"/>
    </row>
    <row r="8" spans="1:22">
      <c r="B8" s="517" t="str">
        <f>IF(集計用データ!B$7=1,コード表!AV$6,IF(集計用データ!B$7=2,コード表!AV$10,IF(集計用データ!B$7=3,コード表!AV$15,IF(集計用データ!B$7=4,コード表!AV$19,IF(集計用データ!B$7=5,コード表!AV$23,"")))))</f>
        <v/>
      </c>
      <c r="C8" s="491"/>
      <c r="D8" s="492"/>
      <c r="E8" s="491"/>
      <c r="F8" s="492"/>
      <c r="G8" s="491"/>
      <c r="H8" s="492"/>
      <c r="I8" s="491"/>
      <c r="J8" s="492"/>
      <c r="K8" s="491"/>
      <c r="L8" s="492"/>
      <c r="M8" s="491"/>
      <c r="N8" s="492"/>
    </row>
    <row r="9" spans="1:22">
      <c r="B9" s="518"/>
      <c r="C9" s="489"/>
      <c r="D9" s="490"/>
      <c r="E9" s="489"/>
      <c r="F9" s="490"/>
      <c r="G9" s="489"/>
      <c r="H9" s="490"/>
      <c r="I9" s="489"/>
      <c r="J9" s="490"/>
      <c r="K9" s="489"/>
      <c r="L9" s="490"/>
      <c r="M9" s="489"/>
      <c r="N9" s="490"/>
      <c r="P9" s="319"/>
      <c r="Q9" s="319"/>
      <c r="R9" s="319"/>
      <c r="S9" s="319"/>
      <c r="T9" s="319"/>
      <c r="U9" s="319"/>
      <c r="V9" s="319"/>
    </row>
    <row r="10" spans="1:22">
      <c r="B10" s="517" t="str">
        <f>IF(集計用データ!B$7=1,コード表!AV$22,IF(集計用データ!B$7=2,コード表!AV$24,IF(集計用データ!B$7=3,コード表!AV$16,IF(集計用データ!B$7=4,コード表!AV$20,IF(集計用データ!B$7=5,コード表!AV$24,"")))))</f>
        <v/>
      </c>
      <c r="C10" s="491"/>
      <c r="D10" s="492"/>
      <c r="E10" s="491"/>
      <c r="F10" s="492"/>
      <c r="G10" s="491"/>
      <c r="H10" s="492"/>
      <c r="I10" s="491"/>
      <c r="J10" s="492"/>
      <c r="K10" s="491"/>
      <c r="L10" s="492"/>
      <c r="M10" s="491"/>
      <c r="N10" s="492"/>
      <c r="P10" s="319"/>
      <c r="Q10" s="319"/>
      <c r="R10" s="319"/>
      <c r="S10" s="319"/>
      <c r="T10" s="319"/>
      <c r="U10" s="319"/>
      <c r="V10" s="319"/>
    </row>
    <row r="11" spans="1:22">
      <c r="B11" s="518"/>
      <c r="C11" s="489"/>
      <c r="D11" s="490"/>
      <c r="E11" s="489"/>
      <c r="F11" s="490"/>
      <c r="G11" s="489"/>
      <c r="H11" s="490"/>
      <c r="I11" s="489"/>
      <c r="J11" s="490"/>
      <c r="K11" s="489"/>
      <c r="L11" s="490"/>
      <c r="M11" s="489"/>
      <c r="N11" s="490"/>
      <c r="P11" s="184" t="s">
        <v>802</v>
      </c>
      <c r="Q11" s="184"/>
      <c r="R11" s="184"/>
      <c r="S11" s="184"/>
      <c r="T11" s="184"/>
      <c r="U11" s="184"/>
      <c r="V11" s="184"/>
    </row>
    <row r="12" spans="1:22">
      <c r="B12" s="517" t="str">
        <f>IF(集計用データ!B$7=1,コード表!AV$23,IF(集計用データ!B$7=2,コード表!AV$25,IF(集計用データ!B$7=5,コード表!AV$25,"")))</f>
        <v/>
      </c>
      <c r="C12" s="491"/>
      <c r="D12" s="492"/>
      <c r="E12" s="491"/>
      <c r="F12" s="492"/>
      <c r="G12" s="491"/>
      <c r="H12" s="492"/>
      <c r="I12" s="491"/>
      <c r="J12" s="492"/>
      <c r="K12" s="491"/>
      <c r="L12" s="492"/>
      <c r="M12" s="491"/>
      <c r="N12" s="492"/>
      <c r="P12" s="184" t="s">
        <v>803</v>
      </c>
      <c r="Q12" s="184"/>
      <c r="R12" s="184"/>
      <c r="S12" s="184"/>
      <c r="T12" s="184"/>
      <c r="U12" s="184"/>
      <c r="V12" s="184"/>
    </row>
    <row r="13" spans="1:22">
      <c r="B13" s="518"/>
      <c r="C13" s="489"/>
      <c r="D13" s="490"/>
      <c r="E13" s="489"/>
      <c r="F13" s="490"/>
      <c r="G13" s="489"/>
      <c r="H13" s="490"/>
      <c r="I13" s="489"/>
      <c r="J13" s="490"/>
      <c r="K13" s="489"/>
      <c r="L13" s="490"/>
      <c r="M13" s="489"/>
      <c r="N13" s="490"/>
      <c r="P13" s="319"/>
      <c r="Q13" s="319"/>
      <c r="R13" s="319"/>
      <c r="S13" s="319"/>
      <c r="T13" s="319"/>
      <c r="U13" s="319"/>
      <c r="V13" s="319"/>
    </row>
    <row r="14" spans="1:22">
      <c r="B14" s="517" t="str">
        <f>IF(集計用データ!B$7=1,コード表!AV$27,IF(集計用データ!B$7=2,コード表!AV$27,IF(集計用データ!B$7=5,コード表!AV$26,"")))</f>
        <v/>
      </c>
      <c r="C14" s="491"/>
      <c r="D14" s="492"/>
      <c r="E14" s="491"/>
      <c r="F14" s="492"/>
      <c r="G14" s="491"/>
      <c r="H14" s="492"/>
      <c r="I14" s="491"/>
      <c r="J14" s="492"/>
      <c r="K14" s="491"/>
      <c r="L14" s="492"/>
      <c r="M14" s="491"/>
      <c r="N14" s="492"/>
      <c r="P14" s="319"/>
      <c r="Q14" s="319"/>
      <c r="R14" s="319"/>
      <c r="S14" s="319"/>
      <c r="T14" s="319"/>
      <c r="U14" s="319"/>
      <c r="V14" s="319"/>
    </row>
    <row r="15" spans="1:22">
      <c r="B15" s="518"/>
      <c r="C15" s="489"/>
      <c r="D15" s="490"/>
      <c r="E15" s="489"/>
      <c r="F15" s="490"/>
      <c r="G15" s="489"/>
      <c r="H15" s="490"/>
      <c r="I15" s="489"/>
      <c r="J15" s="490"/>
      <c r="K15" s="489"/>
      <c r="L15" s="490"/>
      <c r="M15" s="489"/>
      <c r="N15" s="490"/>
    </row>
    <row r="16" spans="1:22">
      <c r="B16" s="517" t="str">
        <f>IF(集計用データ!B$7=5,コード表!AV$27,"")</f>
        <v/>
      </c>
      <c r="C16" s="491"/>
      <c r="D16" s="492"/>
      <c r="E16" s="491"/>
      <c r="F16" s="492"/>
      <c r="G16" s="491"/>
      <c r="H16" s="492"/>
      <c r="I16" s="491"/>
      <c r="J16" s="492"/>
      <c r="K16" s="491"/>
      <c r="L16" s="492"/>
      <c r="M16" s="491"/>
      <c r="N16" s="492"/>
    </row>
    <row r="17" spans="2:23">
      <c r="B17" s="518"/>
      <c r="C17" s="493"/>
      <c r="D17" s="494"/>
      <c r="E17" s="493"/>
      <c r="F17" s="494"/>
      <c r="G17" s="493"/>
      <c r="H17" s="494"/>
      <c r="I17" s="493"/>
      <c r="J17" s="494"/>
      <c r="K17" s="493"/>
      <c r="L17" s="494"/>
      <c r="M17" s="493"/>
      <c r="N17" s="494"/>
    </row>
    <row r="18" spans="2:23">
      <c r="B18" s="520" t="s">
        <v>752</v>
      </c>
      <c r="C18" s="495">
        <f>C6+C8+C10+C12+C14+C16</f>
        <v>0</v>
      </c>
      <c r="D18" s="496"/>
      <c r="E18" s="495">
        <f t="shared" ref="E18" si="0">E6+E8+E10+E12+E14+E16</f>
        <v>0</v>
      </c>
      <c r="F18" s="496"/>
      <c r="G18" s="495">
        <f t="shared" ref="G18" si="1">G6+G8+G10+G12+G14+G16</f>
        <v>0</v>
      </c>
      <c r="H18" s="496"/>
      <c r="I18" s="495">
        <f t="shared" ref="I18" si="2">I6+I8+I10+I12+I14+I16</f>
        <v>0</v>
      </c>
      <c r="J18" s="496"/>
      <c r="K18" s="495">
        <f t="shared" ref="K18" si="3">K6+K8+K10+K12+K14+K16</f>
        <v>0</v>
      </c>
      <c r="L18" s="496"/>
      <c r="M18" s="495">
        <f t="shared" ref="M18" si="4">M6+M8+M10+M12+M14+M16</f>
        <v>0</v>
      </c>
      <c r="N18" s="496"/>
    </row>
    <row r="19" spans="2:23">
      <c r="B19" s="521"/>
      <c r="C19" s="497">
        <f>C7+C9+C11+C13+C15+C17</f>
        <v>0</v>
      </c>
      <c r="D19" s="498"/>
      <c r="E19" s="497">
        <f t="shared" ref="E19" si="5">E7+E9+E11+E13+E15+E17</f>
        <v>0</v>
      </c>
      <c r="F19" s="498"/>
      <c r="G19" s="497">
        <f t="shared" ref="G19" si="6">G7+G9+G11+G13+G15+G17</f>
        <v>0</v>
      </c>
      <c r="H19" s="498"/>
      <c r="I19" s="497">
        <f t="shared" ref="I19" si="7">I7+I9+I11+I13+I15+I17</f>
        <v>0</v>
      </c>
      <c r="J19" s="498"/>
      <c r="K19" s="497">
        <f t="shared" ref="K19" si="8">K7+K9+K11+K13+K15+K17</f>
        <v>0</v>
      </c>
      <c r="L19" s="498"/>
      <c r="M19" s="497">
        <f t="shared" ref="M19" si="9">M7+M9+M11+M13+M15+M17</f>
        <v>0</v>
      </c>
      <c r="N19" s="498"/>
    </row>
    <row r="21" spans="2:23" ht="13.7" customHeight="1">
      <c r="B21" s="118" t="str">
        <f>B3</f>
        <v>区分</v>
      </c>
      <c r="C21" s="522" t="str">
        <f>CONCATENATE(IF(OR(集計用データ!$B$7=1,集計用データ!$B$7=3,,集計用データ!$B$7=4,集計用データ!$B$7=5),コード表!AV31,IF(集計用データ!$B$7=2,コード表!AV35,"")))</f>
        <v/>
      </c>
      <c r="D21" s="523"/>
      <c r="E21" s="540" t="str">
        <f>CONCATENATE(IF(OR(集計用データ!$B$7=1,集計用データ!$B$7=3,集計用データ!$B$7=4,集計用データ!$B$7=5),コード表!AV32,IF(集計用データ!$B$7=2,コード表!AV36,"")))</f>
        <v/>
      </c>
      <c r="F21" s="541"/>
      <c r="G21" s="522" t="str">
        <f>CONCATENATE(IF(集計用データ!$B$7=2,コード表!AV37,""))</f>
        <v/>
      </c>
      <c r="H21" s="523"/>
      <c r="I21" s="501" t="s">
        <v>752</v>
      </c>
      <c r="J21" s="502"/>
      <c r="K21" s="501" t="s">
        <v>804</v>
      </c>
      <c r="L21" s="502"/>
      <c r="M21" s="260"/>
      <c r="N21" s="230"/>
    </row>
    <row r="22" spans="2:23">
      <c r="B22" s="79" t="str">
        <f>B4</f>
        <v>種類</v>
      </c>
      <c r="C22" s="524"/>
      <c r="D22" s="525"/>
      <c r="E22" s="542"/>
      <c r="F22" s="543"/>
      <c r="G22" s="524"/>
      <c r="H22" s="525"/>
      <c r="I22" s="432"/>
      <c r="J22" s="433"/>
      <c r="K22" s="503"/>
      <c r="L22" s="433"/>
      <c r="M22" s="260"/>
      <c r="N22" s="230"/>
    </row>
    <row r="23" spans="2:23" ht="10.5" customHeight="1">
      <c r="B23" s="80"/>
      <c r="C23" s="526" t="s">
        <v>328</v>
      </c>
      <c r="D23" s="527"/>
      <c r="E23" s="526" t="s">
        <v>328</v>
      </c>
      <c r="F23" s="527"/>
      <c r="G23" s="526" t="s">
        <v>328</v>
      </c>
      <c r="H23" s="527"/>
      <c r="I23" s="526" t="s">
        <v>328</v>
      </c>
      <c r="J23" s="527"/>
      <c r="K23" s="67"/>
      <c r="L23" s="107"/>
      <c r="M23" s="260"/>
      <c r="N23" s="230"/>
    </row>
    <row r="24" spans="2:23">
      <c r="B24" s="517" t="str">
        <f>$B$6</f>
        <v/>
      </c>
      <c r="C24" s="499"/>
      <c r="D24" s="500"/>
      <c r="E24" s="499"/>
      <c r="F24" s="500"/>
      <c r="G24" s="499"/>
      <c r="H24" s="500"/>
      <c r="I24" s="536">
        <f t="shared" ref="I24:I35" si="10">SUM(C6:N6,C24:H24)</f>
        <v>0</v>
      </c>
      <c r="J24" s="537"/>
      <c r="K24" s="504"/>
      <c r="L24" s="505"/>
      <c r="M24" s="261"/>
      <c r="N24" s="232"/>
    </row>
    <row r="25" spans="2:23">
      <c r="B25" s="518"/>
      <c r="C25" s="489"/>
      <c r="D25" s="490"/>
      <c r="E25" s="489"/>
      <c r="F25" s="490"/>
      <c r="G25" s="489"/>
      <c r="H25" s="490"/>
      <c r="I25" s="538">
        <f t="shared" si="10"/>
        <v>0</v>
      </c>
      <c r="J25" s="539"/>
      <c r="K25" s="506"/>
      <c r="L25" s="507"/>
      <c r="M25" s="262"/>
      <c r="N25" s="233"/>
    </row>
    <row r="26" spans="2:23">
      <c r="B26" s="517" t="str">
        <f>$B$8</f>
        <v/>
      </c>
      <c r="C26" s="491"/>
      <c r="D26" s="492"/>
      <c r="E26" s="491"/>
      <c r="F26" s="492"/>
      <c r="G26" s="491"/>
      <c r="H26" s="492"/>
      <c r="I26" s="544">
        <f t="shared" si="10"/>
        <v>0</v>
      </c>
      <c r="J26" s="545"/>
      <c r="K26" s="508"/>
      <c r="L26" s="509"/>
      <c r="M26" s="262"/>
      <c r="N26" s="233"/>
    </row>
    <row r="27" spans="2:23">
      <c r="B27" s="518"/>
      <c r="C27" s="489"/>
      <c r="D27" s="490"/>
      <c r="E27" s="489"/>
      <c r="F27" s="490"/>
      <c r="G27" s="489"/>
      <c r="H27" s="490"/>
      <c r="I27" s="538">
        <f t="shared" si="10"/>
        <v>0</v>
      </c>
      <c r="J27" s="539"/>
      <c r="K27" s="506"/>
      <c r="L27" s="510"/>
      <c r="M27" s="262"/>
      <c r="N27" s="233"/>
      <c r="P27" s="319"/>
      <c r="Q27" s="319"/>
      <c r="R27" s="319"/>
      <c r="S27" s="319"/>
      <c r="T27" s="319"/>
      <c r="U27" s="319"/>
      <c r="V27" s="319"/>
      <c r="W27" s="319"/>
    </row>
    <row r="28" spans="2:23">
      <c r="B28" s="517" t="str">
        <f>$B$10</f>
        <v/>
      </c>
      <c r="C28" s="491"/>
      <c r="D28" s="492"/>
      <c r="E28" s="491"/>
      <c r="F28" s="492"/>
      <c r="G28" s="491"/>
      <c r="H28" s="492"/>
      <c r="I28" s="544">
        <f t="shared" si="10"/>
        <v>0</v>
      </c>
      <c r="J28" s="545"/>
      <c r="K28" s="508"/>
      <c r="L28" s="509"/>
      <c r="M28" s="262"/>
      <c r="N28" s="233"/>
      <c r="P28" s="319"/>
      <c r="Q28" s="319"/>
      <c r="R28" s="319"/>
      <c r="S28" s="319"/>
      <c r="T28" s="319"/>
      <c r="U28" s="319"/>
      <c r="V28" s="319"/>
      <c r="W28" s="319"/>
    </row>
    <row r="29" spans="2:23">
      <c r="B29" s="518"/>
      <c r="C29" s="489"/>
      <c r="D29" s="490"/>
      <c r="E29" s="489"/>
      <c r="F29" s="490"/>
      <c r="G29" s="489"/>
      <c r="H29" s="490"/>
      <c r="I29" s="538">
        <f t="shared" si="10"/>
        <v>0</v>
      </c>
      <c r="J29" s="539"/>
      <c r="K29" s="506"/>
      <c r="L29" s="510"/>
      <c r="M29" s="262"/>
      <c r="N29" s="233"/>
      <c r="P29" s="184" t="s">
        <v>802</v>
      </c>
      <c r="Q29" s="184"/>
      <c r="R29" s="184"/>
      <c r="S29" s="184"/>
      <c r="T29" s="184"/>
      <c r="U29" s="184"/>
      <c r="V29" s="184"/>
      <c r="W29" s="319"/>
    </row>
    <row r="30" spans="2:23">
      <c r="B30" s="517" t="str">
        <f>$B$12</f>
        <v/>
      </c>
      <c r="C30" s="491"/>
      <c r="D30" s="492"/>
      <c r="E30" s="491"/>
      <c r="F30" s="492"/>
      <c r="G30" s="491"/>
      <c r="H30" s="492"/>
      <c r="I30" s="544">
        <f t="shared" si="10"/>
        <v>0</v>
      </c>
      <c r="J30" s="545"/>
      <c r="K30" s="508"/>
      <c r="L30" s="509"/>
      <c r="M30" s="262"/>
      <c r="N30" s="233"/>
      <c r="P30" s="184" t="s">
        <v>803</v>
      </c>
      <c r="Q30" s="184"/>
      <c r="R30" s="184"/>
      <c r="S30" s="184"/>
      <c r="T30" s="184"/>
      <c r="U30" s="184"/>
      <c r="V30" s="184"/>
      <c r="W30" s="319"/>
    </row>
    <row r="31" spans="2:23">
      <c r="B31" s="518"/>
      <c r="C31" s="489"/>
      <c r="D31" s="490"/>
      <c r="E31" s="489"/>
      <c r="F31" s="490"/>
      <c r="G31" s="489"/>
      <c r="H31" s="490"/>
      <c r="I31" s="538">
        <f t="shared" si="10"/>
        <v>0</v>
      </c>
      <c r="J31" s="539"/>
      <c r="K31" s="506"/>
      <c r="L31" s="510"/>
      <c r="M31" s="262"/>
      <c r="N31" s="233"/>
    </row>
    <row r="32" spans="2:23">
      <c r="B32" s="517" t="str">
        <f>$B$14</f>
        <v/>
      </c>
      <c r="C32" s="491"/>
      <c r="D32" s="492"/>
      <c r="E32" s="491"/>
      <c r="F32" s="492"/>
      <c r="G32" s="491"/>
      <c r="H32" s="492"/>
      <c r="I32" s="544">
        <f t="shared" si="10"/>
        <v>0</v>
      </c>
      <c r="J32" s="545"/>
      <c r="K32" s="508"/>
      <c r="L32" s="509"/>
      <c r="M32" s="262"/>
      <c r="N32" s="233"/>
    </row>
    <row r="33" spans="1:22">
      <c r="B33" s="518"/>
      <c r="C33" s="489"/>
      <c r="D33" s="490"/>
      <c r="E33" s="489"/>
      <c r="F33" s="490"/>
      <c r="G33" s="489"/>
      <c r="H33" s="490"/>
      <c r="I33" s="538">
        <f t="shared" si="10"/>
        <v>0</v>
      </c>
      <c r="J33" s="539"/>
      <c r="K33" s="506"/>
      <c r="L33" s="510"/>
      <c r="M33" s="262"/>
      <c r="N33" s="233"/>
    </row>
    <row r="34" spans="1:22">
      <c r="B34" s="517" t="str">
        <f>$B$16</f>
        <v/>
      </c>
      <c r="C34" s="491"/>
      <c r="D34" s="492"/>
      <c r="E34" s="491"/>
      <c r="F34" s="492"/>
      <c r="G34" s="491"/>
      <c r="H34" s="492"/>
      <c r="I34" s="544">
        <f t="shared" si="10"/>
        <v>0</v>
      </c>
      <c r="J34" s="545"/>
      <c r="K34" s="508"/>
      <c r="L34" s="509"/>
      <c r="M34" s="262"/>
      <c r="N34" s="233"/>
    </row>
    <row r="35" spans="1:22">
      <c r="B35" s="519"/>
      <c r="C35" s="493"/>
      <c r="D35" s="494"/>
      <c r="E35" s="493"/>
      <c r="F35" s="494"/>
      <c r="G35" s="493"/>
      <c r="H35" s="494"/>
      <c r="I35" s="548">
        <f t="shared" si="10"/>
        <v>0</v>
      </c>
      <c r="J35" s="549"/>
      <c r="K35" s="511"/>
      <c r="L35" s="512"/>
      <c r="M35" s="262"/>
      <c r="N35" s="233"/>
    </row>
    <row r="36" spans="1:22">
      <c r="B36" s="520" t="str">
        <f>B18</f>
        <v>合計</v>
      </c>
      <c r="C36" s="495">
        <f>C24+C26+C28+C30+C32+C34</f>
        <v>0</v>
      </c>
      <c r="D36" s="496"/>
      <c r="E36" s="495">
        <f t="shared" ref="E36" si="11">E24+E26+E28+E30+E32+E34</f>
        <v>0</v>
      </c>
      <c r="F36" s="496"/>
      <c r="G36" s="495">
        <f t="shared" ref="G36" si="12">G24+G26+G28+G30+G32+G34</f>
        <v>0</v>
      </c>
      <c r="H36" s="496"/>
      <c r="I36" s="495">
        <f t="shared" ref="I36" si="13">I24+I26+I28+I30+I32+I34</f>
        <v>0</v>
      </c>
      <c r="J36" s="496"/>
      <c r="K36" s="513"/>
      <c r="L36" s="514"/>
      <c r="M36" s="263"/>
      <c r="N36" s="231"/>
    </row>
    <row r="37" spans="1:22">
      <c r="B37" s="521"/>
      <c r="C37" s="497">
        <f>C25+C27+C29+C31+C33+C35</f>
        <v>0</v>
      </c>
      <c r="D37" s="498"/>
      <c r="E37" s="497">
        <f t="shared" ref="E37" si="14">E25+E27+E29+E31+E33+E35</f>
        <v>0</v>
      </c>
      <c r="F37" s="498"/>
      <c r="G37" s="497">
        <f t="shared" ref="G37" si="15">G25+G27+G29+G31+G33+G35</f>
        <v>0</v>
      </c>
      <c r="H37" s="498"/>
      <c r="I37" s="497">
        <f t="shared" ref="I37" si="16">I25+I27+I29+I31+I33+I35</f>
        <v>0</v>
      </c>
      <c r="J37" s="498"/>
      <c r="K37" s="515"/>
      <c r="L37" s="516"/>
      <c r="M37" s="263"/>
      <c r="N37" s="231"/>
    </row>
    <row r="39" spans="1:22">
      <c r="A39" s="83"/>
      <c r="B39" s="1" t="s">
        <v>805</v>
      </c>
    </row>
    <row r="40" spans="1:22">
      <c r="B40" s="118" t="s">
        <v>796</v>
      </c>
      <c r="C40" s="522" t="s">
        <v>797</v>
      </c>
      <c r="D40" s="523"/>
      <c r="E40" s="522" t="s">
        <v>798</v>
      </c>
      <c r="F40" s="523"/>
      <c r="G40" s="522" t="s">
        <v>799</v>
      </c>
      <c r="H40" s="523"/>
      <c r="I40" s="522" t="s">
        <v>800</v>
      </c>
      <c r="J40" s="523"/>
      <c r="K40" s="522" t="s">
        <v>801</v>
      </c>
      <c r="L40" s="523"/>
      <c r="M40" s="530" t="str">
        <f>M3</f>
        <v/>
      </c>
      <c r="N40" s="531"/>
    </row>
    <row r="41" spans="1:22">
      <c r="B41" s="79" t="s">
        <v>780</v>
      </c>
      <c r="C41" s="524"/>
      <c r="D41" s="525"/>
      <c r="E41" s="524"/>
      <c r="F41" s="525"/>
      <c r="G41" s="524"/>
      <c r="H41" s="525"/>
      <c r="I41" s="524"/>
      <c r="J41" s="525"/>
      <c r="K41" s="524"/>
      <c r="L41" s="525"/>
      <c r="M41" s="532"/>
      <c r="N41" s="533"/>
    </row>
    <row r="42" spans="1:22" ht="10.5" customHeight="1">
      <c r="B42" s="80"/>
      <c r="C42" s="526" t="s">
        <v>328</v>
      </c>
      <c r="D42" s="527"/>
      <c r="E42" s="526" t="s">
        <v>328</v>
      </c>
      <c r="F42" s="527"/>
      <c r="G42" s="526" t="s">
        <v>328</v>
      </c>
      <c r="H42" s="527"/>
      <c r="I42" s="526" t="s">
        <v>328</v>
      </c>
      <c r="J42" s="527"/>
      <c r="K42" s="526" t="s">
        <v>328</v>
      </c>
      <c r="L42" s="527"/>
      <c r="M42" s="526" t="s">
        <v>328</v>
      </c>
      <c r="N42" s="527"/>
    </row>
    <row r="43" spans="1:22">
      <c r="B43" s="517" t="str">
        <f>IF(集計用データ!B$7=1,コード表!AV$5,IF(集計用データ!B$7=2,コード表!AV$9,IF(集計用データ!B$7=3,コード表!AV$14,IF(集計用データ!B$7=4,コード表!AV$18,IF(集計用データ!B$7=5,コード表!AV$22,"")))))</f>
        <v/>
      </c>
      <c r="C43" s="499"/>
      <c r="D43" s="500"/>
      <c r="E43" s="499"/>
      <c r="F43" s="500"/>
      <c r="G43" s="499"/>
      <c r="H43" s="500"/>
      <c r="I43" s="499"/>
      <c r="J43" s="500"/>
      <c r="K43" s="499"/>
      <c r="L43" s="500"/>
      <c r="M43" s="499"/>
      <c r="N43" s="500"/>
    </row>
    <row r="44" spans="1:22">
      <c r="B44" s="518"/>
      <c r="C44" s="489"/>
      <c r="D44" s="490"/>
      <c r="E44" s="489"/>
      <c r="F44" s="490"/>
      <c r="G44" s="489"/>
      <c r="H44" s="490"/>
      <c r="I44" s="489"/>
      <c r="J44" s="490"/>
      <c r="K44" s="489"/>
      <c r="L44" s="490"/>
      <c r="M44" s="489"/>
      <c r="N44" s="490"/>
    </row>
    <row r="45" spans="1:22">
      <c r="B45" s="517" t="str">
        <f>IF(集計用データ!B$7=1,コード表!AV$6,IF(集計用データ!B$7=2,コード表!AV$10,IF(集計用データ!B$7=3,コード表!AV$15,IF(集計用データ!B$7=4,コード表!AV$19,IF(集計用データ!B$7=5,コード表!AV$23,"")))))</f>
        <v/>
      </c>
      <c r="C45" s="491"/>
      <c r="D45" s="492"/>
      <c r="E45" s="491"/>
      <c r="F45" s="492"/>
      <c r="G45" s="491"/>
      <c r="H45" s="492"/>
      <c r="I45" s="491"/>
      <c r="J45" s="492"/>
      <c r="K45" s="491"/>
      <c r="L45" s="492"/>
      <c r="M45" s="491"/>
      <c r="N45" s="492"/>
    </row>
    <row r="46" spans="1:22">
      <c r="B46" s="518"/>
      <c r="C46" s="489"/>
      <c r="D46" s="490"/>
      <c r="E46" s="489"/>
      <c r="F46" s="490"/>
      <c r="G46" s="489"/>
      <c r="H46" s="490"/>
      <c r="I46" s="489"/>
      <c r="J46" s="490"/>
      <c r="K46" s="489"/>
      <c r="L46" s="490"/>
      <c r="M46" s="489"/>
      <c r="N46" s="490"/>
      <c r="P46" s="319"/>
      <c r="Q46" s="319"/>
      <c r="R46" s="319"/>
      <c r="S46" s="319"/>
      <c r="T46" s="319"/>
      <c r="U46" s="319"/>
      <c r="V46" s="319"/>
    </row>
    <row r="47" spans="1:22">
      <c r="B47" s="517" t="str">
        <f>IF(集計用データ!B$7=1,コード表!AV$22,IF(集計用データ!B$7=2,コード表!AV$24,IF(集計用データ!B$7=3,コード表!AV$16,IF(集計用データ!B$7=4,コード表!AV$20,IF(集計用データ!B$7=5,コード表!AV$24,"")))))</f>
        <v/>
      </c>
      <c r="C47" s="491"/>
      <c r="D47" s="492"/>
      <c r="E47" s="491"/>
      <c r="F47" s="492"/>
      <c r="G47" s="491"/>
      <c r="H47" s="492"/>
      <c r="I47" s="491"/>
      <c r="J47" s="492"/>
      <c r="K47" s="491"/>
      <c r="L47" s="492"/>
      <c r="M47" s="491"/>
      <c r="N47" s="492"/>
      <c r="P47" s="319"/>
      <c r="Q47" s="319"/>
      <c r="R47" s="319"/>
      <c r="S47" s="319"/>
      <c r="T47" s="319"/>
      <c r="U47" s="319"/>
      <c r="V47" s="319"/>
    </row>
    <row r="48" spans="1:22">
      <c r="B48" s="518"/>
      <c r="C48" s="489"/>
      <c r="D48" s="490"/>
      <c r="E48" s="489"/>
      <c r="F48" s="490"/>
      <c r="G48" s="489"/>
      <c r="H48" s="490"/>
      <c r="I48" s="489"/>
      <c r="J48" s="490"/>
      <c r="K48" s="489"/>
      <c r="L48" s="490"/>
      <c r="M48" s="489"/>
      <c r="N48" s="490"/>
      <c r="P48" s="184" t="s">
        <v>802</v>
      </c>
      <c r="Q48" s="184"/>
      <c r="R48" s="184"/>
      <c r="S48" s="184"/>
      <c r="T48" s="184"/>
      <c r="U48" s="184"/>
      <c r="V48" s="184"/>
    </row>
    <row r="49" spans="2:23">
      <c r="B49" s="517" t="str">
        <f>IF(集計用データ!B$7=1,コード表!AV$23,IF(集計用データ!B$7=2,コード表!AV$25,IF(集計用データ!B$7=5,コード表!AV$25,"")))</f>
        <v/>
      </c>
      <c r="C49" s="491"/>
      <c r="D49" s="492"/>
      <c r="E49" s="491"/>
      <c r="F49" s="492"/>
      <c r="G49" s="491"/>
      <c r="H49" s="492"/>
      <c r="I49" s="491"/>
      <c r="J49" s="492"/>
      <c r="K49" s="491"/>
      <c r="L49" s="492"/>
      <c r="M49" s="491"/>
      <c r="N49" s="492"/>
      <c r="P49" s="184" t="s">
        <v>803</v>
      </c>
      <c r="Q49" s="184"/>
      <c r="R49" s="184"/>
      <c r="S49" s="184"/>
      <c r="T49" s="184"/>
      <c r="U49" s="184"/>
      <c r="V49" s="184"/>
    </row>
    <row r="50" spans="2:23">
      <c r="B50" s="518"/>
      <c r="C50" s="489"/>
      <c r="D50" s="490"/>
      <c r="E50" s="489"/>
      <c r="F50" s="490"/>
      <c r="G50" s="489"/>
      <c r="H50" s="490"/>
      <c r="I50" s="489"/>
      <c r="J50" s="490"/>
      <c r="K50" s="489"/>
      <c r="L50" s="490"/>
      <c r="M50" s="489"/>
      <c r="N50" s="490"/>
      <c r="P50" s="319"/>
      <c r="Q50" s="319"/>
      <c r="R50" s="319"/>
      <c r="S50" s="319"/>
      <c r="T50" s="319"/>
      <c r="U50" s="319"/>
      <c r="V50" s="319"/>
    </row>
    <row r="51" spans="2:23">
      <c r="B51" s="517" t="str">
        <f>IF(集計用データ!B$7=1,コード表!AV$27,IF(集計用データ!B$7=2,コード表!AV$27,IF(集計用データ!B$7=5,コード表!AV$26,"")))</f>
        <v/>
      </c>
      <c r="C51" s="491"/>
      <c r="D51" s="492"/>
      <c r="E51" s="491"/>
      <c r="F51" s="492"/>
      <c r="G51" s="491"/>
      <c r="H51" s="492"/>
      <c r="I51" s="491"/>
      <c r="J51" s="492"/>
      <c r="K51" s="491"/>
      <c r="L51" s="492"/>
      <c r="M51" s="491"/>
      <c r="N51" s="492"/>
      <c r="P51" s="319"/>
      <c r="Q51" s="319"/>
      <c r="R51" s="319"/>
      <c r="S51" s="319"/>
      <c r="T51" s="319"/>
      <c r="U51" s="319"/>
      <c r="V51" s="319"/>
    </row>
    <row r="52" spans="2:23">
      <c r="B52" s="518"/>
      <c r="C52" s="489"/>
      <c r="D52" s="490"/>
      <c r="E52" s="489"/>
      <c r="F52" s="490"/>
      <c r="G52" s="489"/>
      <c r="H52" s="490"/>
      <c r="I52" s="489"/>
      <c r="J52" s="490"/>
      <c r="K52" s="489"/>
      <c r="L52" s="490"/>
      <c r="M52" s="489"/>
      <c r="N52" s="490"/>
    </row>
    <row r="53" spans="2:23">
      <c r="B53" s="517" t="str">
        <f>IF(集計用データ!B$7=5,コード表!AV$27,"")</f>
        <v/>
      </c>
      <c r="C53" s="491"/>
      <c r="D53" s="492"/>
      <c r="E53" s="491"/>
      <c r="F53" s="492"/>
      <c r="G53" s="491"/>
      <c r="H53" s="492"/>
      <c r="I53" s="491"/>
      <c r="J53" s="492"/>
      <c r="K53" s="491"/>
      <c r="L53" s="492"/>
      <c r="M53" s="491"/>
      <c r="N53" s="492"/>
    </row>
    <row r="54" spans="2:23">
      <c r="B54" s="518"/>
      <c r="C54" s="493"/>
      <c r="D54" s="494"/>
      <c r="E54" s="493"/>
      <c r="F54" s="494"/>
      <c r="G54" s="493"/>
      <c r="H54" s="494"/>
      <c r="I54" s="493"/>
      <c r="J54" s="494"/>
      <c r="K54" s="493"/>
      <c r="L54" s="494"/>
      <c r="M54" s="493"/>
      <c r="N54" s="494"/>
    </row>
    <row r="55" spans="2:23">
      <c r="B55" s="520" t="s">
        <v>752</v>
      </c>
      <c r="C55" s="495">
        <f>C43+C45+C47+C49+C51+C53</f>
        <v>0</v>
      </c>
      <c r="D55" s="496"/>
      <c r="E55" s="495">
        <f t="shared" ref="E55:E56" si="17">E43+E45+E47+E49+E51+E53</f>
        <v>0</v>
      </c>
      <c r="F55" s="496"/>
      <c r="G55" s="495">
        <f t="shared" ref="G55:G56" si="18">G43+G45+G47+G49+G51+G53</f>
        <v>0</v>
      </c>
      <c r="H55" s="496"/>
      <c r="I55" s="495">
        <f t="shared" ref="I55:I56" si="19">I43+I45+I47+I49+I51+I53</f>
        <v>0</v>
      </c>
      <c r="J55" s="496"/>
      <c r="K55" s="495">
        <f t="shared" ref="K55:K56" si="20">K43+K45+K47+K49+K51+K53</f>
        <v>0</v>
      </c>
      <c r="L55" s="496"/>
      <c r="M55" s="495">
        <f t="shared" ref="M55:M56" si="21">M43+M45+M47+M49+M51+M53</f>
        <v>0</v>
      </c>
      <c r="N55" s="496"/>
    </row>
    <row r="56" spans="2:23">
      <c r="B56" s="521"/>
      <c r="C56" s="497">
        <f>C44+C46+C48+C50+C52+C54</f>
        <v>0</v>
      </c>
      <c r="D56" s="498"/>
      <c r="E56" s="497">
        <f t="shared" si="17"/>
        <v>0</v>
      </c>
      <c r="F56" s="498"/>
      <c r="G56" s="497">
        <f t="shared" si="18"/>
        <v>0</v>
      </c>
      <c r="H56" s="498"/>
      <c r="I56" s="497">
        <f t="shared" si="19"/>
        <v>0</v>
      </c>
      <c r="J56" s="498"/>
      <c r="K56" s="497">
        <f t="shared" si="20"/>
        <v>0</v>
      </c>
      <c r="L56" s="498"/>
      <c r="M56" s="497">
        <f t="shared" si="21"/>
        <v>0</v>
      </c>
      <c r="N56" s="498"/>
    </row>
    <row r="58" spans="2:23" ht="13.7" customHeight="1">
      <c r="B58" s="118" t="str">
        <f>B40</f>
        <v>区分</v>
      </c>
      <c r="C58" s="522" t="str">
        <f>C21</f>
        <v/>
      </c>
      <c r="D58" s="523"/>
      <c r="E58" s="540" t="str">
        <f>E21</f>
        <v/>
      </c>
      <c r="F58" s="541"/>
      <c r="G58" s="522" t="str">
        <f>G21</f>
        <v/>
      </c>
      <c r="H58" s="523"/>
      <c r="I58" s="501" t="s">
        <v>752</v>
      </c>
      <c r="J58" s="502"/>
      <c r="K58" s="501" t="s">
        <v>804</v>
      </c>
      <c r="L58" s="502"/>
      <c r="M58" s="260"/>
      <c r="N58" s="230"/>
    </row>
    <row r="59" spans="2:23">
      <c r="B59" s="79" t="str">
        <f>B41</f>
        <v>種類</v>
      </c>
      <c r="C59" s="524"/>
      <c r="D59" s="525"/>
      <c r="E59" s="542"/>
      <c r="F59" s="543"/>
      <c r="G59" s="524"/>
      <c r="H59" s="525"/>
      <c r="I59" s="432"/>
      <c r="J59" s="433"/>
      <c r="K59" s="503"/>
      <c r="L59" s="433"/>
      <c r="M59" s="260"/>
      <c r="N59" s="230"/>
    </row>
    <row r="60" spans="2:23" ht="10.5" customHeight="1">
      <c r="B60" s="80"/>
      <c r="C60" s="526" t="s">
        <v>328</v>
      </c>
      <c r="D60" s="527"/>
      <c r="E60" s="526" t="s">
        <v>328</v>
      </c>
      <c r="F60" s="527"/>
      <c r="G60" s="526" t="s">
        <v>328</v>
      </c>
      <c r="H60" s="527"/>
      <c r="I60" s="526" t="s">
        <v>328</v>
      </c>
      <c r="J60" s="527"/>
      <c r="K60" s="67"/>
      <c r="L60" s="107"/>
      <c r="M60" s="260"/>
      <c r="N60" s="230"/>
    </row>
    <row r="61" spans="2:23">
      <c r="B61" s="517" t="str">
        <f>$B$6</f>
        <v/>
      </c>
      <c r="C61" s="499"/>
      <c r="D61" s="500"/>
      <c r="E61" s="499"/>
      <c r="F61" s="500"/>
      <c r="G61" s="499"/>
      <c r="H61" s="500"/>
      <c r="I61" s="536">
        <f t="shared" ref="I61:I72" si="22">SUM(C43:N43,C61:H61)</f>
        <v>0</v>
      </c>
      <c r="J61" s="537"/>
      <c r="K61" s="504"/>
      <c r="L61" s="505"/>
      <c r="M61" s="261"/>
      <c r="N61" s="232"/>
    </row>
    <row r="62" spans="2:23">
      <c r="B62" s="518"/>
      <c r="C62" s="489"/>
      <c r="D62" s="490"/>
      <c r="E62" s="489"/>
      <c r="F62" s="490"/>
      <c r="G62" s="489"/>
      <c r="H62" s="490"/>
      <c r="I62" s="538">
        <f t="shared" si="22"/>
        <v>0</v>
      </c>
      <c r="J62" s="539"/>
      <c r="K62" s="506"/>
      <c r="L62" s="507"/>
      <c r="M62" s="262"/>
      <c r="N62" s="233"/>
    </row>
    <row r="63" spans="2:23">
      <c r="B63" s="517" t="str">
        <f>$B$8</f>
        <v/>
      </c>
      <c r="C63" s="491"/>
      <c r="D63" s="492"/>
      <c r="E63" s="491"/>
      <c r="F63" s="492"/>
      <c r="G63" s="491"/>
      <c r="H63" s="492"/>
      <c r="I63" s="544">
        <f t="shared" si="22"/>
        <v>0</v>
      </c>
      <c r="J63" s="545"/>
      <c r="K63" s="508"/>
      <c r="L63" s="509"/>
      <c r="M63" s="262"/>
      <c r="N63" s="233"/>
    </row>
    <row r="64" spans="2:23">
      <c r="B64" s="518"/>
      <c r="C64" s="489"/>
      <c r="D64" s="490"/>
      <c r="E64" s="489"/>
      <c r="F64" s="490"/>
      <c r="G64" s="489"/>
      <c r="H64" s="490"/>
      <c r="I64" s="538">
        <f t="shared" si="22"/>
        <v>0</v>
      </c>
      <c r="J64" s="539"/>
      <c r="K64" s="506"/>
      <c r="L64" s="510"/>
      <c r="M64" s="262"/>
      <c r="N64" s="233"/>
      <c r="P64" s="319"/>
      <c r="Q64" s="319"/>
      <c r="R64" s="319"/>
      <c r="S64" s="319"/>
      <c r="T64" s="319"/>
      <c r="U64" s="319"/>
      <c r="V64" s="319"/>
      <c r="W64" s="319"/>
    </row>
    <row r="65" spans="1:23">
      <c r="B65" s="517" t="str">
        <f>$B$10</f>
        <v/>
      </c>
      <c r="C65" s="491"/>
      <c r="D65" s="492"/>
      <c r="E65" s="491"/>
      <c r="F65" s="492"/>
      <c r="G65" s="491"/>
      <c r="H65" s="492"/>
      <c r="I65" s="544">
        <f t="shared" si="22"/>
        <v>0</v>
      </c>
      <c r="J65" s="545"/>
      <c r="K65" s="508"/>
      <c r="L65" s="509"/>
      <c r="M65" s="262"/>
      <c r="N65" s="233"/>
      <c r="P65" s="319"/>
      <c r="Q65" s="319"/>
      <c r="R65" s="319"/>
      <c r="S65" s="319"/>
      <c r="T65" s="319"/>
      <c r="U65" s="319"/>
      <c r="V65" s="319"/>
      <c r="W65" s="319"/>
    </row>
    <row r="66" spans="1:23">
      <c r="B66" s="518"/>
      <c r="C66" s="489"/>
      <c r="D66" s="490"/>
      <c r="E66" s="489"/>
      <c r="F66" s="490"/>
      <c r="G66" s="489"/>
      <c r="H66" s="490"/>
      <c r="I66" s="538">
        <f t="shared" si="22"/>
        <v>0</v>
      </c>
      <c r="J66" s="539"/>
      <c r="K66" s="506"/>
      <c r="L66" s="510"/>
      <c r="M66" s="262"/>
      <c r="N66" s="233"/>
      <c r="P66" s="184" t="s">
        <v>802</v>
      </c>
      <c r="Q66" s="184"/>
      <c r="R66" s="184"/>
      <c r="S66" s="184"/>
      <c r="T66" s="184"/>
      <c r="U66" s="184"/>
      <c r="V66" s="184"/>
      <c r="W66" s="319"/>
    </row>
    <row r="67" spans="1:23">
      <c r="B67" s="517" t="str">
        <f>$B$12</f>
        <v/>
      </c>
      <c r="C67" s="491"/>
      <c r="D67" s="492"/>
      <c r="E67" s="491"/>
      <c r="F67" s="492"/>
      <c r="G67" s="491"/>
      <c r="H67" s="492"/>
      <c r="I67" s="544">
        <f t="shared" si="22"/>
        <v>0</v>
      </c>
      <c r="J67" s="545"/>
      <c r="K67" s="508"/>
      <c r="L67" s="509"/>
      <c r="M67" s="262"/>
      <c r="N67" s="233"/>
      <c r="P67" s="184" t="s">
        <v>803</v>
      </c>
      <c r="Q67" s="184"/>
      <c r="R67" s="184"/>
      <c r="S67" s="184"/>
      <c r="T67" s="184"/>
      <c r="U67" s="184"/>
      <c r="V67" s="184"/>
      <c r="W67" s="319"/>
    </row>
    <row r="68" spans="1:23">
      <c r="B68" s="518"/>
      <c r="C68" s="489"/>
      <c r="D68" s="490"/>
      <c r="E68" s="489"/>
      <c r="F68" s="490"/>
      <c r="G68" s="489"/>
      <c r="H68" s="490"/>
      <c r="I68" s="538">
        <f t="shared" si="22"/>
        <v>0</v>
      </c>
      <c r="J68" s="539"/>
      <c r="K68" s="506"/>
      <c r="L68" s="510"/>
      <c r="M68" s="262"/>
      <c r="N68" s="233"/>
    </row>
    <row r="69" spans="1:23">
      <c r="B69" s="517" t="str">
        <f>$B$14</f>
        <v/>
      </c>
      <c r="C69" s="491"/>
      <c r="D69" s="492"/>
      <c r="E69" s="491"/>
      <c r="F69" s="492"/>
      <c r="G69" s="491"/>
      <c r="H69" s="492"/>
      <c r="I69" s="544">
        <f t="shared" si="22"/>
        <v>0</v>
      </c>
      <c r="J69" s="545"/>
      <c r="K69" s="508"/>
      <c r="L69" s="509"/>
      <c r="M69" s="262"/>
      <c r="N69" s="233"/>
    </row>
    <row r="70" spans="1:23">
      <c r="B70" s="518"/>
      <c r="C70" s="489"/>
      <c r="D70" s="490"/>
      <c r="E70" s="489"/>
      <c r="F70" s="490"/>
      <c r="G70" s="489"/>
      <c r="H70" s="490"/>
      <c r="I70" s="538">
        <f t="shared" si="22"/>
        <v>0</v>
      </c>
      <c r="J70" s="539"/>
      <c r="K70" s="506"/>
      <c r="L70" s="510"/>
      <c r="M70" s="262"/>
      <c r="N70" s="233"/>
    </row>
    <row r="71" spans="1:23">
      <c r="B71" s="517" t="str">
        <f>$B$16</f>
        <v/>
      </c>
      <c r="C71" s="491"/>
      <c r="D71" s="492"/>
      <c r="E71" s="491"/>
      <c r="F71" s="492"/>
      <c r="G71" s="491"/>
      <c r="H71" s="492"/>
      <c r="I71" s="544">
        <f t="shared" si="22"/>
        <v>0</v>
      </c>
      <c r="J71" s="545"/>
      <c r="K71" s="508"/>
      <c r="L71" s="509"/>
      <c r="M71" s="262"/>
      <c r="N71" s="233"/>
    </row>
    <row r="72" spans="1:23">
      <c r="B72" s="519"/>
      <c r="C72" s="493"/>
      <c r="D72" s="494"/>
      <c r="E72" s="493"/>
      <c r="F72" s="494"/>
      <c r="G72" s="493"/>
      <c r="H72" s="494"/>
      <c r="I72" s="548">
        <f t="shared" si="22"/>
        <v>0</v>
      </c>
      <c r="J72" s="549"/>
      <c r="K72" s="511"/>
      <c r="L72" s="512"/>
      <c r="M72" s="262"/>
      <c r="N72" s="233"/>
    </row>
    <row r="73" spans="1:23">
      <c r="B73" s="520" t="str">
        <f>B55</f>
        <v>合計</v>
      </c>
      <c r="C73" s="495">
        <f>C61+C63+C65+C67+C69+C71</f>
        <v>0</v>
      </c>
      <c r="D73" s="496"/>
      <c r="E73" s="495">
        <f t="shared" ref="E73:E74" si="23">E61+E63+E65+E67+E69+E71</f>
        <v>0</v>
      </c>
      <c r="F73" s="496"/>
      <c r="G73" s="495">
        <f t="shared" ref="G73:G74" si="24">G61+G63+G65+G67+G69+G71</f>
        <v>0</v>
      </c>
      <c r="H73" s="496"/>
      <c r="I73" s="495">
        <f t="shared" ref="I73:I74" si="25">I61+I63+I65+I67+I69+I71</f>
        <v>0</v>
      </c>
      <c r="J73" s="496"/>
      <c r="K73" s="513"/>
      <c r="L73" s="514"/>
      <c r="M73" s="263"/>
      <c r="N73" s="231"/>
    </row>
    <row r="74" spans="1:23">
      <c r="B74" s="521"/>
      <c r="C74" s="497">
        <f>C62+C64+C66+C68+C70+C72</f>
        <v>0</v>
      </c>
      <c r="D74" s="498"/>
      <c r="E74" s="497">
        <f t="shared" si="23"/>
        <v>0</v>
      </c>
      <c r="F74" s="498"/>
      <c r="G74" s="497">
        <f t="shared" si="24"/>
        <v>0</v>
      </c>
      <c r="H74" s="498"/>
      <c r="I74" s="497">
        <f t="shared" si="25"/>
        <v>0</v>
      </c>
      <c r="J74" s="498"/>
      <c r="K74" s="515"/>
      <c r="L74" s="516"/>
      <c r="M74" s="263"/>
      <c r="N74" s="231"/>
    </row>
    <row r="76" spans="1:23">
      <c r="A76" s="83" t="s">
        <v>806</v>
      </c>
      <c r="B76" s="1" t="s">
        <v>807</v>
      </c>
      <c r="C76" s="222"/>
      <c r="D76" s="222"/>
      <c r="E76" s="222"/>
      <c r="F76" s="222"/>
      <c r="G76" s="222"/>
      <c r="H76" s="222"/>
      <c r="I76" s="222"/>
      <c r="J76" s="222"/>
      <c r="K76" s="222"/>
      <c r="L76" s="222"/>
      <c r="M76" s="222"/>
      <c r="N76" s="222"/>
    </row>
    <row r="77" spans="1:23">
      <c r="A77" s="83"/>
      <c r="B77" s="1" t="s">
        <v>808</v>
      </c>
      <c r="C77" s="222"/>
      <c r="D77" s="222"/>
      <c r="E77" s="222"/>
      <c r="F77" s="222"/>
      <c r="G77" s="222"/>
      <c r="H77" s="222"/>
      <c r="I77" s="222"/>
      <c r="J77" s="222"/>
      <c r="K77" s="222"/>
      <c r="L77" s="222"/>
      <c r="M77" s="222"/>
      <c r="N77" s="222"/>
    </row>
    <row r="78" spans="1:23">
      <c r="A78" s="222"/>
      <c r="B78" s="237" t="s">
        <v>796</v>
      </c>
      <c r="C78" s="400" t="s">
        <v>809</v>
      </c>
      <c r="D78" s="445"/>
      <c r="E78" s="400" t="s">
        <v>763</v>
      </c>
      <c r="F78" s="445"/>
      <c r="G78" s="400" t="s">
        <v>810</v>
      </c>
      <c r="H78" s="445"/>
      <c r="I78" s="400" t="s">
        <v>811</v>
      </c>
      <c r="J78" s="444"/>
      <c r="K78" s="444"/>
      <c r="L78" s="445"/>
      <c r="M78" s="402" t="s">
        <v>752</v>
      </c>
      <c r="N78" s="408"/>
    </row>
    <row r="79" spans="1:23">
      <c r="A79" s="222"/>
      <c r="B79" s="228"/>
      <c r="C79" s="520" t="s">
        <v>71</v>
      </c>
      <c r="D79" s="520" t="s">
        <v>784</v>
      </c>
      <c r="E79" s="520" t="s">
        <v>71</v>
      </c>
      <c r="F79" s="520" t="s">
        <v>784</v>
      </c>
      <c r="G79" s="520" t="s">
        <v>71</v>
      </c>
      <c r="H79" s="520" t="s">
        <v>784</v>
      </c>
      <c r="I79" s="520" t="s">
        <v>71</v>
      </c>
      <c r="J79" s="520" t="s">
        <v>784</v>
      </c>
      <c r="K79" s="534" t="s">
        <v>812</v>
      </c>
      <c r="L79" s="534"/>
      <c r="M79" s="546"/>
      <c r="N79" s="547"/>
    </row>
    <row r="80" spans="1:23">
      <c r="A80" s="222"/>
      <c r="B80" s="238" t="s">
        <v>780</v>
      </c>
      <c r="C80" s="535"/>
      <c r="D80" s="535"/>
      <c r="E80" s="535"/>
      <c r="F80" s="535"/>
      <c r="G80" s="535"/>
      <c r="H80" s="535"/>
      <c r="I80" s="535"/>
      <c r="J80" s="535"/>
      <c r="K80" s="227" t="s">
        <v>71</v>
      </c>
      <c r="L80" s="227" t="s">
        <v>784</v>
      </c>
      <c r="M80" s="309" t="s">
        <v>71</v>
      </c>
      <c r="N80" s="309" t="s">
        <v>784</v>
      </c>
    </row>
    <row r="81" spans="1:14" ht="10.5" customHeight="1">
      <c r="A81" s="222"/>
      <c r="B81" s="223"/>
      <c r="C81" s="115" t="str">
        <f>IF(集計用データ!$B$7=3,"100本/ｹｰｽ及び鉢","トン")</f>
        <v>トン</v>
      </c>
      <c r="D81" s="115" t="s">
        <v>328</v>
      </c>
      <c r="E81" s="115" t="str">
        <f>IF(集計用データ!$B$7=3,"100本/ｹｰｽ及び鉢","トン")</f>
        <v>トン</v>
      </c>
      <c r="F81" s="115" t="s">
        <v>328</v>
      </c>
      <c r="G81" s="115" t="str">
        <f>IF(集計用データ!$B$7=3,"100本/ｹｰｽ及び鉢","トン")</f>
        <v>トン</v>
      </c>
      <c r="H81" s="115" t="s">
        <v>328</v>
      </c>
      <c r="I81" s="115" t="str">
        <f>IF(集計用データ!$B$7=3,"100本/ｹｰｽ及び鉢","トン")</f>
        <v>トン</v>
      </c>
      <c r="J81" s="115" t="s">
        <v>328</v>
      </c>
      <c r="K81" s="115" t="str">
        <f>IF(集計用データ!$B$7=3,"100本/ｹｰｽ及び鉢","トン")</f>
        <v>トン</v>
      </c>
      <c r="L81" s="115" t="s">
        <v>328</v>
      </c>
      <c r="M81" s="115" t="str">
        <f>IF(集計用データ!$B$7=3,"100本/ｹｰｽ及び鉢","トン")</f>
        <v>トン</v>
      </c>
      <c r="N81" s="115" t="s">
        <v>328</v>
      </c>
    </row>
    <row r="82" spans="1:14" ht="29.25" customHeight="1">
      <c r="A82" s="222"/>
      <c r="B82" s="320" t="str">
        <f>$B$6</f>
        <v/>
      </c>
      <c r="C82" s="325"/>
      <c r="D82" s="325"/>
      <c r="E82" s="325"/>
      <c r="F82" s="325"/>
      <c r="G82" s="325"/>
      <c r="H82" s="325"/>
      <c r="I82" s="325"/>
      <c r="J82" s="325"/>
      <c r="K82" s="325"/>
      <c r="L82" s="325"/>
      <c r="M82" s="349">
        <f>C82+E82+G82+I82</f>
        <v>0</v>
      </c>
      <c r="N82" s="349">
        <f>D82+F82+H82+J82</f>
        <v>0</v>
      </c>
    </row>
    <row r="83" spans="1:14" ht="29.25" customHeight="1">
      <c r="A83" s="222"/>
      <c r="B83" s="311" t="str">
        <f>$B$8</f>
        <v/>
      </c>
      <c r="C83" s="348"/>
      <c r="D83" s="348"/>
      <c r="E83" s="348"/>
      <c r="F83" s="348"/>
      <c r="G83" s="348"/>
      <c r="H83" s="348"/>
      <c r="I83" s="348"/>
      <c r="J83" s="348"/>
      <c r="K83" s="348"/>
      <c r="L83" s="348"/>
      <c r="M83" s="365">
        <f t="shared" ref="M83:M87" si="26">C83+E83+G83+I83</f>
        <v>0</v>
      </c>
      <c r="N83" s="365">
        <f t="shared" ref="N83:N87" si="27">D83+F83+H83+J83</f>
        <v>0</v>
      </c>
    </row>
    <row r="84" spans="1:14" ht="29.25" customHeight="1">
      <c r="A84" s="222"/>
      <c r="B84" s="311" t="str">
        <f>$B$10</f>
        <v/>
      </c>
      <c r="C84" s="326"/>
      <c r="D84" s="326"/>
      <c r="E84" s="326"/>
      <c r="F84" s="326"/>
      <c r="G84" s="326"/>
      <c r="H84" s="326"/>
      <c r="I84" s="326"/>
      <c r="J84" s="326"/>
      <c r="K84" s="326"/>
      <c r="L84" s="326"/>
      <c r="M84" s="365">
        <f t="shared" si="26"/>
        <v>0</v>
      </c>
      <c r="N84" s="365">
        <f t="shared" si="27"/>
        <v>0</v>
      </c>
    </row>
    <row r="85" spans="1:14" ht="29.25" customHeight="1">
      <c r="A85" s="222"/>
      <c r="B85" s="311" t="str">
        <f>$B$12</f>
        <v/>
      </c>
      <c r="C85" s="348"/>
      <c r="D85" s="348"/>
      <c r="E85" s="348"/>
      <c r="F85" s="348"/>
      <c r="G85" s="348"/>
      <c r="H85" s="348"/>
      <c r="I85" s="348"/>
      <c r="J85" s="348"/>
      <c r="K85" s="348"/>
      <c r="L85" s="348"/>
      <c r="M85" s="365">
        <f t="shared" ref="M85:M86" si="28">C85+E85+G85+I85</f>
        <v>0</v>
      </c>
      <c r="N85" s="365">
        <f t="shared" ref="N85:N86" si="29">D85+F85+H85+J85</f>
        <v>0</v>
      </c>
    </row>
    <row r="86" spans="1:14" ht="29.25" customHeight="1">
      <c r="A86" s="222"/>
      <c r="B86" s="311" t="str">
        <f>$B$14</f>
        <v/>
      </c>
      <c r="C86" s="326"/>
      <c r="D86" s="326"/>
      <c r="E86" s="326"/>
      <c r="F86" s="326"/>
      <c r="G86" s="326"/>
      <c r="H86" s="326"/>
      <c r="I86" s="326"/>
      <c r="J86" s="326"/>
      <c r="K86" s="326"/>
      <c r="L86" s="326"/>
      <c r="M86" s="365">
        <f t="shared" si="28"/>
        <v>0</v>
      </c>
      <c r="N86" s="365">
        <f t="shared" si="29"/>
        <v>0</v>
      </c>
    </row>
    <row r="87" spans="1:14" ht="29.25" customHeight="1">
      <c r="A87" s="222"/>
      <c r="B87" s="361" t="str">
        <f>$B$16</f>
        <v/>
      </c>
      <c r="C87" s="362"/>
      <c r="D87" s="362"/>
      <c r="E87" s="362"/>
      <c r="F87" s="362"/>
      <c r="G87" s="362"/>
      <c r="H87" s="362"/>
      <c r="I87" s="362"/>
      <c r="J87" s="362"/>
      <c r="K87" s="362"/>
      <c r="L87" s="362"/>
      <c r="M87" s="357">
        <f t="shared" si="26"/>
        <v>0</v>
      </c>
      <c r="N87" s="357">
        <f t="shared" si="27"/>
        <v>0</v>
      </c>
    </row>
    <row r="88" spans="1:14" ht="29.25" customHeight="1">
      <c r="A88" s="222"/>
      <c r="B88" s="316" t="s">
        <v>752</v>
      </c>
      <c r="C88" s="363">
        <f>SUM(C82:C87)</f>
        <v>0</v>
      </c>
      <c r="D88" s="363">
        <f t="shared" ref="D88:L88" si="30">SUM(D82:D87)</f>
        <v>0</v>
      </c>
      <c r="E88" s="363">
        <f t="shared" si="30"/>
        <v>0</v>
      </c>
      <c r="F88" s="363">
        <f t="shared" si="30"/>
        <v>0</v>
      </c>
      <c r="G88" s="363">
        <f t="shared" si="30"/>
        <v>0</v>
      </c>
      <c r="H88" s="363">
        <f t="shared" si="30"/>
        <v>0</v>
      </c>
      <c r="I88" s="363">
        <f t="shared" si="30"/>
        <v>0</v>
      </c>
      <c r="J88" s="363">
        <f t="shared" si="30"/>
        <v>0</v>
      </c>
      <c r="K88" s="363">
        <f t="shared" si="30"/>
        <v>0</v>
      </c>
      <c r="L88" s="363">
        <f t="shared" si="30"/>
        <v>0</v>
      </c>
      <c r="M88" s="364">
        <f t="shared" ref="M88" si="31">C88+E88+G88+I88</f>
        <v>0</v>
      </c>
      <c r="N88" s="364">
        <f t="shared" ref="N88" si="32">D88+F88+H88+J88</f>
        <v>0</v>
      </c>
    </row>
    <row r="89" spans="1:14">
      <c r="A89" s="222"/>
      <c r="B89" s="234" t="s">
        <v>813</v>
      </c>
      <c r="C89" s="528" t="s">
        <v>814</v>
      </c>
      <c r="D89" s="529"/>
      <c r="E89" s="528" t="s">
        <v>814</v>
      </c>
      <c r="F89" s="529"/>
      <c r="G89" s="528" t="s">
        <v>814</v>
      </c>
      <c r="H89" s="529"/>
      <c r="I89" s="528" t="s">
        <v>814</v>
      </c>
      <c r="J89" s="529"/>
      <c r="K89" s="528" t="s">
        <v>814</v>
      </c>
      <c r="L89" s="529"/>
      <c r="M89" s="528" t="s">
        <v>814</v>
      </c>
      <c r="N89" s="529"/>
    </row>
    <row r="90" spans="1:14">
      <c r="A90" s="222"/>
      <c r="B90" s="222"/>
      <c r="C90" s="222"/>
      <c r="D90" s="222"/>
      <c r="E90" s="222"/>
      <c r="F90" s="222"/>
      <c r="G90" s="222"/>
      <c r="H90" s="222"/>
      <c r="I90" s="222"/>
      <c r="J90" s="222"/>
      <c r="K90" s="222"/>
      <c r="L90" s="222"/>
      <c r="M90" s="222"/>
      <c r="N90" s="222"/>
    </row>
    <row r="91" spans="1:14">
      <c r="A91" s="83"/>
      <c r="B91" s="1" t="s">
        <v>805</v>
      </c>
      <c r="C91" s="222"/>
      <c r="D91" s="222"/>
      <c r="E91" s="222"/>
      <c r="F91" s="222"/>
      <c r="G91" s="222"/>
      <c r="H91" s="222"/>
      <c r="I91" s="222"/>
      <c r="J91" s="222"/>
      <c r="K91" s="222"/>
      <c r="L91" s="222"/>
      <c r="M91" s="222"/>
      <c r="N91" s="222"/>
    </row>
    <row r="92" spans="1:14">
      <c r="A92" s="222"/>
      <c r="B92" s="237" t="s">
        <v>796</v>
      </c>
      <c r="C92" s="400" t="s">
        <v>809</v>
      </c>
      <c r="D92" s="445"/>
      <c r="E92" s="400" t="s">
        <v>763</v>
      </c>
      <c r="F92" s="445"/>
      <c r="G92" s="400" t="s">
        <v>810</v>
      </c>
      <c r="H92" s="445"/>
      <c r="I92" s="400" t="s">
        <v>811</v>
      </c>
      <c r="J92" s="444"/>
      <c r="K92" s="444"/>
      <c r="L92" s="445"/>
      <c r="M92" s="402" t="s">
        <v>752</v>
      </c>
      <c r="N92" s="408"/>
    </row>
    <row r="93" spans="1:14">
      <c r="A93" s="222"/>
      <c r="B93" s="228"/>
      <c r="C93" s="520" t="s">
        <v>71</v>
      </c>
      <c r="D93" s="520" t="s">
        <v>784</v>
      </c>
      <c r="E93" s="520" t="s">
        <v>71</v>
      </c>
      <c r="F93" s="520" t="s">
        <v>784</v>
      </c>
      <c r="G93" s="520" t="s">
        <v>71</v>
      </c>
      <c r="H93" s="520" t="s">
        <v>784</v>
      </c>
      <c r="I93" s="520" t="s">
        <v>71</v>
      </c>
      <c r="J93" s="520" t="s">
        <v>784</v>
      </c>
      <c r="K93" s="534" t="s">
        <v>812</v>
      </c>
      <c r="L93" s="534"/>
      <c r="M93" s="546"/>
      <c r="N93" s="547"/>
    </row>
    <row r="94" spans="1:14">
      <c r="A94" s="222"/>
      <c r="B94" s="238" t="s">
        <v>780</v>
      </c>
      <c r="C94" s="535"/>
      <c r="D94" s="535"/>
      <c r="E94" s="535"/>
      <c r="F94" s="535"/>
      <c r="G94" s="535"/>
      <c r="H94" s="535"/>
      <c r="I94" s="535"/>
      <c r="J94" s="535"/>
      <c r="K94" s="227" t="s">
        <v>71</v>
      </c>
      <c r="L94" s="227" t="s">
        <v>784</v>
      </c>
      <c r="M94" s="309" t="s">
        <v>71</v>
      </c>
      <c r="N94" s="309" t="s">
        <v>784</v>
      </c>
    </row>
    <row r="95" spans="1:14" ht="10.5" customHeight="1">
      <c r="A95" s="222"/>
      <c r="B95" s="223"/>
      <c r="C95" s="115" t="str">
        <f>IF(集計用データ!$B$7=3,"100本/ｹｰｽ及び鉢","トン")</f>
        <v>トン</v>
      </c>
      <c r="D95" s="115" t="s">
        <v>328</v>
      </c>
      <c r="E95" s="115" t="str">
        <f>IF(集計用データ!$B$7=3,"100本/ｹｰｽ及び鉢","トン")</f>
        <v>トン</v>
      </c>
      <c r="F95" s="115" t="s">
        <v>328</v>
      </c>
      <c r="G95" s="115" t="str">
        <f>IF(集計用データ!$B$7=3,"100本/ｹｰｽ及び鉢","トン")</f>
        <v>トン</v>
      </c>
      <c r="H95" s="115" t="s">
        <v>328</v>
      </c>
      <c r="I95" s="115" t="str">
        <f>IF(集計用データ!$B$7=3,"100本/ｹｰｽ及び鉢","トン")</f>
        <v>トン</v>
      </c>
      <c r="J95" s="115" t="s">
        <v>328</v>
      </c>
      <c r="K95" s="115" t="str">
        <f>IF(集計用データ!$B$7=3,"100本/ｹｰｽ及び鉢","トン")</f>
        <v>トン</v>
      </c>
      <c r="L95" s="115" t="s">
        <v>328</v>
      </c>
      <c r="M95" s="115" t="str">
        <f>IF(集計用データ!$B$7=3,"100本/ｹｰｽ及び鉢","トン")</f>
        <v>トン</v>
      </c>
      <c r="N95" s="115" t="s">
        <v>328</v>
      </c>
    </row>
    <row r="96" spans="1:14" ht="29.25" customHeight="1">
      <c r="A96" s="222"/>
      <c r="B96" s="320" t="str">
        <f>$B$6</f>
        <v/>
      </c>
      <c r="C96" s="325"/>
      <c r="D96" s="325"/>
      <c r="E96" s="325"/>
      <c r="F96" s="325"/>
      <c r="G96" s="325"/>
      <c r="H96" s="325"/>
      <c r="I96" s="325"/>
      <c r="J96" s="325"/>
      <c r="K96" s="325"/>
      <c r="L96" s="325"/>
      <c r="M96" s="349">
        <f>C96+E96+G96+I96</f>
        <v>0</v>
      </c>
      <c r="N96" s="349">
        <f>D96+F96+H96+J96</f>
        <v>0</v>
      </c>
    </row>
    <row r="97" spans="1:14" ht="29.25" customHeight="1">
      <c r="A97" s="222"/>
      <c r="B97" s="311" t="str">
        <f>$B$8</f>
        <v/>
      </c>
      <c r="C97" s="348"/>
      <c r="D97" s="348"/>
      <c r="E97" s="348"/>
      <c r="F97" s="348"/>
      <c r="G97" s="348"/>
      <c r="H97" s="348"/>
      <c r="I97" s="348"/>
      <c r="J97" s="348"/>
      <c r="K97" s="348"/>
      <c r="L97" s="348"/>
      <c r="M97" s="365">
        <f t="shared" ref="M97:M102" si="33">C97+E97+G97+I97</f>
        <v>0</v>
      </c>
      <c r="N97" s="365">
        <f t="shared" ref="N97:N102" si="34">D97+F97+H97+J97</f>
        <v>0</v>
      </c>
    </row>
    <row r="98" spans="1:14" ht="29.25" customHeight="1">
      <c r="A98" s="222"/>
      <c r="B98" s="311" t="str">
        <f>$B$10</f>
        <v/>
      </c>
      <c r="C98" s="326"/>
      <c r="D98" s="326"/>
      <c r="E98" s="326"/>
      <c r="F98" s="326"/>
      <c r="G98" s="326"/>
      <c r="H98" s="326"/>
      <c r="I98" s="326"/>
      <c r="J98" s="326"/>
      <c r="K98" s="326"/>
      <c r="L98" s="326"/>
      <c r="M98" s="365">
        <f t="shared" si="33"/>
        <v>0</v>
      </c>
      <c r="N98" s="365">
        <f t="shared" si="34"/>
        <v>0</v>
      </c>
    </row>
    <row r="99" spans="1:14" ht="29.25" customHeight="1">
      <c r="A99" s="222"/>
      <c r="B99" s="311" t="str">
        <f>$B$12</f>
        <v/>
      </c>
      <c r="C99" s="348"/>
      <c r="D99" s="348"/>
      <c r="E99" s="348"/>
      <c r="F99" s="348"/>
      <c r="G99" s="348"/>
      <c r="H99" s="348"/>
      <c r="I99" s="348"/>
      <c r="J99" s="348"/>
      <c r="K99" s="348"/>
      <c r="L99" s="348"/>
      <c r="M99" s="365">
        <f t="shared" si="33"/>
        <v>0</v>
      </c>
      <c r="N99" s="365">
        <f t="shared" si="34"/>
        <v>0</v>
      </c>
    </row>
    <row r="100" spans="1:14" ht="29.25" customHeight="1">
      <c r="A100" s="222"/>
      <c r="B100" s="311" t="str">
        <f>$B$14</f>
        <v/>
      </c>
      <c r="C100" s="326"/>
      <c r="D100" s="326"/>
      <c r="E100" s="326"/>
      <c r="F100" s="326"/>
      <c r="G100" s="326"/>
      <c r="H100" s="326"/>
      <c r="I100" s="326"/>
      <c r="J100" s="326"/>
      <c r="K100" s="326"/>
      <c r="L100" s="326"/>
      <c r="M100" s="365">
        <f t="shared" si="33"/>
        <v>0</v>
      </c>
      <c r="N100" s="365">
        <f t="shared" si="34"/>
        <v>0</v>
      </c>
    </row>
    <row r="101" spans="1:14" ht="29.25" customHeight="1">
      <c r="A101" s="222"/>
      <c r="B101" s="361" t="str">
        <f>$B$16</f>
        <v/>
      </c>
      <c r="C101" s="362"/>
      <c r="D101" s="362"/>
      <c r="E101" s="362"/>
      <c r="F101" s="362"/>
      <c r="G101" s="362"/>
      <c r="H101" s="362"/>
      <c r="I101" s="362"/>
      <c r="J101" s="362"/>
      <c r="K101" s="362"/>
      <c r="L101" s="362"/>
      <c r="M101" s="357">
        <f t="shared" si="33"/>
        <v>0</v>
      </c>
      <c r="N101" s="357">
        <f t="shared" si="34"/>
        <v>0</v>
      </c>
    </row>
    <row r="102" spans="1:14" ht="29.25" customHeight="1">
      <c r="A102" s="222"/>
      <c r="B102" s="316" t="s">
        <v>752</v>
      </c>
      <c r="C102" s="363">
        <f>SUM(C96:C101)</f>
        <v>0</v>
      </c>
      <c r="D102" s="363">
        <f t="shared" ref="D102" si="35">SUM(D96:D101)</f>
        <v>0</v>
      </c>
      <c r="E102" s="363">
        <f t="shared" ref="E102" si="36">SUM(E96:E101)</f>
        <v>0</v>
      </c>
      <c r="F102" s="363">
        <f t="shared" ref="F102" si="37">SUM(F96:F101)</f>
        <v>0</v>
      </c>
      <c r="G102" s="363">
        <f t="shared" ref="G102" si="38">SUM(G96:G101)</f>
        <v>0</v>
      </c>
      <c r="H102" s="363">
        <f t="shared" ref="H102" si="39">SUM(H96:H101)</f>
        <v>0</v>
      </c>
      <c r="I102" s="363">
        <f t="shared" ref="I102" si="40">SUM(I96:I101)</f>
        <v>0</v>
      </c>
      <c r="J102" s="363">
        <f t="shared" ref="J102" si="41">SUM(J96:J101)</f>
        <v>0</v>
      </c>
      <c r="K102" s="363">
        <f t="shared" ref="K102" si="42">SUM(K96:K101)</f>
        <v>0</v>
      </c>
      <c r="L102" s="363">
        <f t="shared" ref="L102" si="43">SUM(L96:L101)</f>
        <v>0</v>
      </c>
      <c r="M102" s="364">
        <f t="shared" si="33"/>
        <v>0</v>
      </c>
      <c r="N102" s="364">
        <f t="shared" si="34"/>
        <v>0</v>
      </c>
    </row>
    <row r="103" spans="1:14">
      <c r="A103" s="222"/>
      <c r="B103" s="234" t="s">
        <v>813</v>
      </c>
      <c r="C103" s="528" t="s">
        <v>814</v>
      </c>
      <c r="D103" s="529"/>
      <c r="E103" s="528" t="s">
        <v>814</v>
      </c>
      <c r="F103" s="529"/>
      <c r="G103" s="528" t="s">
        <v>814</v>
      </c>
      <c r="H103" s="529"/>
      <c r="I103" s="528" t="s">
        <v>814</v>
      </c>
      <c r="J103" s="529"/>
      <c r="K103" s="528" t="s">
        <v>814</v>
      </c>
      <c r="L103" s="529"/>
      <c r="M103" s="528" t="s">
        <v>814</v>
      </c>
      <c r="N103" s="529"/>
    </row>
    <row r="104" spans="1:14">
      <c r="A104" s="222"/>
      <c r="B104" s="222"/>
      <c r="C104" s="222"/>
      <c r="D104" s="222"/>
      <c r="E104" s="222"/>
      <c r="F104" s="222"/>
      <c r="G104" s="222"/>
      <c r="H104" s="222"/>
      <c r="I104" s="222"/>
      <c r="J104" s="222"/>
      <c r="K104" s="222"/>
      <c r="L104" s="222"/>
      <c r="M104" s="222"/>
      <c r="N104" s="222"/>
    </row>
    <row r="105" spans="1:14">
      <c r="A105" s="83" t="s">
        <v>815</v>
      </c>
      <c r="B105" s="1" t="s">
        <v>816</v>
      </c>
      <c r="C105" s="222"/>
      <c r="D105" s="222"/>
      <c r="E105" s="222"/>
      <c r="F105" s="222"/>
      <c r="G105" s="222"/>
      <c r="H105" s="222"/>
      <c r="I105" s="222"/>
      <c r="J105" s="222"/>
      <c r="K105" s="222"/>
      <c r="L105" s="222"/>
      <c r="M105" s="222"/>
      <c r="N105" s="222"/>
    </row>
    <row r="106" spans="1:14">
      <c r="A106" s="83"/>
      <c r="B106" s="1" t="s">
        <v>808</v>
      </c>
      <c r="C106" s="222"/>
      <c r="D106" s="222"/>
      <c r="E106" s="222"/>
      <c r="F106" s="222"/>
      <c r="G106" s="222"/>
      <c r="H106" s="222"/>
      <c r="I106" s="222"/>
      <c r="J106" s="222"/>
      <c r="K106" s="222"/>
      <c r="L106" s="222"/>
      <c r="M106" s="222"/>
      <c r="N106" s="222"/>
    </row>
    <row r="107" spans="1:14">
      <c r="A107" s="222"/>
      <c r="B107" s="118"/>
      <c r="C107" s="239" t="s">
        <v>817</v>
      </c>
      <c r="D107" s="239"/>
      <c r="E107" s="240"/>
      <c r="F107" s="239"/>
      <c r="G107" s="241" t="s">
        <v>818</v>
      </c>
      <c r="H107" s="239"/>
      <c r="I107" s="240"/>
      <c r="J107" s="240"/>
      <c r="K107" s="241" t="s">
        <v>752</v>
      </c>
      <c r="L107" s="239"/>
      <c r="M107" s="240"/>
      <c r="N107" s="240"/>
    </row>
    <row r="108" spans="1:14" ht="28.5" customHeight="1">
      <c r="A108" s="222"/>
      <c r="B108" s="27"/>
      <c r="C108" s="242"/>
      <c r="D108" s="242"/>
      <c r="E108" s="560" t="s">
        <v>819</v>
      </c>
      <c r="F108" s="561"/>
      <c r="G108" s="243"/>
      <c r="H108" s="242"/>
      <c r="I108" s="560" t="s">
        <v>819</v>
      </c>
      <c r="J108" s="562"/>
      <c r="K108" s="243"/>
      <c r="L108" s="242"/>
      <c r="M108" s="560" t="s">
        <v>819</v>
      </c>
      <c r="N108" s="562"/>
    </row>
    <row r="109" spans="1:14">
      <c r="A109" s="222"/>
      <c r="B109" s="31" t="s">
        <v>780</v>
      </c>
      <c r="C109" s="227" t="s">
        <v>71</v>
      </c>
      <c r="D109" s="227" t="s">
        <v>784</v>
      </c>
      <c r="E109" s="227" t="s">
        <v>71</v>
      </c>
      <c r="F109" s="227" t="s">
        <v>784</v>
      </c>
      <c r="G109" s="227" t="s">
        <v>71</v>
      </c>
      <c r="H109" s="227" t="s">
        <v>784</v>
      </c>
      <c r="I109" s="227" t="s">
        <v>71</v>
      </c>
      <c r="J109" s="227" t="s">
        <v>784</v>
      </c>
      <c r="K109" s="227" t="s">
        <v>71</v>
      </c>
      <c r="L109" s="227" t="s">
        <v>784</v>
      </c>
      <c r="M109" s="227" t="s">
        <v>71</v>
      </c>
      <c r="N109" s="227" t="s">
        <v>784</v>
      </c>
    </row>
    <row r="110" spans="1:14" ht="10.5" customHeight="1">
      <c r="A110" s="222"/>
      <c r="B110" s="78"/>
      <c r="C110" s="120" t="str">
        <f>IF(集計用データ!$B$7=3,"100本/ｹｰｽ及び鉢","トン")</f>
        <v>トン</v>
      </c>
      <c r="D110" s="115" t="s">
        <v>328</v>
      </c>
      <c r="E110" s="120" t="str">
        <f>IF(集計用データ!$B$7=3,"100本/ｹｰｽ及び鉢","トン")</f>
        <v>トン</v>
      </c>
      <c r="F110" s="115" t="s">
        <v>328</v>
      </c>
      <c r="G110" s="120" t="str">
        <f>IF(集計用データ!$B$7=3,"100本/ｹｰｽ及び鉢","トン")</f>
        <v>トン</v>
      </c>
      <c r="H110" s="115" t="s">
        <v>328</v>
      </c>
      <c r="I110" s="120" t="str">
        <f>IF(集計用データ!$B$7=3,"100本/ｹｰｽ及び鉢","トン")</f>
        <v>トン</v>
      </c>
      <c r="J110" s="115" t="s">
        <v>328</v>
      </c>
      <c r="K110" s="120" t="str">
        <f>IF(集計用データ!$B$7=3,"100本/ｹｰｽ及び鉢","トン")</f>
        <v>トン</v>
      </c>
      <c r="L110" s="115" t="s">
        <v>328</v>
      </c>
      <c r="M110" s="120" t="str">
        <f>IF(集計用データ!$B$7=3,"100本/ｹｰｽ及び鉢","トン")</f>
        <v>トン</v>
      </c>
      <c r="N110" s="115" t="s">
        <v>328</v>
      </c>
    </row>
    <row r="111" spans="1:14" ht="29.25" customHeight="1">
      <c r="A111" s="222"/>
      <c r="B111" s="320" t="str">
        <f>$B$6</f>
        <v/>
      </c>
      <c r="C111" s="324"/>
      <c r="D111" s="279"/>
      <c r="E111" s="325"/>
      <c r="F111" s="235"/>
      <c r="G111" s="279"/>
      <c r="H111" s="279"/>
      <c r="I111" s="235"/>
      <c r="J111" s="235"/>
      <c r="K111" s="349">
        <f>C111+G111</f>
        <v>0</v>
      </c>
      <c r="L111" s="349">
        <f>D111+H111</f>
        <v>0</v>
      </c>
      <c r="M111" s="349">
        <f>E111+I111</f>
        <v>0</v>
      </c>
      <c r="N111" s="349">
        <f>F111+J111</f>
        <v>0</v>
      </c>
    </row>
    <row r="112" spans="1:14" ht="29.25" customHeight="1">
      <c r="A112" s="222"/>
      <c r="B112" s="311" t="str">
        <f>$B$8</f>
        <v/>
      </c>
      <c r="C112" s="280"/>
      <c r="D112" s="280"/>
      <c r="E112" s="236"/>
      <c r="F112" s="236"/>
      <c r="G112" s="280"/>
      <c r="H112" s="280"/>
      <c r="I112" s="236"/>
      <c r="J112" s="236"/>
      <c r="K112" s="349">
        <f t="shared" ref="K112:K116" si="44">C112+G112</f>
        <v>0</v>
      </c>
      <c r="L112" s="349">
        <f t="shared" ref="L112:L116" si="45">D112+H112</f>
        <v>0</v>
      </c>
      <c r="M112" s="349">
        <f t="shared" ref="M112:M116" si="46">E112+I112</f>
        <v>0</v>
      </c>
      <c r="N112" s="349">
        <f t="shared" ref="N112:N116" si="47">F112+J112</f>
        <v>0</v>
      </c>
    </row>
    <row r="113" spans="1:15" s="315" customFormat="1" ht="29.25" customHeight="1">
      <c r="A113" s="312"/>
      <c r="B113" s="311" t="str">
        <f>$B$10</f>
        <v/>
      </c>
      <c r="C113" s="313"/>
      <c r="D113" s="313"/>
      <c r="E113" s="314"/>
      <c r="F113" s="314"/>
      <c r="G113" s="313"/>
      <c r="H113" s="313"/>
      <c r="I113" s="314"/>
      <c r="J113" s="314"/>
      <c r="K113" s="350">
        <f t="shared" si="44"/>
        <v>0</v>
      </c>
      <c r="L113" s="350">
        <f t="shared" si="45"/>
        <v>0</v>
      </c>
      <c r="M113" s="350">
        <f t="shared" si="46"/>
        <v>0</v>
      </c>
      <c r="N113" s="350">
        <f t="shared" si="47"/>
        <v>0</v>
      </c>
      <c r="O113" s="2"/>
    </row>
    <row r="114" spans="1:15" ht="29.25" customHeight="1">
      <c r="A114" s="222"/>
      <c r="B114" s="311" t="str">
        <f>$B$12</f>
        <v/>
      </c>
      <c r="C114" s="280"/>
      <c r="D114" s="280"/>
      <c r="E114" s="236"/>
      <c r="F114" s="236"/>
      <c r="G114" s="280"/>
      <c r="H114" s="280"/>
      <c r="I114" s="236"/>
      <c r="J114" s="236"/>
      <c r="K114" s="349">
        <f t="shared" ref="K114:K115" si="48">C114+G114</f>
        <v>0</v>
      </c>
      <c r="L114" s="349">
        <f t="shared" ref="L114:L115" si="49">D114+H114</f>
        <v>0</v>
      </c>
      <c r="M114" s="349">
        <f t="shared" ref="M114:M115" si="50">E114+I114</f>
        <v>0</v>
      </c>
      <c r="N114" s="349">
        <f t="shared" ref="N114:N115" si="51">F114+J114</f>
        <v>0</v>
      </c>
    </row>
    <row r="115" spans="1:15" s="315" customFormat="1" ht="29.25" customHeight="1">
      <c r="A115" s="312"/>
      <c r="B115" s="311" t="str">
        <f>$B$14</f>
        <v/>
      </c>
      <c r="C115" s="313"/>
      <c r="D115" s="313"/>
      <c r="E115" s="314"/>
      <c r="F115" s="314"/>
      <c r="G115" s="313"/>
      <c r="H115" s="313"/>
      <c r="I115" s="314"/>
      <c r="J115" s="314"/>
      <c r="K115" s="350">
        <f t="shared" si="48"/>
        <v>0</v>
      </c>
      <c r="L115" s="350">
        <f t="shared" si="49"/>
        <v>0</v>
      </c>
      <c r="M115" s="350">
        <f t="shared" si="50"/>
        <v>0</v>
      </c>
      <c r="N115" s="350">
        <f t="shared" si="51"/>
        <v>0</v>
      </c>
      <c r="O115" s="2"/>
    </row>
    <row r="116" spans="1:15" s="315" customFormat="1" ht="29.25" customHeight="1">
      <c r="A116" s="312"/>
      <c r="B116" s="316" t="str">
        <f>$B$16</f>
        <v/>
      </c>
      <c r="C116" s="317"/>
      <c r="D116" s="317"/>
      <c r="E116" s="318"/>
      <c r="F116" s="318"/>
      <c r="G116" s="317"/>
      <c r="H116" s="317"/>
      <c r="I116" s="318"/>
      <c r="J116" s="318"/>
      <c r="K116" s="350">
        <f t="shared" si="44"/>
        <v>0</v>
      </c>
      <c r="L116" s="350">
        <f t="shared" si="45"/>
        <v>0</v>
      </c>
      <c r="M116" s="350">
        <f t="shared" si="46"/>
        <v>0</v>
      </c>
      <c r="N116" s="350">
        <f t="shared" si="47"/>
        <v>0</v>
      </c>
      <c r="O116" s="2"/>
    </row>
    <row r="117" spans="1:15">
      <c r="A117" s="222"/>
      <c r="B117" s="226" t="s">
        <v>752</v>
      </c>
      <c r="C117" s="116">
        <f t="shared" ref="C117:N117" si="52">SUM(C111:C116)</f>
        <v>0</v>
      </c>
      <c r="D117" s="116">
        <f t="shared" si="52"/>
        <v>0</v>
      </c>
      <c r="E117" s="116">
        <f t="shared" si="52"/>
        <v>0</v>
      </c>
      <c r="F117" s="116">
        <f t="shared" si="52"/>
        <v>0</v>
      </c>
      <c r="G117" s="116">
        <f t="shared" si="52"/>
        <v>0</v>
      </c>
      <c r="H117" s="116">
        <f t="shared" si="52"/>
        <v>0</v>
      </c>
      <c r="I117" s="116">
        <f t="shared" si="52"/>
        <v>0</v>
      </c>
      <c r="J117" s="116">
        <f t="shared" si="52"/>
        <v>0</v>
      </c>
      <c r="K117" s="116">
        <f t="shared" si="52"/>
        <v>0</v>
      </c>
      <c r="L117" s="116">
        <f t="shared" si="52"/>
        <v>0</v>
      </c>
      <c r="M117" s="116">
        <f t="shared" si="52"/>
        <v>0</v>
      </c>
      <c r="N117" s="116">
        <f t="shared" si="52"/>
        <v>0</v>
      </c>
    </row>
    <row r="118" spans="1:15">
      <c r="A118" s="222"/>
      <c r="B118" s="222"/>
      <c r="C118" s="222"/>
      <c r="D118" s="222"/>
      <c r="E118" s="222"/>
      <c r="F118" s="222"/>
      <c r="G118" s="222"/>
      <c r="H118" s="222"/>
      <c r="I118" s="222"/>
      <c r="J118" s="222"/>
      <c r="K118" s="222"/>
      <c r="L118" s="222"/>
      <c r="M118" s="222"/>
      <c r="N118" s="222"/>
    </row>
    <row r="119" spans="1:15">
      <c r="A119" s="83"/>
      <c r="B119" s="1" t="s">
        <v>805</v>
      </c>
      <c r="C119" s="222"/>
      <c r="D119" s="222"/>
      <c r="E119" s="222"/>
      <c r="F119" s="222"/>
      <c r="G119" s="222"/>
      <c r="H119" s="222"/>
      <c r="I119" s="222"/>
      <c r="J119" s="222"/>
      <c r="K119" s="222"/>
      <c r="L119" s="222"/>
      <c r="M119" s="222"/>
      <c r="N119" s="222"/>
    </row>
    <row r="120" spans="1:15">
      <c r="A120" s="222"/>
      <c r="B120" s="118"/>
      <c r="C120" s="239" t="s">
        <v>817</v>
      </c>
      <c r="D120" s="239"/>
      <c r="E120" s="240"/>
      <c r="F120" s="239"/>
      <c r="G120" s="241" t="s">
        <v>818</v>
      </c>
      <c r="H120" s="239"/>
      <c r="I120" s="240"/>
      <c r="J120" s="240"/>
      <c r="K120" s="241" t="s">
        <v>752</v>
      </c>
      <c r="L120" s="239"/>
      <c r="M120" s="240"/>
      <c r="N120" s="240"/>
    </row>
    <row r="121" spans="1:15" ht="28.5" customHeight="1">
      <c r="A121" s="222"/>
      <c r="B121" s="27"/>
      <c r="C121" s="242"/>
      <c r="D121" s="242"/>
      <c r="E121" s="560" t="s">
        <v>819</v>
      </c>
      <c r="F121" s="561"/>
      <c r="G121" s="243"/>
      <c r="H121" s="242"/>
      <c r="I121" s="560" t="s">
        <v>819</v>
      </c>
      <c r="J121" s="562"/>
      <c r="K121" s="243"/>
      <c r="L121" s="242"/>
      <c r="M121" s="560" t="s">
        <v>819</v>
      </c>
      <c r="N121" s="562"/>
    </row>
    <row r="122" spans="1:15">
      <c r="A122" s="222"/>
      <c r="B122" s="31" t="s">
        <v>780</v>
      </c>
      <c r="C122" s="227" t="s">
        <v>71</v>
      </c>
      <c r="D122" s="227" t="s">
        <v>784</v>
      </c>
      <c r="E122" s="227" t="s">
        <v>71</v>
      </c>
      <c r="F122" s="227" t="s">
        <v>784</v>
      </c>
      <c r="G122" s="227" t="s">
        <v>71</v>
      </c>
      <c r="H122" s="227" t="s">
        <v>784</v>
      </c>
      <c r="I122" s="227" t="s">
        <v>71</v>
      </c>
      <c r="J122" s="227" t="s">
        <v>784</v>
      </c>
      <c r="K122" s="227" t="s">
        <v>71</v>
      </c>
      <c r="L122" s="227" t="s">
        <v>784</v>
      </c>
      <c r="M122" s="227" t="s">
        <v>71</v>
      </c>
      <c r="N122" s="227" t="s">
        <v>784</v>
      </c>
    </row>
    <row r="123" spans="1:15" ht="10.5" customHeight="1">
      <c r="A123" s="222"/>
      <c r="B123" s="78"/>
      <c r="C123" s="120" t="str">
        <f>IF(集計用データ!$B$7=3,"100本/ｹｰｽ及び鉢","トン")</f>
        <v>トン</v>
      </c>
      <c r="D123" s="115" t="s">
        <v>328</v>
      </c>
      <c r="E123" s="120" t="str">
        <f>IF(集計用データ!$B$7=3,"100本/ｹｰｽ及び鉢","トン")</f>
        <v>トン</v>
      </c>
      <c r="F123" s="115" t="s">
        <v>328</v>
      </c>
      <c r="G123" s="120" t="str">
        <f>IF(集計用データ!$B$7=3,"100本/ｹｰｽ及び鉢","トン")</f>
        <v>トン</v>
      </c>
      <c r="H123" s="115" t="s">
        <v>328</v>
      </c>
      <c r="I123" s="120" t="str">
        <f>IF(集計用データ!$B$7=3,"100本/ｹｰｽ及び鉢","トン")</f>
        <v>トン</v>
      </c>
      <c r="J123" s="115" t="s">
        <v>328</v>
      </c>
      <c r="K123" s="120" t="str">
        <f>IF(集計用データ!$B$7=3,"100本/ｹｰｽ及び鉢","トン")</f>
        <v>トン</v>
      </c>
      <c r="L123" s="115" t="s">
        <v>328</v>
      </c>
      <c r="M123" s="120" t="str">
        <f>IF(集計用データ!$B$7=3,"100本/ｹｰｽ及び鉢","トン")</f>
        <v>トン</v>
      </c>
      <c r="N123" s="115" t="s">
        <v>328</v>
      </c>
    </row>
    <row r="124" spans="1:15" ht="29.25" customHeight="1">
      <c r="A124" s="222"/>
      <c r="B124" s="320" t="str">
        <f>$B$6</f>
        <v/>
      </c>
      <c r="C124" s="324"/>
      <c r="D124" s="279"/>
      <c r="E124" s="325"/>
      <c r="F124" s="235"/>
      <c r="G124" s="279"/>
      <c r="H124" s="279"/>
      <c r="I124" s="235"/>
      <c r="J124" s="235"/>
      <c r="K124" s="349">
        <f>C124+G124</f>
        <v>0</v>
      </c>
      <c r="L124" s="349">
        <f>D124+H124</f>
        <v>0</v>
      </c>
      <c r="M124" s="349">
        <f>E124+I124</f>
        <v>0</v>
      </c>
      <c r="N124" s="349">
        <f>F124+J124</f>
        <v>0</v>
      </c>
    </row>
    <row r="125" spans="1:15" ht="29.25" customHeight="1">
      <c r="A125" s="222"/>
      <c r="B125" s="311" t="str">
        <f>$B$8</f>
        <v/>
      </c>
      <c r="C125" s="280"/>
      <c r="D125" s="280"/>
      <c r="E125" s="236"/>
      <c r="F125" s="236"/>
      <c r="G125" s="280"/>
      <c r="H125" s="280"/>
      <c r="I125" s="236"/>
      <c r="J125" s="236"/>
      <c r="K125" s="349">
        <f t="shared" ref="K125:K129" si="53">C125+G125</f>
        <v>0</v>
      </c>
      <c r="L125" s="349">
        <f t="shared" ref="L125:L129" si="54">D125+H125</f>
        <v>0</v>
      </c>
      <c r="M125" s="349">
        <f t="shared" ref="M125:M129" si="55">E125+I125</f>
        <v>0</v>
      </c>
      <c r="N125" s="349">
        <f t="shared" ref="N125:N129" si="56">F125+J125</f>
        <v>0</v>
      </c>
    </row>
    <row r="126" spans="1:15" s="315" customFormat="1" ht="29.25" customHeight="1">
      <c r="A126" s="312"/>
      <c r="B126" s="311" t="str">
        <f>$B$10</f>
        <v/>
      </c>
      <c r="C126" s="313"/>
      <c r="D126" s="313"/>
      <c r="E126" s="314"/>
      <c r="F126" s="314"/>
      <c r="G126" s="313"/>
      <c r="H126" s="313"/>
      <c r="I126" s="314"/>
      <c r="J126" s="314"/>
      <c r="K126" s="350">
        <f t="shared" si="53"/>
        <v>0</v>
      </c>
      <c r="L126" s="350">
        <f t="shared" si="54"/>
        <v>0</v>
      </c>
      <c r="M126" s="350">
        <f t="shared" si="55"/>
        <v>0</v>
      </c>
      <c r="N126" s="350">
        <f t="shared" si="56"/>
        <v>0</v>
      </c>
      <c r="O126" s="2"/>
    </row>
    <row r="127" spans="1:15" ht="29.25" customHeight="1">
      <c r="A127" s="222"/>
      <c r="B127" s="311" t="str">
        <f>$B$12</f>
        <v/>
      </c>
      <c r="C127" s="280"/>
      <c r="D127" s="280"/>
      <c r="E127" s="236"/>
      <c r="F127" s="236"/>
      <c r="G127" s="280"/>
      <c r="H127" s="280"/>
      <c r="I127" s="236"/>
      <c r="J127" s="236"/>
      <c r="K127" s="349">
        <f t="shared" si="53"/>
        <v>0</v>
      </c>
      <c r="L127" s="349">
        <f t="shared" si="54"/>
        <v>0</v>
      </c>
      <c r="M127" s="349">
        <f t="shared" si="55"/>
        <v>0</v>
      </c>
      <c r="N127" s="349">
        <f t="shared" si="56"/>
        <v>0</v>
      </c>
    </row>
    <row r="128" spans="1:15" s="315" customFormat="1" ht="29.25" customHeight="1">
      <c r="A128" s="312"/>
      <c r="B128" s="311" t="str">
        <f>$B$14</f>
        <v/>
      </c>
      <c r="C128" s="313"/>
      <c r="D128" s="313"/>
      <c r="E128" s="314"/>
      <c r="F128" s="314"/>
      <c r="G128" s="313"/>
      <c r="H128" s="313"/>
      <c r="I128" s="314"/>
      <c r="J128" s="314"/>
      <c r="K128" s="350">
        <f t="shared" si="53"/>
        <v>0</v>
      </c>
      <c r="L128" s="350">
        <f t="shared" si="54"/>
        <v>0</v>
      </c>
      <c r="M128" s="350">
        <f t="shared" si="55"/>
        <v>0</v>
      </c>
      <c r="N128" s="350">
        <f t="shared" si="56"/>
        <v>0</v>
      </c>
      <c r="O128" s="2"/>
    </row>
    <row r="129" spans="1:15" s="315" customFormat="1" ht="29.25" customHeight="1">
      <c r="A129" s="312"/>
      <c r="B129" s="316" t="str">
        <f>$B$16</f>
        <v/>
      </c>
      <c r="C129" s="317"/>
      <c r="D129" s="317"/>
      <c r="E129" s="318"/>
      <c r="F129" s="318"/>
      <c r="G129" s="317"/>
      <c r="H129" s="317"/>
      <c r="I129" s="318"/>
      <c r="J129" s="318"/>
      <c r="K129" s="350">
        <f t="shared" si="53"/>
        <v>0</v>
      </c>
      <c r="L129" s="350">
        <f t="shared" si="54"/>
        <v>0</v>
      </c>
      <c r="M129" s="350">
        <f t="shared" si="55"/>
        <v>0</v>
      </c>
      <c r="N129" s="350">
        <f t="shared" si="56"/>
        <v>0</v>
      </c>
      <c r="O129" s="2"/>
    </row>
    <row r="130" spans="1:15">
      <c r="A130" s="222"/>
      <c r="B130" s="226" t="s">
        <v>752</v>
      </c>
      <c r="C130" s="116">
        <f t="shared" ref="C130:N130" si="57">SUM(C124:C129)</f>
        <v>0</v>
      </c>
      <c r="D130" s="116">
        <f t="shared" si="57"/>
        <v>0</v>
      </c>
      <c r="E130" s="116">
        <f t="shared" si="57"/>
        <v>0</v>
      </c>
      <c r="F130" s="116">
        <f t="shared" si="57"/>
        <v>0</v>
      </c>
      <c r="G130" s="116">
        <f t="shared" si="57"/>
        <v>0</v>
      </c>
      <c r="H130" s="116">
        <f t="shared" si="57"/>
        <v>0</v>
      </c>
      <c r="I130" s="116">
        <f t="shared" si="57"/>
        <v>0</v>
      </c>
      <c r="J130" s="116">
        <f t="shared" si="57"/>
        <v>0</v>
      </c>
      <c r="K130" s="116">
        <f t="shared" si="57"/>
        <v>0</v>
      </c>
      <c r="L130" s="116">
        <f t="shared" si="57"/>
        <v>0</v>
      </c>
      <c r="M130" s="116">
        <f t="shared" si="57"/>
        <v>0</v>
      </c>
      <c r="N130" s="116">
        <f t="shared" si="57"/>
        <v>0</v>
      </c>
    </row>
    <row r="131" spans="1:15">
      <c r="A131" s="222"/>
      <c r="B131" s="222"/>
      <c r="C131" s="222"/>
      <c r="D131" s="222"/>
      <c r="E131" s="222"/>
      <c r="F131" s="222"/>
      <c r="G131" s="222"/>
      <c r="H131" s="222"/>
      <c r="I131" s="222"/>
      <c r="J131" s="222"/>
      <c r="K131" s="222"/>
      <c r="L131" s="222"/>
      <c r="M131" s="222"/>
      <c r="N131" s="222"/>
    </row>
    <row r="133" spans="1:15">
      <c r="A133" s="83" t="s">
        <v>820</v>
      </c>
      <c r="B133" s="1" t="s">
        <v>821</v>
      </c>
    </row>
    <row r="134" spans="1:15">
      <c r="A134" s="83"/>
      <c r="B134" s="1" t="s">
        <v>808</v>
      </c>
    </row>
    <row r="135" spans="1:15">
      <c r="B135" s="550" t="s">
        <v>822</v>
      </c>
      <c r="C135" s="551"/>
      <c r="D135" s="552"/>
      <c r="E135" s="402" t="s">
        <v>804</v>
      </c>
      <c r="F135" s="403"/>
      <c r="G135" s="403"/>
      <c r="H135" s="403"/>
      <c r="I135" s="403"/>
      <c r="J135" s="403"/>
      <c r="K135" s="403"/>
      <c r="L135" s="403"/>
      <c r="M135" s="403"/>
      <c r="N135" s="404"/>
    </row>
    <row r="136" spans="1:15">
      <c r="B136" s="81" t="s">
        <v>823</v>
      </c>
      <c r="C136" s="553" t="s">
        <v>824</v>
      </c>
      <c r="D136" s="554"/>
      <c r="E136" s="405"/>
      <c r="F136" s="406"/>
      <c r="G136" s="406"/>
      <c r="H136" s="406"/>
      <c r="I136" s="406"/>
      <c r="J136" s="406"/>
      <c r="K136" s="406"/>
      <c r="L136" s="406"/>
      <c r="M136" s="406"/>
      <c r="N136" s="407"/>
    </row>
    <row r="137" spans="1:15" ht="40.700000000000003" customHeight="1">
      <c r="B137" s="244" t="s">
        <v>814</v>
      </c>
      <c r="C137" s="555" t="s">
        <v>814</v>
      </c>
      <c r="D137" s="556"/>
      <c r="E137" s="557"/>
      <c r="F137" s="558"/>
      <c r="G137" s="558"/>
      <c r="H137" s="558"/>
      <c r="I137" s="558"/>
      <c r="J137" s="558"/>
      <c r="K137" s="558"/>
      <c r="L137" s="558"/>
      <c r="M137" s="558"/>
      <c r="N137" s="559"/>
    </row>
    <row r="139" spans="1:15">
      <c r="A139" s="83"/>
      <c r="B139" s="1" t="s">
        <v>805</v>
      </c>
    </row>
    <row r="140" spans="1:15">
      <c r="B140" s="550" t="s">
        <v>822</v>
      </c>
      <c r="C140" s="551"/>
      <c r="D140" s="552"/>
      <c r="E140" s="402" t="s">
        <v>804</v>
      </c>
      <c r="F140" s="403"/>
      <c r="G140" s="403"/>
      <c r="H140" s="403"/>
      <c r="I140" s="403"/>
      <c r="J140" s="403"/>
      <c r="K140" s="403"/>
      <c r="L140" s="403"/>
      <c r="M140" s="403"/>
      <c r="N140" s="404"/>
    </row>
    <row r="141" spans="1:15">
      <c r="B141" s="81" t="s">
        <v>823</v>
      </c>
      <c r="C141" s="553" t="s">
        <v>824</v>
      </c>
      <c r="D141" s="554"/>
      <c r="E141" s="405"/>
      <c r="F141" s="406"/>
      <c r="G141" s="406"/>
      <c r="H141" s="406"/>
      <c r="I141" s="406"/>
      <c r="J141" s="406"/>
      <c r="K141" s="406"/>
      <c r="L141" s="406"/>
      <c r="M141" s="406"/>
      <c r="N141" s="407"/>
    </row>
    <row r="142" spans="1:15" ht="40.700000000000003" customHeight="1">
      <c r="B142" s="244" t="s">
        <v>814</v>
      </c>
      <c r="C142" s="555" t="s">
        <v>814</v>
      </c>
      <c r="D142" s="556"/>
      <c r="E142" s="557"/>
      <c r="F142" s="558"/>
      <c r="G142" s="558"/>
      <c r="H142" s="558"/>
      <c r="I142" s="558"/>
      <c r="J142" s="558"/>
      <c r="K142" s="558"/>
      <c r="L142" s="558"/>
      <c r="M142" s="558"/>
      <c r="N142" s="559"/>
    </row>
  </sheetData>
  <sheetProtection sheet="1" formatCells="0" formatColumns="0" formatRows="0" selectLockedCells="1" autoFilter="0" pivotTables="0"/>
  <mergeCells count="420">
    <mergeCell ref="B140:D140"/>
    <mergeCell ref="E140:N141"/>
    <mergeCell ref="C141:D141"/>
    <mergeCell ref="C142:D142"/>
    <mergeCell ref="E142:N142"/>
    <mergeCell ref="C103:D103"/>
    <mergeCell ref="E103:F103"/>
    <mergeCell ref="G103:H103"/>
    <mergeCell ref="I103:J103"/>
    <mergeCell ref="K103:L103"/>
    <mergeCell ref="M103:N103"/>
    <mergeCell ref="E121:F121"/>
    <mergeCell ref="I121:J121"/>
    <mergeCell ref="M121:N121"/>
    <mergeCell ref="E137:N137"/>
    <mergeCell ref="E108:F108"/>
    <mergeCell ref="I108:J108"/>
    <mergeCell ref="M108:N108"/>
    <mergeCell ref="B135:D135"/>
    <mergeCell ref="C136:D136"/>
    <mergeCell ref="C137:D137"/>
    <mergeCell ref="E135:N136"/>
    <mergeCell ref="C92:D92"/>
    <mergeCell ref="E92:F92"/>
    <mergeCell ref="G92:H92"/>
    <mergeCell ref="I92:L92"/>
    <mergeCell ref="M92:N93"/>
    <mergeCell ref="C93:C94"/>
    <mergeCell ref="D93:D94"/>
    <mergeCell ref="E93:E94"/>
    <mergeCell ref="F93:F94"/>
    <mergeCell ref="G93:G94"/>
    <mergeCell ref="H93:H94"/>
    <mergeCell ref="I93:I94"/>
    <mergeCell ref="J93:J94"/>
    <mergeCell ref="K93:L93"/>
    <mergeCell ref="B73:B74"/>
    <mergeCell ref="C73:D73"/>
    <mergeCell ref="E73:F73"/>
    <mergeCell ref="G73:H73"/>
    <mergeCell ref="I73:J73"/>
    <mergeCell ref="K73:L74"/>
    <mergeCell ref="C74:D74"/>
    <mergeCell ref="E74:F74"/>
    <mergeCell ref="G74:H74"/>
    <mergeCell ref="I74:J74"/>
    <mergeCell ref="B71:B72"/>
    <mergeCell ref="C71:D71"/>
    <mergeCell ref="E71:F71"/>
    <mergeCell ref="G71:H71"/>
    <mergeCell ref="I71:J71"/>
    <mergeCell ref="K71:L72"/>
    <mergeCell ref="C72:D72"/>
    <mergeCell ref="E72:F72"/>
    <mergeCell ref="G72:H72"/>
    <mergeCell ref="I72:J72"/>
    <mergeCell ref="B69:B70"/>
    <mergeCell ref="C69:D69"/>
    <mergeCell ref="E69:F69"/>
    <mergeCell ref="G69:H69"/>
    <mergeCell ref="I69:J69"/>
    <mergeCell ref="K69:L70"/>
    <mergeCell ref="C70:D70"/>
    <mergeCell ref="E70:F70"/>
    <mergeCell ref="G70:H70"/>
    <mergeCell ref="I70:J70"/>
    <mergeCell ref="B67:B68"/>
    <mergeCell ref="C67:D67"/>
    <mergeCell ref="E67:F67"/>
    <mergeCell ref="G67:H67"/>
    <mergeCell ref="I67:J67"/>
    <mergeCell ref="K67:L68"/>
    <mergeCell ref="C68:D68"/>
    <mergeCell ref="E68:F68"/>
    <mergeCell ref="G68:H68"/>
    <mergeCell ref="I68:J68"/>
    <mergeCell ref="B65:B66"/>
    <mergeCell ref="C65:D65"/>
    <mergeCell ref="E65:F65"/>
    <mergeCell ref="G65:H65"/>
    <mergeCell ref="I65:J65"/>
    <mergeCell ref="K65:L66"/>
    <mergeCell ref="C66:D66"/>
    <mergeCell ref="E66:F66"/>
    <mergeCell ref="G66:H66"/>
    <mergeCell ref="I66:J66"/>
    <mergeCell ref="K61:L62"/>
    <mergeCell ref="C62:D62"/>
    <mergeCell ref="E62:F62"/>
    <mergeCell ref="G62:H62"/>
    <mergeCell ref="I62:J62"/>
    <mergeCell ref="B63:B64"/>
    <mergeCell ref="C63:D63"/>
    <mergeCell ref="E63:F63"/>
    <mergeCell ref="G63:H63"/>
    <mergeCell ref="I63:J63"/>
    <mergeCell ref="K63:L64"/>
    <mergeCell ref="C64:D64"/>
    <mergeCell ref="E64:F64"/>
    <mergeCell ref="G64:H64"/>
    <mergeCell ref="I64:J64"/>
    <mergeCell ref="C60:D60"/>
    <mergeCell ref="E60:F60"/>
    <mergeCell ref="G60:H60"/>
    <mergeCell ref="I60:J60"/>
    <mergeCell ref="B61:B62"/>
    <mergeCell ref="C61:D61"/>
    <mergeCell ref="E61:F61"/>
    <mergeCell ref="G61:H61"/>
    <mergeCell ref="I61:J61"/>
    <mergeCell ref="K55:L55"/>
    <mergeCell ref="M55:N55"/>
    <mergeCell ref="C56:D56"/>
    <mergeCell ref="E56:F56"/>
    <mergeCell ref="G56:H56"/>
    <mergeCell ref="I56:J56"/>
    <mergeCell ref="K56:L56"/>
    <mergeCell ref="M56:N56"/>
    <mergeCell ref="C58:D59"/>
    <mergeCell ref="E58:F59"/>
    <mergeCell ref="G58:H59"/>
    <mergeCell ref="I58:J59"/>
    <mergeCell ref="K58:L59"/>
    <mergeCell ref="M51:N51"/>
    <mergeCell ref="C52:D52"/>
    <mergeCell ref="E52:F52"/>
    <mergeCell ref="G52:H52"/>
    <mergeCell ref="I52:J52"/>
    <mergeCell ref="K52:L52"/>
    <mergeCell ref="M52:N52"/>
    <mergeCell ref="B53:B54"/>
    <mergeCell ref="C53:D53"/>
    <mergeCell ref="E53:F53"/>
    <mergeCell ref="G53:H53"/>
    <mergeCell ref="I53:J53"/>
    <mergeCell ref="K53:L53"/>
    <mergeCell ref="M53:N53"/>
    <mergeCell ref="C54:D54"/>
    <mergeCell ref="E54:F54"/>
    <mergeCell ref="G54:H54"/>
    <mergeCell ref="I54:J54"/>
    <mergeCell ref="K54:L54"/>
    <mergeCell ref="M54:N54"/>
    <mergeCell ref="M47:N47"/>
    <mergeCell ref="C48:D48"/>
    <mergeCell ref="E48:F48"/>
    <mergeCell ref="G48:H48"/>
    <mergeCell ref="I48:J48"/>
    <mergeCell ref="K48:L48"/>
    <mergeCell ref="M48:N48"/>
    <mergeCell ref="B49:B50"/>
    <mergeCell ref="C49:D49"/>
    <mergeCell ref="E49:F49"/>
    <mergeCell ref="G49:H49"/>
    <mergeCell ref="I49:J49"/>
    <mergeCell ref="K49:L49"/>
    <mergeCell ref="M49:N49"/>
    <mergeCell ref="C50:D50"/>
    <mergeCell ref="E50:F50"/>
    <mergeCell ref="G50:H50"/>
    <mergeCell ref="I50:J50"/>
    <mergeCell ref="K50:L50"/>
    <mergeCell ref="M50:N50"/>
    <mergeCell ref="M44:N44"/>
    <mergeCell ref="B45:B46"/>
    <mergeCell ref="C45:D45"/>
    <mergeCell ref="E45:F45"/>
    <mergeCell ref="G45:H45"/>
    <mergeCell ref="I45:J45"/>
    <mergeCell ref="K45:L45"/>
    <mergeCell ref="M45:N45"/>
    <mergeCell ref="C46:D46"/>
    <mergeCell ref="E46:F46"/>
    <mergeCell ref="G46:H46"/>
    <mergeCell ref="I46:J46"/>
    <mergeCell ref="K46:L46"/>
    <mergeCell ref="M46:N46"/>
    <mergeCell ref="B32:B33"/>
    <mergeCell ref="C32:D32"/>
    <mergeCell ref="E32:F32"/>
    <mergeCell ref="G32:H32"/>
    <mergeCell ref="I32:J32"/>
    <mergeCell ref="K32:L33"/>
    <mergeCell ref="C33:D33"/>
    <mergeCell ref="E33:F33"/>
    <mergeCell ref="G33:H33"/>
    <mergeCell ref="I33:J33"/>
    <mergeCell ref="B30:B31"/>
    <mergeCell ref="C30:D30"/>
    <mergeCell ref="E30:F30"/>
    <mergeCell ref="G30:H30"/>
    <mergeCell ref="I30:J30"/>
    <mergeCell ref="K30:L31"/>
    <mergeCell ref="C31:D31"/>
    <mergeCell ref="E31:F31"/>
    <mergeCell ref="G31:H31"/>
    <mergeCell ref="I31:J31"/>
    <mergeCell ref="B14:B15"/>
    <mergeCell ref="C14:D14"/>
    <mergeCell ref="E14:F14"/>
    <mergeCell ref="G14:H14"/>
    <mergeCell ref="I14:J14"/>
    <mergeCell ref="K14:L14"/>
    <mergeCell ref="C15:D15"/>
    <mergeCell ref="E15:F15"/>
    <mergeCell ref="G15:H15"/>
    <mergeCell ref="I15:J15"/>
    <mergeCell ref="K15:L15"/>
    <mergeCell ref="B12:B13"/>
    <mergeCell ref="C12:D12"/>
    <mergeCell ref="E12:F12"/>
    <mergeCell ref="G12:H12"/>
    <mergeCell ref="I12:J12"/>
    <mergeCell ref="K12:L12"/>
    <mergeCell ref="C13:D13"/>
    <mergeCell ref="E13:F13"/>
    <mergeCell ref="G13:H13"/>
    <mergeCell ref="I13:J13"/>
    <mergeCell ref="K13:L13"/>
    <mergeCell ref="M78:N79"/>
    <mergeCell ref="E79:E80"/>
    <mergeCell ref="F79:F80"/>
    <mergeCell ref="G79:G80"/>
    <mergeCell ref="H79:H80"/>
    <mergeCell ref="I79:I80"/>
    <mergeCell ref="I28:J28"/>
    <mergeCell ref="I29:J29"/>
    <mergeCell ref="I35:J35"/>
    <mergeCell ref="E40:F41"/>
    <mergeCell ref="G40:H41"/>
    <mergeCell ref="I40:J41"/>
    <mergeCell ref="K40:L41"/>
    <mergeCell ref="M40:N41"/>
    <mergeCell ref="E42:F42"/>
    <mergeCell ref="G42:H42"/>
    <mergeCell ref="I42:J42"/>
    <mergeCell ref="K42:L42"/>
    <mergeCell ref="M42:N42"/>
    <mergeCell ref="E43:F43"/>
    <mergeCell ref="G43:H43"/>
    <mergeCell ref="I43:J43"/>
    <mergeCell ref="K43:L43"/>
    <mergeCell ref="M43:N43"/>
    <mergeCell ref="I19:J19"/>
    <mergeCell ref="I23:J23"/>
    <mergeCell ref="I21:J22"/>
    <mergeCell ref="J79:J80"/>
    <mergeCell ref="I27:J27"/>
    <mergeCell ref="I26:J26"/>
    <mergeCell ref="E23:F23"/>
    <mergeCell ref="G34:H34"/>
    <mergeCell ref="G35:H35"/>
    <mergeCell ref="G37:H37"/>
    <mergeCell ref="E44:F44"/>
    <mergeCell ref="G44:H44"/>
    <mergeCell ref="I44:J44"/>
    <mergeCell ref="E47:F47"/>
    <mergeCell ref="G47:H47"/>
    <mergeCell ref="I47:J47"/>
    <mergeCell ref="E51:F51"/>
    <mergeCell ref="G51:H51"/>
    <mergeCell ref="I51:J51"/>
    <mergeCell ref="E55:F55"/>
    <mergeCell ref="G55:H55"/>
    <mergeCell ref="I55:J55"/>
    <mergeCell ref="E36:F36"/>
    <mergeCell ref="E37:F37"/>
    <mergeCell ref="E11:F11"/>
    <mergeCell ref="E16:F16"/>
    <mergeCell ref="E17:F17"/>
    <mergeCell ref="E18:F18"/>
    <mergeCell ref="E19:F19"/>
    <mergeCell ref="K19:L19"/>
    <mergeCell ref="I24:J24"/>
    <mergeCell ref="I25:J25"/>
    <mergeCell ref="I36:J36"/>
    <mergeCell ref="K11:L11"/>
    <mergeCell ref="K16:L16"/>
    <mergeCell ref="K17:L17"/>
    <mergeCell ref="K18:L18"/>
    <mergeCell ref="I11:J11"/>
    <mergeCell ref="I16:J16"/>
    <mergeCell ref="I17:J17"/>
    <mergeCell ref="I18:J18"/>
    <mergeCell ref="G36:H36"/>
    <mergeCell ref="G21:H22"/>
    <mergeCell ref="E21:F22"/>
    <mergeCell ref="G29:H29"/>
    <mergeCell ref="I34:J34"/>
    <mergeCell ref="G11:H11"/>
    <mergeCell ref="G16:H16"/>
    <mergeCell ref="C25:D25"/>
    <mergeCell ref="C26:D26"/>
    <mergeCell ref="C27:D27"/>
    <mergeCell ref="C28:D28"/>
    <mergeCell ref="C34:D34"/>
    <mergeCell ref="C29:D29"/>
    <mergeCell ref="C35:D35"/>
    <mergeCell ref="G17:H17"/>
    <mergeCell ref="G18:H18"/>
    <mergeCell ref="G19:H19"/>
    <mergeCell ref="G25:H25"/>
    <mergeCell ref="G26:H26"/>
    <mergeCell ref="G27:H27"/>
    <mergeCell ref="G28:H28"/>
    <mergeCell ref="G23:H23"/>
    <mergeCell ref="G24:H24"/>
    <mergeCell ref="E24:F24"/>
    <mergeCell ref="E25:F25"/>
    <mergeCell ref="E27:F27"/>
    <mergeCell ref="E26:F26"/>
    <mergeCell ref="E28:F28"/>
    <mergeCell ref="E34:F34"/>
    <mergeCell ref="E29:F29"/>
    <mergeCell ref="E35:F35"/>
    <mergeCell ref="B36:B37"/>
    <mergeCell ref="C78:D78"/>
    <mergeCell ref="E78:F78"/>
    <mergeCell ref="G78:H78"/>
    <mergeCell ref="I78:L78"/>
    <mergeCell ref="K79:L79"/>
    <mergeCell ref="C79:C80"/>
    <mergeCell ref="D79:D80"/>
    <mergeCell ref="I37:J37"/>
    <mergeCell ref="C37:D37"/>
    <mergeCell ref="C40:D41"/>
    <mergeCell ref="C42:D42"/>
    <mergeCell ref="B43:B44"/>
    <mergeCell ref="C43:D43"/>
    <mergeCell ref="C44:D44"/>
    <mergeCell ref="K44:L44"/>
    <mergeCell ref="B47:B48"/>
    <mergeCell ref="C47:D47"/>
    <mergeCell ref="K47:L47"/>
    <mergeCell ref="B51:B52"/>
    <mergeCell ref="C51:D51"/>
    <mergeCell ref="K51:L51"/>
    <mergeCell ref="B55:B56"/>
    <mergeCell ref="C55:D55"/>
    <mergeCell ref="C89:D89"/>
    <mergeCell ref="E89:F89"/>
    <mergeCell ref="G89:H89"/>
    <mergeCell ref="I89:J89"/>
    <mergeCell ref="K89:L89"/>
    <mergeCell ref="M89:N89"/>
    <mergeCell ref="C36:D36"/>
    <mergeCell ref="K3:L4"/>
    <mergeCell ref="M3:N4"/>
    <mergeCell ref="K5:L5"/>
    <mergeCell ref="C3:D4"/>
    <mergeCell ref="E3:F4"/>
    <mergeCell ref="G3:H4"/>
    <mergeCell ref="I3:J4"/>
    <mergeCell ref="C5:D5"/>
    <mergeCell ref="E5:F5"/>
    <mergeCell ref="G5:H5"/>
    <mergeCell ref="I5:J5"/>
    <mergeCell ref="M5:N5"/>
    <mergeCell ref="E6:F6"/>
    <mergeCell ref="G6:H6"/>
    <mergeCell ref="I6:J6"/>
    <mergeCell ref="K6:L6"/>
    <mergeCell ref="K7:L7"/>
    <mergeCell ref="C8:D8"/>
    <mergeCell ref="C9:D9"/>
    <mergeCell ref="C10:D10"/>
    <mergeCell ref="G10:H10"/>
    <mergeCell ref="I7:J7"/>
    <mergeCell ref="I8:J8"/>
    <mergeCell ref="I9:J9"/>
    <mergeCell ref="I10:J10"/>
    <mergeCell ref="K8:L8"/>
    <mergeCell ref="K9:L9"/>
    <mergeCell ref="G7:H7"/>
    <mergeCell ref="G8:H8"/>
    <mergeCell ref="G9:H9"/>
    <mergeCell ref="C7:D7"/>
    <mergeCell ref="E7:F7"/>
    <mergeCell ref="E8:F8"/>
    <mergeCell ref="E9:F9"/>
    <mergeCell ref="E10:F10"/>
    <mergeCell ref="K10:L10"/>
    <mergeCell ref="K21:L22"/>
    <mergeCell ref="K24:L25"/>
    <mergeCell ref="K26:L27"/>
    <mergeCell ref="K28:L29"/>
    <mergeCell ref="K34:L35"/>
    <mergeCell ref="K36:L37"/>
    <mergeCell ref="C6:D6"/>
    <mergeCell ref="B6:B7"/>
    <mergeCell ref="B8:B9"/>
    <mergeCell ref="B10:B11"/>
    <mergeCell ref="B16:B17"/>
    <mergeCell ref="B34:B35"/>
    <mergeCell ref="B18:B19"/>
    <mergeCell ref="B24:B25"/>
    <mergeCell ref="B26:B27"/>
    <mergeCell ref="B28:B29"/>
    <mergeCell ref="C21:D22"/>
    <mergeCell ref="C24:D24"/>
    <mergeCell ref="C23:D23"/>
    <mergeCell ref="C11:D11"/>
    <mergeCell ref="C16:D16"/>
    <mergeCell ref="C17:D17"/>
    <mergeCell ref="C18:D18"/>
    <mergeCell ref="C19:D19"/>
    <mergeCell ref="M15:N15"/>
    <mergeCell ref="M16:N16"/>
    <mergeCell ref="M17:N17"/>
    <mergeCell ref="M18:N18"/>
    <mergeCell ref="M19:N19"/>
    <mergeCell ref="M6:N6"/>
    <mergeCell ref="M7:N7"/>
    <mergeCell ref="M8:N8"/>
    <mergeCell ref="M9:N9"/>
    <mergeCell ref="M10:N10"/>
    <mergeCell ref="M11:N11"/>
    <mergeCell ref="M12:N12"/>
    <mergeCell ref="M13:N13"/>
    <mergeCell ref="M14:N14"/>
  </mergeCells>
  <phoneticPr fontId="3"/>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rowBreaks count="3" manualBreakCount="3">
    <brk id="38" max="13" man="1"/>
    <brk id="75" max="13" man="1"/>
    <brk id="104" max="13"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201"/>
  <sheetViews>
    <sheetView showZeros="0" view="pageBreakPreview" zoomScaleNormal="100" zoomScaleSheetLayoutView="100" workbookViewId="0">
      <selection activeCell="D36" sqref="D36"/>
    </sheetView>
  </sheetViews>
  <sheetFormatPr defaultColWidth="9" defaultRowHeight="13.5"/>
  <cols>
    <col min="1" max="1" width="4.625" style="1" customWidth="1"/>
    <col min="2" max="2" width="8.625" style="1" customWidth="1"/>
    <col min="3" max="3" width="5.125" style="1" customWidth="1"/>
    <col min="4" max="4" width="14.875" style="1" customWidth="1"/>
    <col min="5" max="5" width="13.875" style="1" bestFit="1" customWidth="1"/>
    <col min="6" max="6" width="12.125" style="1" customWidth="1"/>
    <col min="7" max="7" width="7.625" style="1" customWidth="1"/>
    <col min="8" max="8" width="22.125" style="1" customWidth="1"/>
    <col min="9" max="9" width="2.625" style="1" customWidth="1"/>
    <col min="10" max="16384" width="9" style="111"/>
  </cols>
  <sheetData>
    <row r="1" spans="1:9">
      <c r="A1" s="83" t="s">
        <v>825</v>
      </c>
      <c r="B1" s="1" t="s">
        <v>826</v>
      </c>
    </row>
    <row r="2" spans="1:9">
      <c r="A2" s="83"/>
      <c r="B2" s="1" t="s">
        <v>808</v>
      </c>
    </row>
    <row r="3" spans="1:9" ht="27">
      <c r="B3" s="71" t="s">
        <v>827</v>
      </c>
      <c r="C3" s="85" t="s">
        <v>828</v>
      </c>
      <c r="D3" s="85" t="s">
        <v>829</v>
      </c>
      <c r="E3" s="85" t="s">
        <v>830</v>
      </c>
      <c r="F3" s="112" t="s">
        <v>831</v>
      </c>
      <c r="G3" s="113" t="s">
        <v>832</v>
      </c>
      <c r="H3" s="113" t="s">
        <v>833</v>
      </c>
      <c r="I3" s="89"/>
    </row>
    <row r="4" spans="1:9" ht="10.5" customHeight="1">
      <c r="B4" s="92"/>
      <c r="C4" s="114"/>
      <c r="D4" s="114"/>
      <c r="E4" s="115" t="s">
        <v>328</v>
      </c>
      <c r="F4" s="115" t="s">
        <v>328</v>
      </c>
      <c r="G4" s="77"/>
      <c r="H4" s="77"/>
      <c r="I4" s="2"/>
    </row>
    <row r="5" spans="1:9" ht="12.95" customHeight="1">
      <c r="B5" s="564" t="s">
        <v>834</v>
      </c>
      <c r="C5" s="567" t="str">
        <f>IF(集計用データ!$B$7=1,コード表!AV$5,IF(集計用データ!$B$7=2,コード表!AV$9,IF(集計用データ!$B$7=3,コード表!AV$14,IF(集計用データ!$B$7=4,コード表!AV$18,IF(集計用データ!$B$7=5,コード表!AV$22,"")))))</f>
        <v/>
      </c>
      <c r="D5" s="264">
        <f>IF(OR(集計用データ!$B$7=1,集計用データ!$B$7=5),コード表!AY5,IF(集計用データ!$B$7=2,コード表!AY35,IF(集計用データ!$B$7=3,コード表!AY50,IF(集計用データ!$B$7=4,コード表!AY65,0))))</f>
        <v>0</v>
      </c>
      <c r="E5" s="265"/>
      <c r="F5" s="266"/>
      <c r="G5" s="265"/>
      <c r="H5" s="267"/>
      <c r="I5" s="2"/>
    </row>
    <row r="6" spans="1:9">
      <c r="B6" s="565"/>
      <c r="C6" s="567"/>
      <c r="D6" s="268">
        <f>IF(OR(集計用データ!$B$7=1,集計用データ!$B$7=5),コード表!AY6,IF(集計用データ!$B$7=2,コード表!AY36,IF(集計用データ!$B$7=3,コード表!AY51,IF(集計用データ!$B$7=4,コード表!AY66,0))))</f>
        <v>0</v>
      </c>
      <c r="E6" s="269"/>
      <c r="F6" s="270"/>
      <c r="G6" s="269"/>
      <c r="H6" s="271"/>
      <c r="I6" s="2"/>
    </row>
    <row r="7" spans="1:9">
      <c r="B7" s="565"/>
      <c r="C7" s="567"/>
      <c r="D7" s="268">
        <f>IF(OR(集計用データ!$B$7=1,集計用データ!$B$7=5),コード表!AY7,IF(集計用データ!$B$7=2,コード表!AY37,IF(集計用データ!$B$7=3,コード表!AY52,IF(集計用データ!$B$7=4,コード表!AY67,0))))</f>
        <v>0</v>
      </c>
      <c r="E7" s="269"/>
      <c r="F7" s="270"/>
      <c r="G7" s="269"/>
      <c r="H7" s="271"/>
      <c r="I7" s="2"/>
    </row>
    <row r="8" spans="1:9">
      <c r="B8" s="565"/>
      <c r="C8" s="567"/>
      <c r="D8" s="268">
        <f>IF(OR(集計用データ!$B$7=1,集計用データ!$B$7=5),コード表!AY8,IF(集計用データ!$B$7=2,コード表!AY38,IF(集計用データ!$B$7=3,コード表!AY53,IF(集計用データ!$B$7=4,コード表!AY68,0))))</f>
        <v>0</v>
      </c>
      <c r="E8" s="269"/>
      <c r="F8" s="270"/>
      <c r="G8" s="269"/>
      <c r="H8" s="271"/>
      <c r="I8" s="2"/>
    </row>
    <row r="9" spans="1:9">
      <c r="B9" s="565"/>
      <c r="C9" s="567"/>
      <c r="D9" s="268">
        <f>IF(OR(集計用データ!$B$7=1,集計用データ!$B$7=5),コード表!AY9,IF(集計用データ!$B$7=2,コード表!AY39,IF(集計用データ!$B$7=3,コード表!AY54,IF(集計用データ!$B$7=4,コード表!AY69,0))))</f>
        <v>0</v>
      </c>
      <c r="E9" s="269"/>
      <c r="F9" s="270"/>
      <c r="G9" s="269"/>
      <c r="H9" s="271"/>
      <c r="I9" s="2"/>
    </row>
    <row r="10" spans="1:9">
      <c r="B10" s="565"/>
      <c r="C10" s="567"/>
      <c r="D10" s="268">
        <f>IF(OR(集計用データ!$B$7=1,集計用データ!$B$7=5),コード表!AY10,IF(集計用データ!$B$7=2,コード表!AY40,IF(集計用データ!$B$7=3,コード表!AY55,IF(集計用データ!$B$7=4,コード表!AY70,0))))</f>
        <v>0</v>
      </c>
      <c r="E10" s="269"/>
      <c r="F10" s="270"/>
      <c r="G10" s="269"/>
      <c r="H10" s="271"/>
      <c r="I10" s="2"/>
    </row>
    <row r="11" spans="1:9">
      <c r="B11" s="565"/>
      <c r="C11" s="567"/>
      <c r="D11" s="268">
        <f>IF(OR(集計用データ!$B$7=1,集計用データ!$B$7=5),コード表!AY11,IF(集計用データ!$B$7=2,コード表!AY41,IF(集計用データ!$B$7=3,コード表!AY56,IF(集計用データ!$B$7=4,コード表!AY71,0))))</f>
        <v>0</v>
      </c>
      <c r="E11" s="269"/>
      <c r="F11" s="270"/>
      <c r="G11" s="269"/>
      <c r="H11" s="271"/>
      <c r="I11" s="2"/>
    </row>
    <row r="12" spans="1:9">
      <c r="B12" s="565"/>
      <c r="C12" s="567"/>
      <c r="D12" s="268">
        <f>IF(OR(集計用データ!$B$7=1,集計用データ!$B$7=5),コード表!AY12,IF(集計用データ!$B$7=2,コード表!AY42,IF(集計用データ!$B$7=3,コード表!AY57,IF(集計用データ!$B$7=4,コード表!AY72,0))))</f>
        <v>0</v>
      </c>
      <c r="E12" s="269"/>
      <c r="F12" s="270"/>
      <c r="G12" s="269"/>
      <c r="H12" s="271"/>
      <c r="I12" s="2"/>
    </row>
    <row r="13" spans="1:9">
      <c r="B13" s="565"/>
      <c r="C13" s="567"/>
      <c r="D13" s="268">
        <f>IF(OR(集計用データ!$B$7=1,集計用データ!$B$7=5),コード表!AY13,IF(集計用データ!$B$7=2,コード表!AY43,IF(集計用データ!$B$7=3,コード表!AY58,IF(集計用データ!$B$7=4,コード表!AY73,0))))</f>
        <v>0</v>
      </c>
      <c r="E13" s="269"/>
      <c r="F13" s="270"/>
      <c r="G13" s="269"/>
      <c r="H13" s="271"/>
      <c r="I13" s="2"/>
    </row>
    <row r="14" spans="1:9">
      <c r="B14" s="565"/>
      <c r="C14" s="567"/>
      <c r="D14" s="268">
        <f>IF(OR(集計用データ!$B$7=1,集計用データ!$B$7=5),コード表!AY14,IF(集計用データ!$B$7=2,コード表!AY44,IF(集計用データ!$B$7=3,コード表!AY59,IF(集計用データ!$B$7=4,コード表!AY74,0))))</f>
        <v>0</v>
      </c>
      <c r="E14" s="269"/>
      <c r="F14" s="270"/>
      <c r="G14" s="269"/>
      <c r="H14" s="271"/>
      <c r="I14" s="2"/>
    </row>
    <row r="15" spans="1:9">
      <c r="B15" s="565"/>
      <c r="C15" s="567"/>
      <c r="D15" s="268">
        <f>IF(OR(集計用データ!$B$7=1,集計用データ!$B$7=5),コード表!AY15,IF(集計用データ!$B$7=2,コード表!AY45,IF(集計用データ!$B$7=3,コード表!AY60,IF(集計用データ!$B$7=4,コード表!AY75,0))))</f>
        <v>0</v>
      </c>
      <c r="E15" s="269"/>
      <c r="F15" s="270"/>
      <c r="G15" s="269"/>
      <c r="H15" s="272"/>
      <c r="I15" s="2"/>
    </row>
    <row r="16" spans="1:9">
      <c r="B16" s="565"/>
      <c r="C16" s="567"/>
      <c r="D16" s="268">
        <f>IF(OR(集計用データ!$B$7=1,集計用データ!$B$7=5),コード表!AY16,IF(集計用データ!$B$7=2,コード表!AY46,IF(集計用データ!$B$7=3,コード表!AY61,IF(集計用データ!$B$7=4,コード表!AY76,0))))</f>
        <v>0</v>
      </c>
      <c r="E16" s="269"/>
      <c r="F16" s="270"/>
      <c r="G16" s="269"/>
      <c r="H16" s="271"/>
      <c r="I16" s="2"/>
    </row>
    <row r="17" spans="2:9">
      <c r="B17" s="565"/>
      <c r="C17" s="567"/>
      <c r="D17" s="268">
        <f>IF(OR(集計用データ!$B$7=1,集計用データ!$B$7=5),コード表!AY17,IF(集計用データ!$B$7=2,コード表!AY47,IF(集計用データ!$B$7=3,コード表!AY62,IF(集計用データ!$B$7=4,コード表!AY77,0))))</f>
        <v>0</v>
      </c>
      <c r="E17" s="269"/>
      <c r="F17" s="270"/>
      <c r="G17" s="269"/>
      <c r="H17" s="271"/>
      <c r="I17" s="2"/>
    </row>
    <row r="18" spans="2:9">
      <c r="B18" s="565"/>
      <c r="C18" s="568"/>
      <c r="D18" s="268">
        <f>IF(OR(集計用データ!$B$7=1,集計用データ!$B$7=5),コード表!AY18,IF(集計用データ!$B$7=2,コード表!AY48,IF(集計用データ!$B$7=3,コード表!AY63,IF(集計用データ!$B$7=4,コード表!AY78,0))))</f>
        <v>0</v>
      </c>
      <c r="E18" s="269"/>
      <c r="F18" s="270"/>
      <c r="G18" s="269"/>
      <c r="H18" s="271"/>
      <c r="I18" s="2"/>
    </row>
    <row r="19" spans="2:9">
      <c r="B19" s="565"/>
      <c r="C19" s="569" t="str">
        <f>IF(集計用データ!$B$7=1,コード表!AV$6,IF(集計用データ!$B$7=2,コード表!AV$10,IF(集計用データ!$B$7=3,コード表!AV$15,IF(集計用データ!$B$7=4,コード表!AV$19,IF(集計用データ!$B$7=5,コード表!AV$23,"")))))</f>
        <v/>
      </c>
      <c r="D19" s="264">
        <f>IF(集計用データ!$B$7=1,コード表!AY20,IF(OR(集計用データ!$B$7=2,集計用データ!$B$7=5),コード表!AY35,IF(集計用データ!$B$7=3,コード表!AY50,IF(集計用データ!$B$7=4,コード表!AY65,0))))</f>
        <v>0</v>
      </c>
      <c r="E19" s="265"/>
      <c r="F19" s="266"/>
      <c r="G19" s="265"/>
      <c r="H19" s="267"/>
      <c r="I19" s="2"/>
    </row>
    <row r="20" spans="2:9">
      <c r="B20" s="565"/>
      <c r="C20" s="570"/>
      <c r="D20" s="268">
        <f>IF(集計用データ!$B$7=1,コード表!AY21,IF(OR(集計用データ!$B$7=2,集計用データ!$B$7=5),コード表!AY36,IF(集計用データ!$B$7=3,コード表!AY51,IF(集計用データ!$B$7=4,コード表!AY66,0))))</f>
        <v>0</v>
      </c>
      <c r="E20" s="269"/>
      <c r="F20" s="270"/>
      <c r="G20" s="269"/>
      <c r="H20" s="271"/>
      <c r="I20" s="2"/>
    </row>
    <row r="21" spans="2:9">
      <c r="B21" s="565"/>
      <c r="C21" s="570"/>
      <c r="D21" s="268">
        <f>IF(集計用データ!$B$7=1,コード表!AY22,IF(OR(集計用データ!$B$7=2,集計用データ!$B$7=5),コード表!AY37,IF(集計用データ!$B$7=3,コード表!AY52,IF(集計用データ!$B$7=4,コード表!AY67,0))))</f>
        <v>0</v>
      </c>
      <c r="E21" s="269"/>
      <c r="F21" s="270"/>
      <c r="G21" s="269"/>
      <c r="H21" s="271"/>
      <c r="I21" s="2"/>
    </row>
    <row r="22" spans="2:9">
      <c r="B22" s="565"/>
      <c r="C22" s="570"/>
      <c r="D22" s="268">
        <f>IF(集計用データ!$B$7=1,コード表!AY23,IF(OR(集計用データ!$B$7=2,集計用データ!$B$7=5),コード表!AY38,IF(集計用データ!$B$7=3,コード表!AY53,IF(集計用データ!$B$7=4,コード表!AY68,0))))</f>
        <v>0</v>
      </c>
      <c r="E22" s="269"/>
      <c r="F22" s="270"/>
      <c r="G22" s="269"/>
      <c r="H22" s="271"/>
      <c r="I22" s="2"/>
    </row>
    <row r="23" spans="2:9">
      <c r="B23" s="565"/>
      <c r="C23" s="570"/>
      <c r="D23" s="268">
        <f>IF(集計用データ!$B$7=1,コード表!AY24,IF(OR(集計用データ!$B$7=2,集計用データ!$B$7=5),コード表!AY39,IF(集計用データ!$B$7=3,コード表!AY54,IF(集計用データ!$B$7=4,コード表!AY69,0))))</f>
        <v>0</v>
      </c>
      <c r="E23" s="269"/>
      <c r="F23" s="270"/>
      <c r="G23" s="269"/>
      <c r="H23" s="271"/>
      <c r="I23" s="2"/>
    </row>
    <row r="24" spans="2:9">
      <c r="B24" s="565"/>
      <c r="C24" s="570"/>
      <c r="D24" s="268">
        <f>IF(集計用データ!$B$7=1,コード表!AY25,IF(OR(集計用データ!$B$7=2,集計用データ!$B$7=5),コード表!AY40,IF(集計用データ!$B$7=3,コード表!AY55,IF(集計用データ!$B$7=4,コード表!AY70,0))))</f>
        <v>0</v>
      </c>
      <c r="E24" s="269"/>
      <c r="F24" s="270"/>
      <c r="G24" s="269"/>
      <c r="H24" s="271"/>
      <c r="I24" s="2"/>
    </row>
    <row r="25" spans="2:9">
      <c r="B25" s="565"/>
      <c r="C25" s="570"/>
      <c r="D25" s="268">
        <f>IF(集計用データ!$B$7=1,コード表!AY26,IF(OR(集計用データ!$B$7=2,集計用データ!$B$7=5),コード表!AY41,IF(集計用データ!$B$7=3,コード表!AY56,IF(集計用データ!$B$7=4,コード表!AY71,0))))</f>
        <v>0</v>
      </c>
      <c r="E25" s="269"/>
      <c r="F25" s="270"/>
      <c r="G25" s="269"/>
      <c r="H25" s="271"/>
      <c r="I25" s="2"/>
    </row>
    <row r="26" spans="2:9">
      <c r="B26" s="565"/>
      <c r="C26" s="570"/>
      <c r="D26" s="268">
        <f>IF(集計用データ!$B$7=1,コード表!AY27,IF(OR(集計用データ!$B$7=2,集計用データ!$B$7=5),コード表!AY42,IF(集計用データ!$B$7=3,コード表!AY57,IF(集計用データ!$B$7=4,コード表!AY72,0))))</f>
        <v>0</v>
      </c>
      <c r="E26" s="269"/>
      <c r="F26" s="270"/>
      <c r="G26" s="269"/>
      <c r="H26" s="271"/>
      <c r="I26" s="2"/>
    </row>
    <row r="27" spans="2:9">
      <c r="B27" s="565"/>
      <c r="C27" s="570"/>
      <c r="D27" s="268">
        <f>IF(集計用データ!$B$7=1,コード表!AY28,IF(OR(集計用データ!$B$7=2,集計用データ!$B$7=5),コード表!AY43,IF(集計用データ!$B$7=3,コード表!AY58,IF(集計用データ!$B$7=4,コード表!AY73,0))))</f>
        <v>0</v>
      </c>
      <c r="E27" s="269"/>
      <c r="F27" s="270"/>
      <c r="G27" s="269"/>
      <c r="H27" s="271"/>
      <c r="I27" s="2"/>
    </row>
    <row r="28" spans="2:9">
      <c r="B28" s="565"/>
      <c r="C28" s="570"/>
      <c r="D28" s="268">
        <f>IF(集計用データ!$B$7=1,コード表!AY29,IF(OR(集計用データ!$B$7=2,集計用データ!$B$7=5),コード表!AY44,IF(集計用データ!$B$7=3,コード表!AY59,IF(集計用データ!$B$7=4,コード表!AY74,0))))</f>
        <v>0</v>
      </c>
      <c r="E28" s="269"/>
      <c r="F28" s="270"/>
      <c r="G28" s="269"/>
      <c r="H28" s="271"/>
      <c r="I28" s="2"/>
    </row>
    <row r="29" spans="2:9">
      <c r="B29" s="565"/>
      <c r="C29" s="570"/>
      <c r="D29" s="268">
        <f>IF(集計用データ!$B$7=1,コード表!AY30,IF(OR(集計用データ!$B$7=2,集計用データ!$B$7=5),コード表!AY45,IF(集計用データ!$B$7=3,コード表!AY60,IF(集計用データ!$B$7=4,コード表!AY75,0))))</f>
        <v>0</v>
      </c>
      <c r="E29" s="269"/>
      <c r="F29" s="270"/>
      <c r="G29" s="269"/>
      <c r="H29" s="272"/>
      <c r="I29" s="2"/>
    </row>
    <row r="30" spans="2:9">
      <c r="B30" s="565"/>
      <c r="C30" s="570"/>
      <c r="D30" s="268">
        <f>IF(集計用データ!$B$7=1,コード表!AY31,IF(OR(集計用データ!$B$7=2,集計用データ!$B$7=5),コード表!AY46,IF(集計用データ!$B$7=3,コード表!AY61,IF(集計用データ!$B$7=4,コード表!AY76,0))))</f>
        <v>0</v>
      </c>
      <c r="E30" s="269"/>
      <c r="F30" s="270"/>
      <c r="G30" s="269"/>
      <c r="H30" s="271"/>
      <c r="I30" s="2"/>
    </row>
    <row r="31" spans="2:9">
      <c r="B31" s="565"/>
      <c r="C31" s="570"/>
      <c r="D31" s="268">
        <f>IF(集計用データ!$B$7=1,コード表!AY32,IF(OR(集計用データ!$B$7=2,集計用データ!$B$7=5),コード表!AY47,IF(集計用データ!$B$7=3,コード表!AY62,IF(集計用データ!$B$7=4,コード表!AY77,0))))</f>
        <v>0</v>
      </c>
      <c r="E31" s="269"/>
      <c r="F31" s="270"/>
      <c r="G31" s="269"/>
      <c r="H31" s="271"/>
      <c r="I31" s="2"/>
    </row>
    <row r="32" spans="2:9">
      <c r="B32" s="565"/>
      <c r="C32" s="571"/>
      <c r="D32" s="268">
        <f>IF(集計用データ!$B$7=1,コード表!AY33,IF(OR(集計用データ!$B$7=2,集計用データ!$B$7=5),コード表!AY48,IF(集計用データ!$B$7=3,コード表!AY63,IF(集計用データ!$B$7=4,コード表!AY78,0))))</f>
        <v>0</v>
      </c>
      <c r="E32" s="269"/>
      <c r="F32" s="270"/>
      <c r="G32" s="269"/>
      <c r="H32" s="271"/>
      <c r="I32" s="2"/>
    </row>
    <row r="33" spans="2:9">
      <c r="B33" s="565"/>
      <c r="C33" s="569" t="str">
        <f>IF(集計用データ!$B$7=1,コード表!AV$7,IF(集計用データ!$B$7=2,コード表!AV$11,IF(集計用データ!$B$7=3,コード表!AV$16,IF(集計用データ!$B$7=4,コード表!AV$20,IF(集計用データ!$B$7=5,コード表!AV$24,"")))))</f>
        <v/>
      </c>
      <c r="D33" s="264" t="str">
        <f>IF(集計用データ!$B$7=2,コード表!AY35,コード表!AY80)</f>
        <v>5/1000未満</v>
      </c>
      <c r="E33" s="265"/>
      <c r="F33" s="266"/>
      <c r="G33" s="265"/>
      <c r="H33" s="267"/>
      <c r="I33" s="2"/>
    </row>
    <row r="34" spans="2:9">
      <c r="B34" s="565"/>
      <c r="C34" s="570"/>
      <c r="D34" s="268" t="str">
        <f>IF(集計用データ!$B$7=2,コード表!AY36,コード表!AY81)</f>
        <v>5以上～10未満/1000</v>
      </c>
      <c r="E34" s="269"/>
      <c r="F34" s="270"/>
      <c r="G34" s="269"/>
      <c r="H34" s="271"/>
      <c r="I34" s="2"/>
    </row>
    <row r="35" spans="2:9">
      <c r="B35" s="565"/>
      <c r="C35" s="570"/>
      <c r="D35" s="268" t="str">
        <f>IF(集計用データ!$B$7=2,コード表!AY37,コード表!AY82)</f>
        <v>10以上～15未満/1000</v>
      </c>
      <c r="E35" s="269"/>
      <c r="F35" s="270"/>
      <c r="G35" s="269"/>
      <c r="H35" s="271"/>
      <c r="I35" s="2"/>
    </row>
    <row r="36" spans="2:9">
      <c r="B36" s="565"/>
      <c r="C36" s="570"/>
      <c r="D36" s="268" t="str">
        <f>IF(集計用データ!$B$7=2,コード表!AY38,コード表!AY83)</f>
        <v>15以上～20未満/1000</v>
      </c>
      <c r="E36" s="269"/>
      <c r="F36" s="270"/>
      <c r="G36" s="269"/>
      <c r="H36" s="271"/>
      <c r="I36" s="2"/>
    </row>
    <row r="37" spans="2:9">
      <c r="B37" s="565"/>
      <c r="C37" s="570"/>
      <c r="D37" s="268" t="str">
        <f>IF(集計用データ!$B$7=2,コード表!AY39,コード表!AY84)</f>
        <v>20以上～25未満/1000</v>
      </c>
      <c r="E37" s="269"/>
      <c r="F37" s="270"/>
      <c r="G37" s="269"/>
      <c r="H37" s="271"/>
      <c r="I37" s="2"/>
    </row>
    <row r="38" spans="2:9">
      <c r="B38" s="565"/>
      <c r="C38" s="570"/>
      <c r="D38" s="268" t="str">
        <f>IF(集計用データ!$B$7=2,コード表!AY40,コード表!AY85)</f>
        <v>25以上～30未満/1000</v>
      </c>
      <c r="E38" s="269"/>
      <c r="F38" s="270"/>
      <c r="G38" s="269"/>
      <c r="H38" s="271"/>
      <c r="I38" s="2"/>
    </row>
    <row r="39" spans="2:9">
      <c r="B39" s="565"/>
      <c r="C39" s="570"/>
      <c r="D39" s="268" t="str">
        <f>IF(集計用データ!$B$7=2,コード表!AY41,コード表!AY86)</f>
        <v>30以上～40未満/1000</v>
      </c>
      <c r="E39" s="269"/>
      <c r="F39" s="270"/>
      <c r="G39" s="269"/>
      <c r="H39" s="271"/>
      <c r="I39" s="2"/>
    </row>
    <row r="40" spans="2:9">
      <c r="B40" s="565"/>
      <c r="C40" s="570"/>
      <c r="D40" s="268" t="str">
        <f>IF(集計用データ!$B$7=2,コード表!AY42,コード表!AY87)</f>
        <v>40以上～50未満/1000</v>
      </c>
      <c r="E40" s="269"/>
      <c r="F40" s="270"/>
      <c r="G40" s="269"/>
      <c r="H40" s="271"/>
      <c r="I40" s="2"/>
    </row>
    <row r="41" spans="2:9">
      <c r="B41" s="565"/>
      <c r="C41" s="570"/>
      <c r="D41" s="268" t="str">
        <f>IF(集計用データ!$B$7=2,コード表!AY43,コード表!AY88)</f>
        <v>50以上～60未満/1000</v>
      </c>
      <c r="E41" s="269"/>
      <c r="F41" s="270"/>
      <c r="G41" s="269"/>
      <c r="H41" s="271"/>
      <c r="I41" s="2"/>
    </row>
    <row r="42" spans="2:9">
      <c r="B42" s="565"/>
      <c r="C42" s="570"/>
      <c r="D42" s="268" t="str">
        <f>IF(集計用データ!$B$7=2,コード表!AY44,コード表!AY89)</f>
        <v>60以上～70未満/1000</v>
      </c>
      <c r="E42" s="269"/>
      <c r="F42" s="270"/>
      <c r="G42" s="269"/>
      <c r="H42" s="271"/>
      <c r="I42" s="2"/>
    </row>
    <row r="43" spans="2:9">
      <c r="B43" s="565"/>
      <c r="C43" s="570"/>
      <c r="D43" s="268" t="str">
        <f>IF(集計用データ!$B$7=2,コード表!AY45,コード表!AY90)</f>
        <v>70以上～80未満/1000</v>
      </c>
      <c r="E43" s="269"/>
      <c r="F43" s="270"/>
      <c r="G43" s="269"/>
      <c r="H43" s="272"/>
      <c r="I43" s="2"/>
    </row>
    <row r="44" spans="2:9">
      <c r="B44" s="565"/>
      <c r="C44" s="570"/>
      <c r="D44" s="268" t="str">
        <f>IF(集計用データ!$B$7=2,コード表!AY46,コード表!AY91)</f>
        <v>80以上～90未満/1000</v>
      </c>
      <c r="E44" s="269"/>
      <c r="F44" s="270"/>
      <c r="G44" s="269"/>
      <c r="H44" s="271"/>
      <c r="I44" s="2"/>
    </row>
    <row r="45" spans="2:9">
      <c r="B45" s="565"/>
      <c r="C45" s="570"/>
      <c r="D45" s="268" t="str">
        <f>IF(集計用データ!$B$7=2,コード表!AY47,コード表!AY92)</f>
        <v>90以上～100未満/1000</v>
      </c>
      <c r="E45" s="269"/>
      <c r="F45" s="270"/>
      <c r="G45" s="269"/>
      <c r="H45" s="271"/>
      <c r="I45" s="2"/>
    </row>
    <row r="46" spans="2:9">
      <c r="B46" s="565"/>
      <c r="C46" s="571"/>
      <c r="D46" s="268" t="str">
        <f>IF(集計用データ!$B$7=2,コード表!AY48,コード表!AY93)</f>
        <v>100/1000以上</v>
      </c>
      <c r="E46" s="269"/>
      <c r="F46" s="270"/>
      <c r="G46" s="269"/>
      <c r="H46" s="271"/>
      <c r="I46" s="2"/>
    </row>
    <row r="47" spans="2:9">
      <c r="B47" s="565"/>
      <c r="C47" s="569" t="str">
        <f>IF(集計用データ!$B$7=2,コード表!AV$12,"")</f>
        <v/>
      </c>
      <c r="D47" s="268">
        <f>IF(AND(E33&gt;0,集計用データ!$B$7=2),コード表!AY80,0)</f>
        <v>0</v>
      </c>
      <c r="E47" s="269"/>
      <c r="F47" s="270"/>
      <c r="G47" s="269"/>
      <c r="H47" s="271"/>
      <c r="I47" s="2"/>
    </row>
    <row r="48" spans="2:9">
      <c r="B48" s="565"/>
      <c r="C48" s="572"/>
      <c r="D48" s="268">
        <f>IF(AND(E34&gt;0,集計用データ!$B$7=2),コード表!AY81,0)</f>
        <v>0</v>
      </c>
      <c r="E48" s="269"/>
      <c r="F48" s="270"/>
      <c r="G48" s="269"/>
      <c r="H48" s="271"/>
      <c r="I48" s="2"/>
    </row>
    <row r="49" spans="2:9">
      <c r="B49" s="565"/>
      <c r="C49" s="572"/>
      <c r="D49" s="268">
        <f>IF(AND(E35&gt;0,集計用データ!$B$7=2),コード表!AY82,0)</f>
        <v>0</v>
      </c>
      <c r="E49" s="269"/>
      <c r="F49" s="270"/>
      <c r="G49" s="269"/>
      <c r="H49" s="271"/>
      <c r="I49" s="2"/>
    </row>
    <row r="50" spans="2:9">
      <c r="B50" s="565"/>
      <c r="C50" s="572"/>
      <c r="D50" s="268">
        <f>IF(AND(E36&gt;0,集計用データ!$B$7=2),コード表!AY83,0)</f>
        <v>0</v>
      </c>
      <c r="E50" s="269"/>
      <c r="F50" s="270"/>
      <c r="G50" s="269"/>
      <c r="H50" s="271"/>
      <c r="I50" s="2"/>
    </row>
    <row r="51" spans="2:9">
      <c r="B51" s="565"/>
      <c r="C51" s="572"/>
      <c r="D51" s="268">
        <f>IF(AND(E37&gt;0,集計用データ!$B$7=2),コード表!AY84,0)</f>
        <v>0</v>
      </c>
      <c r="E51" s="269"/>
      <c r="F51" s="270"/>
      <c r="G51" s="269"/>
      <c r="H51" s="271"/>
      <c r="I51" s="2"/>
    </row>
    <row r="52" spans="2:9">
      <c r="B52" s="565"/>
      <c r="C52" s="572"/>
      <c r="D52" s="268">
        <f>IF(AND(E38&gt;0,集計用データ!$B$7=2),コード表!AY85,0)</f>
        <v>0</v>
      </c>
      <c r="E52" s="269"/>
      <c r="F52" s="270"/>
      <c r="G52" s="269"/>
      <c r="H52" s="271"/>
      <c r="I52" s="2"/>
    </row>
    <row r="53" spans="2:9" ht="13.7" customHeight="1">
      <c r="B53" s="565"/>
      <c r="C53" s="572"/>
      <c r="D53" s="268">
        <f>IF(AND(E39&gt;0,集計用データ!$B$7=2),コード表!AY86,0)</f>
        <v>0</v>
      </c>
      <c r="E53" s="269"/>
      <c r="F53" s="270"/>
      <c r="G53" s="269"/>
      <c r="H53" s="272"/>
      <c r="I53" s="2"/>
    </row>
    <row r="54" spans="2:9">
      <c r="B54" s="565"/>
      <c r="C54" s="572"/>
      <c r="D54" s="268">
        <f>IF(AND(E40&gt;0,集計用データ!$B$7=2),コード表!AY87,0)</f>
        <v>0</v>
      </c>
      <c r="E54" s="269"/>
      <c r="F54" s="270"/>
      <c r="G54" s="269"/>
      <c r="H54" s="271"/>
      <c r="I54" s="2"/>
    </row>
    <row r="55" spans="2:9">
      <c r="B55" s="565"/>
      <c r="C55" s="572"/>
      <c r="D55" s="268">
        <f>IF(AND(E41&gt;0,集計用データ!$B$7=2),コード表!AY88,0)</f>
        <v>0</v>
      </c>
      <c r="E55" s="269"/>
      <c r="F55" s="270"/>
      <c r="G55" s="269"/>
      <c r="H55" s="271"/>
      <c r="I55" s="2"/>
    </row>
    <row r="56" spans="2:9">
      <c r="B56" s="565"/>
      <c r="C56" s="572"/>
      <c r="D56" s="268">
        <f>IF(AND(E42&gt;0,集計用データ!$B$7=2),コード表!AY89,0)</f>
        <v>0</v>
      </c>
      <c r="E56" s="269"/>
      <c r="F56" s="270"/>
      <c r="G56" s="269"/>
      <c r="H56" s="271"/>
      <c r="I56" s="2"/>
    </row>
    <row r="57" spans="2:9">
      <c r="B57" s="565"/>
      <c r="C57" s="572"/>
      <c r="D57" s="268">
        <f>IF(AND(E43&gt;0,集計用データ!$B$7=2),コード表!AY90,0)</f>
        <v>0</v>
      </c>
      <c r="E57" s="269"/>
      <c r="F57" s="270"/>
      <c r="G57" s="269"/>
      <c r="H57" s="271"/>
      <c r="I57" s="2"/>
    </row>
    <row r="58" spans="2:9">
      <c r="B58" s="565"/>
      <c r="C58" s="572"/>
      <c r="D58" s="268">
        <f>IF(AND(E44&gt;0,集計用データ!$B$7=2),コード表!AY91,0)</f>
        <v>0</v>
      </c>
      <c r="E58" s="269"/>
      <c r="F58" s="270"/>
      <c r="G58" s="269"/>
      <c r="H58" s="271"/>
      <c r="I58" s="2"/>
    </row>
    <row r="59" spans="2:9">
      <c r="B59" s="565"/>
      <c r="C59" s="572"/>
      <c r="D59" s="268">
        <f>IF(AND(E45&gt;0,集計用データ!$B$7=2),コード表!AY92,0)</f>
        <v>0</v>
      </c>
      <c r="E59" s="269"/>
      <c r="F59" s="270"/>
      <c r="G59" s="269"/>
      <c r="H59" s="272"/>
      <c r="I59" s="2"/>
    </row>
    <row r="60" spans="2:9">
      <c r="B60" s="565"/>
      <c r="C60" s="573"/>
      <c r="D60" s="322">
        <f>IF(AND(E46&gt;0,集計用データ!$B$7=2),コード表!AY93,0)</f>
        <v>0</v>
      </c>
      <c r="E60" s="269"/>
      <c r="F60" s="270"/>
      <c r="G60" s="269"/>
      <c r="H60" s="272"/>
      <c r="I60" s="2"/>
    </row>
    <row r="61" spans="2:9">
      <c r="B61" s="566"/>
      <c r="C61" s="550" t="s">
        <v>835</v>
      </c>
      <c r="D61" s="563"/>
      <c r="E61" s="116">
        <f>SUM(E5:E60)</f>
        <v>0</v>
      </c>
      <c r="F61" s="367"/>
      <c r="G61" s="116">
        <f>SUM(G5:G60)</f>
        <v>0</v>
      </c>
      <c r="H61" s="245"/>
    </row>
    <row r="62" spans="2:9" ht="9.75" customHeight="1">
      <c r="B62" s="92"/>
      <c r="C62" s="114"/>
      <c r="D62" s="114"/>
      <c r="E62" s="115" t="s">
        <v>328</v>
      </c>
      <c r="F62" s="115" t="s">
        <v>328</v>
      </c>
      <c r="G62" s="77"/>
      <c r="H62" s="77"/>
    </row>
    <row r="63" spans="2:9" ht="12.95" customHeight="1">
      <c r="B63" s="564" t="s">
        <v>836</v>
      </c>
      <c r="C63" s="578" t="str">
        <f>IF(集計用データ!$B$7=1,コード表!AY95,コード表!AY100)</f>
        <v>災害見舞金</v>
      </c>
      <c r="D63" s="264" t="s">
        <v>837</v>
      </c>
      <c r="E63" s="265"/>
      <c r="F63" s="266"/>
      <c r="G63" s="265"/>
      <c r="H63" s="267"/>
      <c r="I63" s="2"/>
    </row>
    <row r="64" spans="2:9">
      <c r="B64" s="576"/>
      <c r="C64" s="578"/>
      <c r="D64" s="268" t="s">
        <v>838</v>
      </c>
      <c r="E64" s="269"/>
      <c r="F64" s="270"/>
      <c r="G64" s="269"/>
      <c r="H64" s="271"/>
      <c r="I64" s="2"/>
    </row>
    <row r="65" spans="2:9">
      <c r="B65" s="576"/>
      <c r="C65" s="578"/>
      <c r="D65" s="268" t="s">
        <v>839</v>
      </c>
      <c r="E65" s="269"/>
      <c r="F65" s="270"/>
      <c r="G65" s="269"/>
      <c r="H65" s="271"/>
      <c r="I65" s="2"/>
    </row>
    <row r="66" spans="2:9">
      <c r="B66" s="576"/>
      <c r="C66" s="578"/>
      <c r="D66" s="268" t="s">
        <v>840</v>
      </c>
      <c r="E66" s="269"/>
      <c r="F66" s="270"/>
      <c r="G66" s="269"/>
      <c r="H66" s="271"/>
      <c r="I66" s="2"/>
    </row>
    <row r="67" spans="2:9">
      <c r="B67" s="576"/>
      <c r="C67" s="578"/>
      <c r="D67" s="369"/>
      <c r="E67" s="269"/>
      <c r="F67" s="270"/>
      <c r="G67" s="269"/>
      <c r="H67" s="271"/>
      <c r="I67" s="2"/>
    </row>
    <row r="68" spans="2:9">
      <c r="B68" s="576"/>
      <c r="C68" s="578"/>
      <c r="D68" s="369"/>
      <c r="E68" s="269"/>
      <c r="F68" s="270"/>
      <c r="G68" s="269"/>
      <c r="H68" s="271"/>
      <c r="I68" s="2"/>
    </row>
    <row r="69" spans="2:9">
      <c r="B69" s="576"/>
      <c r="C69" s="584"/>
      <c r="D69" s="268" t="s">
        <v>451</v>
      </c>
      <c r="E69" s="269"/>
      <c r="F69" s="270"/>
      <c r="G69" s="269"/>
      <c r="H69" s="271"/>
      <c r="I69" s="2"/>
    </row>
    <row r="70" spans="2:9">
      <c r="B70" s="576"/>
      <c r="C70" s="585" t="str">
        <f>IF(集計用データ!$B$7=1,コード表!AY96,コード表!AY101)</f>
        <v>需要増進事業費</v>
      </c>
      <c r="D70" s="264" t="s">
        <v>841</v>
      </c>
      <c r="E70" s="265"/>
      <c r="F70" s="266"/>
      <c r="G70" s="265"/>
      <c r="H70" s="267"/>
      <c r="I70" s="2"/>
    </row>
    <row r="71" spans="2:9">
      <c r="B71" s="576"/>
      <c r="C71" s="586"/>
      <c r="D71" s="268" t="s">
        <v>842</v>
      </c>
      <c r="E71" s="269"/>
      <c r="F71" s="270"/>
      <c r="G71" s="269"/>
      <c r="H71" s="271"/>
      <c r="I71" s="2"/>
    </row>
    <row r="72" spans="2:9">
      <c r="B72" s="576"/>
      <c r="C72" s="586"/>
      <c r="D72" s="268" t="s">
        <v>843</v>
      </c>
      <c r="E72" s="269"/>
      <c r="F72" s="270"/>
      <c r="G72" s="269"/>
      <c r="H72" s="271"/>
      <c r="I72" s="2"/>
    </row>
    <row r="73" spans="2:9">
      <c r="B73" s="576"/>
      <c r="C73" s="586"/>
      <c r="D73" s="268" t="s">
        <v>844</v>
      </c>
      <c r="E73" s="269"/>
      <c r="F73" s="270"/>
      <c r="G73" s="269"/>
      <c r="H73" s="271"/>
      <c r="I73" s="2"/>
    </row>
    <row r="74" spans="2:9">
      <c r="B74" s="576"/>
      <c r="C74" s="586"/>
      <c r="D74" s="369"/>
      <c r="E74" s="269"/>
      <c r="F74" s="270"/>
      <c r="G74" s="269"/>
      <c r="H74" s="271"/>
      <c r="I74" s="2"/>
    </row>
    <row r="75" spans="2:9">
      <c r="B75" s="576"/>
      <c r="C75" s="586"/>
      <c r="D75" s="369"/>
      <c r="E75" s="269"/>
      <c r="F75" s="270"/>
      <c r="G75" s="269"/>
      <c r="H75" s="271"/>
      <c r="I75" s="2"/>
    </row>
    <row r="76" spans="2:9">
      <c r="B76" s="576"/>
      <c r="C76" s="587"/>
      <c r="D76" s="268" t="s">
        <v>423</v>
      </c>
      <c r="E76" s="269"/>
      <c r="F76" s="270"/>
      <c r="G76" s="269"/>
      <c r="H76" s="271"/>
      <c r="I76" s="2"/>
    </row>
    <row r="77" spans="2:9">
      <c r="B77" s="576"/>
      <c r="C77" s="588" t="str">
        <f>IF(集計用データ!$B$7=1,コード表!AY97,コード表!AY102)</f>
        <v>出荷施設整備助成金</v>
      </c>
      <c r="D77" s="264" t="s">
        <v>841</v>
      </c>
      <c r="E77" s="265"/>
      <c r="F77" s="266"/>
      <c r="G77" s="265"/>
      <c r="H77" s="267"/>
      <c r="I77" s="2"/>
    </row>
    <row r="78" spans="2:9">
      <c r="B78" s="576"/>
      <c r="C78" s="589"/>
      <c r="D78" s="268" t="s">
        <v>842</v>
      </c>
      <c r="E78" s="269"/>
      <c r="F78" s="270"/>
      <c r="G78" s="269"/>
      <c r="H78" s="271"/>
      <c r="I78" s="2"/>
    </row>
    <row r="79" spans="2:9">
      <c r="B79" s="576"/>
      <c r="C79" s="589"/>
      <c r="D79" s="268" t="s">
        <v>843</v>
      </c>
      <c r="E79" s="269"/>
      <c r="F79" s="270"/>
      <c r="G79" s="269"/>
      <c r="H79" s="271"/>
      <c r="I79" s="2"/>
    </row>
    <row r="80" spans="2:9">
      <c r="B80" s="576"/>
      <c r="C80" s="589"/>
      <c r="D80" s="268" t="s">
        <v>844</v>
      </c>
      <c r="E80" s="269"/>
      <c r="F80" s="270"/>
      <c r="G80" s="269"/>
      <c r="H80" s="271"/>
      <c r="I80" s="2"/>
    </row>
    <row r="81" spans="2:9">
      <c r="B81" s="576"/>
      <c r="C81" s="589"/>
      <c r="D81" s="369"/>
      <c r="E81" s="269"/>
      <c r="F81" s="270"/>
      <c r="G81" s="269"/>
      <c r="H81" s="271"/>
      <c r="I81" s="2"/>
    </row>
    <row r="82" spans="2:9">
      <c r="B82" s="576"/>
      <c r="C82" s="589"/>
      <c r="D82" s="369"/>
      <c r="E82" s="269"/>
      <c r="F82" s="270"/>
      <c r="G82" s="269"/>
      <c r="H82" s="271"/>
      <c r="I82" s="2"/>
    </row>
    <row r="83" spans="2:9">
      <c r="B83" s="576"/>
      <c r="C83" s="590"/>
      <c r="D83" s="268" t="s">
        <v>423</v>
      </c>
      <c r="E83" s="269"/>
      <c r="F83" s="270"/>
      <c r="G83" s="269"/>
      <c r="H83" s="271"/>
      <c r="I83" s="2"/>
    </row>
    <row r="84" spans="2:9">
      <c r="B84" s="576"/>
      <c r="C84" s="591" t="s">
        <v>451</v>
      </c>
      <c r="D84" s="268" t="s">
        <v>841</v>
      </c>
      <c r="E84" s="269"/>
      <c r="F84" s="270"/>
      <c r="G84" s="269"/>
      <c r="H84" s="271"/>
      <c r="I84" s="2"/>
    </row>
    <row r="85" spans="2:9">
      <c r="B85" s="576"/>
      <c r="C85" s="592"/>
      <c r="D85" s="268" t="s">
        <v>842</v>
      </c>
      <c r="E85" s="269"/>
      <c r="F85" s="270"/>
      <c r="G85" s="269"/>
      <c r="H85" s="271"/>
      <c r="I85" s="2"/>
    </row>
    <row r="86" spans="2:9">
      <c r="B86" s="576"/>
      <c r="C86" s="592"/>
      <c r="D86" s="268" t="s">
        <v>843</v>
      </c>
      <c r="E86" s="269"/>
      <c r="F86" s="270"/>
      <c r="G86" s="269"/>
      <c r="H86" s="272"/>
      <c r="I86" s="2"/>
    </row>
    <row r="87" spans="2:9">
      <c r="B87" s="576"/>
      <c r="C87" s="592"/>
      <c r="D87" s="268" t="s">
        <v>844</v>
      </c>
      <c r="E87" s="269"/>
      <c r="F87" s="270"/>
      <c r="G87" s="269"/>
      <c r="H87" s="271"/>
      <c r="I87" s="2"/>
    </row>
    <row r="88" spans="2:9">
      <c r="B88" s="576"/>
      <c r="C88" s="592"/>
      <c r="D88" s="369"/>
      <c r="E88" s="269"/>
      <c r="F88" s="270"/>
      <c r="G88" s="269"/>
      <c r="H88" s="271"/>
      <c r="I88" s="2"/>
    </row>
    <row r="89" spans="2:9">
      <c r="B89" s="576"/>
      <c r="C89" s="592"/>
      <c r="D89" s="369"/>
      <c r="E89" s="269"/>
      <c r="F89" s="270"/>
      <c r="G89" s="269"/>
      <c r="H89" s="272"/>
      <c r="I89" s="2"/>
    </row>
    <row r="90" spans="2:9">
      <c r="B90" s="576"/>
      <c r="C90" s="593"/>
      <c r="D90" s="322" t="s">
        <v>423</v>
      </c>
      <c r="E90" s="269"/>
      <c r="F90" s="270"/>
      <c r="G90" s="269"/>
      <c r="H90" s="272"/>
      <c r="I90" s="2"/>
    </row>
    <row r="91" spans="2:9">
      <c r="B91" s="577"/>
      <c r="C91" s="550" t="s">
        <v>835</v>
      </c>
      <c r="D91" s="563"/>
      <c r="E91" s="116">
        <f>SUM(E63:E90)</f>
        <v>0</v>
      </c>
      <c r="F91" s="367"/>
      <c r="G91" s="116">
        <f>SUM(G63:G90)</f>
        <v>0</v>
      </c>
      <c r="H91" s="245"/>
      <c r="I91" s="2"/>
    </row>
    <row r="92" spans="2:9">
      <c r="B92" s="92"/>
      <c r="C92" s="114"/>
      <c r="D92" s="114"/>
      <c r="E92" s="115" t="s">
        <v>328</v>
      </c>
      <c r="F92" s="115" t="s">
        <v>328</v>
      </c>
      <c r="G92" s="77"/>
      <c r="H92" s="77"/>
      <c r="I92" s="2"/>
    </row>
    <row r="93" spans="2:9">
      <c r="B93" s="564" t="s">
        <v>845</v>
      </c>
      <c r="C93" s="578"/>
      <c r="D93" s="264" t="s">
        <v>846</v>
      </c>
      <c r="E93" s="265"/>
      <c r="F93" s="266"/>
      <c r="G93" s="265"/>
      <c r="H93" s="267"/>
      <c r="I93" s="2"/>
    </row>
    <row r="94" spans="2:9">
      <c r="B94" s="576"/>
      <c r="C94" s="579"/>
      <c r="D94" s="268" t="s">
        <v>847</v>
      </c>
      <c r="E94" s="269"/>
      <c r="F94" s="270"/>
      <c r="G94" s="269"/>
      <c r="H94" s="271"/>
      <c r="I94" s="2"/>
    </row>
    <row r="95" spans="2:9" ht="13.7" customHeight="1">
      <c r="B95" s="576"/>
      <c r="C95" s="579"/>
      <c r="D95" s="268" t="s">
        <v>848</v>
      </c>
      <c r="E95" s="269"/>
      <c r="F95" s="270"/>
      <c r="G95" s="269"/>
      <c r="H95" s="271"/>
      <c r="I95" s="2"/>
    </row>
    <row r="96" spans="2:9">
      <c r="B96" s="576"/>
      <c r="C96" s="579"/>
      <c r="D96" s="268" t="s">
        <v>849</v>
      </c>
      <c r="E96" s="269"/>
      <c r="F96" s="270"/>
      <c r="G96" s="269"/>
      <c r="H96" s="271"/>
      <c r="I96" s="2"/>
    </row>
    <row r="97" spans="2:9">
      <c r="B97" s="576"/>
      <c r="C97" s="579"/>
      <c r="D97" s="268" t="s">
        <v>850</v>
      </c>
      <c r="E97" s="269"/>
      <c r="F97" s="270"/>
      <c r="G97" s="269"/>
      <c r="H97" s="271"/>
      <c r="I97" s="2"/>
    </row>
    <row r="98" spans="2:9">
      <c r="B98" s="576"/>
      <c r="C98" s="579"/>
      <c r="D98" s="268" t="s">
        <v>851</v>
      </c>
      <c r="E98" s="269"/>
      <c r="F98" s="270"/>
      <c r="G98" s="269"/>
      <c r="H98" s="271"/>
      <c r="I98" s="2"/>
    </row>
    <row r="99" spans="2:9">
      <c r="B99" s="576"/>
      <c r="C99" s="579"/>
      <c r="D99" s="268" t="s">
        <v>852</v>
      </c>
      <c r="E99" s="269"/>
      <c r="F99" s="270"/>
      <c r="G99" s="269"/>
      <c r="H99" s="271"/>
      <c r="I99" s="2"/>
    </row>
    <row r="100" spans="2:9">
      <c r="B100" s="576"/>
      <c r="C100" s="579"/>
      <c r="D100" s="268" t="s">
        <v>853</v>
      </c>
      <c r="E100" s="269"/>
      <c r="F100" s="270"/>
      <c r="G100" s="269"/>
      <c r="H100" s="272"/>
      <c r="I100" s="2"/>
    </row>
    <row r="101" spans="2:9">
      <c r="B101" s="576"/>
      <c r="C101" s="579"/>
      <c r="D101" s="268" t="s">
        <v>854</v>
      </c>
      <c r="E101" s="269"/>
      <c r="F101" s="270"/>
      <c r="G101" s="269"/>
      <c r="H101" s="271"/>
      <c r="I101" s="2"/>
    </row>
    <row r="102" spans="2:9">
      <c r="B102" s="576"/>
      <c r="C102" s="579"/>
      <c r="D102" s="268" t="s">
        <v>855</v>
      </c>
      <c r="E102" s="269"/>
      <c r="F102" s="270"/>
      <c r="G102" s="269"/>
      <c r="H102" s="271"/>
      <c r="I102" s="2"/>
    </row>
    <row r="103" spans="2:9">
      <c r="B103" s="576"/>
      <c r="C103" s="580"/>
      <c r="D103" s="268" t="s">
        <v>856</v>
      </c>
      <c r="E103" s="269"/>
      <c r="F103" s="270"/>
      <c r="G103" s="269"/>
      <c r="H103" s="271"/>
    </row>
    <row r="104" spans="2:9" ht="12.95" hidden="1" customHeight="1">
      <c r="B104" s="576"/>
      <c r="C104" s="579"/>
      <c r="D104" s="268"/>
      <c r="E104" s="269"/>
      <c r="F104" s="270"/>
      <c r="G104" s="269"/>
      <c r="H104" s="271"/>
      <c r="I104" s="2"/>
    </row>
    <row r="105" spans="2:9" ht="12.95" hidden="1" customHeight="1">
      <c r="B105" s="576"/>
      <c r="C105" s="579"/>
      <c r="D105" s="268"/>
      <c r="E105" s="269"/>
      <c r="F105" s="270"/>
      <c r="G105" s="269"/>
      <c r="H105" s="271"/>
      <c r="I105" s="2"/>
    </row>
    <row r="106" spans="2:9" ht="12.95" hidden="1" customHeight="1">
      <c r="B106" s="576"/>
      <c r="C106" s="579"/>
      <c r="D106" s="268"/>
      <c r="E106" s="269"/>
      <c r="F106" s="270"/>
      <c r="G106" s="269"/>
      <c r="H106" s="271"/>
      <c r="I106" s="2"/>
    </row>
    <row r="107" spans="2:9" ht="12.95" hidden="1" customHeight="1">
      <c r="B107" s="576"/>
      <c r="C107" s="579"/>
      <c r="D107" s="268"/>
      <c r="E107" s="269"/>
      <c r="F107" s="270"/>
      <c r="G107" s="269"/>
      <c r="H107" s="271"/>
      <c r="I107" s="2"/>
    </row>
    <row r="108" spans="2:9" ht="12.95" hidden="1" customHeight="1">
      <c r="B108" s="576"/>
      <c r="C108" s="579"/>
      <c r="D108" s="268"/>
      <c r="E108" s="269"/>
      <c r="F108" s="270"/>
      <c r="G108" s="269"/>
      <c r="H108" s="271"/>
      <c r="I108" s="2"/>
    </row>
    <row r="109" spans="2:9" ht="12.95" hidden="1" customHeight="1">
      <c r="B109" s="576"/>
      <c r="C109" s="579"/>
      <c r="D109" s="268"/>
      <c r="E109" s="269"/>
      <c r="F109" s="270"/>
      <c r="G109" s="269"/>
      <c r="H109" s="271"/>
      <c r="I109" s="2"/>
    </row>
    <row r="110" spans="2:9" ht="12.95" hidden="1" customHeight="1">
      <c r="B110" s="576"/>
      <c r="C110" s="579"/>
      <c r="D110" s="268"/>
      <c r="E110" s="269"/>
      <c r="F110" s="270"/>
      <c r="G110" s="269"/>
      <c r="H110" s="272"/>
      <c r="I110" s="2"/>
    </row>
    <row r="111" spans="2:9" ht="12.95" hidden="1" customHeight="1">
      <c r="B111" s="576"/>
      <c r="C111" s="579"/>
      <c r="D111" s="268"/>
      <c r="E111" s="269"/>
      <c r="F111" s="270"/>
      <c r="G111" s="269"/>
      <c r="H111" s="271"/>
      <c r="I111" s="2"/>
    </row>
    <row r="112" spans="2:9" ht="12.95" hidden="1" customHeight="1">
      <c r="B112" s="576"/>
      <c r="C112" s="579"/>
      <c r="D112" s="268"/>
      <c r="E112" s="269"/>
      <c r="F112" s="270"/>
      <c r="G112" s="269"/>
      <c r="H112" s="271"/>
      <c r="I112" s="2"/>
    </row>
    <row r="113" spans="2:9" ht="12.95" hidden="1" customHeight="1">
      <c r="B113" s="576"/>
      <c r="C113" s="580"/>
      <c r="D113" s="268"/>
      <c r="E113" s="269"/>
      <c r="F113" s="270"/>
      <c r="G113" s="269"/>
      <c r="H113" s="271"/>
      <c r="I113" s="2"/>
    </row>
    <row r="114" spans="2:9" ht="12.95" hidden="1" customHeight="1">
      <c r="B114" s="576"/>
      <c r="C114" s="578"/>
      <c r="D114" s="264"/>
      <c r="E114" s="265"/>
      <c r="F114" s="266"/>
      <c r="G114" s="265"/>
      <c r="H114" s="267"/>
      <c r="I114" s="2"/>
    </row>
    <row r="115" spans="2:9" ht="12.95" hidden="1" customHeight="1">
      <c r="B115" s="576"/>
      <c r="C115" s="579"/>
      <c r="D115" s="268"/>
      <c r="E115" s="269"/>
      <c r="F115" s="270"/>
      <c r="G115" s="269"/>
      <c r="H115" s="271"/>
      <c r="I115" s="2"/>
    </row>
    <row r="116" spans="2:9" ht="12.95" hidden="1" customHeight="1">
      <c r="B116" s="576"/>
      <c r="C116" s="579"/>
      <c r="D116" s="268"/>
      <c r="E116" s="269"/>
      <c r="F116" s="270"/>
      <c r="G116" s="269"/>
      <c r="H116" s="271"/>
      <c r="I116" s="2"/>
    </row>
    <row r="117" spans="2:9" ht="12.95" hidden="1" customHeight="1">
      <c r="B117" s="576"/>
      <c r="C117" s="579"/>
      <c r="D117" s="268"/>
      <c r="E117" s="269"/>
      <c r="F117" s="270"/>
      <c r="G117" s="269"/>
      <c r="H117" s="271"/>
      <c r="I117" s="2"/>
    </row>
    <row r="118" spans="2:9" ht="12.95" hidden="1" customHeight="1">
      <c r="B118" s="576"/>
      <c r="C118" s="579"/>
      <c r="D118" s="268"/>
      <c r="E118" s="269"/>
      <c r="F118" s="270"/>
      <c r="G118" s="269"/>
      <c r="H118" s="271"/>
      <c r="I118" s="2"/>
    </row>
    <row r="119" spans="2:9" ht="12.95" hidden="1" customHeight="1">
      <c r="B119" s="576"/>
      <c r="C119" s="579"/>
      <c r="D119" s="268"/>
      <c r="E119" s="269"/>
      <c r="F119" s="270"/>
      <c r="G119" s="269"/>
      <c r="H119" s="271"/>
      <c r="I119" s="2"/>
    </row>
    <row r="120" spans="2:9" ht="12.95" hidden="1" customHeight="1">
      <c r="B120" s="576"/>
      <c r="C120" s="579"/>
      <c r="D120" s="268"/>
      <c r="E120" s="269"/>
      <c r="F120" s="270"/>
      <c r="G120" s="269"/>
      <c r="H120" s="272"/>
      <c r="I120" s="2"/>
    </row>
    <row r="121" spans="2:9" ht="12.95" hidden="1" customHeight="1">
      <c r="B121" s="576"/>
      <c r="C121" s="579"/>
      <c r="D121" s="268"/>
      <c r="E121" s="269"/>
      <c r="F121" s="270"/>
      <c r="G121" s="269"/>
      <c r="H121" s="271"/>
      <c r="I121" s="2"/>
    </row>
    <row r="122" spans="2:9" ht="12.95" hidden="1" customHeight="1">
      <c r="B122" s="576"/>
      <c r="C122" s="579"/>
      <c r="D122" s="268"/>
      <c r="E122" s="269"/>
      <c r="F122" s="270"/>
      <c r="G122" s="269"/>
      <c r="H122" s="271"/>
      <c r="I122" s="2"/>
    </row>
    <row r="123" spans="2:9" ht="12.95" hidden="1" customHeight="1">
      <c r="B123" s="576"/>
      <c r="C123" s="580"/>
      <c r="D123" s="268"/>
      <c r="E123" s="269"/>
      <c r="F123" s="270"/>
      <c r="G123" s="269"/>
      <c r="H123" s="271"/>
      <c r="I123" s="2"/>
    </row>
    <row r="124" spans="2:9" ht="12.95" hidden="1" customHeight="1">
      <c r="B124" s="576"/>
      <c r="C124" s="581"/>
      <c r="D124" s="268"/>
      <c r="E124" s="269"/>
      <c r="F124" s="270"/>
      <c r="G124" s="269"/>
      <c r="H124" s="271"/>
      <c r="I124" s="2"/>
    </row>
    <row r="125" spans="2:9" ht="12.95" hidden="1" customHeight="1">
      <c r="B125" s="576"/>
      <c r="C125" s="582"/>
      <c r="D125" s="268"/>
      <c r="E125" s="269"/>
      <c r="F125" s="270"/>
      <c r="G125" s="269"/>
      <c r="H125" s="271"/>
      <c r="I125" s="2"/>
    </row>
    <row r="126" spans="2:9" ht="12.95" hidden="1" customHeight="1">
      <c r="B126" s="576"/>
      <c r="C126" s="582"/>
      <c r="D126" s="268"/>
      <c r="E126" s="269"/>
      <c r="F126" s="270"/>
      <c r="G126" s="269"/>
      <c r="H126" s="272"/>
      <c r="I126" s="2"/>
    </row>
    <row r="127" spans="2:9" ht="12.95" hidden="1" customHeight="1">
      <c r="B127" s="576"/>
      <c r="C127" s="582"/>
      <c r="D127" s="268"/>
      <c r="E127" s="269"/>
      <c r="F127" s="270"/>
      <c r="G127" s="269"/>
      <c r="H127" s="272"/>
      <c r="I127" s="2"/>
    </row>
    <row r="128" spans="2:9" ht="12.95" hidden="1" customHeight="1">
      <c r="B128" s="576"/>
      <c r="C128" s="582"/>
      <c r="D128" s="268"/>
      <c r="E128" s="269"/>
      <c r="F128" s="270"/>
      <c r="G128" s="269"/>
      <c r="H128" s="272"/>
      <c r="I128" s="2"/>
    </row>
    <row r="129" spans="2:9" ht="12.95" hidden="1" customHeight="1">
      <c r="B129" s="576"/>
      <c r="C129" s="582"/>
      <c r="D129" s="268"/>
      <c r="E129" s="269"/>
      <c r="F129" s="270"/>
      <c r="G129" s="269"/>
      <c r="H129" s="271"/>
      <c r="I129" s="2"/>
    </row>
    <row r="130" spans="2:9" ht="12.95" hidden="1" customHeight="1">
      <c r="B130" s="576"/>
      <c r="C130" s="582"/>
      <c r="D130" s="268"/>
      <c r="E130" s="269"/>
      <c r="F130" s="270"/>
      <c r="G130" s="269"/>
      <c r="H130" s="271"/>
      <c r="I130" s="2"/>
    </row>
    <row r="131" spans="2:9" ht="12.95" hidden="1" customHeight="1">
      <c r="B131" s="576"/>
      <c r="C131" s="582"/>
      <c r="D131" s="268"/>
      <c r="E131" s="269"/>
      <c r="F131" s="270"/>
      <c r="G131" s="269"/>
      <c r="H131" s="271"/>
      <c r="I131" s="2"/>
    </row>
    <row r="132" spans="2:9" ht="12.95" hidden="1" customHeight="1">
      <c r="B132" s="576"/>
      <c r="C132" s="582"/>
      <c r="D132" s="268"/>
      <c r="E132" s="269"/>
      <c r="F132" s="270"/>
      <c r="G132" s="269"/>
      <c r="H132" s="272"/>
      <c r="I132" s="2"/>
    </row>
    <row r="133" spans="2:9" ht="12.95" hidden="1" customHeight="1">
      <c r="B133" s="576"/>
      <c r="C133" s="583"/>
      <c r="D133" s="322"/>
      <c r="E133" s="269"/>
      <c r="F133" s="270"/>
      <c r="G133" s="269"/>
      <c r="H133" s="272"/>
      <c r="I133" s="2"/>
    </row>
    <row r="134" spans="2:9">
      <c r="B134" s="577"/>
      <c r="C134" s="550" t="s">
        <v>835</v>
      </c>
      <c r="D134" s="563"/>
      <c r="E134" s="116">
        <f>SUM(E93:E133)</f>
        <v>0</v>
      </c>
      <c r="F134" s="367"/>
      <c r="G134" s="116">
        <f>SUM(G93:G133)</f>
        <v>0</v>
      </c>
      <c r="H134" s="245"/>
      <c r="I134" s="2"/>
    </row>
    <row r="135" spans="2:9">
      <c r="B135" s="92"/>
      <c r="C135" s="114"/>
      <c r="D135" s="114"/>
      <c r="E135" s="115" t="s">
        <v>328</v>
      </c>
      <c r="F135" s="115" t="s">
        <v>328</v>
      </c>
      <c r="G135" s="77"/>
      <c r="H135" s="77"/>
      <c r="I135" s="2"/>
    </row>
    <row r="136" spans="2:9">
      <c r="B136" s="564" t="s">
        <v>857</v>
      </c>
      <c r="C136" s="578"/>
      <c r="D136" s="264" t="s">
        <v>858</v>
      </c>
      <c r="E136" s="265"/>
      <c r="F136" s="266"/>
      <c r="G136" s="265"/>
      <c r="H136" s="267"/>
      <c r="I136" s="2"/>
    </row>
    <row r="137" spans="2:9" ht="13.7" customHeight="1">
      <c r="B137" s="576"/>
      <c r="C137" s="579"/>
      <c r="D137" s="268" t="s">
        <v>859</v>
      </c>
      <c r="E137" s="269"/>
      <c r="F137" s="270"/>
      <c r="G137" s="269"/>
      <c r="H137" s="271"/>
      <c r="I137" s="2"/>
    </row>
    <row r="138" spans="2:9" ht="13.7" customHeight="1">
      <c r="B138" s="576"/>
      <c r="C138" s="579"/>
      <c r="D138" s="268" t="s">
        <v>860</v>
      </c>
      <c r="E138" s="269"/>
      <c r="F138" s="270"/>
      <c r="G138" s="269"/>
      <c r="H138" s="271"/>
      <c r="I138" s="2"/>
    </row>
    <row r="139" spans="2:9" ht="13.7" customHeight="1">
      <c r="B139" s="576"/>
      <c r="C139" s="579"/>
      <c r="D139" s="268" t="s">
        <v>861</v>
      </c>
      <c r="E139" s="269"/>
      <c r="F139" s="270"/>
      <c r="G139" s="269"/>
      <c r="H139" s="271"/>
      <c r="I139" s="2"/>
    </row>
    <row r="140" spans="2:9" ht="13.7" customHeight="1">
      <c r="B140" s="576"/>
      <c r="C140" s="579"/>
      <c r="D140" s="369"/>
      <c r="E140" s="269"/>
      <c r="F140" s="270"/>
      <c r="G140" s="269"/>
      <c r="H140" s="271"/>
      <c r="I140" s="2"/>
    </row>
    <row r="141" spans="2:9" ht="13.7" customHeight="1">
      <c r="B141" s="576"/>
      <c r="C141" s="579"/>
      <c r="D141" s="369"/>
      <c r="E141" s="269"/>
      <c r="F141" s="270"/>
      <c r="G141" s="269"/>
      <c r="H141" s="271"/>
      <c r="I141" s="2"/>
    </row>
    <row r="142" spans="2:9">
      <c r="B142" s="576"/>
      <c r="C142" s="579"/>
      <c r="D142" s="369"/>
      <c r="E142" s="269"/>
      <c r="F142" s="270"/>
      <c r="G142" s="269"/>
      <c r="H142" s="272"/>
      <c r="I142" s="2"/>
    </row>
    <row r="143" spans="2:9">
      <c r="B143" s="576"/>
      <c r="C143" s="579"/>
      <c r="D143" s="369"/>
      <c r="E143" s="269"/>
      <c r="F143" s="270"/>
      <c r="G143" s="269"/>
      <c r="H143" s="271"/>
      <c r="I143" s="2"/>
    </row>
    <row r="144" spans="2:9">
      <c r="B144" s="576"/>
      <c r="C144" s="579"/>
      <c r="D144" s="369"/>
      <c r="E144" s="269"/>
      <c r="F144" s="270"/>
      <c r="G144" s="269"/>
      <c r="H144" s="271"/>
      <c r="I144" s="2"/>
    </row>
    <row r="145" spans="2:9">
      <c r="B145" s="576"/>
      <c r="C145" s="580"/>
      <c r="D145" s="369"/>
      <c r="E145" s="269"/>
      <c r="F145" s="270"/>
      <c r="G145" s="269"/>
      <c r="H145" s="271"/>
      <c r="I145" s="2"/>
    </row>
    <row r="146" spans="2:9" ht="12.95" hidden="1" customHeight="1">
      <c r="B146" s="576"/>
      <c r="C146" s="578"/>
      <c r="D146" s="264"/>
      <c r="E146" s="265"/>
      <c r="F146" s="266"/>
      <c r="G146" s="265"/>
      <c r="H146" s="267"/>
      <c r="I146" s="2"/>
    </row>
    <row r="147" spans="2:9" ht="12.95" hidden="1" customHeight="1">
      <c r="B147" s="576"/>
      <c r="C147" s="579"/>
      <c r="D147" s="268"/>
      <c r="E147" s="269"/>
      <c r="F147" s="270"/>
      <c r="G147" s="269"/>
      <c r="H147" s="271"/>
      <c r="I147" s="2"/>
    </row>
    <row r="148" spans="2:9" ht="12.95" hidden="1" customHeight="1">
      <c r="B148" s="576"/>
      <c r="C148" s="579"/>
      <c r="D148" s="268"/>
      <c r="E148" s="269"/>
      <c r="F148" s="270"/>
      <c r="G148" s="269"/>
      <c r="H148" s="271"/>
      <c r="I148" s="2"/>
    </row>
    <row r="149" spans="2:9" ht="12.95" hidden="1" customHeight="1">
      <c r="B149" s="576"/>
      <c r="C149" s="579"/>
      <c r="D149" s="268"/>
      <c r="E149" s="269"/>
      <c r="F149" s="270"/>
      <c r="G149" s="269"/>
      <c r="H149" s="271"/>
    </row>
    <row r="150" spans="2:9" ht="12.95" hidden="1" customHeight="1">
      <c r="B150" s="576"/>
      <c r="C150" s="579"/>
      <c r="D150" s="268"/>
      <c r="E150" s="269"/>
      <c r="F150" s="270"/>
      <c r="G150" s="269"/>
      <c r="H150" s="271"/>
    </row>
    <row r="151" spans="2:9" ht="12.95" hidden="1" customHeight="1">
      <c r="B151" s="576"/>
      <c r="C151" s="579"/>
      <c r="D151" s="268"/>
      <c r="E151" s="269"/>
      <c r="F151" s="270"/>
      <c r="G151" s="269"/>
      <c r="H151" s="271"/>
      <c r="I151" s="2"/>
    </row>
    <row r="152" spans="2:9" ht="12.95" hidden="1" customHeight="1">
      <c r="B152" s="576"/>
      <c r="C152" s="579"/>
      <c r="D152" s="268"/>
      <c r="E152" s="269"/>
      <c r="F152" s="270"/>
      <c r="G152" s="269"/>
      <c r="H152" s="272"/>
      <c r="I152" s="2"/>
    </row>
    <row r="153" spans="2:9" ht="12.95" hidden="1" customHeight="1">
      <c r="B153" s="576"/>
      <c r="C153" s="579"/>
      <c r="D153" s="268"/>
      <c r="E153" s="269"/>
      <c r="F153" s="270"/>
      <c r="G153" s="269"/>
      <c r="H153" s="271"/>
      <c r="I153" s="2"/>
    </row>
    <row r="154" spans="2:9" ht="12.95" hidden="1" customHeight="1">
      <c r="B154" s="576"/>
      <c r="C154" s="579"/>
      <c r="D154" s="268"/>
      <c r="E154" s="269"/>
      <c r="F154" s="270"/>
      <c r="G154" s="269"/>
      <c r="H154" s="271"/>
      <c r="I154" s="2"/>
    </row>
    <row r="155" spans="2:9" ht="12.95" hidden="1" customHeight="1">
      <c r="B155" s="576"/>
      <c r="C155" s="580"/>
      <c r="D155" s="268"/>
      <c r="E155" s="269"/>
      <c r="F155" s="270"/>
      <c r="G155" s="269"/>
      <c r="H155" s="271"/>
      <c r="I155" s="2"/>
    </row>
    <row r="156" spans="2:9" ht="12.95" hidden="1" customHeight="1">
      <c r="B156" s="576"/>
      <c r="C156" s="578"/>
      <c r="D156" s="264"/>
      <c r="E156" s="265"/>
      <c r="F156" s="266"/>
      <c r="G156" s="265"/>
      <c r="H156" s="267"/>
      <c r="I156" s="2"/>
    </row>
    <row r="157" spans="2:9" ht="12.95" hidden="1" customHeight="1">
      <c r="B157" s="576"/>
      <c r="C157" s="579"/>
      <c r="D157" s="268"/>
      <c r="E157" s="269"/>
      <c r="F157" s="270"/>
      <c r="G157" s="269"/>
      <c r="H157" s="271"/>
      <c r="I157" s="2"/>
    </row>
    <row r="158" spans="2:9" ht="12.95" hidden="1" customHeight="1">
      <c r="B158" s="576"/>
      <c r="C158" s="579"/>
      <c r="D158" s="268"/>
      <c r="E158" s="269"/>
      <c r="F158" s="270"/>
      <c r="G158" s="269"/>
      <c r="H158" s="271"/>
      <c r="I158" s="2"/>
    </row>
    <row r="159" spans="2:9" ht="12.95" hidden="1" customHeight="1">
      <c r="B159" s="576"/>
      <c r="C159" s="579"/>
      <c r="D159" s="268"/>
      <c r="E159" s="269"/>
      <c r="F159" s="270"/>
      <c r="G159" s="269"/>
      <c r="H159" s="271"/>
      <c r="I159" s="2"/>
    </row>
    <row r="160" spans="2:9" ht="12.95" hidden="1" customHeight="1">
      <c r="B160" s="576"/>
      <c r="C160" s="579"/>
      <c r="D160" s="268"/>
      <c r="E160" s="269"/>
      <c r="F160" s="270"/>
      <c r="G160" s="269"/>
      <c r="H160" s="271"/>
      <c r="I160" s="2"/>
    </row>
    <row r="161" spans="2:9" ht="12.95" hidden="1" customHeight="1">
      <c r="B161" s="576"/>
      <c r="C161" s="579"/>
      <c r="D161" s="268"/>
      <c r="E161" s="269"/>
      <c r="F161" s="270"/>
      <c r="G161" s="269"/>
      <c r="H161" s="271"/>
      <c r="I161" s="2"/>
    </row>
    <row r="162" spans="2:9" ht="12.95" hidden="1" customHeight="1">
      <c r="B162" s="576"/>
      <c r="C162" s="579"/>
      <c r="D162" s="268"/>
      <c r="E162" s="269"/>
      <c r="F162" s="270"/>
      <c r="G162" s="269"/>
      <c r="H162" s="272"/>
      <c r="I162" s="2"/>
    </row>
    <row r="163" spans="2:9" ht="12.95" hidden="1" customHeight="1">
      <c r="B163" s="576"/>
      <c r="C163" s="579"/>
      <c r="D163" s="268"/>
      <c r="E163" s="269"/>
      <c r="F163" s="270"/>
      <c r="G163" s="269"/>
      <c r="H163" s="271"/>
      <c r="I163" s="2"/>
    </row>
    <row r="164" spans="2:9" ht="12.95" hidden="1" customHeight="1">
      <c r="B164" s="576"/>
      <c r="C164" s="579"/>
      <c r="D164" s="268"/>
      <c r="E164" s="269"/>
      <c r="F164" s="270"/>
      <c r="G164" s="269"/>
      <c r="H164" s="271"/>
      <c r="I164" s="2"/>
    </row>
    <row r="165" spans="2:9" ht="12.95" hidden="1" customHeight="1">
      <c r="B165" s="576"/>
      <c r="C165" s="580"/>
      <c r="D165" s="268"/>
      <c r="E165" s="269"/>
      <c r="F165" s="270"/>
      <c r="G165" s="269"/>
      <c r="H165" s="271"/>
      <c r="I165" s="2"/>
    </row>
    <row r="166" spans="2:9" ht="12.95" hidden="1" customHeight="1">
      <c r="B166" s="576"/>
      <c r="C166" s="581"/>
      <c r="D166" s="268"/>
      <c r="E166" s="269"/>
      <c r="F166" s="270"/>
      <c r="G166" s="269"/>
      <c r="H166" s="271"/>
      <c r="I166" s="2"/>
    </row>
    <row r="167" spans="2:9" ht="12.95" hidden="1" customHeight="1">
      <c r="B167" s="576"/>
      <c r="C167" s="582"/>
      <c r="D167" s="268"/>
      <c r="E167" s="269"/>
      <c r="F167" s="270"/>
      <c r="G167" s="269"/>
      <c r="H167" s="271"/>
      <c r="I167" s="2"/>
    </row>
    <row r="168" spans="2:9" ht="12.95" hidden="1" customHeight="1">
      <c r="B168" s="576"/>
      <c r="C168" s="582"/>
      <c r="D168" s="268"/>
      <c r="E168" s="269"/>
      <c r="F168" s="270"/>
      <c r="G168" s="269"/>
      <c r="H168" s="272"/>
      <c r="I168" s="2"/>
    </row>
    <row r="169" spans="2:9" ht="12.95" hidden="1" customHeight="1">
      <c r="B169" s="576"/>
      <c r="C169" s="582"/>
      <c r="D169" s="268"/>
      <c r="E169" s="269"/>
      <c r="F169" s="270"/>
      <c r="G169" s="269"/>
      <c r="H169" s="271"/>
      <c r="I169" s="2"/>
    </row>
    <row r="170" spans="2:9" ht="12.95" hidden="1" customHeight="1">
      <c r="B170" s="576"/>
      <c r="C170" s="582"/>
      <c r="D170" s="268"/>
      <c r="E170" s="269"/>
      <c r="F170" s="270"/>
      <c r="G170" s="269"/>
      <c r="H170" s="271"/>
      <c r="I170" s="2"/>
    </row>
    <row r="171" spans="2:9" ht="12.95" hidden="1" customHeight="1">
      <c r="B171" s="576"/>
      <c r="C171" s="582"/>
      <c r="D171" s="268"/>
      <c r="E171" s="269"/>
      <c r="F171" s="270"/>
      <c r="G171" s="269"/>
      <c r="H171" s="271"/>
      <c r="I171" s="2"/>
    </row>
    <row r="172" spans="2:9" ht="12.95" hidden="1" customHeight="1">
      <c r="B172" s="576"/>
      <c r="C172" s="582"/>
      <c r="D172" s="268"/>
      <c r="E172" s="269"/>
      <c r="F172" s="270"/>
      <c r="G172" s="269"/>
      <c r="H172" s="271"/>
      <c r="I172" s="2"/>
    </row>
    <row r="173" spans="2:9" ht="12.95" hidden="1" customHeight="1">
      <c r="B173" s="576"/>
      <c r="C173" s="582"/>
      <c r="D173" s="268"/>
      <c r="E173" s="269"/>
      <c r="F173" s="270"/>
      <c r="G173" s="269"/>
      <c r="H173" s="271"/>
      <c r="I173" s="2"/>
    </row>
    <row r="174" spans="2:9" ht="12.95" hidden="1" customHeight="1">
      <c r="B174" s="576"/>
      <c r="C174" s="582"/>
      <c r="D174" s="268"/>
      <c r="E174" s="269"/>
      <c r="F174" s="270"/>
      <c r="G174" s="269"/>
      <c r="H174" s="272"/>
      <c r="I174" s="2"/>
    </row>
    <row r="175" spans="2:9" ht="12.95" hidden="1" customHeight="1">
      <c r="B175" s="576"/>
      <c r="C175" s="583"/>
      <c r="D175" s="322"/>
      <c r="E175" s="269"/>
      <c r="F175" s="270"/>
      <c r="G175" s="269"/>
      <c r="H175" s="272"/>
      <c r="I175" s="2"/>
    </row>
    <row r="176" spans="2:9">
      <c r="B176" s="577"/>
      <c r="C176" s="550" t="s">
        <v>835</v>
      </c>
      <c r="D176" s="563"/>
      <c r="E176" s="116">
        <f>SUM(E136:E175)</f>
        <v>0</v>
      </c>
      <c r="F176" s="367"/>
      <c r="G176" s="116">
        <f t="shared" ref="G176" si="0">SUM(G136:G175)</f>
        <v>0</v>
      </c>
      <c r="H176" s="245"/>
      <c r="I176" s="2"/>
    </row>
    <row r="177" spans="1:9">
      <c r="B177" s="400" t="s">
        <v>752</v>
      </c>
      <c r="C177" s="444"/>
      <c r="D177" s="445"/>
      <c r="E177" s="117">
        <f>SUM(E61,E91,E134,E176)</f>
        <v>0</v>
      </c>
      <c r="F177" s="368"/>
      <c r="G177" s="117">
        <f>SUM(G61,G91,G134,G176)</f>
        <v>0</v>
      </c>
      <c r="H177" s="117"/>
      <c r="I177" s="2"/>
    </row>
    <row r="179" spans="1:9">
      <c r="A179" s="96"/>
    </row>
    <row r="180" spans="1:9">
      <c r="B180" s="42"/>
      <c r="C180" s="574"/>
      <c r="D180" s="574"/>
      <c r="E180" s="42"/>
      <c r="F180" s="574"/>
      <c r="G180" s="574"/>
      <c r="H180" s="297"/>
    </row>
    <row r="181" spans="1:9">
      <c r="C181" s="575"/>
      <c r="D181" s="575"/>
      <c r="F181" s="574"/>
      <c r="G181" s="574"/>
    </row>
    <row r="182" spans="1:9">
      <c r="C182" s="575"/>
      <c r="D182" s="575"/>
      <c r="F182" s="574"/>
      <c r="G182" s="574"/>
    </row>
    <row r="183" spans="1:9">
      <c r="C183" s="575"/>
      <c r="D183" s="575"/>
      <c r="F183" s="574"/>
      <c r="G183" s="574"/>
    </row>
    <row r="184" spans="1:9">
      <c r="C184" s="575"/>
      <c r="D184" s="575"/>
      <c r="F184" s="574"/>
      <c r="G184" s="574"/>
    </row>
    <row r="185" spans="1:9">
      <c r="C185" s="575"/>
      <c r="D185" s="575"/>
      <c r="F185" s="574"/>
      <c r="G185" s="574"/>
    </row>
    <row r="186" spans="1:9">
      <c r="C186" s="575"/>
      <c r="D186" s="575"/>
      <c r="F186" s="574"/>
      <c r="G186" s="574"/>
    </row>
    <row r="187" spans="1:9">
      <c r="C187" s="575"/>
      <c r="D187" s="575"/>
      <c r="F187" s="574"/>
      <c r="G187" s="574"/>
    </row>
    <row r="188" spans="1:9">
      <c r="C188" s="575"/>
      <c r="D188" s="575"/>
      <c r="F188" s="574"/>
      <c r="G188" s="574"/>
    </row>
    <row r="189" spans="1:9">
      <c r="C189" s="575"/>
      <c r="D189" s="575"/>
      <c r="F189" s="574"/>
      <c r="G189" s="574"/>
    </row>
    <row r="190" spans="1:9">
      <c r="C190" s="575"/>
      <c r="D190" s="575"/>
      <c r="F190" s="574"/>
      <c r="G190" s="574"/>
    </row>
    <row r="191" spans="1:9">
      <c r="C191" s="575"/>
      <c r="D191" s="575"/>
      <c r="F191" s="574"/>
      <c r="G191" s="574"/>
    </row>
    <row r="192" spans="1:9">
      <c r="C192" s="575"/>
      <c r="D192" s="575"/>
      <c r="F192" s="574"/>
      <c r="G192" s="574"/>
    </row>
    <row r="193" spans="3:7">
      <c r="C193" s="575"/>
      <c r="D193" s="575"/>
      <c r="F193" s="574"/>
      <c r="G193" s="574"/>
    </row>
    <row r="194" spans="3:7">
      <c r="C194" s="575"/>
      <c r="D194" s="575"/>
      <c r="F194" s="574"/>
      <c r="G194" s="574"/>
    </row>
    <row r="195" spans="3:7">
      <c r="C195" s="575"/>
      <c r="D195" s="575"/>
      <c r="F195" s="574"/>
      <c r="G195" s="574"/>
    </row>
    <row r="196" spans="3:7">
      <c r="C196" s="575"/>
      <c r="D196" s="575"/>
      <c r="F196" s="574"/>
      <c r="G196" s="574"/>
    </row>
    <row r="197" spans="3:7">
      <c r="C197" s="575"/>
      <c r="D197" s="575"/>
      <c r="F197" s="574"/>
      <c r="G197" s="574"/>
    </row>
    <row r="198" spans="3:7">
      <c r="C198" s="575"/>
      <c r="D198" s="575"/>
      <c r="F198" s="574"/>
      <c r="G198" s="574"/>
    </row>
    <row r="199" spans="3:7">
      <c r="C199" s="575"/>
      <c r="D199" s="575"/>
      <c r="F199" s="574"/>
      <c r="G199" s="574"/>
    </row>
    <row r="200" spans="3:7">
      <c r="C200" s="575"/>
      <c r="D200" s="575"/>
      <c r="F200" s="574"/>
      <c r="G200" s="574"/>
    </row>
    <row r="201" spans="3:7">
      <c r="C201" s="575"/>
      <c r="D201" s="575"/>
      <c r="F201" s="574"/>
      <c r="G201" s="574"/>
    </row>
  </sheetData>
  <sheetProtection sheet="1" formatCells="0" formatColumns="0" formatRows="0" autoFilter="0" pivotTables="0"/>
  <mergeCells count="69">
    <mergeCell ref="C63:C69"/>
    <mergeCell ref="C70:C76"/>
    <mergeCell ref="C77:C83"/>
    <mergeCell ref="B63:B91"/>
    <mergeCell ref="C84:C90"/>
    <mergeCell ref="C91:D91"/>
    <mergeCell ref="B177:D177"/>
    <mergeCell ref="C136:C145"/>
    <mergeCell ref="C146:C155"/>
    <mergeCell ref="C156:C165"/>
    <mergeCell ref="C166:C175"/>
    <mergeCell ref="C176:D176"/>
    <mergeCell ref="B136:B176"/>
    <mergeCell ref="B93:B134"/>
    <mergeCell ref="C93:C103"/>
    <mergeCell ref="C104:C113"/>
    <mergeCell ref="C114:C123"/>
    <mergeCell ref="C124:C133"/>
    <mergeCell ref="C134:D134"/>
    <mergeCell ref="F199:G199"/>
    <mergeCell ref="F200:G200"/>
    <mergeCell ref="F201:G201"/>
    <mergeCell ref="F194:G194"/>
    <mergeCell ref="F195:G195"/>
    <mergeCell ref="F196:G196"/>
    <mergeCell ref="F197:G197"/>
    <mergeCell ref="F198:G198"/>
    <mergeCell ref="C200:D200"/>
    <mergeCell ref="C201:D201"/>
    <mergeCell ref="F180:G180"/>
    <mergeCell ref="F181:G181"/>
    <mergeCell ref="F182:G182"/>
    <mergeCell ref="F183:G183"/>
    <mergeCell ref="F184:G184"/>
    <mergeCell ref="F185:G185"/>
    <mergeCell ref="F186:G186"/>
    <mergeCell ref="F187:G187"/>
    <mergeCell ref="F188:G188"/>
    <mergeCell ref="F189:G189"/>
    <mergeCell ref="F190:G190"/>
    <mergeCell ref="F191:G191"/>
    <mergeCell ref="F192:G192"/>
    <mergeCell ref="F193:G193"/>
    <mergeCell ref="C195:D195"/>
    <mergeCell ref="C196:D196"/>
    <mergeCell ref="C197:D197"/>
    <mergeCell ref="C198:D198"/>
    <mergeCell ref="C199:D199"/>
    <mergeCell ref="C190:D190"/>
    <mergeCell ref="C191:D191"/>
    <mergeCell ref="C192:D192"/>
    <mergeCell ref="C193:D193"/>
    <mergeCell ref="C194:D194"/>
    <mergeCell ref="C185:D185"/>
    <mergeCell ref="C186:D186"/>
    <mergeCell ref="C187:D187"/>
    <mergeCell ref="C188:D188"/>
    <mergeCell ref="C189:D189"/>
    <mergeCell ref="C180:D180"/>
    <mergeCell ref="C181:D181"/>
    <mergeCell ref="C182:D182"/>
    <mergeCell ref="C183:D183"/>
    <mergeCell ref="C184:D184"/>
    <mergeCell ref="C61:D61"/>
    <mergeCell ref="B5:B61"/>
    <mergeCell ref="C5:C18"/>
    <mergeCell ref="C33:C46"/>
    <mergeCell ref="C19:C32"/>
    <mergeCell ref="C47:C60"/>
  </mergeCells>
  <phoneticPr fontId="3"/>
  <pageMargins left="0.78740157480314965" right="0.78740157480314965" top="0.78740157480314965" bottom="0.39370078740157483" header="0.39370078740157483" footer="0.39370078740157483"/>
  <pageSetup paperSize="9" scale="93" fitToHeight="2" orientation="portrait" blackAndWhite="1" r:id="rId1"/>
  <headerFooter alignWithMargins="0">
    <oddHeader>&amp;R&amp;9&amp;A</oddHeader>
  </headerFooter>
  <rowBreaks count="1" manualBreakCount="1">
    <brk id="61" max="7"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FE44-EAC1-425D-AF35-6C3E2E645BA9}">
  <sheetPr>
    <pageSetUpPr fitToPage="1"/>
  </sheetPr>
  <dimension ref="A2:I177"/>
  <sheetViews>
    <sheetView showZeros="0" view="pageBreakPreview" topLeftCell="A58" zoomScaleNormal="100" zoomScaleSheetLayoutView="100" workbookViewId="0">
      <selection activeCell="D94" sqref="D94:D95"/>
    </sheetView>
  </sheetViews>
  <sheetFormatPr defaultColWidth="9" defaultRowHeight="13.5"/>
  <cols>
    <col min="1" max="1" width="4.625" style="1" customWidth="1"/>
    <col min="2" max="2" width="8.625" style="1" customWidth="1"/>
    <col min="3" max="3" width="5.125" style="1" customWidth="1"/>
    <col min="4" max="4" width="14.875" style="1" customWidth="1"/>
    <col min="5" max="5" width="13.875" style="1" bestFit="1" customWidth="1"/>
    <col min="6" max="6" width="12.125" style="1" customWidth="1"/>
    <col min="7" max="7" width="7.625" style="1" customWidth="1"/>
    <col min="8" max="8" width="22.125" style="1" customWidth="1"/>
    <col min="9" max="9" width="2.625" style="1" customWidth="1"/>
    <col min="10" max="16384" width="9" style="111"/>
  </cols>
  <sheetData>
    <row r="2" spans="1:9">
      <c r="A2" s="83"/>
      <c r="B2" s="1" t="s">
        <v>862</v>
      </c>
    </row>
    <row r="3" spans="1:9" ht="27">
      <c r="B3" s="71" t="s">
        <v>827</v>
      </c>
      <c r="C3" s="85" t="s">
        <v>828</v>
      </c>
      <c r="D3" s="85" t="s">
        <v>829</v>
      </c>
      <c r="E3" s="85" t="s">
        <v>830</v>
      </c>
      <c r="F3" s="112" t="s">
        <v>831</v>
      </c>
      <c r="G3" s="113" t="s">
        <v>832</v>
      </c>
      <c r="H3" s="113" t="s">
        <v>833</v>
      </c>
      <c r="I3" s="89"/>
    </row>
    <row r="4" spans="1:9" ht="10.5" customHeight="1">
      <c r="B4" s="92"/>
      <c r="C4" s="114"/>
      <c r="D4" s="114"/>
      <c r="E4" s="115" t="s">
        <v>328</v>
      </c>
      <c r="F4" s="115" t="s">
        <v>328</v>
      </c>
      <c r="G4" s="77"/>
      <c r="H4" s="77"/>
      <c r="I4" s="2"/>
    </row>
    <row r="5" spans="1:9" ht="12.95" customHeight="1">
      <c r="B5" s="594" t="s">
        <v>834</v>
      </c>
      <c r="C5" s="595" t="str">
        <f>卸売業務の状況３!C5</f>
        <v/>
      </c>
      <c r="D5" s="264">
        <f>卸売業務の状況３!D5</f>
        <v>0</v>
      </c>
      <c r="E5" s="265"/>
      <c r="F5" s="266"/>
      <c r="G5" s="265"/>
      <c r="H5" s="267"/>
      <c r="I5" s="2"/>
    </row>
    <row r="6" spans="1:9">
      <c r="B6" s="576"/>
      <c r="C6" s="596"/>
      <c r="D6" s="268">
        <f>卸売業務の状況３!D6</f>
        <v>0</v>
      </c>
      <c r="E6" s="269"/>
      <c r="F6" s="270"/>
      <c r="G6" s="269"/>
      <c r="H6" s="271"/>
      <c r="I6" s="2"/>
    </row>
    <row r="7" spans="1:9">
      <c r="B7" s="576"/>
      <c r="C7" s="596"/>
      <c r="D7" s="268">
        <f>卸売業務の状況３!D7</f>
        <v>0</v>
      </c>
      <c r="E7" s="269"/>
      <c r="F7" s="270"/>
      <c r="G7" s="269"/>
      <c r="H7" s="271"/>
      <c r="I7" s="2"/>
    </row>
    <row r="8" spans="1:9">
      <c r="B8" s="576"/>
      <c r="C8" s="596"/>
      <c r="D8" s="268">
        <f>卸売業務の状況３!D8</f>
        <v>0</v>
      </c>
      <c r="E8" s="269"/>
      <c r="F8" s="270"/>
      <c r="G8" s="269"/>
      <c r="H8" s="271"/>
      <c r="I8" s="2"/>
    </row>
    <row r="9" spans="1:9">
      <c r="B9" s="576"/>
      <c r="C9" s="596"/>
      <c r="D9" s="268">
        <f>卸売業務の状況３!D9</f>
        <v>0</v>
      </c>
      <c r="E9" s="269"/>
      <c r="F9" s="270"/>
      <c r="G9" s="269"/>
      <c r="H9" s="271"/>
      <c r="I9" s="2"/>
    </row>
    <row r="10" spans="1:9">
      <c r="B10" s="576"/>
      <c r="C10" s="596"/>
      <c r="D10" s="268">
        <f>卸売業務の状況３!D10</f>
        <v>0</v>
      </c>
      <c r="E10" s="269"/>
      <c r="F10" s="270"/>
      <c r="G10" s="269"/>
      <c r="H10" s="271"/>
      <c r="I10" s="2"/>
    </row>
    <row r="11" spans="1:9">
      <c r="B11" s="576"/>
      <c r="C11" s="596"/>
      <c r="D11" s="268">
        <f>卸売業務の状況３!D11</f>
        <v>0</v>
      </c>
      <c r="E11" s="269"/>
      <c r="F11" s="270"/>
      <c r="G11" s="269"/>
      <c r="H11" s="271"/>
      <c r="I11" s="2"/>
    </row>
    <row r="12" spans="1:9">
      <c r="B12" s="576"/>
      <c r="C12" s="596"/>
      <c r="D12" s="268">
        <f>卸売業務の状況３!D12</f>
        <v>0</v>
      </c>
      <c r="E12" s="269"/>
      <c r="F12" s="270"/>
      <c r="G12" s="269"/>
      <c r="H12" s="271"/>
      <c r="I12" s="2"/>
    </row>
    <row r="13" spans="1:9">
      <c r="B13" s="576"/>
      <c r="C13" s="596"/>
      <c r="D13" s="268">
        <f>卸売業務の状況３!D13</f>
        <v>0</v>
      </c>
      <c r="E13" s="269"/>
      <c r="F13" s="270"/>
      <c r="G13" s="269"/>
      <c r="H13" s="271"/>
      <c r="I13" s="2"/>
    </row>
    <row r="14" spans="1:9">
      <c r="B14" s="576"/>
      <c r="C14" s="596"/>
      <c r="D14" s="268">
        <f>卸売業務の状況３!D14</f>
        <v>0</v>
      </c>
      <c r="E14" s="269"/>
      <c r="F14" s="270"/>
      <c r="G14" s="269"/>
      <c r="H14" s="271"/>
      <c r="I14" s="2"/>
    </row>
    <row r="15" spans="1:9">
      <c r="B15" s="576"/>
      <c r="C15" s="596"/>
      <c r="D15" s="268">
        <f>卸売業務の状況３!D15</f>
        <v>0</v>
      </c>
      <c r="E15" s="269"/>
      <c r="F15" s="270"/>
      <c r="G15" s="269"/>
      <c r="H15" s="272"/>
      <c r="I15" s="2"/>
    </row>
    <row r="16" spans="1:9">
      <c r="B16" s="576"/>
      <c r="C16" s="596"/>
      <c r="D16" s="268">
        <f>卸売業務の状況３!D16</f>
        <v>0</v>
      </c>
      <c r="E16" s="269"/>
      <c r="F16" s="270"/>
      <c r="G16" s="269"/>
      <c r="H16" s="271"/>
      <c r="I16" s="2"/>
    </row>
    <row r="17" spans="2:9">
      <c r="B17" s="576"/>
      <c r="C17" s="596"/>
      <c r="D17" s="268">
        <f>卸売業務の状況３!D17</f>
        <v>0</v>
      </c>
      <c r="E17" s="269"/>
      <c r="F17" s="270"/>
      <c r="G17" s="269"/>
      <c r="H17" s="271"/>
      <c r="I17" s="2"/>
    </row>
    <row r="18" spans="2:9">
      <c r="B18" s="576"/>
      <c r="C18" s="597"/>
      <c r="D18" s="268">
        <f>卸売業務の状況３!D18</f>
        <v>0</v>
      </c>
      <c r="E18" s="269"/>
      <c r="F18" s="270"/>
      <c r="G18" s="269"/>
      <c r="H18" s="271"/>
      <c r="I18" s="2"/>
    </row>
    <row r="19" spans="2:9" ht="12.95" customHeight="1">
      <c r="B19" s="576"/>
      <c r="C19" s="598" t="str">
        <f>卸売業務の状況３!C19</f>
        <v/>
      </c>
      <c r="D19" s="264">
        <f>卸売業務の状況３!D19</f>
        <v>0</v>
      </c>
      <c r="E19" s="265"/>
      <c r="F19" s="266"/>
      <c r="G19" s="265"/>
      <c r="H19" s="267"/>
      <c r="I19" s="2"/>
    </row>
    <row r="20" spans="2:9">
      <c r="B20" s="576"/>
      <c r="C20" s="599"/>
      <c r="D20" s="268">
        <f>卸売業務の状況３!D20</f>
        <v>0</v>
      </c>
      <c r="E20" s="269"/>
      <c r="F20" s="270"/>
      <c r="G20" s="269"/>
      <c r="H20" s="271"/>
      <c r="I20" s="2"/>
    </row>
    <row r="21" spans="2:9">
      <c r="B21" s="576"/>
      <c r="C21" s="599"/>
      <c r="D21" s="268">
        <f>卸売業務の状況３!D21</f>
        <v>0</v>
      </c>
      <c r="E21" s="269"/>
      <c r="F21" s="270"/>
      <c r="G21" s="269"/>
      <c r="H21" s="271"/>
      <c r="I21" s="2"/>
    </row>
    <row r="22" spans="2:9">
      <c r="B22" s="576"/>
      <c r="C22" s="599"/>
      <c r="D22" s="268">
        <f>卸売業務の状況３!D22</f>
        <v>0</v>
      </c>
      <c r="E22" s="269"/>
      <c r="F22" s="270"/>
      <c r="G22" s="269"/>
      <c r="H22" s="271"/>
      <c r="I22" s="2"/>
    </row>
    <row r="23" spans="2:9">
      <c r="B23" s="576"/>
      <c r="C23" s="599"/>
      <c r="D23" s="268">
        <f>卸売業務の状況３!D23</f>
        <v>0</v>
      </c>
      <c r="E23" s="269"/>
      <c r="F23" s="270"/>
      <c r="G23" s="269"/>
      <c r="H23" s="271"/>
      <c r="I23" s="2"/>
    </row>
    <row r="24" spans="2:9">
      <c r="B24" s="576"/>
      <c r="C24" s="599"/>
      <c r="D24" s="268">
        <f>卸売業務の状況３!D24</f>
        <v>0</v>
      </c>
      <c r="E24" s="269"/>
      <c r="F24" s="270"/>
      <c r="G24" s="269"/>
      <c r="H24" s="271"/>
      <c r="I24" s="2"/>
    </row>
    <row r="25" spans="2:9">
      <c r="B25" s="576"/>
      <c r="C25" s="599"/>
      <c r="D25" s="268">
        <f>卸売業務の状況３!D25</f>
        <v>0</v>
      </c>
      <c r="E25" s="269"/>
      <c r="F25" s="270"/>
      <c r="G25" s="269"/>
      <c r="H25" s="271"/>
      <c r="I25" s="2"/>
    </row>
    <row r="26" spans="2:9">
      <c r="B26" s="576"/>
      <c r="C26" s="599"/>
      <c r="D26" s="268">
        <f>卸売業務の状況３!D26</f>
        <v>0</v>
      </c>
      <c r="E26" s="269"/>
      <c r="F26" s="270"/>
      <c r="G26" s="269"/>
      <c r="H26" s="271"/>
      <c r="I26" s="2"/>
    </row>
    <row r="27" spans="2:9">
      <c r="B27" s="576"/>
      <c r="C27" s="599"/>
      <c r="D27" s="268">
        <f>卸売業務の状況３!D27</f>
        <v>0</v>
      </c>
      <c r="E27" s="269"/>
      <c r="F27" s="270"/>
      <c r="G27" s="269"/>
      <c r="H27" s="271"/>
      <c r="I27" s="2"/>
    </row>
    <row r="28" spans="2:9">
      <c r="B28" s="576"/>
      <c r="C28" s="599"/>
      <c r="D28" s="268">
        <f>卸売業務の状況３!D28</f>
        <v>0</v>
      </c>
      <c r="E28" s="269"/>
      <c r="F28" s="270"/>
      <c r="G28" s="269"/>
      <c r="H28" s="271"/>
      <c r="I28" s="2"/>
    </row>
    <row r="29" spans="2:9">
      <c r="B29" s="576"/>
      <c r="C29" s="599"/>
      <c r="D29" s="268">
        <f>卸売業務の状況３!D29</f>
        <v>0</v>
      </c>
      <c r="E29" s="269"/>
      <c r="F29" s="270"/>
      <c r="G29" s="269"/>
      <c r="H29" s="272"/>
      <c r="I29" s="2"/>
    </row>
    <row r="30" spans="2:9">
      <c r="B30" s="576"/>
      <c r="C30" s="599"/>
      <c r="D30" s="268">
        <f>卸売業務の状況３!D30</f>
        <v>0</v>
      </c>
      <c r="E30" s="269"/>
      <c r="F30" s="270"/>
      <c r="G30" s="269"/>
      <c r="H30" s="271"/>
      <c r="I30" s="2"/>
    </row>
    <row r="31" spans="2:9">
      <c r="B31" s="576"/>
      <c r="C31" s="599"/>
      <c r="D31" s="268">
        <f>卸売業務の状況３!D31</f>
        <v>0</v>
      </c>
      <c r="E31" s="269"/>
      <c r="F31" s="270"/>
      <c r="G31" s="269"/>
      <c r="H31" s="271"/>
      <c r="I31" s="2"/>
    </row>
    <row r="32" spans="2:9">
      <c r="B32" s="576"/>
      <c r="C32" s="600"/>
      <c r="D32" s="268">
        <f>卸売業務の状況３!D32</f>
        <v>0</v>
      </c>
      <c r="E32" s="269"/>
      <c r="F32" s="270"/>
      <c r="G32" s="269"/>
      <c r="H32" s="271"/>
      <c r="I32" s="2"/>
    </row>
    <row r="33" spans="2:9" ht="12.95" customHeight="1">
      <c r="B33" s="576"/>
      <c r="C33" s="598" t="str">
        <f>卸売業務の状況３!C33</f>
        <v/>
      </c>
      <c r="D33" s="264" t="str">
        <f>卸売業務の状況３!D33</f>
        <v>5/1000未満</v>
      </c>
      <c r="E33" s="265"/>
      <c r="F33" s="266"/>
      <c r="G33" s="265"/>
      <c r="H33" s="267"/>
      <c r="I33" s="2"/>
    </row>
    <row r="34" spans="2:9">
      <c r="B34" s="576"/>
      <c r="C34" s="599"/>
      <c r="D34" s="268" t="str">
        <f>卸売業務の状況３!D34</f>
        <v>5以上～10未満/1000</v>
      </c>
      <c r="E34" s="269"/>
      <c r="F34" s="270"/>
      <c r="G34" s="269"/>
      <c r="H34" s="271"/>
      <c r="I34" s="2"/>
    </row>
    <row r="35" spans="2:9">
      <c r="B35" s="576"/>
      <c r="C35" s="599"/>
      <c r="D35" s="268" t="str">
        <f>卸売業務の状況３!D35</f>
        <v>10以上～15未満/1000</v>
      </c>
      <c r="E35" s="269"/>
      <c r="F35" s="270"/>
      <c r="G35" s="269"/>
      <c r="H35" s="271"/>
      <c r="I35" s="2"/>
    </row>
    <row r="36" spans="2:9">
      <c r="B36" s="576"/>
      <c r="C36" s="599"/>
      <c r="D36" s="268" t="str">
        <f>卸売業務の状況３!D36</f>
        <v>15以上～20未満/1000</v>
      </c>
      <c r="E36" s="269"/>
      <c r="F36" s="270"/>
      <c r="G36" s="269"/>
      <c r="H36" s="271"/>
      <c r="I36" s="2"/>
    </row>
    <row r="37" spans="2:9" ht="13.7" customHeight="1">
      <c r="B37" s="576"/>
      <c r="C37" s="599"/>
      <c r="D37" s="268" t="str">
        <f>卸売業務の状況３!D37</f>
        <v>20以上～25未満/1000</v>
      </c>
      <c r="E37" s="269"/>
      <c r="F37" s="270"/>
      <c r="G37" s="269"/>
      <c r="H37" s="271"/>
      <c r="I37" s="2"/>
    </row>
    <row r="38" spans="2:9">
      <c r="B38" s="576"/>
      <c r="C38" s="599"/>
      <c r="D38" s="268" t="str">
        <f>卸売業務の状況３!D38</f>
        <v>25以上～30未満/1000</v>
      </c>
      <c r="E38" s="269"/>
      <c r="F38" s="270"/>
      <c r="G38" s="269"/>
      <c r="H38" s="271"/>
      <c r="I38" s="2"/>
    </row>
    <row r="39" spans="2:9">
      <c r="B39" s="576"/>
      <c r="C39" s="599"/>
      <c r="D39" s="268" t="str">
        <f>卸売業務の状況３!D39</f>
        <v>30以上～40未満/1000</v>
      </c>
      <c r="E39" s="269"/>
      <c r="F39" s="270"/>
      <c r="G39" s="269"/>
      <c r="H39" s="271"/>
      <c r="I39" s="2"/>
    </row>
    <row r="40" spans="2:9">
      <c r="B40" s="576"/>
      <c r="C40" s="599"/>
      <c r="D40" s="268" t="str">
        <f>卸売業務の状況３!D40</f>
        <v>40以上～50未満/1000</v>
      </c>
      <c r="E40" s="269"/>
      <c r="F40" s="270"/>
      <c r="G40" s="269"/>
      <c r="H40" s="271"/>
      <c r="I40" s="2"/>
    </row>
    <row r="41" spans="2:9">
      <c r="B41" s="576"/>
      <c r="C41" s="599"/>
      <c r="D41" s="268" t="str">
        <f>卸売業務の状況３!D41</f>
        <v>50以上～60未満/1000</v>
      </c>
      <c r="E41" s="269"/>
      <c r="F41" s="270"/>
      <c r="G41" s="269"/>
      <c r="H41" s="271"/>
      <c r="I41" s="2"/>
    </row>
    <row r="42" spans="2:9">
      <c r="B42" s="576"/>
      <c r="C42" s="599"/>
      <c r="D42" s="268" t="str">
        <f>卸売業務の状況３!D42</f>
        <v>60以上～70未満/1000</v>
      </c>
      <c r="E42" s="269"/>
      <c r="F42" s="270"/>
      <c r="G42" s="269"/>
      <c r="H42" s="271"/>
      <c r="I42" s="2"/>
    </row>
    <row r="43" spans="2:9">
      <c r="B43" s="576"/>
      <c r="C43" s="599"/>
      <c r="D43" s="268" t="str">
        <f>卸売業務の状況３!D43</f>
        <v>70以上～80未満/1000</v>
      </c>
      <c r="E43" s="269"/>
      <c r="F43" s="270"/>
      <c r="G43" s="269"/>
      <c r="H43" s="272"/>
      <c r="I43" s="2"/>
    </row>
    <row r="44" spans="2:9">
      <c r="B44" s="576"/>
      <c r="C44" s="599"/>
      <c r="D44" s="268" t="str">
        <f>卸売業務の状況３!D44</f>
        <v>80以上～90未満/1000</v>
      </c>
      <c r="E44" s="269"/>
      <c r="F44" s="270"/>
      <c r="G44" s="269"/>
      <c r="H44" s="271"/>
      <c r="I44" s="2"/>
    </row>
    <row r="45" spans="2:9">
      <c r="B45" s="576"/>
      <c r="C45" s="599"/>
      <c r="D45" s="268" t="str">
        <f>卸売業務の状況３!D45</f>
        <v>90以上～100未満/1000</v>
      </c>
      <c r="E45" s="269"/>
      <c r="F45" s="270"/>
      <c r="G45" s="269"/>
      <c r="H45" s="271"/>
    </row>
    <row r="46" spans="2:9" ht="12.95" customHeight="1">
      <c r="B46" s="576"/>
      <c r="C46" s="600"/>
      <c r="D46" s="268" t="str">
        <f>卸売業務の状況３!D46</f>
        <v>100/1000以上</v>
      </c>
      <c r="E46" s="269"/>
      <c r="F46" s="270"/>
      <c r="G46" s="269"/>
      <c r="H46" s="271"/>
    </row>
    <row r="47" spans="2:9" ht="12.95" customHeight="1">
      <c r="B47" s="576"/>
      <c r="C47" s="591" t="str">
        <f>卸売業務の状況３!C47</f>
        <v/>
      </c>
      <c r="D47" s="268">
        <f>卸売業務の状況３!D47</f>
        <v>0</v>
      </c>
      <c r="E47" s="269"/>
      <c r="F47" s="270"/>
      <c r="G47" s="269"/>
      <c r="H47" s="271"/>
      <c r="I47" s="2"/>
    </row>
    <row r="48" spans="2:9">
      <c r="B48" s="576"/>
      <c r="C48" s="592"/>
      <c r="D48" s="268">
        <f>卸売業務の状況３!D48</f>
        <v>0</v>
      </c>
      <c r="E48" s="269"/>
      <c r="F48" s="270"/>
      <c r="G48" s="269"/>
      <c r="H48" s="271"/>
      <c r="I48" s="2"/>
    </row>
    <row r="49" spans="2:9">
      <c r="B49" s="576"/>
      <c r="C49" s="592"/>
      <c r="D49" s="268">
        <f>卸売業務の状況３!D49</f>
        <v>0</v>
      </c>
      <c r="E49" s="269"/>
      <c r="F49" s="270"/>
      <c r="G49" s="269"/>
      <c r="H49" s="271"/>
      <c r="I49" s="2"/>
    </row>
    <row r="50" spans="2:9">
      <c r="B50" s="576"/>
      <c r="C50" s="592"/>
      <c r="D50" s="268">
        <f>卸売業務の状況３!D50</f>
        <v>0</v>
      </c>
      <c r="E50" s="269"/>
      <c r="F50" s="270"/>
      <c r="G50" s="269"/>
      <c r="H50" s="271"/>
      <c r="I50" s="2"/>
    </row>
    <row r="51" spans="2:9">
      <c r="B51" s="576"/>
      <c r="C51" s="592"/>
      <c r="D51" s="268">
        <f>卸売業務の状況３!D51</f>
        <v>0</v>
      </c>
      <c r="E51" s="269"/>
      <c r="F51" s="270"/>
      <c r="G51" s="269"/>
      <c r="H51" s="271"/>
      <c r="I51" s="2"/>
    </row>
    <row r="52" spans="2:9">
      <c r="B52" s="576"/>
      <c r="C52" s="592"/>
      <c r="D52" s="268">
        <f>卸売業務の状況３!D52</f>
        <v>0</v>
      </c>
      <c r="E52" s="269"/>
      <c r="F52" s="270"/>
      <c r="G52" s="269"/>
      <c r="H52" s="271"/>
      <c r="I52" s="2"/>
    </row>
    <row r="53" spans="2:9">
      <c r="B53" s="576"/>
      <c r="C53" s="592"/>
      <c r="D53" s="268">
        <f>卸売業務の状況３!D53</f>
        <v>0</v>
      </c>
      <c r="E53" s="269"/>
      <c r="F53" s="270"/>
      <c r="G53" s="269"/>
      <c r="H53" s="272"/>
      <c r="I53" s="2"/>
    </row>
    <row r="54" spans="2:9">
      <c r="B54" s="576"/>
      <c r="C54" s="592"/>
      <c r="D54" s="268">
        <f>卸売業務の状況３!D54</f>
        <v>0</v>
      </c>
      <c r="E54" s="269"/>
      <c r="F54" s="270"/>
      <c r="G54" s="269"/>
      <c r="H54" s="271"/>
      <c r="I54" s="2"/>
    </row>
    <row r="55" spans="2:9">
      <c r="B55" s="576"/>
      <c r="C55" s="592"/>
      <c r="D55" s="268">
        <f>卸売業務の状況３!D55</f>
        <v>0</v>
      </c>
      <c r="E55" s="269"/>
      <c r="F55" s="270"/>
      <c r="G55" s="269"/>
      <c r="H55" s="271"/>
      <c r="I55" s="2"/>
    </row>
    <row r="56" spans="2:9">
      <c r="B56" s="576"/>
      <c r="C56" s="592"/>
      <c r="D56" s="268">
        <f>卸売業務の状況３!D56</f>
        <v>0</v>
      </c>
      <c r="E56" s="269"/>
      <c r="F56" s="270"/>
      <c r="G56" s="269"/>
      <c r="H56" s="271"/>
      <c r="I56" s="2"/>
    </row>
    <row r="57" spans="2:9">
      <c r="B57" s="576"/>
      <c r="C57" s="592"/>
      <c r="D57" s="268">
        <f>卸売業務の状況３!D57</f>
        <v>0</v>
      </c>
      <c r="E57" s="269"/>
      <c r="F57" s="270"/>
      <c r="G57" s="269"/>
      <c r="H57" s="271"/>
      <c r="I57" s="2"/>
    </row>
    <row r="58" spans="2:9">
      <c r="B58" s="576"/>
      <c r="C58" s="592"/>
      <c r="D58" s="268">
        <f>卸売業務の状況３!D58</f>
        <v>0</v>
      </c>
      <c r="E58" s="269"/>
      <c r="F58" s="270"/>
      <c r="G58" s="269"/>
      <c r="H58" s="271"/>
      <c r="I58" s="2"/>
    </row>
    <row r="59" spans="2:9">
      <c r="B59" s="576"/>
      <c r="C59" s="592"/>
      <c r="D59" s="268">
        <f>卸売業務の状況３!D59</f>
        <v>0</v>
      </c>
      <c r="E59" s="269"/>
      <c r="F59" s="270"/>
      <c r="G59" s="269"/>
      <c r="H59" s="272"/>
      <c r="I59" s="2"/>
    </row>
    <row r="60" spans="2:9">
      <c r="B60" s="576"/>
      <c r="C60" s="593"/>
      <c r="D60" s="322">
        <f>卸売業務の状況３!D60</f>
        <v>0</v>
      </c>
      <c r="E60" s="269"/>
      <c r="F60" s="270"/>
      <c r="G60" s="269"/>
      <c r="H60" s="272"/>
      <c r="I60" s="2"/>
    </row>
    <row r="61" spans="2:9">
      <c r="B61" s="577"/>
      <c r="C61" s="550" t="s">
        <v>835</v>
      </c>
      <c r="D61" s="563"/>
      <c r="E61" s="116">
        <f>SUM(E5:E60)</f>
        <v>0</v>
      </c>
      <c r="F61" s="367"/>
      <c r="G61" s="116">
        <f>SUM(G5:G60)</f>
        <v>0</v>
      </c>
      <c r="H61" s="245"/>
      <c r="I61" s="2"/>
    </row>
    <row r="62" spans="2:9">
      <c r="B62" s="92"/>
      <c r="C62" s="114"/>
      <c r="D62" s="114"/>
      <c r="E62" s="115" t="s">
        <v>328</v>
      </c>
      <c r="F62" s="115" t="s">
        <v>328</v>
      </c>
      <c r="G62" s="77"/>
      <c r="H62" s="77"/>
      <c r="I62" s="2"/>
    </row>
    <row r="63" spans="2:9">
      <c r="B63" s="564" t="s">
        <v>836</v>
      </c>
      <c r="C63" s="601" t="str">
        <f>卸売業務の状況３!C63</f>
        <v>災害見舞金</v>
      </c>
      <c r="D63" s="264" t="s">
        <v>837</v>
      </c>
      <c r="E63" s="265"/>
      <c r="F63" s="266"/>
      <c r="G63" s="265"/>
      <c r="H63" s="267"/>
      <c r="I63" s="2"/>
    </row>
    <row r="64" spans="2:9">
      <c r="B64" s="576"/>
      <c r="C64" s="592"/>
      <c r="D64" s="268" t="s">
        <v>838</v>
      </c>
      <c r="E64" s="269"/>
      <c r="F64" s="270"/>
      <c r="G64" s="269"/>
      <c r="H64" s="271"/>
      <c r="I64" s="2"/>
    </row>
    <row r="65" spans="2:9">
      <c r="B65" s="576"/>
      <c r="C65" s="592"/>
      <c r="D65" s="268" t="s">
        <v>839</v>
      </c>
      <c r="E65" s="269"/>
      <c r="F65" s="270"/>
      <c r="G65" s="269"/>
      <c r="H65" s="271"/>
      <c r="I65" s="2"/>
    </row>
    <row r="66" spans="2:9">
      <c r="B66" s="576"/>
      <c r="C66" s="592"/>
      <c r="D66" s="268" t="s">
        <v>840</v>
      </c>
      <c r="E66" s="269"/>
      <c r="F66" s="270"/>
      <c r="G66" s="269"/>
      <c r="H66" s="271"/>
      <c r="I66" s="2"/>
    </row>
    <row r="67" spans="2:9">
      <c r="B67" s="576"/>
      <c r="C67" s="592"/>
      <c r="D67" s="369"/>
      <c r="E67" s="269"/>
      <c r="F67" s="270"/>
      <c r="G67" s="269"/>
      <c r="H67" s="271"/>
      <c r="I67" s="2"/>
    </row>
    <row r="68" spans="2:9">
      <c r="B68" s="576"/>
      <c r="C68" s="592"/>
      <c r="D68" s="369"/>
      <c r="E68" s="269"/>
      <c r="F68" s="270"/>
      <c r="G68" s="269"/>
      <c r="H68" s="271"/>
      <c r="I68" s="2"/>
    </row>
    <row r="69" spans="2:9">
      <c r="B69" s="576"/>
      <c r="C69" s="593"/>
      <c r="D69" s="268" t="s">
        <v>451</v>
      </c>
      <c r="E69" s="269"/>
      <c r="F69" s="270"/>
      <c r="G69" s="269"/>
      <c r="H69" s="271"/>
      <c r="I69" s="2"/>
    </row>
    <row r="70" spans="2:9">
      <c r="B70" s="576"/>
      <c r="C70" s="602" t="str">
        <f>卸売業務の状況３!C70</f>
        <v>需要増進事業費</v>
      </c>
      <c r="D70" s="264" t="s">
        <v>841</v>
      </c>
      <c r="E70" s="265"/>
      <c r="F70" s="266"/>
      <c r="G70" s="265"/>
      <c r="H70" s="267"/>
      <c r="I70" s="2"/>
    </row>
    <row r="71" spans="2:9">
      <c r="B71" s="576"/>
      <c r="C71" s="603"/>
      <c r="D71" s="268" t="s">
        <v>842</v>
      </c>
      <c r="E71" s="269"/>
      <c r="F71" s="270"/>
      <c r="G71" s="269"/>
      <c r="H71" s="271"/>
      <c r="I71" s="2"/>
    </row>
    <row r="72" spans="2:9">
      <c r="B72" s="576"/>
      <c r="C72" s="603"/>
      <c r="D72" s="268" t="s">
        <v>843</v>
      </c>
      <c r="E72" s="269"/>
      <c r="F72" s="270"/>
      <c r="G72" s="269"/>
      <c r="H72" s="271"/>
      <c r="I72" s="2"/>
    </row>
    <row r="73" spans="2:9">
      <c r="B73" s="576"/>
      <c r="C73" s="603"/>
      <c r="D73" s="268" t="s">
        <v>844</v>
      </c>
      <c r="E73" s="269"/>
      <c r="F73" s="270"/>
      <c r="G73" s="269"/>
      <c r="H73" s="271"/>
      <c r="I73" s="2"/>
    </row>
    <row r="74" spans="2:9">
      <c r="B74" s="576"/>
      <c r="C74" s="603"/>
      <c r="D74" s="369"/>
      <c r="E74" s="269"/>
      <c r="F74" s="270"/>
      <c r="G74" s="269"/>
      <c r="H74" s="271"/>
      <c r="I74" s="2"/>
    </row>
    <row r="75" spans="2:9">
      <c r="B75" s="576"/>
      <c r="C75" s="603"/>
      <c r="D75" s="369"/>
      <c r="E75" s="269"/>
      <c r="F75" s="270"/>
      <c r="G75" s="269"/>
      <c r="H75" s="271"/>
      <c r="I75" s="2"/>
    </row>
    <row r="76" spans="2:9">
      <c r="B76" s="576"/>
      <c r="C76" s="604"/>
      <c r="D76" s="268" t="s">
        <v>423</v>
      </c>
      <c r="E76" s="269"/>
      <c r="F76" s="270"/>
      <c r="G76" s="269"/>
      <c r="H76" s="271"/>
      <c r="I76" s="2"/>
    </row>
    <row r="77" spans="2:9">
      <c r="B77" s="576"/>
      <c r="C77" s="605" t="str">
        <f>卸売業務の状況３!C77</f>
        <v>出荷施設整備助成金</v>
      </c>
      <c r="D77" s="264" t="s">
        <v>841</v>
      </c>
      <c r="E77" s="265"/>
      <c r="F77" s="266"/>
      <c r="G77" s="265"/>
      <c r="H77" s="267"/>
      <c r="I77" s="2"/>
    </row>
    <row r="78" spans="2:9">
      <c r="B78" s="576"/>
      <c r="C78" s="606"/>
      <c r="D78" s="268" t="s">
        <v>842</v>
      </c>
      <c r="E78" s="269"/>
      <c r="F78" s="270"/>
      <c r="G78" s="269"/>
      <c r="H78" s="271"/>
      <c r="I78" s="2"/>
    </row>
    <row r="79" spans="2:9">
      <c r="B79" s="576"/>
      <c r="C79" s="606"/>
      <c r="D79" s="268" t="s">
        <v>843</v>
      </c>
      <c r="E79" s="269"/>
      <c r="F79" s="270"/>
      <c r="G79" s="269"/>
      <c r="H79" s="271"/>
      <c r="I79" s="2"/>
    </row>
    <row r="80" spans="2:9">
      <c r="B80" s="576"/>
      <c r="C80" s="606"/>
      <c r="D80" s="268" t="s">
        <v>844</v>
      </c>
      <c r="E80" s="269"/>
      <c r="F80" s="270"/>
      <c r="G80" s="269"/>
      <c r="H80" s="271"/>
      <c r="I80" s="2"/>
    </row>
    <row r="81" spans="2:9">
      <c r="B81" s="576"/>
      <c r="C81" s="606"/>
      <c r="D81" s="369"/>
      <c r="E81" s="269"/>
      <c r="F81" s="270"/>
      <c r="G81" s="269"/>
      <c r="H81" s="271"/>
    </row>
    <row r="82" spans="2:9" ht="12.95" customHeight="1">
      <c r="B82" s="576"/>
      <c r="C82" s="606"/>
      <c r="D82" s="369"/>
      <c r="E82" s="269"/>
      <c r="F82" s="270"/>
      <c r="G82" s="269"/>
      <c r="H82" s="271"/>
    </row>
    <row r="83" spans="2:9">
      <c r="B83" s="576"/>
      <c r="C83" s="607"/>
      <c r="D83" s="268" t="s">
        <v>423</v>
      </c>
      <c r="E83" s="269"/>
      <c r="F83" s="270"/>
      <c r="G83" s="269"/>
      <c r="H83" s="271"/>
      <c r="I83" s="2"/>
    </row>
    <row r="84" spans="2:9">
      <c r="B84" s="576"/>
      <c r="C84" s="591" t="s">
        <v>451</v>
      </c>
      <c r="D84" s="268" t="s">
        <v>841</v>
      </c>
      <c r="E84" s="269"/>
      <c r="F84" s="270"/>
      <c r="G84" s="269"/>
      <c r="H84" s="271"/>
      <c r="I84" s="2"/>
    </row>
    <row r="85" spans="2:9">
      <c r="B85" s="576"/>
      <c r="C85" s="592"/>
      <c r="D85" s="268" t="s">
        <v>842</v>
      </c>
      <c r="E85" s="269"/>
      <c r="F85" s="270"/>
      <c r="G85" s="269"/>
      <c r="H85" s="271"/>
      <c r="I85" s="2"/>
    </row>
    <row r="86" spans="2:9">
      <c r="B86" s="576"/>
      <c r="C86" s="592"/>
      <c r="D86" s="268" t="s">
        <v>843</v>
      </c>
      <c r="E86" s="269"/>
      <c r="F86" s="270"/>
      <c r="G86" s="269"/>
      <c r="H86" s="272"/>
      <c r="I86" s="2"/>
    </row>
    <row r="87" spans="2:9">
      <c r="B87" s="576"/>
      <c r="C87" s="592"/>
      <c r="D87" s="268" t="s">
        <v>844</v>
      </c>
      <c r="E87" s="269"/>
      <c r="F87" s="270"/>
      <c r="G87" s="269"/>
      <c r="H87" s="271"/>
      <c r="I87" s="2"/>
    </row>
    <row r="88" spans="2:9">
      <c r="B88" s="576"/>
      <c r="C88" s="592"/>
      <c r="D88" s="369"/>
      <c r="E88" s="269"/>
      <c r="F88" s="270"/>
      <c r="G88" s="269"/>
      <c r="H88" s="271"/>
      <c r="I88" s="2"/>
    </row>
    <row r="89" spans="2:9">
      <c r="B89" s="576"/>
      <c r="C89" s="592"/>
      <c r="D89" s="369"/>
      <c r="E89" s="269"/>
      <c r="F89" s="270"/>
      <c r="G89" s="269"/>
      <c r="H89" s="272"/>
      <c r="I89" s="2"/>
    </row>
    <row r="90" spans="2:9">
      <c r="B90" s="576"/>
      <c r="C90" s="593"/>
      <c r="D90" s="322" t="s">
        <v>423</v>
      </c>
      <c r="E90" s="269"/>
      <c r="F90" s="270"/>
      <c r="G90" s="269"/>
      <c r="H90" s="272"/>
      <c r="I90" s="2"/>
    </row>
    <row r="91" spans="2:9">
      <c r="B91" s="577"/>
      <c r="C91" s="550" t="s">
        <v>835</v>
      </c>
      <c r="D91" s="563"/>
      <c r="E91" s="116">
        <f>SUM(E63:E90)</f>
        <v>0</v>
      </c>
      <c r="F91" s="367"/>
      <c r="G91" s="116">
        <f>SUM(G63:G90)</f>
        <v>0</v>
      </c>
      <c r="H91" s="245"/>
      <c r="I91" s="2"/>
    </row>
    <row r="92" spans="2:9">
      <c r="B92" s="92"/>
      <c r="C92" s="114"/>
      <c r="D92" s="114"/>
      <c r="E92" s="115" t="s">
        <v>328</v>
      </c>
      <c r="F92" s="115" t="s">
        <v>328</v>
      </c>
      <c r="G92" s="77"/>
      <c r="H92" s="77"/>
      <c r="I92" s="2"/>
    </row>
    <row r="93" spans="2:9">
      <c r="B93" s="564" t="s">
        <v>845</v>
      </c>
      <c r="C93" s="578"/>
      <c r="D93" s="264" t="s">
        <v>846</v>
      </c>
      <c r="E93" s="265"/>
      <c r="F93" s="266"/>
      <c r="G93" s="265"/>
      <c r="H93" s="267"/>
      <c r="I93" s="2"/>
    </row>
    <row r="94" spans="2:9">
      <c r="B94" s="576"/>
      <c r="C94" s="579"/>
      <c r="D94" s="268" t="s">
        <v>847</v>
      </c>
      <c r="E94" s="269"/>
      <c r="F94" s="270"/>
      <c r="G94" s="269"/>
      <c r="H94" s="271"/>
      <c r="I94" s="2"/>
    </row>
    <row r="95" spans="2:9">
      <c r="B95" s="576"/>
      <c r="C95" s="579"/>
      <c r="D95" s="268" t="s">
        <v>848</v>
      </c>
      <c r="E95" s="269"/>
      <c r="F95" s="270"/>
      <c r="G95" s="269"/>
      <c r="H95" s="271"/>
      <c r="I95" s="2"/>
    </row>
    <row r="96" spans="2:9">
      <c r="B96" s="576"/>
      <c r="C96" s="579"/>
      <c r="D96" s="268" t="s">
        <v>849</v>
      </c>
      <c r="E96" s="269"/>
      <c r="F96" s="270"/>
      <c r="G96" s="269"/>
      <c r="H96" s="271"/>
      <c r="I96" s="2"/>
    </row>
    <row r="97" spans="2:9">
      <c r="B97" s="576"/>
      <c r="C97" s="579"/>
      <c r="D97" s="268" t="s">
        <v>850</v>
      </c>
      <c r="E97" s="269"/>
      <c r="F97" s="270"/>
      <c r="G97" s="269"/>
      <c r="H97" s="271"/>
      <c r="I97" s="2"/>
    </row>
    <row r="98" spans="2:9">
      <c r="B98" s="576"/>
      <c r="C98" s="579"/>
      <c r="D98" s="268" t="s">
        <v>851</v>
      </c>
      <c r="E98" s="269"/>
      <c r="F98" s="270"/>
      <c r="G98" s="269"/>
      <c r="H98" s="271"/>
      <c r="I98" s="2"/>
    </row>
    <row r="99" spans="2:9">
      <c r="B99" s="576"/>
      <c r="C99" s="579"/>
      <c r="D99" s="268" t="s">
        <v>852</v>
      </c>
      <c r="E99" s="269"/>
      <c r="F99" s="270"/>
      <c r="G99" s="269"/>
      <c r="H99" s="271"/>
      <c r="I99" s="2"/>
    </row>
    <row r="100" spans="2:9">
      <c r="B100" s="576"/>
      <c r="C100" s="579"/>
      <c r="D100" s="268" t="s">
        <v>853</v>
      </c>
      <c r="E100" s="269"/>
      <c r="F100" s="270"/>
      <c r="G100" s="269"/>
      <c r="H100" s="272"/>
      <c r="I100" s="2"/>
    </row>
    <row r="101" spans="2:9">
      <c r="B101" s="576"/>
      <c r="C101" s="579"/>
      <c r="D101" s="268" t="s">
        <v>854</v>
      </c>
      <c r="E101" s="269"/>
      <c r="F101" s="270"/>
      <c r="G101" s="269"/>
      <c r="H101" s="271"/>
      <c r="I101" s="2"/>
    </row>
    <row r="102" spans="2:9">
      <c r="B102" s="576"/>
      <c r="C102" s="579"/>
      <c r="D102" s="268" t="s">
        <v>855</v>
      </c>
      <c r="E102" s="269"/>
      <c r="F102" s="270"/>
      <c r="G102" s="269"/>
      <c r="H102" s="271"/>
      <c r="I102" s="2"/>
    </row>
    <row r="103" spans="2:9">
      <c r="B103" s="576"/>
      <c r="C103" s="580"/>
      <c r="D103" s="268" t="s">
        <v>856</v>
      </c>
      <c r="E103" s="269"/>
      <c r="F103" s="270"/>
      <c r="G103" s="269"/>
      <c r="H103" s="271"/>
      <c r="I103" s="2"/>
    </row>
    <row r="104" spans="2:9" ht="12.95" hidden="1" customHeight="1">
      <c r="B104" s="576"/>
      <c r="C104" s="578"/>
      <c r="D104" s="264"/>
      <c r="E104" s="265"/>
      <c r="F104" s="266"/>
      <c r="G104" s="265"/>
      <c r="H104" s="267"/>
      <c r="I104" s="2"/>
    </row>
    <row r="105" spans="2:9" ht="12.95" hidden="1" customHeight="1">
      <c r="B105" s="576"/>
      <c r="C105" s="579"/>
      <c r="D105" s="268"/>
      <c r="E105" s="269"/>
      <c r="F105" s="270"/>
      <c r="G105" s="269"/>
      <c r="H105" s="271"/>
      <c r="I105" s="2"/>
    </row>
    <row r="106" spans="2:9" ht="13.7" hidden="1" customHeight="1">
      <c r="B106" s="576"/>
      <c r="C106" s="579"/>
      <c r="D106" s="268"/>
      <c r="E106" s="269"/>
      <c r="F106" s="270"/>
      <c r="G106" s="269"/>
      <c r="H106" s="271"/>
      <c r="I106" s="2"/>
    </row>
    <row r="107" spans="2:9" ht="12.95" hidden="1" customHeight="1">
      <c r="B107" s="576"/>
      <c r="C107" s="579"/>
      <c r="D107" s="268"/>
      <c r="E107" s="269"/>
      <c r="F107" s="270"/>
      <c r="G107" s="269"/>
      <c r="H107" s="271"/>
      <c r="I107" s="2"/>
    </row>
    <row r="108" spans="2:9" ht="12.95" hidden="1" customHeight="1">
      <c r="B108" s="576"/>
      <c r="C108" s="579"/>
      <c r="D108" s="268"/>
      <c r="E108" s="269"/>
      <c r="F108" s="270"/>
      <c r="G108" s="269"/>
      <c r="H108" s="271"/>
      <c r="I108" s="2"/>
    </row>
    <row r="109" spans="2:9" ht="12.95" hidden="1" customHeight="1">
      <c r="B109" s="576"/>
      <c r="C109" s="579"/>
      <c r="D109" s="268"/>
      <c r="E109" s="269"/>
      <c r="F109" s="270"/>
      <c r="G109" s="269"/>
      <c r="H109" s="271"/>
      <c r="I109" s="2"/>
    </row>
    <row r="110" spans="2:9" ht="12.95" hidden="1" customHeight="1">
      <c r="B110" s="576"/>
      <c r="C110" s="579"/>
      <c r="D110" s="268"/>
      <c r="E110" s="269"/>
      <c r="F110" s="270"/>
      <c r="G110" s="269"/>
      <c r="H110" s="272"/>
    </row>
    <row r="111" spans="2:9" ht="12.95" hidden="1" customHeight="1">
      <c r="B111" s="576"/>
      <c r="C111" s="579"/>
      <c r="D111" s="268"/>
      <c r="E111" s="269"/>
      <c r="F111" s="270"/>
      <c r="G111" s="269"/>
      <c r="H111" s="271"/>
    </row>
    <row r="112" spans="2:9" ht="12.95" hidden="1" customHeight="1">
      <c r="B112" s="576"/>
      <c r="C112" s="579"/>
      <c r="D112" s="268"/>
      <c r="E112" s="269"/>
      <c r="F112" s="270"/>
      <c r="G112" s="269"/>
      <c r="H112" s="271"/>
      <c r="I112" s="2"/>
    </row>
    <row r="113" spans="2:9" ht="12.95" hidden="1" customHeight="1">
      <c r="B113" s="576"/>
      <c r="C113" s="580"/>
      <c r="D113" s="268"/>
      <c r="E113" s="269"/>
      <c r="F113" s="270"/>
      <c r="G113" s="269"/>
      <c r="H113" s="271"/>
      <c r="I113" s="2"/>
    </row>
    <row r="114" spans="2:9" ht="12.95" hidden="1" customHeight="1">
      <c r="B114" s="576"/>
      <c r="C114" s="578"/>
      <c r="D114" s="264"/>
      <c r="E114" s="265"/>
      <c r="F114" s="266"/>
      <c r="G114" s="265"/>
      <c r="H114" s="267"/>
      <c r="I114" s="2"/>
    </row>
    <row r="115" spans="2:9" ht="12.95" hidden="1" customHeight="1">
      <c r="B115" s="576"/>
      <c r="C115" s="579"/>
      <c r="D115" s="268"/>
      <c r="E115" s="269"/>
      <c r="F115" s="270"/>
      <c r="G115" s="269"/>
      <c r="H115" s="271"/>
      <c r="I115" s="2"/>
    </row>
    <row r="116" spans="2:9" ht="12.95" hidden="1" customHeight="1">
      <c r="B116" s="576"/>
      <c r="C116" s="579"/>
      <c r="D116" s="268"/>
      <c r="E116" s="269"/>
      <c r="F116" s="270"/>
      <c r="G116" s="269"/>
      <c r="H116" s="271"/>
      <c r="I116" s="2"/>
    </row>
    <row r="117" spans="2:9" ht="12.95" hidden="1" customHeight="1">
      <c r="B117" s="576"/>
      <c r="C117" s="579"/>
      <c r="D117" s="268"/>
      <c r="E117" s="269"/>
      <c r="F117" s="270"/>
      <c r="G117" s="269"/>
      <c r="H117" s="271"/>
      <c r="I117" s="2"/>
    </row>
    <row r="118" spans="2:9" ht="12.95" hidden="1" customHeight="1">
      <c r="B118" s="576"/>
      <c r="C118" s="579"/>
      <c r="D118" s="268"/>
      <c r="E118" s="269"/>
      <c r="F118" s="270"/>
      <c r="G118" s="269"/>
      <c r="H118" s="271"/>
      <c r="I118" s="2"/>
    </row>
    <row r="119" spans="2:9" ht="12.95" hidden="1" customHeight="1">
      <c r="B119" s="576"/>
      <c r="C119" s="579"/>
      <c r="D119" s="268"/>
      <c r="E119" s="269"/>
      <c r="F119" s="270"/>
      <c r="G119" s="269"/>
      <c r="H119" s="271"/>
      <c r="I119" s="2"/>
    </row>
    <row r="120" spans="2:9" ht="12.95" hidden="1" customHeight="1">
      <c r="B120" s="576"/>
      <c r="C120" s="579"/>
      <c r="D120" s="268"/>
      <c r="E120" s="269"/>
      <c r="F120" s="270"/>
      <c r="G120" s="269"/>
      <c r="H120" s="272"/>
      <c r="I120" s="2"/>
    </row>
    <row r="121" spans="2:9" ht="12.95" hidden="1" customHeight="1">
      <c r="B121" s="576"/>
      <c r="C121" s="579"/>
      <c r="D121" s="268"/>
      <c r="E121" s="269"/>
      <c r="F121" s="270"/>
      <c r="G121" s="269"/>
      <c r="H121" s="271"/>
      <c r="I121" s="2"/>
    </row>
    <row r="122" spans="2:9" ht="12.95" hidden="1" customHeight="1">
      <c r="B122" s="576"/>
      <c r="C122" s="579"/>
      <c r="D122" s="268"/>
      <c r="E122" s="269"/>
      <c r="F122" s="270"/>
      <c r="G122" s="269"/>
      <c r="H122" s="271"/>
      <c r="I122" s="2"/>
    </row>
    <row r="123" spans="2:9" ht="12.95" hidden="1" customHeight="1">
      <c r="B123" s="576"/>
      <c r="C123" s="580"/>
      <c r="D123" s="268"/>
      <c r="E123" s="269"/>
      <c r="F123" s="270"/>
      <c r="G123" s="269"/>
      <c r="H123" s="271"/>
      <c r="I123" s="2"/>
    </row>
    <row r="124" spans="2:9" ht="12.95" hidden="1" customHeight="1">
      <c r="B124" s="576"/>
      <c r="C124" s="581"/>
      <c r="D124" s="268"/>
      <c r="E124" s="269"/>
      <c r="F124" s="270"/>
      <c r="G124" s="269"/>
      <c r="H124" s="271"/>
      <c r="I124" s="2"/>
    </row>
    <row r="125" spans="2:9" ht="12.95" hidden="1" customHeight="1">
      <c r="B125" s="576"/>
      <c r="C125" s="582"/>
      <c r="D125" s="268"/>
      <c r="E125" s="269"/>
      <c r="F125" s="270"/>
      <c r="G125" s="269"/>
      <c r="H125" s="271"/>
      <c r="I125" s="2"/>
    </row>
    <row r="126" spans="2:9" ht="12.95" hidden="1" customHeight="1">
      <c r="B126" s="576"/>
      <c r="C126" s="582"/>
      <c r="D126" s="268"/>
      <c r="E126" s="269"/>
      <c r="F126" s="270"/>
      <c r="G126" s="269"/>
      <c r="H126" s="272"/>
      <c r="I126" s="2"/>
    </row>
    <row r="127" spans="2:9" ht="12.95" hidden="1" customHeight="1">
      <c r="B127" s="576"/>
      <c r="C127" s="582"/>
      <c r="D127" s="268"/>
      <c r="E127" s="269"/>
      <c r="F127" s="270"/>
      <c r="G127" s="269"/>
      <c r="H127" s="272"/>
      <c r="I127" s="2"/>
    </row>
    <row r="128" spans="2:9" ht="12.95" hidden="1" customHeight="1">
      <c r="B128" s="576"/>
      <c r="C128" s="582"/>
      <c r="D128" s="268"/>
      <c r="E128" s="269"/>
      <c r="F128" s="270"/>
      <c r="G128" s="269"/>
      <c r="H128" s="271"/>
      <c r="I128" s="2"/>
    </row>
    <row r="129" spans="2:9" ht="12.95" hidden="1" customHeight="1">
      <c r="B129" s="576"/>
      <c r="C129" s="582"/>
      <c r="D129" s="268"/>
      <c r="E129" s="269"/>
      <c r="F129" s="270"/>
      <c r="G129" s="269"/>
      <c r="H129" s="271"/>
      <c r="I129" s="2"/>
    </row>
    <row r="130" spans="2:9" ht="12.95" hidden="1" customHeight="1">
      <c r="B130" s="576"/>
      <c r="C130" s="582"/>
      <c r="D130" s="268"/>
      <c r="E130" s="269"/>
      <c r="F130" s="270"/>
      <c r="G130" s="269"/>
      <c r="H130" s="271"/>
      <c r="I130" s="2"/>
    </row>
    <row r="131" spans="2:9" ht="12.95" hidden="1" customHeight="1">
      <c r="B131" s="576"/>
      <c r="C131" s="582"/>
      <c r="D131" s="268"/>
      <c r="E131" s="269"/>
      <c r="F131" s="270"/>
      <c r="G131" s="269"/>
      <c r="H131" s="271"/>
      <c r="I131" s="2"/>
    </row>
    <row r="132" spans="2:9" ht="12.95" hidden="1" customHeight="1">
      <c r="B132" s="576"/>
      <c r="C132" s="582"/>
      <c r="D132" s="268"/>
      <c r="E132" s="269"/>
      <c r="F132" s="270"/>
      <c r="G132" s="269"/>
      <c r="H132" s="272"/>
      <c r="I132" s="2"/>
    </row>
    <row r="133" spans="2:9" ht="12.95" hidden="1" customHeight="1">
      <c r="B133" s="576"/>
      <c r="C133" s="583"/>
      <c r="D133" s="322"/>
      <c r="E133" s="269"/>
      <c r="F133" s="270"/>
      <c r="G133" s="269"/>
      <c r="H133" s="272"/>
      <c r="I133" s="2"/>
    </row>
    <row r="134" spans="2:9">
      <c r="B134" s="577"/>
      <c r="C134" s="550" t="s">
        <v>835</v>
      </c>
      <c r="D134" s="563"/>
      <c r="E134" s="116">
        <f>SUM(E93:E133)</f>
        <v>0</v>
      </c>
      <c r="F134" s="367"/>
      <c r="G134" s="116">
        <f>SUM(G93:G133)</f>
        <v>0</v>
      </c>
      <c r="H134" s="245"/>
      <c r="I134" s="2"/>
    </row>
    <row r="135" spans="2:9">
      <c r="B135" s="92"/>
      <c r="C135" s="114"/>
      <c r="D135" s="114"/>
      <c r="E135" s="115" t="s">
        <v>328</v>
      </c>
      <c r="F135" s="115" t="s">
        <v>328</v>
      </c>
      <c r="G135" s="77"/>
      <c r="H135" s="77"/>
      <c r="I135" s="2"/>
    </row>
    <row r="136" spans="2:9" ht="13.7" customHeight="1">
      <c r="B136" s="564" t="s">
        <v>857</v>
      </c>
      <c r="C136" s="578"/>
      <c r="D136" s="264" t="s">
        <v>858</v>
      </c>
      <c r="E136" s="265"/>
      <c r="F136" s="266"/>
      <c r="G136" s="265"/>
      <c r="H136" s="267"/>
      <c r="I136" s="2"/>
    </row>
    <row r="137" spans="2:9">
      <c r="B137" s="576"/>
      <c r="C137" s="579"/>
      <c r="D137" s="268" t="s">
        <v>859</v>
      </c>
      <c r="E137" s="269"/>
      <c r="F137" s="270"/>
      <c r="G137" s="269"/>
      <c r="H137" s="271"/>
      <c r="I137" s="2"/>
    </row>
    <row r="138" spans="2:9">
      <c r="B138" s="576"/>
      <c r="C138" s="579"/>
      <c r="D138" s="268" t="s">
        <v>860</v>
      </c>
      <c r="E138" s="269"/>
      <c r="F138" s="270"/>
      <c r="G138" s="269"/>
      <c r="H138" s="271"/>
      <c r="I138" s="2"/>
    </row>
    <row r="139" spans="2:9">
      <c r="B139" s="576"/>
      <c r="C139" s="579"/>
      <c r="D139" s="268" t="s">
        <v>861</v>
      </c>
      <c r="E139" s="269"/>
      <c r="F139" s="270"/>
      <c r="G139" s="269"/>
      <c r="H139" s="271"/>
      <c r="I139" s="2"/>
    </row>
    <row r="140" spans="2:9">
      <c r="B140" s="576"/>
      <c r="C140" s="579"/>
      <c r="D140" s="369"/>
      <c r="E140" s="269"/>
      <c r="F140" s="270"/>
      <c r="G140" s="269"/>
      <c r="H140" s="271"/>
      <c r="I140" s="2"/>
    </row>
    <row r="141" spans="2:9">
      <c r="B141" s="576"/>
      <c r="C141" s="579"/>
      <c r="D141" s="369"/>
      <c r="E141" s="269"/>
      <c r="F141" s="270"/>
      <c r="G141" s="269"/>
      <c r="H141" s="271"/>
      <c r="I141" s="2"/>
    </row>
    <row r="142" spans="2:9">
      <c r="B142" s="576"/>
      <c r="C142" s="579"/>
      <c r="D142" s="369"/>
      <c r="E142" s="269"/>
      <c r="F142" s="270"/>
      <c r="G142" s="269"/>
      <c r="H142" s="272"/>
      <c r="I142" s="2"/>
    </row>
    <row r="143" spans="2:9">
      <c r="B143" s="576"/>
      <c r="C143" s="579"/>
      <c r="D143" s="369"/>
      <c r="E143" s="269"/>
      <c r="F143" s="270"/>
      <c r="G143" s="269"/>
      <c r="H143" s="271"/>
      <c r="I143" s="2"/>
    </row>
    <row r="144" spans="2:9">
      <c r="B144" s="576"/>
      <c r="C144" s="579"/>
      <c r="D144" s="369"/>
      <c r="E144" s="269"/>
      <c r="F144" s="270"/>
      <c r="G144" s="269"/>
      <c r="H144" s="271"/>
    </row>
    <row r="145" spans="1:8">
      <c r="B145" s="576"/>
      <c r="C145" s="580"/>
      <c r="D145" s="369"/>
      <c r="E145" s="269"/>
      <c r="F145" s="270"/>
      <c r="G145" s="269"/>
      <c r="H145" s="271"/>
    </row>
    <row r="146" spans="1:8" ht="12.95" hidden="1" customHeight="1">
      <c r="B146" s="576"/>
      <c r="C146" s="578"/>
      <c r="D146" s="264"/>
      <c r="E146" s="265"/>
      <c r="F146" s="266"/>
      <c r="G146" s="265"/>
      <c r="H146" s="267"/>
    </row>
    <row r="147" spans="1:8" ht="12.95" hidden="1" customHeight="1">
      <c r="A147" s="96"/>
      <c r="B147" s="576"/>
      <c r="C147" s="579"/>
      <c r="D147" s="268"/>
      <c r="E147" s="269"/>
      <c r="F147" s="270"/>
      <c r="G147" s="269"/>
      <c r="H147" s="271"/>
    </row>
    <row r="148" spans="1:8" ht="12.95" hidden="1" customHeight="1">
      <c r="B148" s="576"/>
      <c r="C148" s="579"/>
      <c r="D148" s="268"/>
      <c r="E148" s="269"/>
      <c r="F148" s="270"/>
      <c r="G148" s="269"/>
      <c r="H148" s="271"/>
    </row>
    <row r="149" spans="1:8" ht="12.95" hidden="1" customHeight="1">
      <c r="B149" s="576"/>
      <c r="C149" s="579"/>
      <c r="D149" s="268"/>
      <c r="E149" s="269"/>
      <c r="F149" s="270"/>
      <c r="G149" s="269"/>
      <c r="H149" s="271"/>
    </row>
    <row r="150" spans="1:8" ht="12.95" hidden="1" customHeight="1">
      <c r="B150" s="576"/>
      <c r="C150" s="579"/>
      <c r="D150" s="268"/>
      <c r="E150" s="269"/>
      <c r="F150" s="270"/>
      <c r="G150" s="269"/>
      <c r="H150" s="271"/>
    </row>
    <row r="151" spans="1:8" s="1" customFormat="1" ht="12.95" hidden="1" customHeight="1">
      <c r="B151" s="576"/>
      <c r="C151" s="579"/>
      <c r="D151" s="268"/>
      <c r="E151" s="269"/>
      <c r="F151" s="270"/>
      <c r="G151" s="269"/>
      <c r="H151" s="271"/>
    </row>
    <row r="152" spans="1:8" s="1" customFormat="1" ht="12.95" hidden="1" customHeight="1">
      <c r="B152" s="576"/>
      <c r="C152" s="579"/>
      <c r="D152" s="268"/>
      <c r="E152" s="269"/>
      <c r="F152" s="270"/>
      <c r="G152" s="269"/>
      <c r="H152" s="272"/>
    </row>
    <row r="153" spans="1:8" s="1" customFormat="1" ht="12.95" hidden="1" customHeight="1">
      <c r="B153" s="576"/>
      <c r="C153" s="579"/>
      <c r="D153" s="268"/>
      <c r="E153" s="269"/>
      <c r="F153" s="270"/>
      <c r="G153" s="269"/>
      <c r="H153" s="271"/>
    </row>
    <row r="154" spans="1:8" s="1" customFormat="1" ht="12.95" hidden="1" customHeight="1">
      <c r="B154" s="576"/>
      <c r="C154" s="579"/>
      <c r="D154" s="268"/>
      <c r="E154" s="269"/>
      <c r="F154" s="270"/>
      <c r="G154" s="269"/>
      <c r="H154" s="271"/>
    </row>
    <row r="155" spans="1:8" s="1" customFormat="1" ht="12.95" hidden="1" customHeight="1">
      <c r="B155" s="576"/>
      <c r="C155" s="580"/>
      <c r="D155" s="268"/>
      <c r="E155" s="269"/>
      <c r="F155" s="270"/>
      <c r="G155" s="269"/>
      <c r="H155" s="271"/>
    </row>
    <row r="156" spans="1:8" s="1" customFormat="1" ht="12.95" hidden="1" customHeight="1">
      <c r="B156" s="576"/>
      <c r="C156" s="578"/>
      <c r="D156" s="264"/>
      <c r="E156" s="265"/>
      <c r="F156" s="266"/>
      <c r="G156" s="265"/>
      <c r="H156" s="267"/>
    </row>
    <row r="157" spans="1:8" s="1" customFormat="1" ht="12.95" hidden="1" customHeight="1">
      <c r="B157" s="576"/>
      <c r="C157" s="579"/>
      <c r="D157" s="268"/>
      <c r="E157" s="269"/>
      <c r="F157" s="270"/>
      <c r="G157" s="269"/>
      <c r="H157" s="271"/>
    </row>
    <row r="158" spans="1:8" s="1" customFormat="1" ht="12.95" hidden="1" customHeight="1">
      <c r="B158" s="576"/>
      <c r="C158" s="579"/>
      <c r="D158" s="268"/>
      <c r="E158" s="269"/>
      <c r="F158" s="270"/>
      <c r="G158" s="269"/>
      <c r="H158" s="271"/>
    </row>
    <row r="159" spans="1:8" s="1" customFormat="1" ht="12.95" hidden="1" customHeight="1">
      <c r="B159" s="576"/>
      <c r="C159" s="579"/>
      <c r="D159" s="268"/>
      <c r="E159" s="269"/>
      <c r="F159" s="270"/>
      <c r="G159" s="269"/>
      <c r="H159" s="271"/>
    </row>
    <row r="160" spans="1:8" s="1" customFormat="1" ht="12.95" hidden="1" customHeight="1">
      <c r="B160" s="576"/>
      <c r="C160" s="579"/>
      <c r="D160" s="268"/>
      <c r="E160" s="269"/>
      <c r="F160" s="270"/>
      <c r="G160" s="269"/>
      <c r="H160" s="271"/>
    </row>
    <row r="161" spans="2:8" s="1" customFormat="1" ht="12.95" hidden="1" customHeight="1">
      <c r="B161" s="576"/>
      <c r="C161" s="579"/>
      <c r="D161" s="268"/>
      <c r="E161" s="269"/>
      <c r="F161" s="270"/>
      <c r="G161" s="269"/>
      <c r="H161" s="271"/>
    </row>
    <row r="162" spans="2:8" s="1" customFormat="1" ht="12.95" hidden="1" customHeight="1">
      <c r="B162" s="576"/>
      <c r="C162" s="579"/>
      <c r="D162" s="268"/>
      <c r="E162" s="269"/>
      <c r="F162" s="270"/>
      <c r="G162" s="269"/>
      <c r="H162" s="272"/>
    </row>
    <row r="163" spans="2:8" s="1" customFormat="1" ht="12.95" hidden="1" customHeight="1">
      <c r="B163" s="576"/>
      <c r="C163" s="579"/>
      <c r="D163" s="268"/>
      <c r="E163" s="269"/>
      <c r="F163" s="270"/>
      <c r="G163" s="269"/>
      <c r="H163" s="271"/>
    </row>
    <row r="164" spans="2:8" s="1" customFormat="1" ht="12.95" hidden="1" customHeight="1">
      <c r="B164" s="576"/>
      <c r="C164" s="579"/>
      <c r="D164" s="268"/>
      <c r="E164" s="269"/>
      <c r="F164" s="270"/>
      <c r="G164" s="269"/>
      <c r="H164" s="271"/>
    </row>
    <row r="165" spans="2:8" s="1" customFormat="1" ht="12.95" hidden="1" customHeight="1">
      <c r="B165" s="576"/>
      <c r="C165" s="580"/>
      <c r="D165" s="268"/>
      <c r="E165" s="269"/>
      <c r="F165" s="270"/>
      <c r="G165" s="269"/>
      <c r="H165" s="271"/>
    </row>
    <row r="166" spans="2:8" s="1" customFormat="1" ht="12.95" hidden="1" customHeight="1">
      <c r="B166" s="576"/>
      <c r="C166" s="581"/>
      <c r="D166" s="268"/>
      <c r="E166" s="269"/>
      <c r="F166" s="270"/>
      <c r="G166" s="269"/>
      <c r="H166" s="271"/>
    </row>
    <row r="167" spans="2:8" s="1" customFormat="1" ht="12.95" hidden="1" customHeight="1">
      <c r="B167" s="576"/>
      <c r="C167" s="582"/>
      <c r="D167" s="268"/>
      <c r="E167" s="269"/>
      <c r="F167" s="270"/>
      <c r="G167" s="269"/>
      <c r="H167" s="271"/>
    </row>
    <row r="168" spans="2:8" s="1" customFormat="1" ht="12.95" hidden="1" customHeight="1">
      <c r="B168" s="576"/>
      <c r="C168" s="582"/>
      <c r="D168" s="268"/>
      <c r="E168" s="269"/>
      <c r="F168" s="270"/>
      <c r="G168" s="269"/>
      <c r="H168" s="272"/>
    </row>
    <row r="169" spans="2:8" s="1" customFormat="1" ht="12.95" hidden="1" customHeight="1">
      <c r="B169" s="576"/>
      <c r="C169" s="582"/>
      <c r="D169" s="268"/>
      <c r="E169" s="269"/>
      <c r="F169" s="270"/>
      <c r="G169" s="269"/>
      <c r="H169" s="271"/>
    </row>
    <row r="170" spans="2:8" s="1" customFormat="1" ht="12.95" hidden="1" customHeight="1">
      <c r="B170" s="576"/>
      <c r="C170" s="582"/>
      <c r="D170" s="268"/>
      <c r="E170" s="269"/>
      <c r="F170" s="270"/>
      <c r="G170" s="269"/>
      <c r="H170" s="271"/>
    </row>
    <row r="171" spans="2:8" ht="12.95" hidden="1" customHeight="1">
      <c r="B171" s="576"/>
      <c r="C171" s="582"/>
      <c r="D171" s="268"/>
      <c r="E171" s="269"/>
      <c r="F171" s="270"/>
      <c r="G171" s="269"/>
      <c r="H171" s="271"/>
    </row>
    <row r="172" spans="2:8" ht="12.95" hidden="1" customHeight="1">
      <c r="B172" s="576"/>
      <c r="C172" s="582"/>
      <c r="D172" s="268"/>
      <c r="E172" s="269"/>
      <c r="F172" s="270"/>
      <c r="G172" s="269"/>
      <c r="H172" s="271"/>
    </row>
    <row r="173" spans="2:8" ht="12.95" hidden="1" customHeight="1">
      <c r="B173" s="576"/>
      <c r="C173" s="582"/>
      <c r="D173" s="268"/>
      <c r="E173" s="269"/>
      <c r="F173" s="270"/>
      <c r="G173" s="269"/>
      <c r="H173" s="271"/>
    </row>
    <row r="174" spans="2:8" ht="12.95" hidden="1" customHeight="1">
      <c r="B174" s="576"/>
      <c r="C174" s="582"/>
      <c r="D174" s="268"/>
      <c r="E174" s="269"/>
      <c r="F174" s="270"/>
      <c r="G174" s="269"/>
      <c r="H174" s="272"/>
    </row>
    <row r="175" spans="2:8" ht="12.95" hidden="1" customHeight="1">
      <c r="B175" s="576"/>
      <c r="C175" s="583"/>
      <c r="D175" s="322"/>
      <c r="E175" s="269"/>
      <c r="F175" s="270"/>
      <c r="G175" s="269"/>
      <c r="H175" s="272"/>
    </row>
    <row r="176" spans="2:8" ht="12.95" hidden="1" customHeight="1">
      <c r="B176" s="577"/>
      <c r="C176" s="550" t="s">
        <v>835</v>
      </c>
      <c r="D176" s="563"/>
      <c r="E176" s="116">
        <f>SUM(E136:E175)</f>
        <v>0</v>
      </c>
      <c r="F176" s="367"/>
      <c r="G176" s="116">
        <f t="shared" ref="G176" si="0">SUM(G136:G175)</f>
        <v>0</v>
      </c>
      <c r="H176" s="245"/>
    </row>
    <row r="177" spans="2:8">
      <c r="B177" s="400" t="s">
        <v>752</v>
      </c>
      <c r="C177" s="444"/>
      <c r="D177" s="445"/>
      <c r="E177" s="117">
        <f>SUM(E61,E91,E134,E176)</f>
        <v>0</v>
      </c>
      <c r="F177" s="368"/>
      <c r="G177" s="117">
        <f>SUM(G61,G91,G134,G176)</f>
        <v>0</v>
      </c>
      <c r="H177" s="117"/>
    </row>
  </sheetData>
  <sheetProtection sheet="1" formatCells="0" formatColumns="0" formatRows="0" autoFilter="0" pivotTables="0"/>
  <mergeCells count="25">
    <mergeCell ref="C114:C123"/>
    <mergeCell ref="C124:C133"/>
    <mergeCell ref="C134:D134"/>
    <mergeCell ref="B136:B176"/>
    <mergeCell ref="C136:C145"/>
    <mergeCell ref="C146:C155"/>
    <mergeCell ref="C156:C165"/>
    <mergeCell ref="C166:C175"/>
    <mergeCell ref="C176:D176"/>
    <mergeCell ref="B177:D177"/>
    <mergeCell ref="B5:B61"/>
    <mergeCell ref="C5:C18"/>
    <mergeCell ref="C19:C32"/>
    <mergeCell ref="C33:C46"/>
    <mergeCell ref="C47:C60"/>
    <mergeCell ref="C61:D61"/>
    <mergeCell ref="B63:B91"/>
    <mergeCell ref="C63:C69"/>
    <mergeCell ref="C70:C76"/>
    <mergeCell ref="C77:C83"/>
    <mergeCell ref="C84:C90"/>
    <mergeCell ref="C91:D91"/>
    <mergeCell ref="B93:B134"/>
    <mergeCell ref="C93:C103"/>
    <mergeCell ref="C104:C113"/>
  </mergeCells>
  <phoneticPr fontId="3"/>
  <pageMargins left="0.78740157480314965" right="0.78740157480314965" top="0.78740157480314965" bottom="0.39370078740157483" header="0.39370078740157483" footer="0.39370078740157483"/>
  <pageSetup paperSize="9" scale="98" fitToHeight="0" orientation="portrait" blackAndWhite="1" r:id="rId1"/>
  <headerFooter alignWithMargins="0">
    <oddHeader>&amp;R&amp;9&amp;A</oddHeader>
  </headerFooter>
  <rowBreaks count="1" manualBreakCount="1">
    <brk id="61" max="7"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B9652-866E-4EE4-9CF4-BAF1DD90E680}">
  <dimension ref="A1:I152"/>
  <sheetViews>
    <sheetView view="pageBreakPreview" topLeftCell="A38" zoomScaleNormal="100" zoomScaleSheetLayoutView="100" workbookViewId="0">
      <selection activeCell="B4" sqref="B4:C4"/>
    </sheetView>
  </sheetViews>
  <sheetFormatPr defaultRowHeight="13.5"/>
  <cols>
    <col min="1" max="1" width="4.125" style="2" customWidth="1"/>
    <col min="2" max="2" width="2.625" style="2" customWidth="1"/>
    <col min="3" max="4" width="18.125" style="2" customWidth="1"/>
    <col min="5" max="5" width="13.375" style="2" customWidth="1"/>
    <col min="6" max="6" width="13.875" style="2" bestFit="1" customWidth="1"/>
    <col min="7" max="7" width="14.875" style="2" customWidth="1"/>
    <col min="8" max="8" width="0.25" style="2" customWidth="1"/>
    <col min="9" max="9" width="4" style="2" customWidth="1"/>
    <col min="10" max="10" width="2.625" style="2" customWidth="1"/>
    <col min="11" max="12" width="18.125" style="2" customWidth="1"/>
    <col min="13" max="13" width="13.375" style="2" customWidth="1"/>
    <col min="14" max="14" width="10.75" style="2" customWidth="1"/>
    <col min="15" max="15" width="14.875" style="2" customWidth="1"/>
    <col min="16" max="16" width="4.625" style="2" customWidth="1"/>
    <col min="17" max="41" width="2.375" style="2" customWidth="1"/>
    <col min="42" max="42" width="2.5" style="2" customWidth="1"/>
    <col min="43" max="45" width="2.375" style="2" customWidth="1"/>
    <col min="46" max="255" width="9" style="2"/>
    <col min="256" max="256" width="4.125" style="2" customWidth="1"/>
    <col min="257" max="257" width="2.625" style="2" customWidth="1"/>
    <col min="258" max="259" width="18.125" style="2" customWidth="1"/>
    <col min="260" max="260" width="13.375" style="2" customWidth="1"/>
    <col min="261" max="261" width="10.75" style="2" customWidth="1"/>
    <col min="262" max="262" width="14.875" style="2" customWidth="1"/>
    <col min="263" max="263" width="4.625" style="2" customWidth="1"/>
    <col min="264" max="264" width="0.25" style="2" customWidth="1"/>
    <col min="265" max="265" width="4" style="2" customWidth="1"/>
    <col min="266" max="266" width="2.625" style="2" customWidth="1"/>
    <col min="267" max="268" width="18.125" style="2" customWidth="1"/>
    <col min="269" max="269" width="13.375" style="2" customWidth="1"/>
    <col min="270" max="270" width="10.75" style="2" customWidth="1"/>
    <col min="271" max="271" width="14.875" style="2" customWidth="1"/>
    <col min="272" max="272" width="4.625" style="2" customWidth="1"/>
    <col min="273" max="297" width="2.375" style="2" customWidth="1"/>
    <col min="298" max="298" width="2.5" style="2" customWidth="1"/>
    <col min="299" max="301" width="2.375" style="2" customWidth="1"/>
    <col min="302" max="511" width="9" style="2"/>
    <col min="512" max="512" width="4.125" style="2" customWidth="1"/>
    <col min="513" max="513" width="2.625" style="2" customWidth="1"/>
    <col min="514" max="515" width="18.125" style="2" customWidth="1"/>
    <col min="516" max="516" width="13.375" style="2" customWidth="1"/>
    <col min="517" max="517" width="10.75" style="2" customWidth="1"/>
    <col min="518" max="518" width="14.875" style="2" customWidth="1"/>
    <col min="519" max="519" width="4.625" style="2" customWidth="1"/>
    <col min="520" max="520" width="0.25" style="2" customWidth="1"/>
    <col min="521" max="521" width="4" style="2" customWidth="1"/>
    <col min="522" max="522" width="2.625" style="2" customWidth="1"/>
    <col min="523" max="524" width="18.125" style="2" customWidth="1"/>
    <col min="525" max="525" width="13.375" style="2" customWidth="1"/>
    <col min="526" max="526" width="10.75" style="2" customWidth="1"/>
    <col min="527" max="527" width="14.875" style="2" customWidth="1"/>
    <col min="528" max="528" width="4.625" style="2" customWidth="1"/>
    <col min="529" max="553" width="2.375" style="2" customWidth="1"/>
    <col min="554" max="554" width="2.5" style="2" customWidth="1"/>
    <col min="555" max="557" width="2.375" style="2" customWidth="1"/>
    <col min="558" max="767" width="9" style="2"/>
    <col min="768" max="768" width="4.125" style="2" customWidth="1"/>
    <col min="769" max="769" width="2.625" style="2" customWidth="1"/>
    <col min="770" max="771" width="18.125" style="2" customWidth="1"/>
    <col min="772" max="772" width="13.375" style="2" customWidth="1"/>
    <col min="773" max="773" width="10.75" style="2" customWidth="1"/>
    <col min="774" max="774" width="14.875" style="2" customWidth="1"/>
    <col min="775" max="775" width="4.625" style="2" customWidth="1"/>
    <col min="776" max="776" width="0.25" style="2" customWidth="1"/>
    <col min="777" max="777" width="4" style="2" customWidth="1"/>
    <col min="778" max="778" width="2.625" style="2" customWidth="1"/>
    <col min="779" max="780" width="18.125" style="2" customWidth="1"/>
    <col min="781" max="781" width="13.375" style="2" customWidth="1"/>
    <col min="782" max="782" width="10.75" style="2" customWidth="1"/>
    <col min="783" max="783" width="14.875" style="2" customWidth="1"/>
    <col min="784" max="784" width="4.625" style="2" customWidth="1"/>
    <col min="785" max="809" width="2.375" style="2" customWidth="1"/>
    <col min="810" max="810" width="2.5" style="2" customWidth="1"/>
    <col min="811" max="813" width="2.375" style="2" customWidth="1"/>
    <col min="814" max="1023" width="9" style="2"/>
    <col min="1024" max="1024" width="4.125" style="2" customWidth="1"/>
    <col min="1025" max="1025" width="2.625" style="2" customWidth="1"/>
    <col min="1026" max="1027" width="18.125" style="2" customWidth="1"/>
    <col min="1028" max="1028" width="13.375" style="2" customWidth="1"/>
    <col min="1029" max="1029" width="10.75" style="2" customWidth="1"/>
    <col min="1030" max="1030" width="14.875" style="2" customWidth="1"/>
    <col min="1031" max="1031" width="4.625" style="2" customWidth="1"/>
    <col min="1032" max="1032" width="0.25" style="2" customWidth="1"/>
    <col min="1033" max="1033" width="4" style="2" customWidth="1"/>
    <col min="1034" max="1034" width="2.625" style="2" customWidth="1"/>
    <col min="1035" max="1036" width="18.125" style="2" customWidth="1"/>
    <col min="1037" max="1037" width="13.375" style="2" customWidth="1"/>
    <col min="1038" max="1038" width="10.75" style="2" customWidth="1"/>
    <col min="1039" max="1039" width="14.875" style="2" customWidth="1"/>
    <col min="1040" max="1040" width="4.625" style="2" customWidth="1"/>
    <col min="1041" max="1065" width="2.375" style="2" customWidth="1"/>
    <col min="1066" max="1066" width="2.5" style="2" customWidth="1"/>
    <col min="1067" max="1069" width="2.375" style="2" customWidth="1"/>
    <col min="1070" max="1279" width="9" style="2"/>
    <col min="1280" max="1280" width="4.125" style="2" customWidth="1"/>
    <col min="1281" max="1281" width="2.625" style="2" customWidth="1"/>
    <col min="1282" max="1283" width="18.125" style="2" customWidth="1"/>
    <col min="1284" max="1284" width="13.375" style="2" customWidth="1"/>
    <col min="1285" max="1285" width="10.75" style="2" customWidth="1"/>
    <col min="1286" max="1286" width="14.875" style="2" customWidth="1"/>
    <col min="1287" max="1287" width="4.625" style="2" customWidth="1"/>
    <col min="1288" max="1288" width="0.25" style="2" customWidth="1"/>
    <col min="1289" max="1289" width="4" style="2" customWidth="1"/>
    <col min="1290" max="1290" width="2.625" style="2" customWidth="1"/>
    <col min="1291" max="1292" width="18.125" style="2" customWidth="1"/>
    <col min="1293" max="1293" width="13.375" style="2" customWidth="1"/>
    <col min="1294" max="1294" width="10.75" style="2" customWidth="1"/>
    <col min="1295" max="1295" width="14.875" style="2" customWidth="1"/>
    <col min="1296" max="1296" width="4.625" style="2" customWidth="1"/>
    <col min="1297" max="1321" width="2.375" style="2" customWidth="1"/>
    <col min="1322" max="1322" width="2.5" style="2" customWidth="1"/>
    <col min="1323" max="1325" width="2.375" style="2" customWidth="1"/>
    <col min="1326" max="1535" width="9" style="2"/>
    <col min="1536" max="1536" width="4.125" style="2" customWidth="1"/>
    <col min="1537" max="1537" width="2.625" style="2" customWidth="1"/>
    <col min="1538" max="1539" width="18.125" style="2" customWidth="1"/>
    <col min="1540" max="1540" width="13.375" style="2" customWidth="1"/>
    <col min="1541" max="1541" width="10.75" style="2" customWidth="1"/>
    <col min="1542" max="1542" width="14.875" style="2" customWidth="1"/>
    <col min="1543" max="1543" width="4.625" style="2" customWidth="1"/>
    <col min="1544" max="1544" width="0.25" style="2" customWidth="1"/>
    <col min="1545" max="1545" width="4" style="2" customWidth="1"/>
    <col min="1546" max="1546" width="2.625" style="2" customWidth="1"/>
    <col min="1547" max="1548" width="18.125" style="2" customWidth="1"/>
    <col min="1549" max="1549" width="13.375" style="2" customWidth="1"/>
    <col min="1550" max="1550" width="10.75" style="2" customWidth="1"/>
    <col min="1551" max="1551" width="14.875" style="2" customWidth="1"/>
    <col min="1552" max="1552" width="4.625" style="2" customWidth="1"/>
    <col min="1553" max="1577" width="2.375" style="2" customWidth="1"/>
    <col min="1578" max="1578" width="2.5" style="2" customWidth="1"/>
    <col min="1579" max="1581" width="2.375" style="2" customWidth="1"/>
    <col min="1582" max="1791" width="9" style="2"/>
    <col min="1792" max="1792" width="4.125" style="2" customWidth="1"/>
    <col min="1793" max="1793" width="2.625" style="2" customWidth="1"/>
    <col min="1794" max="1795" width="18.125" style="2" customWidth="1"/>
    <col min="1796" max="1796" width="13.375" style="2" customWidth="1"/>
    <col min="1797" max="1797" width="10.75" style="2" customWidth="1"/>
    <col min="1798" max="1798" width="14.875" style="2" customWidth="1"/>
    <col min="1799" max="1799" width="4.625" style="2" customWidth="1"/>
    <col min="1800" max="1800" width="0.25" style="2" customWidth="1"/>
    <col min="1801" max="1801" width="4" style="2" customWidth="1"/>
    <col min="1802" max="1802" width="2.625" style="2" customWidth="1"/>
    <col min="1803" max="1804" width="18.125" style="2" customWidth="1"/>
    <col min="1805" max="1805" width="13.375" style="2" customWidth="1"/>
    <col min="1806" max="1806" width="10.75" style="2" customWidth="1"/>
    <col min="1807" max="1807" width="14.875" style="2" customWidth="1"/>
    <col min="1808" max="1808" width="4.625" style="2" customWidth="1"/>
    <col min="1809" max="1833" width="2.375" style="2" customWidth="1"/>
    <col min="1834" max="1834" width="2.5" style="2" customWidth="1"/>
    <col min="1835" max="1837" width="2.375" style="2" customWidth="1"/>
    <col min="1838" max="2047" width="9" style="2"/>
    <col min="2048" max="2048" width="4.125" style="2" customWidth="1"/>
    <col min="2049" max="2049" width="2.625" style="2" customWidth="1"/>
    <col min="2050" max="2051" width="18.125" style="2" customWidth="1"/>
    <col min="2052" max="2052" width="13.375" style="2" customWidth="1"/>
    <col min="2053" max="2053" width="10.75" style="2" customWidth="1"/>
    <col min="2054" max="2054" width="14.875" style="2" customWidth="1"/>
    <col min="2055" max="2055" width="4.625" style="2" customWidth="1"/>
    <col min="2056" max="2056" width="0.25" style="2" customWidth="1"/>
    <col min="2057" max="2057" width="4" style="2" customWidth="1"/>
    <col min="2058" max="2058" width="2.625" style="2" customWidth="1"/>
    <col min="2059" max="2060" width="18.125" style="2" customWidth="1"/>
    <col min="2061" max="2061" width="13.375" style="2" customWidth="1"/>
    <col min="2062" max="2062" width="10.75" style="2" customWidth="1"/>
    <col min="2063" max="2063" width="14.875" style="2" customWidth="1"/>
    <col min="2064" max="2064" width="4.625" style="2" customWidth="1"/>
    <col min="2065" max="2089" width="2.375" style="2" customWidth="1"/>
    <col min="2090" max="2090" width="2.5" style="2" customWidth="1"/>
    <col min="2091" max="2093" width="2.375" style="2" customWidth="1"/>
    <col min="2094" max="2303" width="9" style="2"/>
    <col min="2304" max="2304" width="4.125" style="2" customWidth="1"/>
    <col min="2305" max="2305" width="2.625" style="2" customWidth="1"/>
    <col min="2306" max="2307" width="18.125" style="2" customWidth="1"/>
    <col min="2308" max="2308" width="13.375" style="2" customWidth="1"/>
    <col min="2309" max="2309" width="10.75" style="2" customWidth="1"/>
    <col min="2310" max="2310" width="14.875" style="2" customWidth="1"/>
    <col min="2311" max="2311" width="4.625" style="2" customWidth="1"/>
    <col min="2312" max="2312" width="0.25" style="2" customWidth="1"/>
    <col min="2313" max="2313" width="4" style="2" customWidth="1"/>
    <col min="2314" max="2314" width="2.625" style="2" customWidth="1"/>
    <col min="2315" max="2316" width="18.125" style="2" customWidth="1"/>
    <col min="2317" max="2317" width="13.375" style="2" customWidth="1"/>
    <col min="2318" max="2318" width="10.75" style="2" customWidth="1"/>
    <col min="2319" max="2319" width="14.875" style="2" customWidth="1"/>
    <col min="2320" max="2320" width="4.625" style="2" customWidth="1"/>
    <col min="2321" max="2345" width="2.375" style="2" customWidth="1"/>
    <col min="2346" max="2346" width="2.5" style="2" customWidth="1"/>
    <col min="2347" max="2349" width="2.375" style="2" customWidth="1"/>
    <col min="2350" max="2559" width="9" style="2"/>
    <col min="2560" max="2560" width="4.125" style="2" customWidth="1"/>
    <col min="2561" max="2561" width="2.625" style="2" customWidth="1"/>
    <col min="2562" max="2563" width="18.125" style="2" customWidth="1"/>
    <col min="2564" max="2564" width="13.375" style="2" customWidth="1"/>
    <col min="2565" max="2565" width="10.75" style="2" customWidth="1"/>
    <col min="2566" max="2566" width="14.875" style="2" customWidth="1"/>
    <col min="2567" max="2567" width="4.625" style="2" customWidth="1"/>
    <col min="2568" max="2568" width="0.25" style="2" customWidth="1"/>
    <col min="2569" max="2569" width="4" style="2" customWidth="1"/>
    <col min="2570" max="2570" width="2.625" style="2" customWidth="1"/>
    <col min="2571" max="2572" width="18.125" style="2" customWidth="1"/>
    <col min="2573" max="2573" width="13.375" style="2" customWidth="1"/>
    <col min="2574" max="2574" width="10.75" style="2" customWidth="1"/>
    <col min="2575" max="2575" width="14.875" style="2" customWidth="1"/>
    <col min="2576" max="2576" width="4.625" style="2" customWidth="1"/>
    <col min="2577" max="2601" width="2.375" style="2" customWidth="1"/>
    <col min="2602" max="2602" width="2.5" style="2" customWidth="1"/>
    <col min="2603" max="2605" width="2.375" style="2" customWidth="1"/>
    <col min="2606" max="2815" width="9" style="2"/>
    <col min="2816" max="2816" width="4.125" style="2" customWidth="1"/>
    <col min="2817" max="2817" width="2.625" style="2" customWidth="1"/>
    <col min="2818" max="2819" width="18.125" style="2" customWidth="1"/>
    <col min="2820" max="2820" width="13.375" style="2" customWidth="1"/>
    <col min="2821" max="2821" width="10.75" style="2" customWidth="1"/>
    <col min="2822" max="2822" width="14.875" style="2" customWidth="1"/>
    <col min="2823" max="2823" width="4.625" style="2" customWidth="1"/>
    <col min="2824" max="2824" width="0.25" style="2" customWidth="1"/>
    <col min="2825" max="2825" width="4" style="2" customWidth="1"/>
    <col min="2826" max="2826" width="2.625" style="2" customWidth="1"/>
    <col min="2827" max="2828" width="18.125" style="2" customWidth="1"/>
    <col min="2829" max="2829" width="13.375" style="2" customWidth="1"/>
    <col min="2830" max="2830" width="10.75" style="2" customWidth="1"/>
    <col min="2831" max="2831" width="14.875" style="2" customWidth="1"/>
    <col min="2832" max="2832" width="4.625" style="2" customWidth="1"/>
    <col min="2833" max="2857" width="2.375" style="2" customWidth="1"/>
    <col min="2858" max="2858" width="2.5" style="2" customWidth="1"/>
    <col min="2859" max="2861" width="2.375" style="2" customWidth="1"/>
    <col min="2862" max="3071" width="9" style="2"/>
    <col min="3072" max="3072" width="4.125" style="2" customWidth="1"/>
    <col min="3073" max="3073" width="2.625" style="2" customWidth="1"/>
    <col min="3074" max="3075" width="18.125" style="2" customWidth="1"/>
    <col min="3076" max="3076" width="13.375" style="2" customWidth="1"/>
    <col min="3077" max="3077" width="10.75" style="2" customWidth="1"/>
    <col min="3078" max="3078" width="14.875" style="2" customWidth="1"/>
    <col min="3079" max="3079" width="4.625" style="2" customWidth="1"/>
    <col min="3080" max="3080" width="0.25" style="2" customWidth="1"/>
    <col min="3081" max="3081" width="4" style="2" customWidth="1"/>
    <col min="3082" max="3082" width="2.625" style="2" customWidth="1"/>
    <col min="3083" max="3084" width="18.125" style="2" customWidth="1"/>
    <col min="3085" max="3085" width="13.375" style="2" customWidth="1"/>
    <col min="3086" max="3086" width="10.75" style="2" customWidth="1"/>
    <col min="3087" max="3087" width="14.875" style="2" customWidth="1"/>
    <col min="3088" max="3088" width="4.625" style="2" customWidth="1"/>
    <col min="3089" max="3113" width="2.375" style="2" customWidth="1"/>
    <col min="3114" max="3114" width="2.5" style="2" customWidth="1"/>
    <col min="3115" max="3117" width="2.375" style="2" customWidth="1"/>
    <col min="3118" max="3327" width="9" style="2"/>
    <col min="3328" max="3328" width="4.125" style="2" customWidth="1"/>
    <col min="3329" max="3329" width="2.625" style="2" customWidth="1"/>
    <col min="3330" max="3331" width="18.125" style="2" customWidth="1"/>
    <col min="3332" max="3332" width="13.375" style="2" customWidth="1"/>
    <col min="3333" max="3333" width="10.75" style="2" customWidth="1"/>
    <col min="3334" max="3334" width="14.875" style="2" customWidth="1"/>
    <col min="3335" max="3335" width="4.625" style="2" customWidth="1"/>
    <col min="3336" max="3336" width="0.25" style="2" customWidth="1"/>
    <col min="3337" max="3337" width="4" style="2" customWidth="1"/>
    <col min="3338" max="3338" width="2.625" style="2" customWidth="1"/>
    <col min="3339" max="3340" width="18.125" style="2" customWidth="1"/>
    <col min="3341" max="3341" width="13.375" style="2" customWidth="1"/>
    <col min="3342" max="3342" width="10.75" style="2" customWidth="1"/>
    <col min="3343" max="3343" width="14.875" style="2" customWidth="1"/>
    <col min="3344" max="3344" width="4.625" style="2" customWidth="1"/>
    <col min="3345" max="3369" width="2.375" style="2" customWidth="1"/>
    <col min="3370" max="3370" width="2.5" style="2" customWidth="1"/>
    <col min="3371" max="3373" width="2.375" style="2" customWidth="1"/>
    <col min="3374" max="3583" width="9" style="2"/>
    <col min="3584" max="3584" width="4.125" style="2" customWidth="1"/>
    <col min="3585" max="3585" width="2.625" style="2" customWidth="1"/>
    <col min="3586" max="3587" width="18.125" style="2" customWidth="1"/>
    <col min="3588" max="3588" width="13.375" style="2" customWidth="1"/>
    <col min="3589" max="3589" width="10.75" style="2" customWidth="1"/>
    <col min="3590" max="3590" width="14.875" style="2" customWidth="1"/>
    <col min="3591" max="3591" width="4.625" style="2" customWidth="1"/>
    <col min="3592" max="3592" width="0.25" style="2" customWidth="1"/>
    <col min="3593" max="3593" width="4" style="2" customWidth="1"/>
    <col min="3594" max="3594" width="2.625" style="2" customWidth="1"/>
    <col min="3595" max="3596" width="18.125" style="2" customWidth="1"/>
    <col min="3597" max="3597" width="13.375" style="2" customWidth="1"/>
    <col min="3598" max="3598" width="10.75" style="2" customWidth="1"/>
    <col min="3599" max="3599" width="14.875" style="2" customWidth="1"/>
    <col min="3600" max="3600" width="4.625" style="2" customWidth="1"/>
    <col min="3601" max="3625" width="2.375" style="2" customWidth="1"/>
    <col min="3626" max="3626" width="2.5" style="2" customWidth="1"/>
    <col min="3627" max="3629" width="2.375" style="2" customWidth="1"/>
    <col min="3630" max="3839" width="9" style="2"/>
    <col min="3840" max="3840" width="4.125" style="2" customWidth="1"/>
    <col min="3841" max="3841" width="2.625" style="2" customWidth="1"/>
    <col min="3842" max="3843" width="18.125" style="2" customWidth="1"/>
    <col min="3844" max="3844" width="13.375" style="2" customWidth="1"/>
    <col min="3845" max="3845" width="10.75" style="2" customWidth="1"/>
    <col min="3846" max="3846" width="14.875" style="2" customWidth="1"/>
    <col min="3847" max="3847" width="4.625" style="2" customWidth="1"/>
    <col min="3848" max="3848" width="0.25" style="2" customWidth="1"/>
    <col min="3849" max="3849" width="4" style="2" customWidth="1"/>
    <col min="3850" max="3850" width="2.625" style="2" customWidth="1"/>
    <col min="3851" max="3852" width="18.125" style="2" customWidth="1"/>
    <col min="3853" max="3853" width="13.375" style="2" customWidth="1"/>
    <col min="3854" max="3854" width="10.75" style="2" customWidth="1"/>
    <col min="3855" max="3855" width="14.875" style="2" customWidth="1"/>
    <col min="3856" max="3856" width="4.625" style="2" customWidth="1"/>
    <col min="3857" max="3881" width="2.375" style="2" customWidth="1"/>
    <col min="3882" max="3882" width="2.5" style="2" customWidth="1"/>
    <col min="3883" max="3885" width="2.375" style="2" customWidth="1"/>
    <col min="3886" max="4095" width="9" style="2"/>
    <col min="4096" max="4096" width="4.125" style="2" customWidth="1"/>
    <col min="4097" max="4097" width="2.625" style="2" customWidth="1"/>
    <col min="4098" max="4099" width="18.125" style="2" customWidth="1"/>
    <col min="4100" max="4100" width="13.375" style="2" customWidth="1"/>
    <col min="4101" max="4101" width="10.75" style="2" customWidth="1"/>
    <col min="4102" max="4102" width="14.875" style="2" customWidth="1"/>
    <col min="4103" max="4103" width="4.625" style="2" customWidth="1"/>
    <col min="4104" max="4104" width="0.25" style="2" customWidth="1"/>
    <col min="4105" max="4105" width="4" style="2" customWidth="1"/>
    <col min="4106" max="4106" width="2.625" style="2" customWidth="1"/>
    <col min="4107" max="4108" width="18.125" style="2" customWidth="1"/>
    <col min="4109" max="4109" width="13.375" style="2" customWidth="1"/>
    <col min="4110" max="4110" width="10.75" style="2" customWidth="1"/>
    <col min="4111" max="4111" width="14.875" style="2" customWidth="1"/>
    <col min="4112" max="4112" width="4.625" style="2" customWidth="1"/>
    <col min="4113" max="4137" width="2.375" style="2" customWidth="1"/>
    <col min="4138" max="4138" width="2.5" style="2" customWidth="1"/>
    <col min="4139" max="4141" width="2.375" style="2" customWidth="1"/>
    <col min="4142" max="4351" width="9" style="2"/>
    <col min="4352" max="4352" width="4.125" style="2" customWidth="1"/>
    <col min="4353" max="4353" width="2.625" style="2" customWidth="1"/>
    <col min="4354" max="4355" width="18.125" style="2" customWidth="1"/>
    <col min="4356" max="4356" width="13.375" style="2" customWidth="1"/>
    <col min="4357" max="4357" width="10.75" style="2" customWidth="1"/>
    <col min="4358" max="4358" width="14.875" style="2" customWidth="1"/>
    <col min="4359" max="4359" width="4.625" style="2" customWidth="1"/>
    <col min="4360" max="4360" width="0.25" style="2" customWidth="1"/>
    <col min="4361" max="4361" width="4" style="2" customWidth="1"/>
    <col min="4362" max="4362" width="2.625" style="2" customWidth="1"/>
    <col min="4363" max="4364" width="18.125" style="2" customWidth="1"/>
    <col min="4365" max="4365" width="13.375" style="2" customWidth="1"/>
    <col min="4366" max="4366" width="10.75" style="2" customWidth="1"/>
    <col min="4367" max="4367" width="14.875" style="2" customWidth="1"/>
    <col min="4368" max="4368" width="4.625" style="2" customWidth="1"/>
    <col min="4369" max="4393" width="2.375" style="2" customWidth="1"/>
    <col min="4394" max="4394" width="2.5" style="2" customWidth="1"/>
    <col min="4395" max="4397" width="2.375" style="2" customWidth="1"/>
    <col min="4398" max="4607" width="9" style="2"/>
    <col min="4608" max="4608" width="4.125" style="2" customWidth="1"/>
    <col min="4609" max="4609" width="2.625" style="2" customWidth="1"/>
    <col min="4610" max="4611" width="18.125" style="2" customWidth="1"/>
    <col min="4612" max="4612" width="13.375" style="2" customWidth="1"/>
    <col min="4613" max="4613" width="10.75" style="2" customWidth="1"/>
    <col min="4614" max="4614" width="14.875" style="2" customWidth="1"/>
    <col min="4615" max="4615" width="4.625" style="2" customWidth="1"/>
    <col min="4616" max="4616" width="0.25" style="2" customWidth="1"/>
    <col min="4617" max="4617" width="4" style="2" customWidth="1"/>
    <col min="4618" max="4618" width="2.625" style="2" customWidth="1"/>
    <col min="4619" max="4620" width="18.125" style="2" customWidth="1"/>
    <col min="4621" max="4621" width="13.375" style="2" customWidth="1"/>
    <col min="4622" max="4622" width="10.75" style="2" customWidth="1"/>
    <col min="4623" max="4623" width="14.875" style="2" customWidth="1"/>
    <col min="4624" max="4624" width="4.625" style="2" customWidth="1"/>
    <col min="4625" max="4649" width="2.375" style="2" customWidth="1"/>
    <col min="4650" max="4650" width="2.5" style="2" customWidth="1"/>
    <col min="4651" max="4653" width="2.375" style="2" customWidth="1"/>
    <col min="4654" max="4863" width="9" style="2"/>
    <col min="4864" max="4864" width="4.125" style="2" customWidth="1"/>
    <col min="4865" max="4865" width="2.625" style="2" customWidth="1"/>
    <col min="4866" max="4867" width="18.125" style="2" customWidth="1"/>
    <col min="4868" max="4868" width="13.375" style="2" customWidth="1"/>
    <col min="4869" max="4869" width="10.75" style="2" customWidth="1"/>
    <col min="4870" max="4870" width="14.875" style="2" customWidth="1"/>
    <col min="4871" max="4871" width="4.625" style="2" customWidth="1"/>
    <col min="4872" max="4872" width="0.25" style="2" customWidth="1"/>
    <col min="4873" max="4873" width="4" style="2" customWidth="1"/>
    <col min="4874" max="4874" width="2.625" style="2" customWidth="1"/>
    <col min="4875" max="4876" width="18.125" style="2" customWidth="1"/>
    <col min="4877" max="4877" width="13.375" style="2" customWidth="1"/>
    <col min="4878" max="4878" width="10.75" style="2" customWidth="1"/>
    <col min="4879" max="4879" width="14.875" style="2" customWidth="1"/>
    <col min="4880" max="4880" width="4.625" style="2" customWidth="1"/>
    <col min="4881" max="4905" width="2.375" style="2" customWidth="1"/>
    <col min="4906" max="4906" width="2.5" style="2" customWidth="1"/>
    <col min="4907" max="4909" width="2.375" style="2" customWidth="1"/>
    <col min="4910" max="5119" width="9" style="2"/>
    <col min="5120" max="5120" width="4.125" style="2" customWidth="1"/>
    <col min="5121" max="5121" width="2.625" style="2" customWidth="1"/>
    <col min="5122" max="5123" width="18.125" style="2" customWidth="1"/>
    <col min="5124" max="5124" width="13.375" style="2" customWidth="1"/>
    <col min="5125" max="5125" width="10.75" style="2" customWidth="1"/>
    <col min="5126" max="5126" width="14.875" style="2" customWidth="1"/>
    <col min="5127" max="5127" width="4.625" style="2" customWidth="1"/>
    <col min="5128" max="5128" width="0.25" style="2" customWidth="1"/>
    <col min="5129" max="5129" width="4" style="2" customWidth="1"/>
    <col min="5130" max="5130" width="2.625" style="2" customWidth="1"/>
    <col min="5131" max="5132" width="18.125" style="2" customWidth="1"/>
    <col min="5133" max="5133" width="13.375" style="2" customWidth="1"/>
    <col min="5134" max="5134" width="10.75" style="2" customWidth="1"/>
    <col min="5135" max="5135" width="14.875" style="2" customWidth="1"/>
    <col min="5136" max="5136" width="4.625" style="2" customWidth="1"/>
    <col min="5137" max="5161" width="2.375" style="2" customWidth="1"/>
    <col min="5162" max="5162" width="2.5" style="2" customWidth="1"/>
    <col min="5163" max="5165" width="2.375" style="2" customWidth="1"/>
    <col min="5166" max="5375" width="9" style="2"/>
    <col min="5376" max="5376" width="4.125" style="2" customWidth="1"/>
    <col min="5377" max="5377" width="2.625" style="2" customWidth="1"/>
    <col min="5378" max="5379" width="18.125" style="2" customWidth="1"/>
    <col min="5380" max="5380" width="13.375" style="2" customWidth="1"/>
    <col min="5381" max="5381" width="10.75" style="2" customWidth="1"/>
    <col min="5382" max="5382" width="14.875" style="2" customWidth="1"/>
    <col min="5383" max="5383" width="4.625" style="2" customWidth="1"/>
    <col min="5384" max="5384" width="0.25" style="2" customWidth="1"/>
    <col min="5385" max="5385" width="4" style="2" customWidth="1"/>
    <col min="5386" max="5386" width="2.625" style="2" customWidth="1"/>
    <col min="5387" max="5388" width="18.125" style="2" customWidth="1"/>
    <col min="5389" max="5389" width="13.375" style="2" customWidth="1"/>
    <col min="5390" max="5390" width="10.75" style="2" customWidth="1"/>
    <col min="5391" max="5391" width="14.875" style="2" customWidth="1"/>
    <col min="5392" max="5392" width="4.625" style="2" customWidth="1"/>
    <col min="5393" max="5417" width="2.375" style="2" customWidth="1"/>
    <col min="5418" max="5418" width="2.5" style="2" customWidth="1"/>
    <col min="5419" max="5421" width="2.375" style="2" customWidth="1"/>
    <col min="5422" max="5631" width="9" style="2"/>
    <col min="5632" max="5632" width="4.125" style="2" customWidth="1"/>
    <col min="5633" max="5633" width="2.625" style="2" customWidth="1"/>
    <col min="5634" max="5635" width="18.125" style="2" customWidth="1"/>
    <col min="5636" max="5636" width="13.375" style="2" customWidth="1"/>
    <col min="5637" max="5637" width="10.75" style="2" customWidth="1"/>
    <col min="5638" max="5638" width="14.875" style="2" customWidth="1"/>
    <col min="5639" max="5639" width="4.625" style="2" customWidth="1"/>
    <col min="5640" max="5640" width="0.25" style="2" customWidth="1"/>
    <col min="5641" max="5641" width="4" style="2" customWidth="1"/>
    <col min="5642" max="5642" width="2.625" style="2" customWidth="1"/>
    <col min="5643" max="5644" width="18.125" style="2" customWidth="1"/>
    <col min="5645" max="5645" width="13.375" style="2" customWidth="1"/>
    <col min="5646" max="5646" width="10.75" style="2" customWidth="1"/>
    <col min="5647" max="5647" width="14.875" style="2" customWidth="1"/>
    <col min="5648" max="5648" width="4.625" style="2" customWidth="1"/>
    <col min="5649" max="5673" width="2.375" style="2" customWidth="1"/>
    <col min="5674" max="5674" width="2.5" style="2" customWidth="1"/>
    <col min="5675" max="5677" width="2.375" style="2" customWidth="1"/>
    <col min="5678" max="5887" width="9" style="2"/>
    <col min="5888" max="5888" width="4.125" style="2" customWidth="1"/>
    <col min="5889" max="5889" width="2.625" style="2" customWidth="1"/>
    <col min="5890" max="5891" width="18.125" style="2" customWidth="1"/>
    <col min="5892" max="5892" width="13.375" style="2" customWidth="1"/>
    <col min="5893" max="5893" width="10.75" style="2" customWidth="1"/>
    <col min="5894" max="5894" width="14.875" style="2" customWidth="1"/>
    <col min="5895" max="5895" width="4.625" style="2" customWidth="1"/>
    <col min="5896" max="5896" width="0.25" style="2" customWidth="1"/>
    <col min="5897" max="5897" width="4" style="2" customWidth="1"/>
    <col min="5898" max="5898" width="2.625" style="2" customWidth="1"/>
    <col min="5899" max="5900" width="18.125" style="2" customWidth="1"/>
    <col min="5901" max="5901" width="13.375" style="2" customWidth="1"/>
    <col min="5902" max="5902" width="10.75" style="2" customWidth="1"/>
    <col min="5903" max="5903" width="14.875" style="2" customWidth="1"/>
    <col min="5904" max="5904" width="4.625" style="2" customWidth="1"/>
    <col min="5905" max="5929" width="2.375" style="2" customWidth="1"/>
    <col min="5930" max="5930" width="2.5" style="2" customWidth="1"/>
    <col min="5931" max="5933" width="2.375" style="2" customWidth="1"/>
    <col min="5934" max="6143" width="9" style="2"/>
    <col min="6144" max="6144" width="4.125" style="2" customWidth="1"/>
    <col min="6145" max="6145" width="2.625" style="2" customWidth="1"/>
    <col min="6146" max="6147" width="18.125" style="2" customWidth="1"/>
    <col min="6148" max="6148" width="13.375" style="2" customWidth="1"/>
    <col min="6149" max="6149" width="10.75" style="2" customWidth="1"/>
    <col min="6150" max="6150" width="14.875" style="2" customWidth="1"/>
    <col min="6151" max="6151" width="4.625" style="2" customWidth="1"/>
    <col min="6152" max="6152" width="0.25" style="2" customWidth="1"/>
    <col min="6153" max="6153" width="4" style="2" customWidth="1"/>
    <col min="6154" max="6154" width="2.625" style="2" customWidth="1"/>
    <col min="6155" max="6156" width="18.125" style="2" customWidth="1"/>
    <col min="6157" max="6157" width="13.375" style="2" customWidth="1"/>
    <col min="6158" max="6158" width="10.75" style="2" customWidth="1"/>
    <col min="6159" max="6159" width="14.875" style="2" customWidth="1"/>
    <col min="6160" max="6160" width="4.625" style="2" customWidth="1"/>
    <col min="6161" max="6185" width="2.375" style="2" customWidth="1"/>
    <col min="6186" max="6186" width="2.5" style="2" customWidth="1"/>
    <col min="6187" max="6189" width="2.375" style="2" customWidth="1"/>
    <col min="6190" max="6399" width="9" style="2"/>
    <col min="6400" max="6400" width="4.125" style="2" customWidth="1"/>
    <col min="6401" max="6401" width="2.625" style="2" customWidth="1"/>
    <col min="6402" max="6403" width="18.125" style="2" customWidth="1"/>
    <col min="6404" max="6404" width="13.375" style="2" customWidth="1"/>
    <col min="6405" max="6405" width="10.75" style="2" customWidth="1"/>
    <col min="6406" max="6406" width="14.875" style="2" customWidth="1"/>
    <col min="6407" max="6407" width="4.625" style="2" customWidth="1"/>
    <col min="6408" max="6408" width="0.25" style="2" customWidth="1"/>
    <col min="6409" max="6409" width="4" style="2" customWidth="1"/>
    <col min="6410" max="6410" width="2.625" style="2" customWidth="1"/>
    <col min="6411" max="6412" width="18.125" style="2" customWidth="1"/>
    <col min="6413" max="6413" width="13.375" style="2" customWidth="1"/>
    <col min="6414" max="6414" width="10.75" style="2" customWidth="1"/>
    <col min="6415" max="6415" width="14.875" style="2" customWidth="1"/>
    <col min="6416" max="6416" width="4.625" style="2" customWidth="1"/>
    <col min="6417" max="6441" width="2.375" style="2" customWidth="1"/>
    <col min="6442" max="6442" width="2.5" style="2" customWidth="1"/>
    <col min="6443" max="6445" width="2.375" style="2" customWidth="1"/>
    <col min="6446" max="6655" width="9" style="2"/>
    <col min="6656" max="6656" width="4.125" style="2" customWidth="1"/>
    <col min="6657" max="6657" width="2.625" style="2" customWidth="1"/>
    <col min="6658" max="6659" width="18.125" style="2" customWidth="1"/>
    <col min="6660" max="6660" width="13.375" style="2" customWidth="1"/>
    <col min="6661" max="6661" width="10.75" style="2" customWidth="1"/>
    <col min="6662" max="6662" width="14.875" style="2" customWidth="1"/>
    <col min="6663" max="6663" width="4.625" style="2" customWidth="1"/>
    <col min="6664" max="6664" width="0.25" style="2" customWidth="1"/>
    <col min="6665" max="6665" width="4" style="2" customWidth="1"/>
    <col min="6666" max="6666" width="2.625" style="2" customWidth="1"/>
    <col min="6667" max="6668" width="18.125" style="2" customWidth="1"/>
    <col min="6669" max="6669" width="13.375" style="2" customWidth="1"/>
    <col min="6670" max="6670" width="10.75" style="2" customWidth="1"/>
    <col min="6671" max="6671" width="14.875" style="2" customWidth="1"/>
    <col min="6672" max="6672" width="4.625" style="2" customWidth="1"/>
    <col min="6673" max="6697" width="2.375" style="2" customWidth="1"/>
    <col min="6698" max="6698" width="2.5" style="2" customWidth="1"/>
    <col min="6699" max="6701" width="2.375" style="2" customWidth="1"/>
    <col min="6702" max="6911" width="9" style="2"/>
    <col min="6912" max="6912" width="4.125" style="2" customWidth="1"/>
    <col min="6913" max="6913" width="2.625" style="2" customWidth="1"/>
    <col min="6914" max="6915" width="18.125" style="2" customWidth="1"/>
    <col min="6916" max="6916" width="13.375" style="2" customWidth="1"/>
    <col min="6917" max="6917" width="10.75" style="2" customWidth="1"/>
    <col min="6918" max="6918" width="14.875" style="2" customWidth="1"/>
    <col min="6919" max="6919" width="4.625" style="2" customWidth="1"/>
    <col min="6920" max="6920" width="0.25" style="2" customWidth="1"/>
    <col min="6921" max="6921" width="4" style="2" customWidth="1"/>
    <col min="6922" max="6922" width="2.625" style="2" customWidth="1"/>
    <col min="6923" max="6924" width="18.125" style="2" customWidth="1"/>
    <col min="6925" max="6925" width="13.375" style="2" customWidth="1"/>
    <col min="6926" max="6926" width="10.75" style="2" customWidth="1"/>
    <col min="6927" max="6927" width="14.875" style="2" customWidth="1"/>
    <col min="6928" max="6928" width="4.625" style="2" customWidth="1"/>
    <col min="6929" max="6953" width="2.375" style="2" customWidth="1"/>
    <col min="6954" max="6954" width="2.5" style="2" customWidth="1"/>
    <col min="6955" max="6957" width="2.375" style="2" customWidth="1"/>
    <col min="6958" max="7167" width="9" style="2"/>
    <col min="7168" max="7168" width="4.125" style="2" customWidth="1"/>
    <col min="7169" max="7169" width="2.625" style="2" customWidth="1"/>
    <col min="7170" max="7171" width="18.125" style="2" customWidth="1"/>
    <col min="7172" max="7172" width="13.375" style="2" customWidth="1"/>
    <col min="7173" max="7173" width="10.75" style="2" customWidth="1"/>
    <col min="7174" max="7174" width="14.875" style="2" customWidth="1"/>
    <col min="7175" max="7175" width="4.625" style="2" customWidth="1"/>
    <col min="7176" max="7176" width="0.25" style="2" customWidth="1"/>
    <col min="7177" max="7177" width="4" style="2" customWidth="1"/>
    <col min="7178" max="7178" width="2.625" style="2" customWidth="1"/>
    <col min="7179" max="7180" width="18.125" style="2" customWidth="1"/>
    <col min="7181" max="7181" width="13.375" style="2" customWidth="1"/>
    <col min="7182" max="7182" width="10.75" style="2" customWidth="1"/>
    <col min="7183" max="7183" width="14.875" style="2" customWidth="1"/>
    <col min="7184" max="7184" width="4.625" style="2" customWidth="1"/>
    <col min="7185" max="7209" width="2.375" style="2" customWidth="1"/>
    <col min="7210" max="7210" width="2.5" style="2" customWidth="1"/>
    <col min="7211" max="7213" width="2.375" style="2" customWidth="1"/>
    <col min="7214" max="7423" width="9" style="2"/>
    <col min="7424" max="7424" width="4.125" style="2" customWidth="1"/>
    <col min="7425" max="7425" width="2.625" style="2" customWidth="1"/>
    <col min="7426" max="7427" width="18.125" style="2" customWidth="1"/>
    <col min="7428" max="7428" width="13.375" style="2" customWidth="1"/>
    <col min="7429" max="7429" width="10.75" style="2" customWidth="1"/>
    <col min="7430" max="7430" width="14.875" style="2" customWidth="1"/>
    <col min="7431" max="7431" width="4.625" style="2" customWidth="1"/>
    <col min="7432" max="7432" width="0.25" style="2" customWidth="1"/>
    <col min="7433" max="7433" width="4" style="2" customWidth="1"/>
    <col min="7434" max="7434" width="2.625" style="2" customWidth="1"/>
    <col min="7435" max="7436" width="18.125" style="2" customWidth="1"/>
    <col min="7437" max="7437" width="13.375" style="2" customWidth="1"/>
    <col min="7438" max="7438" width="10.75" style="2" customWidth="1"/>
    <col min="7439" max="7439" width="14.875" style="2" customWidth="1"/>
    <col min="7440" max="7440" width="4.625" style="2" customWidth="1"/>
    <col min="7441" max="7465" width="2.375" style="2" customWidth="1"/>
    <col min="7466" max="7466" width="2.5" style="2" customWidth="1"/>
    <col min="7467" max="7469" width="2.375" style="2" customWidth="1"/>
    <col min="7470" max="7679" width="9" style="2"/>
    <col min="7680" max="7680" width="4.125" style="2" customWidth="1"/>
    <col min="7681" max="7681" width="2.625" style="2" customWidth="1"/>
    <col min="7682" max="7683" width="18.125" style="2" customWidth="1"/>
    <col min="7684" max="7684" width="13.375" style="2" customWidth="1"/>
    <col min="7685" max="7685" width="10.75" style="2" customWidth="1"/>
    <col min="7686" max="7686" width="14.875" style="2" customWidth="1"/>
    <col min="7687" max="7687" width="4.625" style="2" customWidth="1"/>
    <col min="7688" max="7688" width="0.25" style="2" customWidth="1"/>
    <col min="7689" max="7689" width="4" style="2" customWidth="1"/>
    <col min="7690" max="7690" width="2.625" style="2" customWidth="1"/>
    <col min="7691" max="7692" width="18.125" style="2" customWidth="1"/>
    <col min="7693" max="7693" width="13.375" style="2" customWidth="1"/>
    <col min="7694" max="7694" width="10.75" style="2" customWidth="1"/>
    <col min="7695" max="7695" width="14.875" style="2" customWidth="1"/>
    <col min="7696" max="7696" width="4.625" style="2" customWidth="1"/>
    <col min="7697" max="7721" width="2.375" style="2" customWidth="1"/>
    <col min="7722" max="7722" width="2.5" style="2" customWidth="1"/>
    <col min="7723" max="7725" width="2.375" style="2" customWidth="1"/>
    <col min="7726" max="7935" width="9" style="2"/>
    <col min="7936" max="7936" width="4.125" style="2" customWidth="1"/>
    <col min="7937" max="7937" width="2.625" style="2" customWidth="1"/>
    <col min="7938" max="7939" width="18.125" style="2" customWidth="1"/>
    <col min="7940" max="7940" width="13.375" style="2" customWidth="1"/>
    <col min="7941" max="7941" width="10.75" style="2" customWidth="1"/>
    <col min="7942" max="7942" width="14.875" style="2" customWidth="1"/>
    <col min="7943" max="7943" width="4.625" style="2" customWidth="1"/>
    <col min="7944" max="7944" width="0.25" style="2" customWidth="1"/>
    <col min="7945" max="7945" width="4" style="2" customWidth="1"/>
    <col min="7946" max="7946" width="2.625" style="2" customWidth="1"/>
    <col min="7947" max="7948" width="18.125" style="2" customWidth="1"/>
    <col min="7949" max="7949" width="13.375" style="2" customWidth="1"/>
    <col min="7950" max="7950" width="10.75" style="2" customWidth="1"/>
    <col min="7951" max="7951" width="14.875" style="2" customWidth="1"/>
    <col min="7952" max="7952" width="4.625" style="2" customWidth="1"/>
    <col min="7953" max="7977" width="2.375" style="2" customWidth="1"/>
    <col min="7978" max="7978" width="2.5" style="2" customWidth="1"/>
    <col min="7979" max="7981" width="2.375" style="2" customWidth="1"/>
    <col min="7982" max="8191" width="9" style="2"/>
    <col min="8192" max="8192" width="4.125" style="2" customWidth="1"/>
    <col min="8193" max="8193" width="2.625" style="2" customWidth="1"/>
    <col min="8194" max="8195" width="18.125" style="2" customWidth="1"/>
    <col min="8196" max="8196" width="13.375" style="2" customWidth="1"/>
    <col min="8197" max="8197" width="10.75" style="2" customWidth="1"/>
    <col min="8198" max="8198" width="14.875" style="2" customWidth="1"/>
    <col min="8199" max="8199" width="4.625" style="2" customWidth="1"/>
    <col min="8200" max="8200" width="0.25" style="2" customWidth="1"/>
    <col min="8201" max="8201" width="4" style="2" customWidth="1"/>
    <col min="8202" max="8202" width="2.625" style="2" customWidth="1"/>
    <col min="8203" max="8204" width="18.125" style="2" customWidth="1"/>
    <col min="8205" max="8205" width="13.375" style="2" customWidth="1"/>
    <col min="8206" max="8206" width="10.75" style="2" customWidth="1"/>
    <col min="8207" max="8207" width="14.875" style="2" customWidth="1"/>
    <col min="8208" max="8208" width="4.625" style="2" customWidth="1"/>
    <col min="8209" max="8233" width="2.375" style="2" customWidth="1"/>
    <col min="8234" max="8234" width="2.5" style="2" customWidth="1"/>
    <col min="8235" max="8237" width="2.375" style="2" customWidth="1"/>
    <col min="8238" max="8447" width="9" style="2"/>
    <col min="8448" max="8448" width="4.125" style="2" customWidth="1"/>
    <col min="8449" max="8449" width="2.625" style="2" customWidth="1"/>
    <col min="8450" max="8451" width="18.125" style="2" customWidth="1"/>
    <col min="8452" max="8452" width="13.375" style="2" customWidth="1"/>
    <col min="8453" max="8453" width="10.75" style="2" customWidth="1"/>
    <col min="8454" max="8454" width="14.875" style="2" customWidth="1"/>
    <col min="8455" max="8455" width="4.625" style="2" customWidth="1"/>
    <col min="8456" max="8456" width="0.25" style="2" customWidth="1"/>
    <col min="8457" max="8457" width="4" style="2" customWidth="1"/>
    <col min="8458" max="8458" width="2.625" style="2" customWidth="1"/>
    <col min="8459" max="8460" width="18.125" style="2" customWidth="1"/>
    <col min="8461" max="8461" width="13.375" style="2" customWidth="1"/>
    <col min="8462" max="8462" width="10.75" style="2" customWidth="1"/>
    <col min="8463" max="8463" width="14.875" style="2" customWidth="1"/>
    <col min="8464" max="8464" width="4.625" style="2" customWidth="1"/>
    <col min="8465" max="8489" width="2.375" style="2" customWidth="1"/>
    <col min="8490" max="8490" width="2.5" style="2" customWidth="1"/>
    <col min="8491" max="8493" width="2.375" style="2" customWidth="1"/>
    <col min="8494" max="8703" width="9" style="2"/>
    <col min="8704" max="8704" width="4.125" style="2" customWidth="1"/>
    <col min="8705" max="8705" width="2.625" style="2" customWidth="1"/>
    <col min="8706" max="8707" width="18.125" style="2" customWidth="1"/>
    <col min="8708" max="8708" width="13.375" style="2" customWidth="1"/>
    <col min="8709" max="8709" width="10.75" style="2" customWidth="1"/>
    <col min="8710" max="8710" width="14.875" style="2" customWidth="1"/>
    <col min="8711" max="8711" width="4.625" style="2" customWidth="1"/>
    <col min="8712" max="8712" width="0.25" style="2" customWidth="1"/>
    <col min="8713" max="8713" width="4" style="2" customWidth="1"/>
    <col min="8714" max="8714" width="2.625" style="2" customWidth="1"/>
    <col min="8715" max="8716" width="18.125" style="2" customWidth="1"/>
    <col min="8717" max="8717" width="13.375" style="2" customWidth="1"/>
    <col min="8718" max="8718" width="10.75" style="2" customWidth="1"/>
    <col min="8719" max="8719" width="14.875" style="2" customWidth="1"/>
    <col min="8720" max="8720" width="4.625" style="2" customWidth="1"/>
    <col min="8721" max="8745" width="2.375" style="2" customWidth="1"/>
    <col min="8746" max="8746" width="2.5" style="2" customWidth="1"/>
    <col min="8747" max="8749" width="2.375" style="2" customWidth="1"/>
    <col min="8750" max="8959" width="9" style="2"/>
    <col min="8960" max="8960" width="4.125" style="2" customWidth="1"/>
    <col min="8961" max="8961" width="2.625" style="2" customWidth="1"/>
    <col min="8962" max="8963" width="18.125" style="2" customWidth="1"/>
    <col min="8964" max="8964" width="13.375" style="2" customWidth="1"/>
    <col min="8965" max="8965" width="10.75" style="2" customWidth="1"/>
    <col min="8966" max="8966" width="14.875" style="2" customWidth="1"/>
    <col min="8967" max="8967" width="4.625" style="2" customWidth="1"/>
    <col min="8968" max="8968" width="0.25" style="2" customWidth="1"/>
    <col min="8969" max="8969" width="4" style="2" customWidth="1"/>
    <col min="8970" max="8970" width="2.625" style="2" customWidth="1"/>
    <col min="8971" max="8972" width="18.125" style="2" customWidth="1"/>
    <col min="8973" max="8973" width="13.375" style="2" customWidth="1"/>
    <col min="8974" max="8974" width="10.75" style="2" customWidth="1"/>
    <col min="8975" max="8975" width="14.875" style="2" customWidth="1"/>
    <col min="8976" max="8976" width="4.625" style="2" customWidth="1"/>
    <col min="8977" max="9001" width="2.375" style="2" customWidth="1"/>
    <col min="9002" max="9002" width="2.5" style="2" customWidth="1"/>
    <col min="9003" max="9005" width="2.375" style="2" customWidth="1"/>
    <col min="9006" max="9215" width="9" style="2"/>
    <col min="9216" max="9216" width="4.125" style="2" customWidth="1"/>
    <col min="9217" max="9217" width="2.625" style="2" customWidth="1"/>
    <col min="9218" max="9219" width="18.125" style="2" customWidth="1"/>
    <col min="9220" max="9220" width="13.375" style="2" customWidth="1"/>
    <col min="9221" max="9221" width="10.75" style="2" customWidth="1"/>
    <col min="9222" max="9222" width="14.875" style="2" customWidth="1"/>
    <col min="9223" max="9223" width="4.625" style="2" customWidth="1"/>
    <col min="9224" max="9224" width="0.25" style="2" customWidth="1"/>
    <col min="9225" max="9225" width="4" style="2" customWidth="1"/>
    <col min="9226" max="9226" width="2.625" style="2" customWidth="1"/>
    <col min="9227" max="9228" width="18.125" style="2" customWidth="1"/>
    <col min="9229" max="9229" width="13.375" style="2" customWidth="1"/>
    <col min="9230" max="9230" width="10.75" style="2" customWidth="1"/>
    <col min="9231" max="9231" width="14.875" style="2" customWidth="1"/>
    <col min="9232" max="9232" width="4.625" style="2" customWidth="1"/>
    <col min="9233" max="9257" width="2.375" style="2" customWidth="1"/>
    <col min="9258" max="9258" width="2.5" style="2" customWidth="1"/>
    <col min="9259" max="9261" width="2.375" style="2" customWidth="1"/>
    <col min="9262" max="9471" width="9" style="2"/>
    <col min="9472" max="9472" width="4.125" style="2" customWidth="1"/>
    <col min="9473" max="9473" width="2.625" style="2" customWidth="1"/>
    <col min="9474" max="9475" width="18.125" style="2" customWidth="1"/>
    <col min="9476" max="9476" width="13.375" style="2" customWidth="1"/>
    <col min="9477" max="9477" width="10.75" style="2" customWidth="1"/>
    <col min="9478" max="9478" width="14.875" style="2" customWidth="1"/>
    <col min="9479" max="9479" width="4.625" style="2" customWidth="1"/>
    <col min="9480" max="9480" width="0.25" style="2" customWidth="1"/>
    <col min="9481" max="9481" width="4" style="2" customWidth="1"/>
    <col min="9482" max="9482" width="2.625" style="2" customWidth="1"/>
    <col min="9483" max="9484" width="18.125" style="2" customWidth="1"/>
    <col min="9485" max="9485" width="13.375" style="2" customWidth="1"/>
    <col min="9486" max="9486" width="10.75" style="2" customWidth="1"/>
    <col min="9487" max="9487" width="14.875" style="2" customWidth="1"/>
    <col min="9488" max="9488" width="4.625" style="2" customWidth="1"/>
    <col min="9489" max="9513" width="2.375" style="2" customWidth="1"/>
    <col min="9514" max="9514" width="2.5" style="2" customWidth="1"/>
    <col min="9515" max="9517" width="2.375" style="2" customWidth="1"/>
    <col min="9518" max="9727" width="9" style="2"/>
    <col min="9728" max="9728" width="4.125" style="2" customWidth="1"/>
    <col min="9729" max="9729" width="2.625" style="2" customWidth="1"/>
    <col min="9730" max="9731" width="18.125" style="2" customWidth="1"/>
    <col min="9732" max="9732" width="13.375" style="2" customWidth="1"/>
    <col min="9733" max="9733" width="10.75" style="2" customWidth="1"/>
    <col min="9734" max="9734" width="14.875" style="2" customWidth="1"/>
    <col min="9735" max="9735" width="4.625" style="2" customWidth="1"/>
    <col min="9736" max="9736" width="0.25" style="2" customWidth="1"/>
    <col min="9737" max="9737" width="4" style="2" customWidth="1"/>
    <col min="9738" max="9738" width="2.625" style="2" customWidth="1"/>
    <col min="9739" max="9740" width="18.125" style="2" customWidth="1"/>
    <col min="9741" max="9741" width="13.375" style="2" customWidth="1"/>
    <col min="9742" max="9742" width="10.75" style="2" customWidth="1"/>
    <col min="9743" max="9743" width="14.875" style="2" customWidth="1"/>
    <col min="9744" max="9744" width="4.625" style="2" customWidth="1"/>
    <col min="9745" max="9769" width="2.375" style="2" customWidth="1"/>
    <col min="9770" max="9770" width="2.5" style="2" customWidth="1"/>
    <col min="9771" max="9773" width="2.375" style="2" customWidth="1"/>
    <col min="9774" max="9983" width="9" style="2"/>
    <col min="9984" max="9984" width="4.125" style="2" customWidth="1"/>
    <col min="9985" max="9985" width="2.625" style="2" customWidth="1"/>
    <col min="9986" max="9987" width="18.125" style="2" customWidth="1"/>
    <col min="9988" max="9988" width="13.375" style="2" customWidth="1"/>
    <col min="9989" max="9989" width="10.75" style="2" customWidth="1"/>
    <col min="9990" max="9990" width="14.875" style="2" customWidth="1"/>
    <col min="9991" max="9991" width="4.625" style="2" customWidth="1"/>
    <col min="9992" max="9992" width="0.25" style="2" customWidth="1"/>
    <col min="9993" max="9993" width="4" style="2" customWidth="1"/>
    <col min="9994" max="9994" width="2.625" style="2" customWidth="1"/>
    <col min="9995" max="9996" width="18.125" style="2" customWidth="1"/>
    <col min="9997" max="9997" width="13.375" style="2" customWidth="1"/>
    <col min="9998" max="9998" width="10.75" style="2" customWidth="1"/>
    <col min="9999" max="9999" width="14.875" style="2" customWidth="1"/>
    <col min="10000" max="10000" width="4.625" style="2" customWidth="1"/>
    <col min="10001" max="10025" width="2.375" style="2" customWidth="1"/>
    <col min="10026" max="10026" width="2.5" style="2" customWidth="1"/>
    <col min="10027" max="10029" width="2.375" style="2" customWidth="1"/>
    <col min="10030" max="10239" width="9" style="2"/>
    <col min="10240" max="10240" width="4.125" style="2" customWidth="1"/>
    <col min="10241" max="10241" width="2.625" style="2" customWidth="1"/>
    <col min="10242" max="10243" width="18.125" style="2" customWidth="1"/>
    <col min="10244" max="10244" width="13.375" style="2" customWidth="1"/>
    <col min="10245" max="10245" width="10.75" style="2" customWidth="1"/>
    <col min="10246" max="10246" width="14.875" style="2" customWidth="1"/>
    <col min="10247" max="10247" width="4.625" style="2" customWidth="1"/>
    <col min="10248" max="10248" width="0.25" style="2" customWidth="1"/>
    <col min="10249" max="10249" width="4" style="2" customWidth="1"/>
    <col min="10250" max="10250" width="2.625" style="2" customWidth="1"/>
    <col min="10251" max="10252" width="18.125" style="2" customWidth="1"/>
    <col min="10253" max="10253" width="13.375" style="2" customWidth="1"/>
    <col min="10254" max="10254" width="10.75" style="2" customWidth="1"/>
    <col min="10255" max="10255" width="14.875" style="2" customWidth="1"/>
    <col min="10256" max="10256" width="4.625" style="2" customWidth="1"/>
    <col min="10257" max="10281" width="2.375" style="2" customWidth="1"/>
    <col min="10282" max="10282" width="2.5" style="2" customWidth="1"/>
    <col min="10283" max="10285" width="2.375" style="2" customWidth="1"/>
    <col min="10286" max="10495" width="9" style="2"/>
    <col min="10496" max="10496" width="4.125" style="2" customWidth="1"/>
    <col min="10497" max="10497" width="2.625" style="2" customWidth="1"/>
    <col min="10498" max="10499" width="18.125" style="2" customWidth="1"/>
    <col min="10500" max="10500" width="13.375" style="2" customWidth="1"/>
    <col min="10501" max="10501" width="10.75" style="2" customWidth="1"/>
    <col min="10502" max="10502" width="14.875" style="2" customWidth="1"/>
    <col min="10503" max="10503" width="4.625" style="2" customWidth="1"/>
    <col min="10504" max="10504" width="0.25" style="2" customWidth="1"/>
    <col min="10505" max="10505" width="4" style="2" customWidth="1"/>
    <col min="10506" max="10506" width="2.625" style="2" customWidth="1"/>
    <col min="10507" max="10508" width="18.125" style="2" customWidth="1"/>
    <col min="10509" max="10509" width="13.375" style="2" customWidth="1"/>
    <col min="10510" max="10510" width="10.75" style="2" customWidth="1"/>
    <col min="10511" max="10511" width="14.875" style="2" customWidth="1"/>
    <col min="10512" max="10512" width="4.625" style="2" customWidth="1"/>
    <col min="10513" max="10537" width="2.375" style="2" customWidth="1"/>
    <col min="10538" max="10538" width="2.5" style="2" customWidth="1"/>
    <col min="10539" max="10541" width="2.375" style="2" customWidth="1"/>
    <col min="10542" max="10751" width="9" style="2"/>
    <col min="10752" max="10752" width="4.125" style="2" customWidth="1"/>
    <col min="10753" max="10753" width="2.625" style="2" customWidth="1"/>
    <col min="10754" max="10755" width="18.125" style="2" customWidth="1"/>
    <col min="10756" max="10756" width="13.375" style="2" customWidth="1"/>
    <col min="10757" max="10757" width="10.75" style="2" customWidth="1"/>
    <col min="10758" max="10758" width="14.875" style="2" customWidth="1"/>
    <col min="10759" max="10759" width="4.625" style="2" customWidth="1"/>
    <col min="10760" max="10760" width="0.25" style="2" customWidth="1"/>
    <col min="10761" max="10761" width="4" style="2" customWidth="1"/>
    <col min="10762" max="10762" width="2.625" style="2" customWidth="1"/>
    <col min="10763" max="10764" width="18.125" style="2" customWidth="1"/>
    <col min="10765" max="10765" width="13.375" style="2" customWidth="1"/>
    <col min="10766" max="10766" width="10.75" style="2" customWidth="1"/>
    <col min="10767" max="10767" width="14.875" style="2" customWidth="1"/>
    <col min="10768" max="10768" width="4.625" style="2" customWidth="1"/>
    <col min="10769" max="10793" width="2.375" style="2" customWidth="1"/>
    <col min="10794" max="10794" width="2.5" style="2" customWidth="1"/>
    <col min="10795" max="10797" width="2.375" style="2" customWidth="1"/>
    <col min="10798" max="11007" width="9" style="2"/>
    <col min="11008" max="11008" width="4.125" style="2" customWidth="1"/>
    <col min="11009" max="11009" width="2.625" style="2" customWidth="1"/>
    <col min="11010" max="11011" width="18.125" style="2" customWidth="1"/>
    <col min="11012" max="11012" width="13.375" style="2" customWidth="1"/>
    <col min="11013" max="11013" width="10.75" style="2" customWidth="1"/>
    <col min="11014" max="11014" width="14.875" style="2" customWidth="1"/>
    <col min="11015" max="11015" width="4.625" style="2" customWidth="1"/>
    <col min="11016" max="11016" width="0.25" style="2" customWidth="1"/>
    <col min="11017" max="11017" width="4" style="2" customWidth="1"/>
    <col min="11018" max="11018" width="2.625" style="2" customWidth="1"/>
    <col min="11019" max="11020" width="18.125" style="2" customWidth="1"/>
    <col min="11021" max="11021" width="13.375" style="2" customWidth="1"/>
    <col min="11022" max="11022" width="10.75" style="2" customWidth="1"/>
    <col min="11023" max="11023" width="14.875" style="2" customWidth="1"/>
    <col min="11024" max="11024" width="4.625" style="2" customWidth="1"/>
    <col min="11025" max="11049" width="2.375" style="2" customWidth="1"/>
    <col min="11050" max="11050" width="2.5" style="2" customWidth="1"/>
    <col min="11051" max="11053" width="2.375" style="2" customWidth="1"/>
    <col min="11054" max="11263" width="9" style="2"/>
    <col min="11264" max="11264" width="4.125" style="2" customWidth="1"/>
    <col min="11265" max="11265" width="2.625" style="2" customWidth="1"/>
    <col min="11266" max="11267" width="18.125" style="2" customWidth="1"/>
    <col min="11268" max="11268" width="13.375" style="2" customWidth="1"/>
    <col min="11269" max="11269" width="10.75" style="2" customWidth="1"/>
    <col min="11270" max="11270" width="14.875" style="2" customWidth="1"/>
    <col min="11271" max="11271" width="4.625" style="2" customWidth="1"/>
    <col min="11272" max="11272" width="0.25" style="2" customWidth="1"/>
    <col min="11273" max="11273" width="4" style="2" customWidth="1"/>
    <col min="11274" max="11274" width="2.625" style="2" customWidth="1"/>
    <col min="11275" max="11276" width="18.125" style="2" customWidth="1"/>
    <col min="11277" max="11277" width="13.375" style="2" customWidth="1"/>
    <col min="11278" max="11278" width="10.75" style="2" customWidth="1"/>
    <col min="11279" max="11279" width="14.875" style="2" customWidth="1"/>
    <col min="11280" max="11280" width="4.625" style="2" customWidth="1"/>
    <col min="11281" max="11305" width="2.375" style="2" customWidth="1"/>
    <col min="11306" max="11306" width="2.5" style="2" customWidth="1"/>
    <col min="11307" max="11309" width="2.375" style="2" customWidth="1"/>
    <col min="11310" max="11519" width="9" style="2"/>
    <col min="11520" max="11520" width="4.125" style="2" customWidth="1"/>
    <col min="11521" max="11521" width="2.625" style="2" customWidth="1"/>
    <col min="11522" max="11523" width="18.125" style="2" customWidth="1"/>
    <col min="11524" max="11524" width="13.375" style="2" customWidth="1"/>
    <col min="11525" max="11525" width="10.75" style="2" customWidth="1"/>
    <col min="11526" max="11526" width="14.875" style="2" customWidth="1"/>
    <col min="11527" max="11527" width="4.625" style="2" customWidth="1"/>
    <col min="11528" max="11528" width="0.25" style="2" customWidth="1"/>
    <col min="11529" max="11529" width="4" style="2" customWidth="1"/>
    <col min="11530" max="11530" width="2.625" style="2" customWidth="1"/>
    <col min="11531" max="11532" width="18.125" style="2" customWidth="1"/>
    <col min="11533" max="11533" width="13.375" style="2" customWidth="1"/>
    <col min="11534" max="11534" width="10.75" style="2" customWidth="1"/>
    <col min="11535" max="11535" width="14.875" style="2" customWidth="1"/>
    <col min="11536" max="11536" width="4.625" style="2" customWidth="1"/>
    <col min="11537" max="11561" width="2.375" style="2" customWidth="1"/>
    <col min="11562" max="11562" width="2.5" style="2" customWidth="1"/>
    <col min="11563" max="11565" width="2.375" style="2" customWidth="1"/>
    <col min="11566" max="11775" width="9" style="2"/>
    <col min="11776" max="11776" width="4.125" style="2" customWidth="1"/>
    <col min="11777" max="11777" width="2.625" style="2" customWidth="1"/>
    <col min="11778" max="11779" width="18.125" style="2" customWidth="1"/>
    <col min="11780" max="11780" width="13.375" style="2" customWidth="1"/>
    <col min="11781" max="11781" width="10.75" style="2" customWidth="1"/>
    <col min="11782" max="11782" width="14.875" style="2" customWidth="1"/>
    <col min="11783" max="11783" width="4.625" style="2" customWidth="1"/>
    <col min="11784" max="11784" width="0.25" style="2" customWidth="1"/>
    <col min="11785" max="11785" width="4" style="2" customWidth="1"/>
    <col min="11786" max="11786" width="2.625" style="2" customWidth="1"/>
    <col min="11787" max="11788" width="18.125" style="2" customWidth="1"/>
    <col min="11789" max="11789" width="13.375" style="2" customWidth="1"/>
    <col min="11790" max="11790" width="10.75" style="2" customWidth="1"/>
    <col min="11791" max="11791" width="14.875" style="2" customWidth="1"/>
    <col min="11792" max="11792" width="4.625" style="2" customWidth="1"/>
    <col min="11793" max="11817" width="2.375" style="2" customWidth="1"/>
    <col min="11818" max="11818" width="2.5" style="2" customWidth="1"/>
    <col min="11819" max="11821" width="2.375" style="2" customWidth="1"/>
    <col min="11822" max="12031" width="9" style="2"/>
    <col min="12032" max="12032" width="4.125" style="2" customWidth="1"/>
    <col min="12033" max="12033" width="2.625" style="2" customWidth="1"/>
    <col min="12034" max="12035" width="18.125" style="2" customWidth="1"/>
    <col min="12036" max="12036" width="13.375" style="2" customWidth="1"/>
    <col min="12037" max="12037" width="10.75" style="2" customWidth="1"/>
    <col min="12038" max="12038" width="14.875" style="2" customWidth="1"/>
    <col min="12039" max="12039" width="4.625" style="2" customWidth="1"/>
    <col min="12040" max="12040" width="0.25" style="2" customWidth="1"/>
    <col min="12041" max="12041" width="4" style="2" customWidth="1"/>
    <col min="12042" max="12042" width="2.625" style="2" customWidth="1"/>
    <col min="12043" max="12044" width="18.125" style="2" customWidth="1"/>
    <col min="12045" max="12045" width="13.375" style="2" customWidth="1"/>
    <col min="12046" max="12046" width="10.75" style="2" customWidth="1"/>
    <col min="12047" max="12047" width="14.875" style="2" customWidth="1"/>
    <col min="12048" max="12048" width="4.625" style="2" customWidth="1"/>
    <col min="12049" max="12073" width="2.375" style="2" customWidth="1"/>
    <col min="12074" max="12074" width="2.5" style="2" customWidth="1"/>
    <col min="12075" max="12077" width="2.375" style="2" customWidth="1"/>
    <col min="12078" max="12287" width="9" style="2"/>
    <col min="12288" max="12288" width="4.125" style="2" customWidth="1"/>
    <col min="12289" max="12289" width="2.625" style="2" customWidth="1"/>
    <col min="12290" max="12291" width="18.125" style="2" customWidth="1"/>
    <col min="12292" max="12292" width="13.375" style="2" customWidth="1"/>
    <col min="12293" max="12293" width="10.75" style="2" customWidth="1"/>
    <col min="12294" max="12294" width="14.875" style="2" customWidth="1"/>
    <col min="12295" max="12295" width="4.625" style="2" customWidth="1"/>
    <col min="12296" max="12296" width="0.25" style="2" customWidth="1"/>
    <col min="12297" max="12297" width="4" style="2" customWidth="1"/>
    <col min="12298" max="12298" width="2.625" style="2" customWidth="1"/>
    <col min="12299" max="12300" width="18.125" style="2" customWidth="1"/>
    <col min="12301" max="12301" width="13.375" style="2" customWidth="1"/>
    <col min="12302" max="12302" width="10.75" style="2" customWidth="1"/>
    <col min="12303" max="12303" width="14.875" style="2" customWidth="1"/>
    <col min="12304" max="12304" width="4.625" style="2" customWidth="1"/>
    <col min="12305" max="12329" width="2.375" style="2" customWidth="1"/>
    <col min="12330" max="12330" width="2.5" style="2" customWidth="1"/>
    <col min="12331" max="12333" width="2.375" style="2" customWidth="1"/>
    <col min="12334" max="12543" width="9" style="2"/>
    <col min="12544" max="12544" width="4.125" style="2" customWidth="1"/>
    <col min="12545" max="12545" width="2.625" style="2" customWidth="1"/>
    <col min="12546" max="12547" width="18.125" style="2" customWidth="1"/>
    <col min="12548" max="12548" width="13.375" style="2" customWidth="1"/>
    <col min="12549" max="12549" width="10.75" style="2" customWidth="1"/>
    <col min="12550" max="12550" width="14.875" style="2" customWidth="1"/>
    <col min="12551" max="12551" width="4.625" style="2" customWidth="1"/>
    <col min="12552" max="12552" width="0.25" style="2" customWidth="1"/>
    <col min="12553" max="12553" width="4" style="2" customWidth="1"/>
    <col min="12554" max="12554" width="2.625" style="2" customWidth="1"/>
    <col min="12555" max="12556" width="18.125" style="2" customWidth="1"/>
    <col min="12557" max="12557" width="13.375" style="2" customWidth="1"/>
    <col min="12558" max="12558" width="10.75" style="2" customWidth="1"/>
    <col min="12559" max="12559" width="14.875" style="2" customWidth="1"/>
    <col min="12560" max="12560" width="4.625" style="2" customWidth="1"/>
    <col min="12561" max="12585" width="2.375" style="2" customWidth="1"/>
    <col min="12586" max="12586" width="2.5" style="2" customWidth="1"/>
    <col min="12587" max="12589" width="2.375" style="2" customWidth="1"/>
    <col min="12590" max="12799" width="9" style="2"/>
    <col min="12800" max="12800" width="4.125" style="2" customWidth="1"/>
    <col min="12801" max="12801" width="2.625" style="2" customWidth="1"/>
    <col min="12802" max="12803" width="18.125" style="2" customWidth="1"/>
    <col min="12804" max="12804" width="13.375" style="2" customWidth="1"/>
    <col min="12805" max="12805" width="10.75" style="2" customWidth="1"/>
    <col min="12806" max="12806" width="14.875" style="2" customWidth="1"/>
    <col min="12807" max="12807" width="4.625" style="2" customWidth="1"/>
    <col min="12808" max="12808" width="0.25" style="2" customWidth="1"/>
    <col min="12809" max="12809" width="4" style="2" customWidth="1"/>
    <col min="12810" max="12810" width="2.625" style="2" customWidth="1"/>
    <col min="12811" max="12812" width="18.125" style="2" customWidth="1"/>
    <col min="12813" max="12813" width="13.375" style="2" customWidth="1"/>
    <col min="12814" max="12814" width="10.75" style="2" customWidth="1"/>
    <col min="12815" max="12815" width="14.875" style="2" customWidth="1"/>
    <col min="12816" max="12816" width="4.625" style="2" customWidth="1"/>
    <col min="12817" max="12841" width="2.375" style="2" customWidth="1"/>
    <col min="12842" max="12842" width="2.5" style="2" customWidth="1"/>
    <col min="12843" max="12845" width="2.375" style="2" customWidth="1"/>
    <col min="12846" max="13055" width="9" style="2"/>
    <col min="13056" max="13056" width="4.125" style="2" customWidth="1"/>
    <col min="13057" max="13057" width="2.625" style="2" customWidth="1"/>
    <col min="13058" max="13059" width="18.125" style="2" customWidth="1"/>
    <col min="13060" max="13060" width="13.375" style="2" customWidth="1"/>
    <col min="13061" max="13061" width="10.75" style="2" customWidth="1"/>
    <col min="13062" max="13062" width="14.875" style="2" customWidth="1"/>
    <col min="13063" max="13063" width="4.625" style="2" customWidth="1"/>
    <col min="13064" max="13064" width="0.25" style="2" customWidth="1"/>
    <col min="13065" max="13065" width="4" style="2" customWidth="1"/>
    <col min="13066" max="13066" width="2.625" style="2" customWidth="1"/>
    <col min="13067" max="13068" width="18.125" style="2" customWidth="1"/>
    <col min="13069" max="13069" width="13.375" style="2" customWidth="1"/>
    <col min="13070" max="13070" width="10.75" style="2" customWidth="1"/>
    <col min="13071" max="13071" width="14.875" style="2" customWidth="1"/>
    <col min="13072" max="13072" width="4.625" style="2" customWidth="1"/>
    <col min="13073" max="13097" width="2.375" style="2" customWidth="1"/>
    <col min="13098" max="13098" width="2.5" style="2" customWidth="1"/>
    <col min="13099" max="13101" width="2.375" style="2" customWidth="1"/>
    <col min="13102" max="13311" width="9" style="2"/>
    <col min="13312" max="13312" width="4.125" style="2" customWidth="1"/>
    <col min="13313" max="13313" width="2.625" style="2" customWidth="1"/>
    <col min="13314" max="13315" width="18.125" style="2" customWidth="1"/>
    <col min="13316" max="13316" width="13.375" style="2" customWidth="1"/>
    <col min="13317" max="13317" width="10.75" style="2" customWidth="1"/>
    <col min="13318" max="13318" width="14.875" style="2" customWidth="1"/>
    <col min="13319" max="13319" width="4.625" style="2" customWidth="1"/>
    <col min="13320" max="13320" width="0.25" style="2" customWidth="1"/>
    <col min="13321" max="13321" width="4" style="2" customWidth="1"/>
    <col min="13322" max="13322" width="2.625" style="2" customWidth="1"/>
    <col min="13323" max="13324" width="18.125" style="2" customWidth="1"/>
    <col min="13325" max="13325" width="13.375" style="2" customWidth="1"/>
    <col min="13326" max="13326" width="10.75" style="2" customWidth="1"/>
    <col min="13327" max="13327" width="14.875" style="2" customWidth="1"/>
    <col min="13328" max="13328" width="4.625" style="2" customWidth="1"/>
    <col min="13329" max="13353" width="2.375" style="2" customWidth="1"/>
    <col min="13354" max="13354" width="2.5" style="2" customWidth="1"/>
    <col min="13355" max="13357" width="2.375" style="2" customWidth="1"/>
    <col min="13358" max="13567" width="9" style="2"/>
    <col min="13568" max="13568" width="4.125" style="2" customWidth="1"/>
    <col min="13569" max="13569" width="2.625" style="2" customWidth="1"/>
    <col min="13570" max="13571" width="18.125" style="2" customWidth="1"/>
    <col min="13572" max="13572" width="13.375" style="2" customWidth="1"/>
    <col min="13573" max="13573" width="10.75" style="2" customWidth="1"/>
    <col min="13574" max="13574" width="14.875" style="2" customWidth="1"/>
    <col min="13575" max="13575" width="4.625" style="2" customWidth="1"/>
    <col min="13576" max="13576" width="0.25" style="2" customWidth="1"/>
    <col min="13577" max="13577" width="4" style="2" customWidth="1"/>
    <col min="13578" max="13578" width="2.625" style="2" customWidth="1"/>
    <col min="13579" max="13580" width="18.125" style="2" customWidth="1"/>
    <col min="13581" max="13581" width="13.375" style="2" customWidth="1"/>
    <col min="13582" max="13582" width="10.75" style="2" customWidth="1"/>
    <col min="13583" max="13583" width="14.875" style="2" customWidth="1"/>
    <col min="13584" max="13584" width="4.625" style="2" customWidth="1"/>
    <col min="13585" max="13609" width="2.375" style="2" customWidth="1"/>
    <col min="13610" max="13610" width="2.5" style="2" customWidth="1"/>
    <col min="13611" max="13613" width="2.375" style="2" customWidth="1"/>
    <col min="13614" max="13823" width="9" style="2"/>
    <col min="13824" max="13824" width="4.125" style="2" customWidth="1"/>
    <col min="13825" max="13825" width="2.625" style="2" customWidth="1"/>
    <col min="13826" max="13827" width="18.125" style="2" customWidth="1"/>
    <col min="13828" max="13828" width="13.375" style="2" customWidth="1"/>
    <col min="13829" max="13829" width="10.75" style="2" customWidth="1"/>
    <col min="13830" max="13830" width="14.875" style="2" customWidth="1"/>
    <col min="13831" max="13831" width="4.625" style="2" customWidth="1"/>
    <col min="13832" max="13832" width="0.25" style="2" customWidth="1"/>
    <col min="13833" max="13833" width="4" style="2" customWidth="1"/>
    <col min="13834" max="13834" width="2.625" style="2" customWidth="1"/>
    <col min="13835" max="13836" width="18.125" style="2" customWidth="1"/>
    <col min="13837" max="13837" width="13.375" style="2" customWidth="1"/>
    <col min="13838" max="13838" width="10.75" style="2" customWidth="1"/>
    <col min="13839" max="13839" width="14.875" style="2" customWidth="1"/>
    <col min="13840" max="13840" width="4.625" style="2" customWidth="1"/>
    <col min="13841" max="13865" width="2.375" style="2" customWidth="1"/>
    <col min="13866" max="13866" width="2.5" style="2" customWidth="1"/>
    <col min="13867" max="13869" width="2.375" style="2" customWidth="1"/>
    <col min="13870" max="14079" width="9" style="2"/>
    <col min="14080" max="14080" width="4.125" style="2" customWidth="1"/>
    <col min="14081" max="14081" width="2.625" style="2" customWidth="1"/>
    <col min="14082" max="14083" width="18.125" style="2" customWidth="1"/>
    <col min="14084" max="14084" width="13.375" style="2" customWidth="1"/>
    <col min="14085" max="14085" width="10.75" style="2" customWidth="1"/>
    <col min="14086" max="14086" width="14.875" style="2" customWidth="1"/>
    <col min="14087" max="14087" width="4.625" style="2" customWidth="1"/>
    <col min="14088" max="14088" width="0.25" style="2" customWidth="1"/>
    <col min="14089" max="14089" width="4" style="2" customWidth="1"/>
    <col min="14090" max="14090" width="2.625" style="2" customWidth="1"/>
    <col min="14091" max="14092" width="18.125" style="2" customWidth="1"/>
    <col min="14093" max="14093" width="13.375" style="2" customWidth="1"/>
    <col min="14094" max="14094" width="10.75" style="2" customWidth="1"/>
    <col min="14095" max="14095" width="14.875" style="2" customWidth="1"/>
    <col min="14096" max="14096" width="4.625" style="2" customWidth="1"/>
    <col min="14097" max="14121" width="2.375" style="2" customWidth="1"/>
    <col min="14122" max="14122" width="2.5" style="2" customWidth="1"/>
    <col min="14123" max="14125" width="2.375" style="2" customWidth="1"/>
    <col min="14126" max="14335" width="9" style="2"/>
    <col min="14336" max="14336" width="4.125" style="2" customWidth="1"/>
    <col min="14337" max="14337" width="2.625" style="2" customWidth="1"/>
    <col min="14338" max="14339" width="18.125" style="2" customWidth="1"/>
    <col min="14340" max="14340" width="13.375" style="2" customWidth="1"/>
    <col min="14341" max="14341" width="10.75" style="2" customWidth="1"/>
    <col min="14342" max="14342" width="14.875" style="2" customWidth="1"/>
    <col min="14343" max="14343" width="4.625" style="2" customWidth="1"/>
    <col min="14344" max="14344" width="0.25" style="2" customWidth="1"/>
    <col min="14345" max="14345" width="4" style="2" customWidth="1"/>
    <col min="14346" max="14346" width="2.625" style="2" customWidth="1"/>
    <col min="14347" max="14348" width="18.125" style="2" customWidth="1"/>
    <col min="14349" max="14349" width="13.375" style="2" customWidth="1"/>
    <col min="14350" max="14350" width="10.75" style="2" customWidth="1"/>
    <col min="14351" max="14351" width="14.875" style="2" customWidth="1"/>
    <col min="14352" max="14352" width="4.625" style="2" customWidth="1"/>
    <col min="14353" max="14377" width="2.375" style="2" customWidth="1"/>
    <col min="14378" max="14378" width="2.5" style="2" customWidth="1"/>
    <col min="14379" max="14381" width="2.375" style="2" customWidth="1"/>
    <col min="14382" max="14591" width="9" style="2"/>
    <col min="14592" max="14592" width="4.125" style="2" customWidth="1"/>
    <col min="14593" max="14593" width="2.625" style="2" customWidth="1"/>
    <col min="14594" max="14595" width="18.125" style="2" customWidth="1"/>
    <col min="14596" max="14596" width="13.375" style="2" customWidth="1"/>
    <col min="14597" max="14597" width="10.75" style="2" customWidth="1"/>
    <col min="14598" max="14598" width="14.875" style="2" customWidth="1"/>
    <col min="14599" max="14599" width="4.625" style="2" customWidth="1"/>
    <col min="14600" max="14600" width="0.25" style="2" customWidth="1"/>
    <col min="14601" max="14601" width="4" style="2" customWidth="1"/>
    <col min="14602" max="14602" width="2.625" style="2" customWidth="1"/>
    <col min="14603" max="14604" width="18.125" style="2" customWidth="1"/>
    <col min="14605" max="14605" width="13.375" style="2" customWidth="1"/>
    <col min="14606" max="14606" width="10.75" style="2" customWidth="1"/>
    <col min="14607" max="14607" width="14.875" style="2" customWidth="1"/>
    <col min="14608" max="14608" width="4.625" style="2" customWidth="1"/>
    <col min="14609" max="14633" width="2.375" style="2" customWidth="1"/>
    <col min="14634" max="14634" width="2.5" style="2" customWidth="1"/>
    <col min="14635" max="14637" width="2.375" style="2" customWidth="1"/>
    <col min="14638" max="14847" width="9" style="2"/>
    <col min="14848" max="14848" width="4.125" style="2" customWidth="1"/>
    <col min="14849" max="14849" width="2.625" style="2" customWidth="1"/>
    <col min="14850" max="14851" width="18.125" style="2" customWidth="1"/>
    <col min="14852" max="14852" width="13.375" style="2" customWidth="1"/>
    <col min="14853" max="14853" width="10.75" style="2" customWidth="1"/>
    <col min="14854" max="14854" width="14.875" style="2" customWidth="1"/>
    <col min="14855" max="14855" width="4.625" style="2" customWidth="1"/>
    <col min="14856" max="14856" width="0.25" style="2" customWidth="1"/>
    <col min="14857" max="14857" width="4" style="2" customWidth="1"/>
    <col min="14858" max="14858" width="2.625" style="2" customWidth="1"/>
    <col min="14859" max="14860" width="18.125" style="2" customWidth="1"/>
    <col min="14861" max="14861" width="13.375" style="2" customWidth="1"/>
    <col min="14862" max="14862" width="10.75" style="2" customWidth="1"/>
    <col min="14863" max="14863" width="14.875" style="2" customWidth="1"/>
    <col min="14864" max="14864" width="4.625" style="2" customWidth="1"/>
    <col min="14865" max="14889" width="2.375" style="2" customWidth="1"/>
    <col min="14890" max="14890" width="2.5" style="2" customWidth="1"/>
    <col min="14891" max="14893" width="2.375" style="2" customWidth="1"/>
    <col min="14894" max="15103" width="9" style="2"/>
    <col min="15104" max="15104" width="4.125" style="2" customWidth="1"/>
    <col min="15105" max="15105" width="2.625" style="2" customWidth="1"/>
    <col min="15106" max="15107" width="18.125" style="2" customWidth="1"/>
    <col min="15108" max="15108" width="13.375" style="2" customWidth="1"/>
    <col min="15109" max="15109" width="10.75" style="2" customWidth="1"/>
    <col min="15110" max="15110" width="14.875" style="2" customWidth="1"/>
    <col min="15111" max="15111" width="4.625" style="2" customWidth="1"/>
    <col min="15112" max="15112" width="0.25" style="2" customWidth="1"/>
    <col min="15113" max="15113" width="4" style="2" customWidth="1"/>
    <col min="15114" max="15114" width="2.625" style="2" customWidth="1"/>
    <col min="15115" max="15116" width="18.125" style="2" customWidth="1"/>
    <col min="15117" max="15117" width="13.375" style="2" customWidth="1"/>
    <col min="15118" max="15118" width="10.75" style="2" customWidth="1"/>
    <col min="15119" max="15119" width="14.875" style="2" customWidth="1"/>
    <col min="15120" max="15120" width="4.625" style="2" customWidth="1"/>
    <col min="15121" max="15145" width="2.375" style="2" customWidth="1"/>
    <col min="15146" max="15146" width="2.5" style="2" customWidth="1"/>
    <col min="15147" max="15149" width="2.375" style="2" customWidth="1"/>
    <col min="15150" max="15359" width="9" style="2"/>
    <col min="15360" max="15360" width="4.125" style="2" customWidth="1"/>
    <col min="15361" max="15361" width="2.625" style="2" customWidth="1"/>
    <col min="15362" max="15363" width="18.125" style="2" customWidth="1"/>
    <col min="15364" max="15364" width="13.375" style="2" customWidth="1"/>
    <col min="15365" max="15365" width="10.75" style="2" customWidth="1"/>
    <col min="15366" max="15366" width="14.875" style="2" customWidth="1"/>
    <col min="15367" max="15367" width="4.625" style="2" customWidth="1"/>
    <col min="15368" max="15368" width="0.25" style="2" customWidth="1"/>
    <col min="15369" max="15369" width="4" style="2" customWidth="1"/>
    <col min="15370" max="15370" width="2.625" style="2" customWidth="1"/>
    <col min="15371" max="15372" width="18.125" style="2" customWidth="1"/>
    <col min="15373" max="15373" width="13.375" style="2" customWidth="1"/>
    <col min="15374" max="15374" width="10.75" style="2" customWidth="1"/>
    <col min="15375" max="15375" width="14.875" style="2" customWidth="1"/>
    <col min="15376" max="15376" width="4.625" style="2" customWidth="1"/>
    <col min="15377" max="15401" width="2.375" style="2" customWidth="1"/>
    <col min="15402" max="15402" width="2.5" style="2" customWidth="1"/>
    <col min="15403" max="15405" width="2.375" style="2" customWidth="1"/>
    <col min="15406" max="15615" width="9" style="2"/>
    <col min="15616" max="15616" width="4.125" style="2" customWidth="1"/>
    <col min="15617" max="15617" width="2.625" style="2" customWidth="1"/>
    <col min="15618" max="15619" width="18.125" style="2" customWidth="1"/>
    <col min="15620" max="15620" width="13.375" style="2" customWidth="1"/>
    <col min="15621" max="15621" width="10.75" style="2" customWidth="1"/>
    <col min="15622" max="15622" width="14.875" style="2" customWidth="1"/>
    <col min="15623" max="15623" width="4.625" style="2" customWidth="1"/>
    <col min="15624" max="15624" width="0.25" style="2" customWidth="1"/>
    <col min="15625" max="15625" width="4" style="2" customWidth="1"/>
    <col min="15626" max="15626" width="2.625" style="2" customWidth="1"/>
    <col min="15627" max="15628" width="18.125" style="2" customWidth="1"/>
    <col min="15629" max="15629" width="13.375" style="2" customWidth="1"/>
    <col min="15630" max="15630" width="10.75" style="2" customWidth="1"/>
    <col min="15631" max="15631" width="14.875" style="2" customWidth="1"/>
    <col min="15632" max="15632" width="4.625" style="2" customWidth="1"/>
    <col min="15633" max="15657" width="2.375" style="2" customWidth="1"/>
    <col min="15658" max="15658" width="2.5" style="2" customWidth="1"/>
    <col min="15659" max="15661" width="2.375" style="2" customWidth="1"/>
    <col min="15662" max="15871" width="9" style="2"/>
    <col min="15872" max="15872" width="4.125" style="2" customWidth="1"/>
    <col min="15873" max="15873" width="2.625" style="2" customWidth="1"/>
    <col min="15874" max="15875" width="18.125" style="2" customWidth="1"/>
    <col min="15876" max="15876" width="13.375" style="2" customWidth="1"/>
    <col min="15877" max="15877" width="10.75" style="2" customWidth="1"/>
    <col min="15878" max="15878" width="14.875" style="2" customWidth="1"/>
    <col min="15879" max="15879" width="4.625" style="2" customWidth="1"/>
    <col min="15880" max="15880" width="0.25" style="2" customWidth="1"/>
    <col min="15881" max="15881" width="4" style="2" customWidth="1"/>
    <col min="15882" max="15882" width="2.625" style="2" customWidth="1"/>
    <col min="15883" max="15884" width="18.125" style="2" customWidth="1"/>
    <col min="15885" max="15885" width="13.375" style="2" customWidth="1"/>
    <col min="15886" max="15886" width="10.75" style="2" customWidth="1"/>
    <col min="15887" max="15887" width="14.875" style="2" customWidth="1"/>
    <col min="15888" max="15888" width="4.625" style="2" customWidth="1"/>
    <col min="15889" max="15913" width="2.375" style="2" customWidth="1"/>
    <col min="15914" max="15914" width="2.5" style="2" customWidth="1"/>
    <col min="15915" max="15917" width="2.375" style="2" customWidth="1"/>
    <col min="15918" max="16127" width="9" style="2"/>
    <col min="16128" max="16128" width="4.125" style="2" customWidth="1"/>
    <col min="16129" max="16129" width="2.625" style="2" customWidth="1"/>
    <col min="16130" max="16131" width="18.125" style="2" customWidth="1"/>
    <col min="16132" max="16132" width="13.375" style="2" customWidth="1"/>
    <col min="16133" max="16133" width="10.75" style="2" customWidth="1"/>
    <col min="16134" max="16134" width="14.875" style="2" customWidth="1"/>
    <col min="16135" max="16135" width="4.625" style="2" customWidth="1"/>
    <col min="16136" max="16136" width="0.25" style="2" customWidth="1"/>
    <col min="16137" max="16137" width="4" style="2" customWidth="1"/>
    <col min="16138" max="16138" width="2.625" style="2" customWidth="1"/>
    <col min="16139" max="16140" width="18.125" style="2" customWidth="1"/>
    <col min="16141" max="16141" width="13.375" style="2" customWidth="1"/>
    <col min="16142" max="16142" width="10.75" style="2" customWidth="1"/>
    <col min="16143" max="16143" width="14.875" style="2" customWidth="1"/>
    <col min="16144" max="16144" width="4.625" style="2" customWidth="1"/>
    <col min="16145" max="16169" width="2.375" style="2" customWidth="1"/>
    <col min="16170" max="16170" width="2.5" style="2" customWidth="1"/>
    <col min="16171" max="16173" width="2.375" style="2" customWidth="1"/>
    <col min="16174" max="16384" width="9" style="2"/>
  </cols>
  <sheetData>
    <row r="1" spans="1:9">
      <c r="A1" s="104" t="s">
        <v>863</v>
      </c>
      <c r="B1" s="2" t="s">
        <v>864</v>
      </c>
      <c r="I1" s="104"/>
    </row>
    <row r="2" spans="1:9" ht="13.7" customHeight="1">
      <c r="B2" s="400" t="s">
        <v>299</v>
      </c>
      <c r="C2" s="445"/>
      <c r="D2" s="227" t="s">
        <v>865</v>
      </c>
      <c r="E2" s="76" t="s">
        <v>866</v>
      </c>
      <c r="F2" s="75" t="s">
        <v>867</v>
      </c>
      <c r="G2" s="76" t="s">
        <v>868</v>
      </c>
    </row>
    <row r="3" spans="1:9">
      <c r="B3" s="614"/>
      <c r="C3" s="615"/>
      <c r="D3" s="299"/>
      <c r="E3" s="298"/>
      <c r="F3" s="300"/>
      <c r="G3" s="298"/>
    </row>
    <row r="4" spans="1:9">
      <c r="B4" s="608"/>
      <c r="C4" s="609"/>
      <c r="D4" s="302"/>
      <c r="E4" s="301"/>
      <c r="F4" s="303"/>
      <c r="G4" s="301"/>
    </row>
    <row r="5" spans="1:9">
      <c r="B5" s="608"/>
      <c r="C5" s="609"/>
      <c r="D5" s="302"/>
      <c r="E5" s="301"/>
      <c r="F5" s="304"/>
      <c r="G5" s="301"/>
    </row>
    <row r="6" spans="1:9">
      <c r="B6" s="608"/>
      <c r="C6" s="609"/>
      <c r="D6" s="302"/>
      <c r="E6" s="301"/>
      <c r="F6" s="304"/>
      <c r="G6" s="301"/>
    </row>
    <row r="7" spans="1:9">
      <c r="B7" s="608"/>
      <c r="C7" s="609"/>
      <c r="D7" s="302"/>
      <c r="E7" s="301"/>
      <c r="F7" s="304"/>
      <c r="G7" s="301"/>
    </row>
    <row r="8" spans="1:9">
      <c r="B8" s="608"/>
      <c r="C8" s="609"/>
      <c r="D8" s="302"/>
      <c r="E8" s="301"/>
      <c r="F8" s="304"/>
      <c r="G8" s="301"/>
    </row>
    <row r="9" spans="1:9">
      <c r="B9" s="608"/>
      <c r="C9" s="609"/>
      <c r="D9" s="302"/>
      <c r="E9" s="301"/>
      <c r="F9" s="304"/>
      <c r="G9" s="301"/>
    </row>
    <row r="10" spans="1:9">
      <c r="B10" s="608"/>
      <c r="C10" s="609"/>
      <c r="D10" s="302"/>
      <c r="E10" s="301"/>
      <c r="F10" s="304"/>
      <c r="G10" s="301"/>
    </row>
    <row r="11" spans="1:9">
      <c r="B11" s="608"/>
      <c r="C11" s="609"/>
      <c r="D11" s="302"/>
      <c r="E11" s="301"/>
      <c r="F11" s="304"/>
      <c r="G11" s="301"/>
    </row>
    <row r="12" spans="1:9">
      <c r="B12" s="608"/>
      <c r="C12" s="609"/>
      <c r="D12" s="302"/>
      <c r="E12" s="301"/>
      <c r="F12" s="304"/>
      <c r="G12" s="301"/>
    </row>
    <row r="13" spans="1:9">
      <c r="B13" s="608"/>
      <c r="C13" s="609"/>
      <c r="D13" s="302"/>
      <c r="E13" s="301"/>
      <c r="F13" s="304"/>
      <c r="G13" s="301"/>
    </row>
    <row r="14" spans="1:9">
      <c r="B14" s="608"/>
      <c r="C14" s="609"/>
      <c r="D14" s="302"/>
      <c r="E14" s="301"/>
      <c r="F14" s="304"/>
      <c r="G14" s="301"/>
    </row>
    <row r="15" spans="1:9">
      <c r="B15" s="608"/>
      <c r="C15" s="609"/>
      <c r="D15" s="302"/>
      <c r="E15" s="301"/>
      <c r="F15" s="304"/>
      <c r="G15" s="301"/>
    </row>
    <row r="16" spans="1:9">
      <c r="B16" s="608"/>
      <c r="C16" s="609"/>
      <c r="D16" s="302"/>
      <c r="E16" s="301"/>
      <c r="F16" s="304"/>
      <c r="G16" s="301"/>
    </row>
    <row r="17" spans="2:7">
      <c r="B17" s="608"/>
      <c r="C17" s="609"/>
      <c r="D17" s="302"/>
      <c r="E17" s="301"/>
      <c r="F17" s="303"/>
      <c r="G17" s="301"/>
    </row>
    <row r="18" spans="2:7">
      <c r="B18" s="608"/>
      <c r="C18" s="609"/>
      <c r="D18" s="302"/>
      <c r="E18" s="301"/>
      <c r="F18" s="304"/>
      <c r="G18" s="301"/>
    </row>
    <row r="19" spans="2:7">
      <c r="B19" s="608"/>
      <c r="C19" s="609"/>
      <c r="D19" s="302"/>
      <c r="E19" s="301"/>
      <c r="F19" s="304"/>
      <c r="G19" s="301"/>
    </row>
    <row r="20" spans="2:7">
      <c r="B20" s="608"/>
      <c r="C20" s="609"/>
      <c r="D20" s="302"/>
      <c r="E20" s="301"/>
      <c r="F20" s="304"/>
      <c r="G20" s="301"/>
    </row>
    <row r="21" spans="2:7">
      <c r="B21" s="608"/>
      <c r="C21" s="609"/>
      <c r="D21" s="302"/>
      <c r="E21" s="301"/>
      <c r="F21" s="304"/>
      <c r="G21" s="301"/>
    </row>
    <row r="22" spans="2:7">
      <c r="B22" s="608"/>
      <c r="C22" s="609"/>
      <c r="D22" s="302"/>
      <c r="E22" s="301"/>
      <c r="F22" s="304"/>
      <c r="G22" s="301"/>
    </row>
    <row r="23" spans="2:7">
      <c r="B23" s="608"/>
      <c r="C23" s="609"/>
      <c r="D23" s="302"/>
      <c r="E23" s="301"/>
      <c r="F23" s="304"/>
      <c r="G23" s="301"/>
    </row>
    <row r="24" spans="2:7">
      <c r="B24" s="608"/>
      <c r="C24" s="609"/>
      <c r="D24" s="302"/>
      <c r="E24" s="301"/>
      <c r="F24" s="304"/>
      <c r="G24" s="301"/>
    </row>
    <row r="25" spans="2:7">
      <c r="B25" s="608"/>
      <c r="C25" s="609"/>
      <c r="D25" s="302"/>
      <c r="E25" s="301"/>
      <c r="F25" s="304"/>
      <c r="G25" s="301"/>
    </row>
    <row r="26" spans="2:7">
      <c r="B26" s="608"/>
      <c r="C26" s="609"/>
      <c r="D26" s="302"/>
      <c r="E26" s="301"/>
      <c r="F26" s="304"/>
      <c r="G26" s="301"/>
    </row>
    <row r="27" spans="2:7">
      <c r="B27" s="608"/>
      <c r="C27" s="609"/>
      <c r="D27" s="302"/>
      <c r="E27" s="301"/>
      <c r="F27" s="304"/>
      <c r="G27" s="301"/>
    </row>
    <row r="28" spans="2:7">
      <c r="B28" s="608"/>
      <c r="C28" s="609"/>
      <c r="D28" s="302"/>
      <c r="E28" s="301"/>
      <c r="F28" s="304"/>
      <c r="G28" s="301"/>
    </row>
    <row r="29" spans="2:7">
      <c r="B29" s="608"/>
      <c r="C29" s="609"/>
      <c r="D29" s="302"/>
      <c r="E29" s="301"/>
      <c r="F29" s="304"/>
      <c r="G29" s="301"/>
    </row>
    <row r="30" spans="2:7">
      <c r="B30" s="608"/>
      <c r="C30" s="609"/>
      <c r="D30" s="302"/>
      <c r="E30" s="301"/>
      <c r="F30" s="303"/>
      <c r="G30" s="301"/>
    </row>
    <row r="31" spans="2:7">
      <c r="B31" s="608"/>
      <c r="C31" s="609"/>
      <c r="D31" s="302"/>
      <c r="E31" s="301"/>
      <c r="F31" s="304"/>
      <c r="G31" s="301"/>
    </row>
    <row r="32" spans="2:7">
      <c r="B32" s="608"/>
      <c r="C32" s="609"/>
      <c r="D32" s="302"/>
      <c r="E32" s="301"/>
      <c r="F32" s="304"/>
      <c r="G32" s="301"/>
    </row>
    <row r="33" spans="2:7">
      <c r="B33" s="608"/>
      <c r="C33" s="609"/>
      <c r="D33" s="302"/>
      <c r="E33" s="301"/>
      <c r="F33" s="304"/>
      <c r="G33" s="301"/>
    </row>
    <row r="34" spans="2:7">
      <c r="B34" s="608"/>
      <c r="C34" s="609"/>
      <c r="D34" s="302"/>
      <c r="E34" s="301"/>
      <c r="F34" s="304"/>
      <c r="G34" s="301"/>
    </row>
    <row r="35" spans="2:7">
      <c r="B35" s="608"/>
      <c r="C35" s="609"/>
      <c r="D35" s="302"/>
      <c r="E35" s="301"/>
      <c r="F35" s="304"/>
      <c r="G35" s="301"/>
    </row>
    <row r="36" spans="2:7">
      <c r="B36" s="608"/>
      <c r="C36" s="609"/>
      <c r="D36" s="302"/>
      <c r="E36" s="301"/>
      <c r="F36" s="304"/>
      <c r="G36" s="301"/>
    </row>
    <row r="37" spans="2:7">
      <c r="B37" s="608"/>
      <c r="C37" s="609"/>
      <c r="D37" s="302"/>
      <c r="E37" s="301"/>
      <c r="F37" s="304"/>
      <c r="G37" s="301"/>
    </row>
    <row r="38" spans="2:7">
      <c r="B38" s="608"/>
      <c r="C38" s="609"/>
      <c r="D38" s="302"/>
      <c r="E38" s="301"/>
      <c r="F38" s="304"/>
      <c r="G38" s="301"/>
    </row>
    <row r="39" spans="2:7">
      <c r="B39" s="608"/>
      <c r="C39" s="609"/>
      <c r="D39" s="302"/>
      <c r="E39" s="301"/>
      <c r="F39" s="304"/>
      <c r="G39" s="301"/>
    </row>
    <row r="40" spans="2:7">
      <c r="B40" s="608"/>
      <c r="C40" s="609"/>
      <c r="D40" s="302"/>
      <c r="E40" s="301"/>
      <c r="F40" s="304"/>
      <c r="G40" s="301"/>
    </row>
    <row r="41" spans="2:7">
      <c r="B41" s="608"/>
      <c r="C41" s="609"/>
      <c r="D41" s="302"/>
      <c r="E41" s="301"/>
      <c r="F41" s="304"/>
      <c r="G41" s="301"/>
    </row>
    <row r="42" spans="2:7">
      <c r="B42" s="608"/>
      <c r="C42" s="609"/>
      <c r="D42" s="302"/>
      <c r="E42" s="301"/>
      <c r="F42" s="304"/>
      <c r="G42" s="301"/>
    </row>
    <row r="43" spans="2:7">
      <c r="B43" s="608"/>
      <c r="C43" s="609"/>
      <c r="D43" s="302"/>
      <c r="E43" s="301"/>
      <c r="F43" s="304"/>
      <c r="G43" s="301"/>
    </row>
    <row r="44" spans="2:7">
      <c r="B44" s="608"/>
      <c r="C44" s="609"/>
      <c r="D44" s="302"/>
      <c r="E44" s="301"/>
      <c r="F44" s="304"/>
      <c r="G44" s="301"/>
    </row>
    <row r="45" spans="2:7">
      <c r="B45" s="608"/>
      <c r="C45" s="609"/>
      <c r="D45" s="302"/>
      <c r="E45" s="301"/>
      <c r="F45" s="304"/>
      <c r="G45" s="301"/>
    </row>
    <row r="46" spans="2:7">
      <c r="B46" s="608"/>
      <c r="C46" s="609"/>
      <c r="D46" s="302"/>
      <c r="E46" s="301"/>
      <c r="F46" s="304"/>
      <c r="G46" s="301"/>
    </row>
    <row r="47" spans="2:7">
      <c r="B47" s="608"/>
      <c r="C47" s="609"/>
      <c r="D47" s="302"/>
      <c r="E47" s="301"/>
      <c r="F47" s="304"/>
      <c r="G47" s="301"/>
    </row>
    <row r="48" spans="2:7">
      <c r="B48" s="608"/>
      <c r="C48" s="609"/>
      <c r="D48" s="302"/>
      <c r="E48" s="301"/>
      <c r="F48" s="304"/>
      <c r="G48" s="301"/>
    </row>
    <row r="49" spans="1:7">
      <c r="B49" s="608"/>
      <c r="C49" s="609"/>
      <c r="D49" s="302"/>
      <c r="E49" s="301"/>
      <c r="F49" s="304"/>
      <c r="G49" s="301"/>
    </row>
    <row r="50" spans="1:7">
      <c r="B50" s="608"/>
      <c r="C50" s="609"/>
      <c r="D50" s="302"/>
      <c r="E50" s="301"/>
      <c r="F50" s="304"/>
      <c r="G50" s="301"/>
    </row>
    <row r="51" spans="1:7">
      <c r="B51" s="608"/>
      <c r="C51" s="609"/>
      <c r="D51" s="302"/>
      <c r="E51" s="301"/>
      <c r="F51" s="304"/>
      <c r="G51" s="301"/>
    </row>
    <row r="52" spans="1:7">
      <c r="B52" s="608"/>
      <c r="C52" s="609"/>
      <c r="D52" s="302"/>
      <c r="E52" s="301"/>
      <c r="F52" s="304"/>
      <c r="G52" s="301"/>
    </row>
    <row r="53" spans="1:7">
      <c r="B53" s="608"/>
      <c r="C53" s="609"/>
      <c r="D53" s="302"/>
      <c r="E53" s="301"/>
      <c r="F53" s="304"/>
      <c r="G53" s="301"/>
    </row>
    <row r="54" spans="1:7">
      <c r="B54" s="608"/>
      <c r="C54" s="609"/>
      <c r="D54" s="302"/>
      <c r="E54" s="301"/>
      <c r="F54" s="304"/>
      <c r="G54" s="301"/>
    </row>
    <row r="55" spans="1:7">
      <c r="B55" s="608"/>
      <c r="C55" s="609"/>
      <c r="D55" s="302"/>
      <c r="E55" s="301"/>
      <c r="F55" s="304"/>
      <c r="G55" s="301"/>
    </row>
    <row r="56" spans="1:7">
      <c r="B56" s="608"/>
      <c r="C56" s="609"/>
      <c r="D56" s="302"/>
      <c r="E56" s="301"/>
      <c r="F56" s="304"/>
      <c r="G56" s="301"/>
    </row>
    <row r="57" spans="1:7">
      <c r="B57" s="608"/>
      <c r="C57" s="609"/>
      <c r="D57" s="302"/>
      <c r="E57" s="301"/>
      <c r="F57" s="304"/>
      <c r="G57" s="301"/>
    </row>
    <row r="58" spans="1:7">
      <c r="B58" s="608"/>
      <c r="C58" s="609"/>
      <c r="D58" s="302"/>
      <c r="E58" s="301"/>
      <c r="F58" s="304"/>
      <c r="G58" s="301"/>
    </row>
    <row r="59" spans="1:7">
      <c r="A59" s="247"/>
      <c r="B59" s="610"/>
      <c r="C59" s="611"/>
      <c r="D59" s="306"/>
      <c r="E59" s="305"/>
      <c r="F59" s="307"/>
      <c r="G59" s="305"/>
    </row>
    <row r="60" spans="1:7">
      <c r="B60" s="612"/>
      <c r="C60" s="613"/>
      <c r="D60" s="341"/>
      <c r="E60" s="342"/>
      <c r="F60" s="343"/>
      <c r="G60" s="342"/>
    </row>
    <row r="61" spans="1:7">
      <c r="B61" s="608"/>
      <c r="C61" s="609"/>
      <c r="D61" s="302"/>
      <c r="E61" s="301"/>
      <c r="F61" s="304"/>
      <c r="G61" s="301"/>
    </row>
    <row r="62" spans="1:7">
      <c r="B62" s="608"/>
      <c r="C62" s="609"/>
      <c r="D62" s="302"/>
      <c r="E62" s="301"/>
      <c r="F62" s="304"/>
      <c r="G62" s="301"/>
    </row>
    <row r="63" spans="1:7">
      <c r="B63" s="608"/>
      <c r="C63" s="609"/>
      <c r="D63" s="302"/>
      <c r="E63" s="301"/>
      <c r="F63" s="304"/>
      <c r="G63" s="301"/>
    </row>
    <row r="64" spans="1:7">
      <c r="B64" s="608"/>
      <c r="C64" s="609"/>
      <c r="D64" s="302"/>
      <c r="E64" s="301"/>
      <c r="F64" s="304"/>
      <c r="G64" s="301"/>
    </row>
    <row r="65" spans="2:7">
      <c r="B65" s="608"/>
      <c r="C65" s="609"/>
      <c r="D65" s="302"/>
      <c r="E65" s="301"/>
      <c r="F65" s="304"/>
      <c r="G65" s="301"/>
    </row>
    <row r="66" spans="2:7">
      <c r="B66" s="608"/>
      <c r="C66" s="609"/>
      <c r="D66" s="302"/>
      <c r="E66" s="301"/>
      <c r="F66" s="304"/>
      <c r="G66" s="301"/>
    </row>
    <row r="67" spans="2:7">
      <c r="B67" s="608"/>
      <c r="C67" s="609"/>
      <c r="D67" s="302"/>
      <c r="E67" s="301"/>
      <c r="F67" s="304"/>
      <c r="G67" s="301"/>
    </row>
    <row r="68" spans="2:7">
      <c r="B68" s="608"/>
      <c r="C68" s="609"/>
      <c r="D68" s="302"/>
      <c r="E68" s="301"/>
      <c r="F68" s="304"/>
      <c r="G68" s="301"/>
    </row>
    <row r="69" spans="2:7">
      <c r="B69" s="608"/>
      <c r="C69" s="609"/>
      <c r="D69" s="302"/>
      <c r="E69" s="301"/>
      <c r="F69" s="304"/>
      <c r="G69" s="301"/>
    </row>
    <row r="70" spans="2:7">
      <c r="B70" s="608"/>
      <c r="C70" s="609"/>
      <c r="D70" s="302"/>
      <c r="E70" s="301"/>
      <c r="F70" s="304"/>
      <c r="G70" s="301"/>
    </row>
    <row r="71" spans="2:7">
      <c r="B71" s="608"/>
      <c r="C71" s="609"/>
      <c r="D71" s="302"/>
      <c r="E71" s="301"/>
      <c r="F71" s="304"/>
      <c r="G71" s="301"/>
    </row>
    <row r="72" spans="2:7">
      <c r="B72" s="608"/>
      <c r="C72" s="609"/>
      <c r="D72" s="302"/>
      <c r="E72" s="301"/>
      <c r="F72" s="304"/>
      <c r="G72" s="301"/>
    </row>
    <row r="73" spans="2:7">
      <c r="B73" s="608"/>
      <c r="C73" s="609"/>
      <c r="D73" s="302"/>
      <c r="E73" s="301"/>
      <c r="F73" s="304"/>
      <c r="G73" s="301"/>
    </row>
    <row r="74" spans="2:7">
      <c r="B74" s="608"/>
      <c r="C74" s="609"/>
      <c r="D74" s="302"/>
      <c r="E74" s="301"/>
      <c r="F74" s="304"/>
      <c r="G74" s="301"/>
    </row>
    <row r="75" spans="2:7">
      <c r="B75" s="608"/>
      <c r="C75" s="609"/>
      <c r="D75" s="302"/>
      <c r="E75" s="301"/>
      <c r="F75" s="304"/>
      <c r="G75" s="301"/>
    </row>
    <row r="76" spans="2:7">
      <c r="B76" s="608"/>
      <c r="C76" s="609"/>
      <c r="D76" s="302"/>
      <c r="E76" s="301"/>
      <c r="F76" s="304"/>
      <c r="G76" s="301"/>
    </row>
    <row r="77" spans="2:7">
      <c r="B77" s="608"/>
      <c r="C77" s="609"/>
      <c r="D77" s="302"/>
      <c r="E77" s="301"/>
      <c r="F77" s="304"/>
      <c r="G77" s="301"/>
    </row>
    <row r="78" spans="2:7">
      <c r="B78" s="608"/>
      <c r="C78" s="609"/>
      <c r="D78" s="302"/>
      <c r="E78" s="301"/>
      <c r="F78" s="304"/>
      <c r="G78" s="301"/>
    </row>
    <row r="79" spans="2:7">
      <c r="B79" s="608"/>
      <c r="C79" s="609"/>
      <c r="D79" s="302"/>
      <c r="E79" s="301"/>
      <c r="F79" s="304"/>
      <c r="G79" s="301"/>
    </row>
    <row r="80" spans="2:7">
      <c r="B80" s="608"/>
      <c r="C80" s="609"/>
      <c r="D80" s="302"/>
      <c r="E80" s="301"/>
      <c r="F80" s="304"/>
      <c r="G80" s="301"/>
    </row>
    <row r="81" spans="2:7">
      <c r="B81" s="608"/>
      <c r="C81" s="609"/>
      <c r="D81" s="302"/>
      <c r="E81" s="301"/>
      <c r="F81" s="304"/>
      <c r="G81" s="301"/>
    </row>
    <row r="82" spans="2:7">
      <c r="B82" s="608"/>
      <c r="C82" s="609"/>
      <c r="D82" s="302"/>
      <c r="E82" s="301"/>
      <c r="F82" s="304"/>
      <c r="G82" s="301"/>
    </row>
    <row r="83" spans="2:7">
      <c r="B83" s="608"/>
      <c r="C83" s="609"/>
      <c r="D83" s="302"/>
      <c r="E83" s="301"/>
      <c r="F83" s="304"/>
      <c r="G83" s="301"/>
    </row>
    <row r="84" spans="2:7">
      <c r="B84" s="608"/>
      <c r="C84" s="609"/>
      <c r="D84" s="302"/>
      <c r="E84" s="301"/>
      <c r="F84" s="304"/>
      <c r="G84" s="301"/>
    </row>
    <row r="85" spans="2:7">
      <c r="B85" s="608"/>
      <c r="C85" s="609"/>
      <c r="D85" s="302"/>
      <c r="E85" s="301"/>
      <c r="F85" s="304"/>
      <c r="G85" s="301"/>
    </row>
    <row r="86" spans="2:7">
      <c r="B86" s="608"/>
      <c r="C86" s="609"/>
      <c r="D86" s="302"/>
      <c r="E86" s="301"/>
      <c r="F86" s="304"/>
      <c r="G86" s="301"/>
    </row>
    <row r="87" spans="2:7">
      <c r="B87" s="608"/>
      <c r="C87" s="609"/>
      <c r="D87" s="302"/>
      <c r="E87" s="301"/>
      <c r="F87" s="304"/>
      <c r="G87" s="301"/>
    </row>
    <row r="88" spans="2:7">
      <c r="B88" s="608"/>
      <c r="C88" s="609"/>
      <c r="D88" s="302"/>
      <c r="E88" s="301"/>
      <c r="F88" s="304"/>
      <c r="G88" s="301"/>
    </row>
    <row r="89" spans="2:7">
      <c r="B89" s="608"/>
      <c r="C89" s="609"/>
      <c r="D89" s="302"/>
      <c r="E89" s="301"/>
      <c r="F89" s="304"/>
      <c r="G89" s="301"/>
    </row>
    <row r="90" spans="2:7">
      <c r="B90" s="608"/>
      <c r="C90" s="609"/>
      <c r="D90" s="302"/>
      <c r="E90" s="301"/>
      <c r="F90" s="304"/>
      <c r="G90" s="301"/>
    </row>
    <row r="91" spans="2:7">
      <c r="B91" s="608"/>
      <c r="C91" s="609"/>
      <c r="D91" s="302"/>
      <c r="E91" s="301"/>
      <c r="F91" s="304"/>
      <c r="G91" s="301"/>
    </row>
    <row r="92" spans="2:7">
      <c r="B92" s="608"/>
      <c r="C92" s="609"/>
      <c r="D92" s="302"/>
      <c r="E92" s="301"/>
      <c r="F92" s="304"/>
      <c r="G92" s="301"/>
    </row>
    <row r="93" spans="2:7">
      <c r="B93" s="608"/>
      <c r="C93" s="609"/>
      <c r="D93" s="302"/>
      <c r="E93" s="301"/>
      <c r="F93" s="304"/>
      <c r="G93" s="301"/>
    </row>
    <row r="94" spans="2:7">
      <c r="B94" s="608"/>
      <c r="C94" s="609"/>
      <c r="D94" s="302"/>
      <c r="E94" s="301"/>
      <c r="F94" s="304"/>
      <c r="G94" s="301"/>
    </row>
    <row r="95" spans="2:7">
      <c r="B95" s="608"/>
      <c r="C95" s="609"/>
      <c r="D95" s="302"/>
      <c r="E95" s="301"/>
      <c r="F95" s="304"/>
      <c r="G95" s="301"/>
    </row>
    <row r="96" spans="2:7">
      <c r="B96" s="608"/>
      <c r="C96" s="609"/>
      <c r="D96" s="302"/>
      <c r="E96" s="301"/>
      <c r="F96" s="304"/>
      <c r="G96" s="301"/>
    </row>
    <row r="97" spans="2:7">
      <c r="B97" s="608"/>
      <c r="C97" s="609"/>
      <c r="D97" s="302"/>
      <c r="E97" s="301"/>
      <c r="F97" s="304"/>
      <c r="G97" s="301"/>
    </row>
    <row r="98" spans="2:7">
      <c r="B98" s="608"/>
      <c r="C98" s="609"/>
      <c r="D98" s="302"/>
      <c r="E98" s="301"/>
      <c r="F98" s="304"/>
      <c r="G98" s="301"/>
    </row>
    <row r="99" spans="2:7">
      <c r="B99" s="608"/>
      <c r="C99" s="609"/>
      <c r="D99" s="302"/>
      <c r="E99" s="301"/>
      <c r="F99" s="304"/>
      <c r="G99" s="301"/>
    </row>
    <row r="100" spans="2:7">
      <c r="B100" s="608"/>
      <c r="C100" s="609"/>
      <c r="D100" s="302"/>
      <c r="E100" s="301"/>
      <c r="F100" s="304"/>
      <c r="G100" s="301"/>
    </row>
    <row r="101" spans="2:7">
      <c r="B101" s="608"/>
      <c r="C101" s="609"/>
      <c r="D101" s="302"/>
      <c r="E101" s="301"/>
      <c r="F101" s="304"/>
      <c r="G101" s="301"/>
    </row>
    <row r="102" spans="2:7">
      <c r="B102" s="608"/>
      <c r="C102" s="609"/>
      <c r="D102" s="302"/>
      <c r="E102" s="301"/>
      <c r="F102" s="304"/>
      <c r="G102" s="301"/>
    </row>
    <row r="103" spans="2:7">
      <c r="B103" s="608"/>
      <c r="C103" s="609"/>
      <c r="D103" s="302"/>
      <c r="E103" s="301"/>
      <c r="F103" s="304"/>
      <c r="G103" s="301"/>
    </row>
    <row r="104" spans="2:7">
      <c r="B104" s="608"/>
      <c r="C104" s="609"/>
      <c r="D104" s="302"/>
      <c r="E104" s="301"/>
      <c r="F104" s="304"/>
      <c r="G104" s="301"/>
    </row>
    <row r="105" spans="2:7">
      <c r="B105" s="608"/>
      <c r="C105" s="609"/>
      <c r="D105" s="302"/>
      <c r="E105" s="301"/>
      <c r="F105" s="304"/>
      <c r="G105" s="301"/>
    </row>
    <row r="106" spans="2:7">
      <c r="B106" s="608"/>
      <c r="C106" s="609"/>
      <c r="D106" s="302"/>
      <c r="E106" s="301"/>
      <c r="F106" s="304"/>
      <c r="G106" s="301"/>
    </row>
    <row r="107" spans="2:7">
      <c r="B107" s="608"/>
      <c r="C107" s="609"/>
      <c r="D107" s="302"/>
      <c r="E107" s="301"/>
      <c r="F107" s="304"/>
      <c r="G107" s="301"/>
    </row>
    <row r="108" spans="2:7">
      <c r="B108" s="608"/>
      <c r="C108" s="609"/>
      <c r="D108" s="302"/>
      <c r="E108" s="301"/>
      <c r="F108" s="304"/>
      <c r="G108" s="301"/>
    </row>
    <row r="109" spans="2:7">
      <c r="B109" s="608"/>
      <c r="C109" s="609"/>
      <c r="D109" s="302"/>
      <c r="E109" s="301"/>
      <c r="F109" s="304"/>
      <c r="G109" s="301"/>
    </row>
    <row r="110" spans="2:7">
      <c r="B110" s="608"/>
      <c r="C110" s="609"/>
      <c r="D110" s="302"/>
      <c r="E110" s="301"/>
      <c r="F110" s="304"/>
      <c r="G110" s="301"/>
    </row>
    <row r="111" spans="2:7">
      <c r="B111" s="608"/>
      <c r="C111" s="609"/>
      <c r="D111" s="302"/>
      <c r="E111" s="301"/>
      <c r="F111" s="304"/>
      <c r="G111" s="301"/>
    </row>
    <row r="112" spans="2:7">
      <c r="B112" s="608"/>
      <c r="C112" s="609"/>
      <c r="D112" s="302"/>
      <c r="E112" s="301"/>
      <c r="F112" s="304"/>
      <c r="G112" s="301"/>
    </row>
    <row r="113" spans="2:7">
      <c r="B113" s="608"/>
      <c r="C113" s="609"/>
      <c r="D113" s="302"/>
      <c r="E113" s="301"/>
      <c r="F113" s="304"/>
      <c r="G113" s="301"/>
    </row>
    <row r="114" spans="2:7">
      <c r="B114" s="608"/>
      <c r="C114" s="609"/>
      <c r="D114" s="302"/>
      <c r="E114" s="301"/>
      <c r="F114" s="304"/>
      <c r="G114" s="301"/>
    </row>
    <row r="115" spans="2:7">
      <c r="B115" s="608"/>
      <c r="C115" s="609"/>
      <c r="D115" s="302"/>
      <c r="E115" s="301"/>
      <c r="F115" s="304"/>
      <c r="G115" s="301"/>
    </row>
    <row r="116" spans="2:7">
      <c r="B116" s="608"/>
      <c r="C116" s="609"/>
      <c r="D116" s="302"/>
      <c r="E116" s="301"/>
      <c r="F116" s="304"/>
      <c r="G116" s="301"/>
    </row>
    <row r="117" spans="2:7">
      <c r="B117" s="608"/>
      <c r="C117" s="609"/>
      <c r="D117" s="302"/>
      <c r="E117" s="301"/>
      <c r="F117" s="304"/>
      <c r="G117" s="301"/>
    </row>
    <row r="118" spans="2:7">
      <c r="B118" s="608"/>
      <c r="C118" s="609"/>
      <c r="D118" s="302"/>
      <c r="E118" s="301"/>
      <c r="F118" s="304"/>
      <c r="G118" s="301"/>
    </row>
    <row r="119" spans="2:7">
      <c r="B119" s="608"/>
      <c r="C119" s="609"/>
      <c r="D119" s="302"/>
      <c r="E119" s="301"/>
      <c r="F119" s="304"/>
      <c r="G119" s="301"/>
    </row>
    <row r="120" spans="2:7">
      <c r="B120" s="608"/>
      <c r="C120" s="609"/>
      <c r="D120" s="302"/>
      <c r="E120" s="301"/>
      <c r="F120" s="304"/>
      <c r="G120" s="301"/>
    </row>
    <row r="121" spans="2:7">
      <c r="B121" s="608"/>
      <c r="C121" s="609"/>
      <c r="D121" s="302"/>
      <c r="E121" s="301"/>
      <c r="F121" s="304"/>
      <c r="G121" s="301"/>
    </row>
    <row r="122" spans="2:7">
      <c r="B122" s="608"/>
      <c r="C122" s="609"/>
      <c r="D122" s="302"/>
      <c r="E122" s="301"/>
      <c r="F122" s="304"/>
      <c r="G122" s="301"/>
    </row>
    <row r="123" spans="2:7">
      <c r="B123" s="608"/>
      <c r="C123" s="609"/>
      <c r="D123" s="302"/>
      <c r="E123" s="301"/>
      <c r="F123" s="304"/>
      <c r="G123" s="301"/>
    </row>
    <row r="124" spans="2:7">
      <c r="B124" s="608"/>
      <c r="C124" s="609"/>
      <c r="D124" s="302"/>
      <c r="E124" s="301"/>
      <c r="F124" s="304"/>
      <c r="G124" s="301"/>
    </row>
    <row r="125" spans="2:7">
      <c r="B125" s="608"/>
      <c r="C125" s="609"/>
      <c r="D125" s="302"/>
      <c r="E125" s="301"/>
      <c r="F125" s="304"/>
      <c r="G125" s="301"/>
    </row>
    <row r="126" spans="2:7">
      <c r="B126" s="608"/>
      <c r="C126" s="609"/>
      <c r="D126" s="302"/>
      <c r="E126" s="301"/>
      <c r="F126" s="304"/>
      <c r="G126" s="301"/>
    </row>
    <row r="127" spans="2:7">
      <c r="B127" s="608"/>
      <c r="C127" s="609"/>
      <c r="D127" s="302"/>
      <c r="E127" s="301"/>
      <c r="F127" s="304"/>
      <c r="G127" s="301"/>
    </row>
    <row r="128" spans="2:7">
      <c r="B128" s="608"/>
      <c r="C128" s="609"/>
      <c r="D128" s="302"/>
      <c r="E128" s="301"/>
      <c r="F128" s="304"/>
      <c r="G128" s="301"/>
    </row>
    <row r="129" spans="2:7">
      <c r="B129" s="608"/>
      <c r="C129" s="609"/>
      <c r="D129" s="302"/>
      <c r="E129" s="301"/>
      <c r="F129" s="304"/>
      <c r="G129" s="301"/>
    </row>
    <row r="130" spans="2:7">
      <c r="B130" s="608"/>
      <c r="C130" s="609"/>
      <c r="D130" s="302"/>
      <c r="E130" s="301"/>
      <c r="F130" s="304"/>
      <c r="G130" s="301"/>
    </row>
    <row r="131" spans="2:7">
      <c r="B131" s="608"/>
      <c r="C131" s="609"/>
      <c r="D131" s="302"/>
      <c r="E131" s="301"/>
      <c r="F131" s="304"/>
      <c r="G131" s="301"/>
    </row>
    <row r="132" spans="2:7">
      <c r="B132" s="608"/>
      <c r="C132" s="609"/>
      <c r="D132" s="302"/>
      <c r="E132" s="301"/>
      <c r="F132" s="304"/>
      <c r="G132" s="301"/>
    </row>
    <row r="133" spans="2:7">
      <c r="B133" s="608"/>
      <c r="C133" s="609"/>
      <c r="D133" s="302"/>
      <c r="E133" s="301"/>
      <c r="F133" s="304"/>
      <c r="G133" s="301"/>
    </row>
    <row r="134" spans="2:7">
      <c r="B134" s="608"/>
      <c r="C134" s="609"/>
      <c r="D134" s="302"/>
      <c r="E134" s="301"/>
      <c r="F134" s="304"/>
      <c r="G134" s="301"/>
    </row>
    <row r="135" spans="2:7">
      <c r="B135" s="608"/>
      <c r="C135" s="609"/>
      <c r="D135" s="302"/>
      <c r="E135" s="301"/>
      <c r="F135" s="304"/>
      <c r="G135" s="301"/>
    </row>
    <row r="136" spans="2:7">
      <c r="B136" s="608"/>
      <c r="C136" s="609"/>
      <c r="D136" s="302"/>
      <c r="E136" s="301"/>
      <c r="F136" s="304"/>
      <c r="G136" s="301"/>
    </row>
    <row r="137" spans="2:7">
      <c r="B137" s="608"/>
      <c r="C137" s="609"/>
      <c r="D137" s="302"/>
      <c r="E137" s="301"/>
      <c r="F137" s="304"/>
      <c r="G137" s="301"/>
    </row>
    <row r="138" spans="2:7">
      <c r="B138" s="608"/>
      <c r="C138" s="609"/>
      <c r="D138" s="302"/>
      <c r="E138" s="301"/>
      <c r="F138" s="304"/>
      <c r="G138" s="301"/>
    </row>
    <row r="139" spans="2:7">
      <c r="B139" s="608"/>
      <c r="C139" s="609"/>
      <c r="D139" s="302"/>
      <c r="E139" s="301"/>
      <c r="F139" s="304"/>
      <c r="G139" s="301"/>
    </row>
    <row r="140" spans="2:7">
      <c r="B140" s="608"/>
      <c r="C140" s="609"/>
      <c r="D140" s="302"/>
      <c r="E140" s="301"/>
      <c r="F140" s="304"/>
      <c r="G140" s="301"/>
    </row>
    <row r="141" spans="2:7">
      <c r="B141" s="608"/>
      <c r="C141" s="609"/>
      <c r="D141" s="302"/>
      <c r="E141" s="301"/>
      <c r="F141" s="304"/>
      <c r="G141" s="301"/>
    </row>
    <row r="142" spans="2:7">
      <c r="B142" s="608"/>
      <c r="C142" s="609"/>
      <c r="D142" s="302"/>
      <c r="E142" s="301"/>
      <c r="F142" s="304"/>
      <c r="G142" s="301"/>
    </row>
    <row r="143" spans="2:7">
      <c r="B143" s="608"/>
      <c r="C143" s="609"/>
      <c r="D143" s="302"/>
      <c r="E143" s="301"/>
      <c r="F143" s="304"/>
      <c r="G143" s="301"/>
    </row>
    <row r="144" spans="2:7">
      <c r="B144" s="608"/>
      <c r="C144" s="609"/>
      <c r="D144" s="302"/>
      <c r="E144" s="301"/>
      <c r="F144" s="304"/>
      <c r="G144" s="301"/>
    </row>
    <row r="145" spans="2:7">
      <c r="B145" s="608"/>
      <c r="C145" s="609"/>
      <c r="D145" s="302"/>
      <c r="E145" s="301"/>
      <c r="F145" s="304"/>
      <c r="G145" s="301"/>
    </row>
    <row r="146" spans="2:7">
      <c r="B146" s="608"/>
      <c r="C146" s="609"/>
      <c r="D146" s="302"/>
      <c r="E146" s="301"/>
      <c r="F146" s="304"/>
      <c r="G146" s="301"/>
    </row>
    <row r="147" spans="2:7">
      <c r="B147" s="608"/>
      <c r="C147" s="609"/>
      <c r="D147" s="302"/>
      <c r="E147" s="301"/>
      <c r="F147" s="304"/>
      <c r="G147" s="301"/>
    </row>
    <row r="148" spans="2:7">
      <c r="B148" s="608"/>
      <c r="C148" s="609"/>
      <c r="D148" s="302"/>
      <c r="E148" s="301"/>
      <c r="F148" s="304"/>
      <c r="G148" s="301"/>
    </row>
    <row r="149" spans="2:7">
      <c r="B149" s="608"/>
      <c r="C149" s="609"/>
      <c r="D149" s="302"/>
      <c r="E149" s="301"/>
      <c r="F149" s="304"/>
      <c r="G149" s="301"/>
    </row>
    <row r="150" spans="2:7">
      <c r="B150" s="608"/>
      <c r="C150" s="609"/>
      <c r="D150" s="302"/>
      <c r="E150" s="301"/>
      <c r="F150" s="304"/>
      <c r="G150" s="301"/>
    </row>
    <row r="151" spans="2:7">
      <c r="B151" s="608"/>
      <c r="C151" s="609"/>
      <c r="D151" s="302"/>
      <c r="E151" s="301"/>
      <c r="F151" s="304"/>
      <c r="G151" s="301"/>
    </row>
    <row r="152" spans="2:7">
      <c r="B152" s="610"/>
      <c r="C152" s="611"/>
      <c r="D152" s="306"/>
      <c r="E152" s="305"/>
      <c r="F152" s="307"/>
      <c r="G152" s="305"/>
    </row>
  </sheetData>
  <mergeCells count="151">
    <mergeCell ref="B3:C3"/>
    <mergeCell ref="B4:C4"/>
    <mergeCell ref="B5:C5"/>
    <mergeCell ref="B6:C6"/>
    <mergeCell ref="B7:C7"/>
    <mergeCell ref="B8:C8"/>
    <mergeCell ref="B9:C9"/>
    <mergeCell ref="B10:C10"/>
    <mergeCell ref="B17:C17"/>
    <mergeCell ref="B18:C18"/>
    <mergeCell ref="B19:C19"/>
    <mergeCell ref="B20:C20"/>
    <mergeCell ref="B21:C21"/>
    <mergeCell ref="B22:C22"/>
    <mergeCell ref="B11:C11"/>
    <mergeCell ref="B12:C12"/>
    <mergeCell ref="B13:C13"/>
    <mergeCell ref="B14:C14"/>
    <mergeCell ref="B15:C15"/>
    <mergeCell ref="B16:C16"/>
    <mergeCell ref="B29:C29"/>
    <mergeCell ref="B30:C30"/>
    <mergeCell ref="B31:C31"/>
    <mergeCell ref="B32:C32"/>
    <mergeCell ref="B33:C33"/>
    <mergeCell ref="B34:C34"/>
    <mergeCell ref="B23:C23"/>
    <mergeCell ref="B24:C24"/>
    <mergeCell ref="B25:C25"/>
    <mergeCell ref="B26:C26"/>
    <mergeCell ref="B27:C27"/>
    <mergeCell ref="B28:C28"/>
    <mergeCell ref="B41:C41"/>
    <mergeCell ref="B42:C42"/>
    <mergeCell ref="B43:C43"/>
    <mergeCell ref="B44:C44"/>
    <mergeCell ref="B45:C45"/>
    <mergeCell ref="B46:C46"/>
    <mergeCell ref="B35:C35"/>
    <mergeCell ref="B36:C36"/>
    <mergeCell ref="B37:C37"/>
    <mergeCell ref="B38:C38"/>
    <mergeCell ref="B39:C39"/>
    <mergeCell ref="B40:C40"/>
    <mergeCell ref="B53:C53"/>
    <mergeCell ref="B54:C54"/>
    <mergeCell ref="B55:C55"/>
    <mergeCell ref="B56:C56"/>
    <mergeCell ref="B57:C57"/>
    <mergeCell ref="B58:C58"/>
    <mergeCell ref="B47:C47"/>
    <mergeCell ref="B48:C48"/>
    <mergeCell ref="B49:C49"/>
    <mergeCell ref="B50:C50"/>
    <mergeCell ref="B51:C51"/>
    <mergeCell ref="B52:C52"/>
    <mergeCell ref="B65:C65"/>
    <mergeCell ref="B66:C66"/>
    <mergeCell ref="B67:C67"/>
    <mergeCell ref="B68:C68"/>
    <mergeCell ref="B69:C69"/>
    <mergeCell ref="B70:C70"/>
    <mergeCell ref="B59:C59"/>
    <mergeCell ref="B60:C60"/>
    <mergeCell ref="B61:C61"/>
    <mergeCell ref="B62:C62"/>
    <mergeCell ref="B63:C63"/>
    <mergeCell ref="B64:C64"/>
    <mergeCell ref="B77:C77"/>
    <mergeCell ref="B78:C78"/>
    <mergeCell ref="B79:C79"/>
    <mergeCell ref="B80:C80"/>
    <mergeCell ref="B81:C81"/>
    <mergeCell ref="B82:C82"/>
    <mergeCell ref="B71:C71"/>
    <mergeCell ref="B72:C72"/>
    <mergeCell ref="B73:C73"/>
    <mergeCell ref="B74:C74"/>
    <mergeCell ref="B75:C75"/>
    <mergeCell ref="B76:C76"/>
    <mergeCell ref="B89:C89"/>
    <mergeCell ref="B90:C90"/>
    <mergeCell ref="B91:C91"/>
    <mergeCell ref="B92:C92"/>
    <mergeCell ref="B93:C93"/>
    <mergeCell ref="B94:C94"/>
    <mergeCell ref="B83:C83"/>
    <mergeCell ref="B84:C84"/>
    <mergeCell ref="B85:C85"/>
    <mergeCell ref="B86:C86"/>
    <mergeCell ref="B87:C87"/>
    <mergeCell ref="B88:C88"/>
    <mergeCell ref="B101:C101"/>
    <mergeCell ref="B102:C102"/>
    <mergeCell ref="B103:C103"/>
    <mergeCell ref="B104:C104"/>
    <mergeCell ref="B105:C105"/>
    <mergeCell ref="B106:C106"/>
    <mergeCell ref="B95:C95"/>
    <mergeCell ref="B96:C96"/>
    <mergeCell ref="B97:C97"/>
    <mergeCell ref="B98:C98"/>
    <mergeCell ref="B99:C99"/>
    <mergeCell ref="B100:C100"/>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26:C126"/>
    <mergeCell ref="B127:C127"/>
    <mergeCell ref="B128:C128"/>
    <mergeCell ref="B129:C129"/>
    <mergeCell ref="B130:C130"/>
    <mergeCell ref="B119:C119"/>
    <mergeCell ref="B120:C120"/>
    <mergeCell ref="B121:C121"/>
    <mergeCell ref="B122:C122"/>
    <mergeCell ref="B123:C123"/>
    <mergeCell ref="B124:C124"/>
    <mergeCell ref="B149:C149"/>
    <mergeCell ref="B150:C150"/>
    <mergeCell ref="B151:C151"/>
    <mergeCell ref="B152:C152"/>
    <mergeCell ref="B2:C2"/>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31:C131"/>
    <mergeCell ref="B132:C132"/>
    <mergeCell ref="B133:C133"/>
    <mergeCell ref="B134:C134"/>
    <mergeCell ref="B135:C135"/>
    <mergeCell ref="B136:C136"/>
    <mergeCell ref="B125:C125"/>
  </mergeCells>
  <phoneticPr fontId="3"/>
  <dataValidations count="1">
    <dataValidation imeMode="off" allowBlank="1" showInputMessage="1" showErrorMessage="1" sqref="F3:F152 JA3:JA152 SW3:SW152 ACS3:ACS152 AMO3:AMO152 AWK3:AWK152 BGG3:BGG152 BQC3:BQC152 BZY3:BZY152 CJU3:CJU152 CTQ3:CTQ152 DDM3:DDM152 DNI3:DNI152 DXE3:DXE152 EHA3:EHA152 EQW3:EQW152 FAS3:FAS152 FKO3:FKO152 FUK3:FUK152 GEG3:GEG152 GOC3:GOC152 GXY3:GXY152 HHU3:HHU152 HRQ3:HRQ152 IBM3:IBM152 ILI3:ILI152 IVE3:IVE152 JFA3:JFA152 JOW3:JOW152 JYS3:JYS152 KIO3:KIO152 KSK3:KSK152 LCG3:LCG152 LMC3:LMC152 LVY3:LVY152 MFU3:MFU152 MPQ3:MPQ152 MZM3:MZM152 NJI3:NJI152 NTE3:NTE152 ODA3:ODA152 OMW3:OMW152 OWS3:OWS152 PGO3:PGO152 PQK3:PQK152 QAG3:QAG152 QKC3:QKC152 QTY3:QTY152 RDU3:RDU152 RNQ3:RNQ152 RXM3:RXM152 SHI3:SHI152 SRE3:SRE152 TBA3:TBA152 TKW3:TKW152 TUS3:TUS152 UEO3:UEO152 UOK3:UOK152 UYG3:UYG152 VIC3:VIC152 VRY3:VRY152 WBU3:WBU152 WLQ3:WLQ152 WVM3:WVM152 F65315:F65464 JA65315:JA65464 SW65315:SW65464 ACS65315:ACS65464 AMO65315:AMO65464 AWK65315:AWK65464 BGG65315:BGG65464 BQC65315:BQC65464 BZY65315:BZY65464 CJU65315:CJU65464 CTQ65315:CTQ65464 DDM65315:DDM65464 DNI65315:DNI65464 DXE65315:DXE65464 EHA65315:EHA65464 EQW65315:EQW65464 FAS65315:FAS65464 FKO65315:FKO65464 FUK65315:FUK65464 GEG65315:GEG65464 GOC65315:GOC65464 GXY65315:GXY65464 HHU65315:HHU65464 HRQ65315:HRQ65464 IBM65315:IBM65464 ILI65315:ILI65464 IVE65315:IVE65464 JFA65315:JFA65464 JOW65315:JOW65464 JYS65315:JYS65464 KIO65315:KIO65464 KSK65315:KSK65464 LCG65315:LCG65464 LMC65315:LMC65464 LVY65315:LVY65464 MFU65315:MFU65464 MPQ65315:MPQ65464 MZM65315:MZM65464 NJI65315:NJI65464 NTE65315:NTE65464 ODA65315:ODA65464 OMW65315:OMW65464 OWS65315:OWS65464 PGO65315:PGO65464 PQK65315:PQK65464 QAG65315:QAG65464 QKC65315:QKC65464 QTY65315:QTY65464 RDU65315:RDU65464 RNQ65315:RNQ65464 RXM65315:RXM65464 SHI65315:SHI65464 SRE65315:SRE65464 TBA65315:TBA65464 TKW65315:TKW65464 TUS65315:TUS65464 UEO65315:UEO65464 UOK65315:UOK65464 UYG65315:UYG65464 VIC65315:VIC65464 VRY65315:VRY65464 WBU65315:WBU65464 WLQ65315:WLQ65464 WVM65315:WVM65464 F130851:F131000 JA130851:JA131000 SW130851:SW131000 ACS130851:ACS131000 AMO130851:AMO131000 AWK130851:AWK131000 BGG130851:BGG131000 BQC130851:BQC131000 BZY130851:BZY131000 CJU130851:CJU131000 CTQ130851:CTQ131000 DDM130851:DDM131000 DNI130851:DNI131000 DXE130851:DXE131000 EHA130851:EHA131000 EQW130851:EQW131000 FAS130851:FAS131000 FKO130851:FKO131000 FUK130851:FUK131000 GEG130851:GEG131000 GOC130851:GOC131000 GXY130851:GXY131000 HHU130851:HHU131000 HRQ130851:HRQ131000 IBM130851:IBM131000 ILI130851:ILI131000 IVE130851:IVE131000 JFA130851:JFA131000 JOW130851:JOW131000 JYS130851:JYS131000 KIO130851:KIO131000 KSK130851:KSK131000 LCG130851:LCG131000 LMC130851:LMC131000 LVY130851:LVY131000 MFU130851:MFU131000 MPQ130851:MPQ131000 MZM130851:MZM131000 NJI130851:NJI131000 NTE130851:NTE131000 ODA130851:ODA131000 OMW130851:OMW131000 OWS130851:OWS131000 PGO130851:PGO131000 PQK130851:PQK131000 QAG130851:QAG131000 QKC130851:QKC131000 QTY130851:QTY131000 RDU130851:RDU131000 RNQ130851:RNQ131000 RXM130851:RXM131000 SHI130851:SHI131000 SRE130851:SRE131000 TBA130851:TBA131000 TKW130851:TKW131000 TUS130851:TUS131000 UEO130851:UEO131000 UOK130851:UOK131000 UYG130851:UYG131000 VIC130851:VIC131000 VRY130851:VRY131000 WBU130851:WBU131000 WLQ130851:WLQ131000 WVM130851:WVM131000 F196387:F196536 JA196387:JA196536 SW196387:SW196536 ACS196387:ACS196536 AMO196387:AMO196536 AWK196387:AWK196536 BGG196387:BGG196536 BQC196387:BQC196536 BZY196387:BZY196536 CJU196387:CJU196536 CTQ196387:CTQ196536 DDM196387:DDM196536 DNI196387:DNI196536 DXE196387:DXE196536 EHA196387:EHA196536 EQW196387:EQW196536 FAS196387:FAS196536 FKO196387:FKO196536 FUK196387:FUK196536 GEG196387:GEG196536 GOC196387:GOC196536 GXY196387:GXY196536 HHU196387:HHU196536 HRQ196387:HRQ196536 IBM196387:IBM196536 ILI196387:ILI196536 IVE196387:IVE196536 JFA196387:JFA196536 JOW196387:JOW196536 JYS196387:JYS196536 KIO196387:KIO196536 KSK196387:KSK196536 LCG196387:LCG196536 LMC196387:LMC196536 LVY196387:LVY196536 MFU196387:MFU196536 MPQ196387:MPQ196536 MZM196387:MZM196536 NJI196387:NJI196536 NTE196387:NTE196536 ODA196387:ODA196536 OMW196387:OMW196536 OWS196387:OWS196536 PGO196387:PGO196536 PQK196387:PQK196536 QAG196387:QAG196536 QKC196387:QKC196536 QTY196387:QTY196536 RDU196387:RDU196536 RNQ196387:RNQ196536 RXM196387:RXM196536 SHI196387:SHI196536 SRE196387:SRE196536 TBA196387:TBA196536 TKW196387:TKW196536 TUS196387:TUS196536 UEO196387:UEO196536 UOK196387:UOK196536 UYG196387:UYG196536 VIC196387:VIC196536 VRY196387:VRY196536 WBU196387:WBU196536 WLQ196387:WLQ196536 WVM196387:WVM196536 F261923:F262072 JA261923:JA262072 SW261923:SW262072 ACS261923:ACS262072 AMO261923:AMO262072 AWK261923:AWK262072 BGG261923:BGG262072 BQC261923:BQC262072 BZY261923:BZY262072 CJU261923:CJU262072 CTQ261923:CTQ262072 DDM261923:DDM262072 DNI261923:DNI262072 DXE261923:DXE262072 EHA261923:EHA262072 EQW261923:EQW262072 FAS261923:FAS262072 FKO261923:FKO262072 FUK261923:FUK262072 GEG261923:GEG262072 GOC261923:GOC262072 GXY261923:GXY262072 HHU261923:HHU262072 HRQ261923:HRQ262072 IBM261923:IBM262072 ILI261923:ILI262072 IVE261923:IVE262072 JFA261923:JFA262072 JOW261923:JOW262072 JYS261923:JYS262072 KIO261923:KIO262072 KSK261923:KSK262072 LCG261923:LCG262072 LMC261923:LMC262072 LVY261923:LVY262072 MFU261923:MFU262072 MPQ261923:MPQ262072 MZM261923:MZM262072 NJI261923:NJI262072 NTE261923:NTE262072 ODA261923:ODA262072 OMW261923:OMW262072 OWS261923:OWS262072 PGO261923:PGO262072 PQK261923:PQK262072 QAG261923:QAG262072 QKC261923:QKC262072 QTY261923:QTY262072 RDU261923:RDU262072 RNQ261923:RNQ262072 RXM261923:RXM262072 SHI261923:SHI262072 SRE261923:SRE262072 TBA261923:TBA262072 TKW261923:TKW262072 TUS261923:TUS262072 UEO261923:UEO262072 UOK261923:UOK262072 UYG261923:UYG262072 VIC261923:VIC262072 VRY261923:VRY262072 WBU261923:WBU262072 WLQ261923:WLQ262072 WVM261923:WVM262072 F327459:F327608 JA327459:JA327608 SW327459:SW327608 ACS327459:ACS327608 AMO327459:AMO327608 AWK327459:AWK327608 BGG327459:BGG327608 BQC327459:BQC327608 BZY327459:BZY327608 CJU327459:CJU327608 CTQ327459:CTQ327608 DDM327459:DDM327608 DNI327459:DNI327608 DXE327459:DXE327608 EHA327459:EHA327608 EQW327459:EQW327608 FAS327459:FAS327608 FKO327459:FKO327608 FUK327459:FUK327608 GEG327459:GEG327608 GOC327459:GOC327608 GXY327459:GXY327608 HHU327459:HHU327608 HRQ327459:HRQ327608 IBM327459:IBM327608 ILI327459:ILI327608 IVE327459:IVE327608 JFA327459:JFA327608 JOW327459:JOW327608 JYS327459:JYS327608 KIO327459:KIO327608 KSK327459:KSK327608 LCG327459:LCG327608 LMC327459:LMC327608 LVY327459:LVY327608 MFU327459:MFU327608 MPQ327459:MPQ327608 MZM327459:MZM327608 NJI327459:NJI327608 NTE327459:NTE327608 ODA327459:ODA327608 OMW327459:OMW327608 OWS327459:OWS327608 PGO327459:PGO327608 PQK327459:PQK327608 QAG327459:QAG327608 QKC327459:QKC327608 QTY327459:QTY327608 RDU327459:RDU327608 RNQ327459:RNQ327608 RXM327459:RXM327608 SHI327459:SHI327608 SRE327459:SRE327608 TBA327459:TBA327608 TKW327459:TKW327608 TUS327459:TUS327608 UEO327459:UEO327608 UOK327459:UOK327608 UYG327459:UYG327608 VIC327459:VIC327608 VRY327459:VRY327608 WBU327459:WBU327608 WLQ327459:WLQ327608 WVM327459:WVM327608 F392995:F393144 JA392995:JA393144 SW392995:SW393144 ACS392995:ACS393144 AMO392995:AMO393144 AWK392995:AWK393144 BGG392995:BGG393144 BQC392995:BQC393144 BZY392995:BZY393144 CJU392995:CJU393144 CTQ392995:CTQ393144 DDM392995:DDM393144 DNI392995:DNI393144 DXE392995:DXE393144 EHA392995:EHA393144 EQW392995:EQW393144 FAS392995:FAS393144 FKO392995:FKO393144 FUK392995:FUK393144 GEG392995:GEG393144 GOC392995:GOC393144 GXY392995:GXY393144 HHU392995:HHU393144 HRQ392995:HRQ393144 IBM392995:IBM393144 ILI392995:ILI393144 IVE392995:IVE393144 JFA392995:JFA393144 JOW392995:JOW393144 JYS392995:JYS393144 KIO392995:KIO393144 KSK392995:KSK393144 LCG392995:LCG393144 LMC392995:LMC393144 LVY392995:LVY393144 MFU392995:MFU393144 MPQ392995:MPQ393144 MZM392995:MZM393144 NJI392995:NJI393144 NTE392995:NTE393144 ODA392995:ODA393144 OMW392995:OMW393144 OWS392995:OWS393144 PGO392995:PGO393144 PQK392995:PQK393144 QAG392995:QAG393144 QKC392995:QKC393144 QTY392995:QTY393144 RDU392995:RDU393144 RNQ392995:RNQ393144 RXM392995:RXM393144 SHI392995:SHI393144 SRE392995:SRE393144 TBA392995:TBA393144 TKW392995:TKW393144 TUS392995:TUS393144 UEO392995:UEO393144 UOK392995:UOK393144 UYG392995:UYG393144 VIC392995:VIC393144 VRY392995:VRY393144 WBU392995:WBU393144 WLQ392995:WLQ393144 WVM392995:WVM393144 F458531:F458680 JA458531:JA458680 SW458531:SW458680 ACS458531:ACS458680 AMO458531:AMO458680 AWK458531:AWK458680 BGG458531:BGG458680 BQC458531:BQC458680 BZY458531:BZY458680 CJU458531:CJU458680 CTQ458531:CTQ458680 DDM458531:DDM458680 DNI458531:DNI458680 DXE458531:DXE458680 EHA458531:EHA458680 EQW458531:EQW458680 FAS458531:FAS458680 FKO458531:FKO458680 FUK458531:FUK458680 GEG458531:GEG458680 GOC458531:GOC458680 GXY458531:GXY458680 HHU458531:HHU458680 HRQ458531:HRQ458680 IBM458531:IBM458680 ILI458531:ILI458680 IVE458531:IVE458680 JFA458531:JFA458680 JOW458531:JOW458680 JYS458531:JYS458680 KIO458531:KIO458680 KSK458531:KSK458680 LCG458531:LCG458680 LMC458531:LMC458680 LVY458531:LVY458680 MFU458531:MFU458680 MPQ458531:MPQ458680 MZM458531:MZM458680 NJI458531:NJI458680 NTE458531:NTE458680 ODA458531:ODA458680 OMW458531:OMW458680 OWS458531:OWS458680 PGO458531:PGO458680 PQK458531:PQK458680 QAG458531:QAG458680 QKC458531:QKC458680 QTY458531:QTY458680 RDU458531:RDU458680 RNQ458531:RNQ458680 RXM458531:RXM458680 SHI458531:SHI458680 SRE458531:SRE458680 TBA458531:TBA458680 TKW458531:TKW458680 TUS458531:TUS458680 UEO458531:UEO458680 UOK458531:UOK458680 UYG458531:UYG458680 VIC458531:VIC458680 VRY458531:VRY458680 WBU458531:WBU458680 WLQ458531:WLQ458680 WVM458531:WVM458680 F524067:F524216 JA524067:JA524216 SW524067:SW524216 ACS524067:ACS524216 AMO524067:AMO524216 AWK524067:AWK524216 BGG524067:BGG524216 BQC524067:BQC524216 BZY524067:BZY524216 CJU524067:CJU524216 CTQ524067:CTQ524216 DDM524067:DDM524216 DNI524067:DNI524216 DXE524067:DXE524216 EHA524067:EHA524216 EQW524067:EQW524216 FAS524067:FAS524216 FKO524067:FKO524216 FUK524067:FUK524216 GEG524067:GEG524216 GOC524067:GOC524216 GXY524067:GXY524216 HHU524067:HHU524216 HRQ524067:HRQ524216 IBM524067:IBM524216 ILI524067:ILI524216 IVE524067:IVE524216 JFA524067:JFA524216 JOW524067:JOW524216 JYS524067:JYS524216 KIO524067:KIO524216 KSK524067:KSK524216 LCG524067:LCG524216 LMC524067:LMC524216 LVY524067:LVY524216 MFU524067:MFU524216 MPQ524067:MPQ524216 MZM524067:MZM524216 NJI524067:NJI524216 NTE524067:NTE524216 ODA524067:ODA524216 OMW524067:OMW524216 OWS524067:OWS524216 PGO524067:PGO524216 PQK524067:PQK524216 QAG524067:QAG524216 QKC524067:QKC524216 QTY524067:QTY524216 RDU524067:RDU524216 RNQ524067:RNQ524216 RXM524067:RXM524216 SHI524067:SHI524216 SRE524067:SRE524216 TBA524067:TBA524216 TKW524067:TKW524216 TUS524067:TUS524216 UEO524067:UEO524216 UOK524067:UOK524216 UYG524067:UYG524216 VIC524067:VIC524216 VRY524067:VRY524216 WBU524067:WBU524216 WLQ524067:WLQ524216 WVM524067:WVM524216 F589603:F589752 JA589603:JA589752 SW589603:SW589752 ACS589603:ACS589752 AMO589603:AMO589752 AWK589603:AWK589752 BGG589603:BGG589752 BQC589603:BQC589752 BZY589603:BZY589752 CJU589603:CJU589752 CTQ589603:CTQ589752 DDM589603:DDM589752 DNI589603:DNI589752 DXE589603:DXE589752 EHA589603:EHA589752 EQW589603:EQW589752 FAS589603:FAS589752 FKO589603:FKO589752 FUK589603:FUK589752 GEG589603:GEG589752 GOC589603:GOC589752 GXY589603:GXY589752 HHU589603:HHU589752 HRQ589603:HRQ589752 IBM589603:IBM589752 ILI589603:ILI589752 IVE589603:IVE589752 JFA589603:JFA589752 JOW589603:JOW589752 JYS589603:JYS589752 KIO589603:KIO589752 KSK589603:KSK589752 LCG589603:LCG589752 LMC589603:LMC589752 LVY589603:LVY589752 MFU589603:MFU589752 MPQ589603:MPQ589752 MZM589603:MZM589752 NJI589603:NJI589752 NTE589603:NTE589752 ODA589603:ODA589752 OMW589603:OMW589752 OWS589603:OWS589752 PGO589603:PGO589752 PQK589603:PQK589752 QAG589603:QAG589752 QKC589603:QKC589752 QTY589603:QTY589752 RDU589603:RDU589752 RNQ589603:RNQ589752 RXM589603:RXM589752 SHI589603:SHI589752 SRE589603:SRE589752 TBA589603:TBA589752 TKW589603:TKW589752 TUS589603:TUS589752 UEO589603:UEO589752 UOK589603:UOK589752 UYG589603:UYG589752 VIC589603:VIC589752 VRY589603:VRY589752 WBU589603:WBU589752 WLQ589603:WLQ589752 WVM589603:WVM589752 F655139:F655288 JA655139:JA655288 SW655139:SW655288 ACS655139:ACS655288 AMO655139:AMO655288 AWK655139:AWK655288 BGG655139:BGG655288 BQC655139:BQC655288 BZY655139:BZY655288 CJU655139:CJU655288 CTQ655139:CTQ655288 DDM655139:DDM655288 DNI655139:DNI655288 DXE655139:DXE655288 EHA655139:EHA655288 EQW655139:EQW655288 FAS655139:FAS655288 FKO655139:FKO655288 FUK655139:FUK655288 GEG655139:GEG655288 GOC655139:GOC655288 GXY655139:GXY655288 HHU655139:HHU655288 HRQ655139:HRQ655288 IBM655139:IBM655288 ILI655139:ILI655288 IVE655139:IVE655288 JFA655139:JFA655288 JOW655139:JOW655288 JYS655139:JYS655288 KIO655139:KIO655288 KSK655139:KSK655288 LCG655139:LCG655288 LMC655139:LMC655288 LVY655139:LVY655288 MFU655139:MFU655288 MPQ655139:MPQ655288 MZM655139:MZM655288 NJI655139:NJI655288 NTE655139:NTE655288 ODA655139:ODA655288 OMW655139:OMW655288 OWS655139:OWS655288 PGO655139:PGO655288 PQK655139:PQK655288 QAG655139:QAG655288 QKC655139:QKC655288 QTY655139:QTY655288 RDU655139:RDU655288 RNQ655139:RNQ655288 RXM655139:RXM655288 SHI655139:SHI655288 SRE655139:SRE655288 TBA655139:TBA655288 TKW655139:TKW655288 TUS655139:TUS655288 UEO655139:UEO655288 UOK655139:UOK655288 UYG655139:UYG655288 VIC655139:VIC655288 VRY655139:VRY655288 WBU655139:WBU655288 WLQ655139:WLQ655288 WVM655139:WVM655288 F720675:F720824 JA720675:JA720824 SW720675:SW720824 ACS720675:ACS720824 AMO720675:AMO720824 AWK720675:AWK720824 BGG720675:BGG720824 BQC720675:BQC720824 BZY720675:BZY720824 CJU720675:CJU720824 CTQ720675:CTQ720824 DDM720675:DDM720824 DNI720675:DNI720824 DXE720675:DXE720824 EHA720675:EHA720824 EQW720675:EQW720824 FAS720675:FAS720824 FKO720675:FKO720824 FUK720675:FUK720824 GEG720675:GEG720824 GOC720675:GOC720824 GXY720675:GXY720824 HHU720675:HHU720824 HRQ720675:HRQ720824 IBM720675:IBM720824 ILI720675:ILI720824 IVE720675:IVE720824 JFA720675:JFA720824 JOW720675:JOW720824 JYS720675:JYS720824 KIO720675:KIO720824 KSK720675:KSK720824 LCG720675:LCG720824 LMC720675:LMC720824 LVY720675:LVY720824 MFU720675:MFU720824 MPQ720675:MPQ720824 MZM720675:MZM720824 NJI720675:NJI720824 NTE720675:NTE720824 ODA720675:ODA720824 OMW720675:OMW720824 OWS720675:OWS720824 PGO720675:PGO720824 PQK720675:PQK720824 QAG720675:QAG720824 QKC720675:QKC720824 QTY720675:QTY720824 RDU720675:RDU720824 RNQ720675:RNQ720824 RXM720675:RXM720824 SHI720675:SHI720824 SRE720675:SRE720824 TBA720675:TBA720824 TKW720675:TKW720824 TUS720675:TUS720824 UEO720675:UEO720824 UOK720675:UOK720824 UYG720675:UYG720824 VIC720675:VIC720824 VRY720675:VRY720824 WBU720675:WBU720824 WLQ720675:WLQ720824 WVM720675:WVM720824 F786211:F786360 JA786211:JA786360 SW786211:SW786360 ACS786211:ACS786360 AMO786211:AMO786360 AWK786211:AWK786360 BGG786211:BGG786360 BQC786211:BQC786360 BZY786211:BZY786360 CJU786211:CJU786360 CTQ786211:CTQ786360 DDM786211:DDM786360 DNI786211:DNI786360 DXE786211:DXE786360 EHA786211:EHA786360 EQW786211:EQW786360 FAS786211:FAS786360 FKO786211:FKO786360 FUK786211:FUK786360 GEG786211:GEG786360 GOC786211:GOC786360 GXY786211:GXY786360 HHU786211:HHU786360 HRQ786211:HRQ786360 IBM786211:IBM786360 ILI786211:ILI786360 IVE786211:IVE786360 JFA786211:JFA786360 JOW786211:JOW786360 JYS786211:JYS786360 KIO786211:KIO786360 KSK786211:KSK786360 LCG786211:LCG786360 LMC786211:LMC786360 LVY786211:LVY786360 MFU786211:MFU786360 MPQ786211:MPQ786360 MZM786211:MZM786360 NJI786211:NJI786360 NTE786211:NTE786360 ODA786211:ODA786360 OMW786211:OMW786360 OWS786211:OWS786360 PGO786211:PGO786360 PQK786211:PQK786360 QAG786211:QAG786360 QKC786211:QKC786360 QTY786211:QTY786360 RDU786211:RDU786360 RNQ786211:RNQ786360 RXM786211:RXM786360 SHI786211:SHI786360 SRE786211:SRE786360 TBA786211:TBA786360 TKW786211:TKW786360 TUS786211:TUS786360 UEO786211:UEO786360 UOK786211:UOK786360 UYG786211:UYG786360 VIC786211:VIC786360 VRY786211:VRY786360 WBU786211:WBU786360 WLQ786211:WLQ786360 WVM786211:WVM786360 F851747:F851896 JA851747:JA851896 SW851747:SW851896 ACS851747:ACS851896 AMO851747:AMO851896 AWK851747:AWK851896 BGG851747:BGG851896 BQC851747:BQC851896 BZY851747:BZY851896 CJU851747:CJU851896 CTQ851747:CTQ851896 DDM851747:DDM851896 DNI851747:DNI851896 DXE851747:DXE851896 EHA851747:EHA851896 EQW851747:EQW851896 FAS851747:FAS851896 FKO851747:FKO851896 FUK851747:FUK851896 GEG851747:GEG851896 GOC851747:GOC851896 GXY851747:GXY851896 HHU851747:HHU851896 HRQ851747:HRQ851896 IBM851747:IBM851896 ILI851747:ILI851896 IVE851747:IVE851896 JFA851747:JFA851896 JOW851747:JOW851896 JYS851747:JYS851896 KIO851747:KIO851896 KSK851747:KSK851896 LCG851747:LCG851896 LMC851747:LMC851896 LVY851747:LVY851896 MFU851747:MFU851896 MPQ851747:MPQ851896 MZM851747:MZM851896 NJI851747:NJI851896 NTE851747:NTE851896 ODA851747:ODA851896 OMW851747:OMW851896 OWS851747:OWS851896 PGO851747:PGO851896 PQK851747:PQK851896 QAG851747:QAG851896 QKC851747:QKC851896 QTY851747:QTY851896 RDU851747:RDU851896 RNQ851747:RNQ851896 RXM851747:RXM851896 SHI851747:SHI851896 SRE851747:SRE851896 TBA851747:TBA851896 TKW851747:TKW851896 TUS851747:TUS851896 UEO851747:UEO851896 UOK851747:UOK851896 UYG851747:UYG851896 VIC851747:VIC851896 VRY851747:VRY851896 WBU851747:WBU851896 WLQ851747:WLQ851896 WVM851747:WVM851896 F917283:F917432 JA917283:JA917432 SW917283:SW917432 ACS917283:ACS917432 AMO917283:AMO917432 AWK917283:AWK917432 BGG917283:BGG917432 BQC917283:BQC917432 BZY917283:BZY917432 CJU917283:CJU917432 CTQ917283:CTQ917432 DDM917283:DDM917432 DNI917283:DNI917432 DXE917283:DXE917432 EHA917283:EHA917432 EQW917283:EQW917432 FAS917283:FAS917432 FKO917283:FKO917432 FUK917283:FUK917432 GEG917283:GEG917432 GOC917283:GOC917432 GXY917283:GXY917432 HHU917283:HHU917432 HRQ917283:HRQ917432 IBM917283:IBM917432 ILI917283:ILI917432 IVE917283:IVE917432 JFA917283:JFA917432 JOW917283:JOW917432 JYS917283:JYS917432 KIO917283:KIO917432 KSK917283:KSK917432 LCG917283:LCG917432 LMC917283:LMC917432 LVY917283:LVY917432 MFU917283:MFU917432 MPQ917283:MPQ917432 MZM917283:MZM917432 NJI917283:NJI917432 NTE917283:NTE917432 ODA917283:ODA917432 OMW917283:OMW917432 OWS917283:OWS917432 PGO917283:PGO917432 PQK917283:PQK917432 QAG917283:QAG917432 QKC917283:QKC917432 QTY917283:QTY917432 RDU917283:RDU917432 RNQ917283:RNQ917432 RXM917283:RXM917432 SHI917283:SHI917432 SRE917283:SRE917432 TBA917283:TBA917432 TKW917283:TKW917432 TUS917283:TUS917432 UEO917283:UEO917432 UOK917283:UOK917432 UYG917283:UYG917432 VIC917283:VIC917432 VRY917283:VRY917432 WBU917283:WBU917432 WLQ917283:WLQ917432 WVM917283:WVM917432 F982819:F982968 JA982819:JA982968 SW982819:SW982968 ACS982819:ACS982968 AMO982819:AMO982968 AWK982819:AWK982968 BGG982819:BGG982968 BQC982819:BQC982968 BZY982819:BZY982968 CJU982819:CJU982968 CTQ982819:CTQ982968 DDM982819:DDM982968 DNI982819:DNI982968 DXE982819:DXE982968 EHA982819:EHA982968 EQW982819:EQW982968 FAS982819:FAS982968 FKO982819:FKO982968 FUK982819:FUK982968 GEG982819:GEG982968 GOC982819:GOC982968 GXY982819:GXY982968 HHU982819:HHU982968 HRQ982819:HRQ982968 IBM982819:IBM982968 ILI982819:ILI982968 IVE982819:IVE982968 JFA982819:JFA982968 JOW982819:JOW982968 JYS982819:JYS982968 KIO982819:KIO982968 KSK982819:KSK982968 LCG982819:LCG982968 LMC982819:LMC982968 LVY982819:LVY982968 MFU982819:MFU982968 MPQ982819:MPQ982968 MZM982819:MZM982968 NJI982819:NJI982968 NTE982819:NTE982968 ODA982819:ODA982968 OMW982819:OMW982968 OWS982819:OWS982968 PGO982819:PGO982968 PQK982819:PQK982968 QAG982819:QAG982968 QKC982819:QKC982968 QTY982819:QTY982968 RDU982819:RDU982968 RNQ982819:RNQ982968 RXM982819:RXM982968 SHI982819:SHI982968 SRE982819:SRE982968 TBA982819:TBA982968 TKW982819:TKW982968 TUS982819:TUS982968 UEO982819:UEO982968 UOK982819:UOK982968 UYG982819:UYG982968 VIC982819:VIC982968 VRY982819:VRY982968 WBU982819:WBU982968 WLQ982819:WLQ982968 WVM982819:WVM982968 F65466:F65615 JA65466:JA65615 SW65466:SW65615 ACS65466:ACS65615 AMO65466:AMO65615 AWK65466:AWK65615 BGG65466:BGG65615 BQC65466:BQC65615 BZY65466:BZY65615 CJU65466:CJU65615 CTQ65466:CTQ65615 DDM65466:DDM65615 DNI65466:DNI65615 DXE65466:DXE65615 EHA65466:EHA65615 EQW65466:EQW65615 FAS65466:FAS65615 FKO65466:FKO65615 FUK65466:FUK65615 GEG65466:GEG65615 GOC65466:GOC65615 GXY65466:GXY65615 HHU65466:HHU65615 HRQ65466:HRQ65615 IBM65466:IBM65615 ILI65466:ILI65615 IVE65466:IVE65615 JFA65466:JFA65615 JOW65466:JOW65615 JYS65466:JYS65615 KIO65466:KIO65615 KSK65466:KSK65615 LCG65466:LCG65615 LMC65466:LMC65615 LVY65466:LVY65615 MFU65466:MFU65615 MPQ65466:MPQ65615 MZM65466:MZM65615 NJI65466:NJI65615 NTE65466:NTE65615 ODA65466:ODA65615 OMW65466:OMW65615 OWS65466:OWS65615 PGO65466:PGO65615 PQK65466:PQK65615 QAG65466:QAG65615 QKC65466:QKC65615 QTY65466:QTY65615 RDU65466:RDU65615 RNQ65466:RNQ65615 RXM65466:RXM65615 SHI65466:SHI65615 SRE65466:SRE65615 TBA65466:TBA65615 TKW65466:TKW65615 TUS65466:TUS65615 UEO65466:UEO65615 UOK65466:UOK65615 UYG65466:UYG65615 VIC65466:VIC65615 VRY65466:VRY65615 WBU65466:WBU65615 WLQ65466:WLQ65615 WVM65466:WVM65615 F131002:F131151 JA131002:JA131151 SW131002:SW131151 ACS131002:ACS131151 AMO131002:AMO131151 AWK131002:AWK131151 BGG131002:BGG131151 BQC131002:BQC131151 BZY131002:BZY131151 CJU131002:CJU131151 CTQ131002:CTQ131151 DDM131002:DDM131151 DNI131002:DNI131151 DXE131002:DXE131151 EHA131002:EHA131151 EQW131002:EQW131151 FAS131002:FAS131151 FKO131002:FKO131151 FUK131002:FUK131151 GEG131002:GEG131151 GOC131002:GOC131151 GXY131002:GXY131151 HHU131002:HHU131151 HRQ131002:HRQ131151 IBM131002:IBM131151 ILI131002:ILI131151 IVE131002:IVE131151 JFA131002:JFA131151 JOW131002:JOW131151 JYS131002:JYS131151 KIO131002:KIO131151 KSK131002:KSK131151 LCG131002:LCG131151 LMC131002:LMC131151 LVY131002:LVY131151 MFU131002:MFU131151 MPQ131002:MPQ131151 MZM131002:MZM131151 NJI131002:NJI131151 NTE131002:NTE131151 ODA131002:ODA131151 OMW131002:OMW131151 OWS131002:OWS131151 PGO131002:PGO131151 PQK131002:PQK131151 QAG131002:QAG131151 QKC131002:QKC131151 QTY131002:QTY131151 RDU131002:RDU131151 RNQ131002:RNQ131151 RXM131002:RXM131151 SHI131002:SHI131151 SRE131002:SRE131151 TBA131002:TBA131151 TKW131002:TKW131151 TUS131002:TUS131151 UEO131002:UEO131151 UOK131002:UOK131151 UYG131002:UYG131151 VIC131002:VIC131151 VRY131002:VRY131151 WBU131002:WBU131151 WLQ131002:WLQ131151 WVM131002:WVM131151 F196538:F196687 JA196538:JA196687 SW196538:SW196687 ACS196538:ACS196687 AMO196538:AMO196687 AWK196538:AWK196687 BGG196538:BGG196687 BQC196538:BQC196687 BZY196538:BZY196687 CJU196538:CJU196687 CTQ196538:CTQ196687 DDM196538:DDM196687 DNI196538:DNI196687 DXE196538:DXE196687 EHA196538:EHA196687 EQW196538:EQW196687 FAS196538:FAS196687 FKO196538:FKO196687 FUK196538:FUK196687 GEG196538:GEG196687 GOC196538:GOC196687 GXY196538:GXY196687 HHU196538:HHU196687 HRQ196538:HRQ196687 IBM196538:IBM196687 ILI196538:ILI196687 IVE196538:IVE196687 JFA196538:JFA196687 JOW196538:JOW196687 JYS196538:JYS196687 KIO196538:KIO196687 KSK196538:KSK196687 LCG196538:LCG196687 LMC196538:LMC196687 LVY196538:LVY196687 MFU196538:MFU196687 MPQ196538:MPQ196687 MZM196538:MZM196687 NJI196538:NJI196687 NTE196538:NTE196687 ODA196538:ODA196687 OMW196538:OMW196687 OWS196538:OWS196687 PGO196538:PGO196687 PQK196538:PQK196687 QAG196538:QAG196687 QKC196538:QKC196687 QTY196538:QTY196687 RDU196538:RDU196687 RNQ196538:RNQ196687 RXM196538:RXM196687 SHI196538:SHI196687 SRE196538:SRE196687 TBA196538:TBA196687 TKW196538:TKW196687 TUS196538:TUS196687 UEO196538:UEO196687 UOK196538:UOK196687 UYG196538:UYG196687 VIC196538:VIC196687 VRY196538:VRY196687 WBU196538:WBU196687 WLQ196538:WLQ196687 WVM196538:WVM196687 F262074:F262223 JA262074:JA262223 SW262074:SW262223 ACS262074:ACS262223 AMO262074:AMO262223 AWK262074:AWK262223 BGG262074:BGG262223 BQC262074:BQC262223 BZY262074:BZY262223 CJU262074:CJU262223 CTQ262074:CTQ262223 DDM262074:DDM262223 DNI262074:DNI262223 DXE262074:DXE262223 EHA262074:EHA262223 EQW262074:EQW262223 FAS262074:FAS262223 FKO262074:FKO262223 FUK262074:FUK262223 GEG262074:GEG262223 GOC262074:GOC262223 GXY262074:GXY262223 HHU262074:HHU262223 HRQ262074:HRQ262223 IBM262074:IBM262223 ILI262074:ILI262223 IVE262074:IVE262223 JFA262074:JFA262223 JOW262074:JOW262223 JYS262074:JYS262223 KIO262074:KIO262223 KSK262074:KSK262223 LCG262074:LCG262223 LMC262074:LMC262223 LVY262074:LVY262223 MFU262074:MFU262223 MPQ262074:MPQ262223 MZM262074:MZM262223 NJI262074:NJI262223 NTE262074:NTE262223 ODA262074:ODA262223 OMW262074:OMW262223 OWS262074:OWS262223 PGO262074:PGO262223 PQK262074:PQK262223 QAG262074:QAG262223 QKC262074:QKC262223 QTY262074:QTY262223 RDU262074:RDU262223 RNQ262074:RNQ262223 RXM262074:RXM262223 SHI262074:SHI262223 SRE262074:SRE262223 TBA262074:TBA262223 TKW262074:TKW262223 TUS262074:TUS262223 UEO262074:UEO262223 UOK262074:UOK262223 UYG262074:UYG262223 VIC262074:VIC262223 VRY262074:VRY262223 WBU262074:WBU262223 WLQ262074:WLQ262223 WVM262074:WVM262223 F327610:F327759 JA327610:JA327759 SW327610:SW327759 ACS327610:ACS327759 AMO327610:AMO327759 AWK327610:AWK327759 BGG327610:BGG327759 BQC327610:BQC327759 BZY327610:BZY327759 CJU327610:CJU327759 CTQ327610:CTQ327759 DDM327610:DDM327759 DNI327610:DNI327759 DXE327610:DXE327759 EHA327610:EHA327759 EQW327610:EQW327759 FAS327610:FAS327759 FKO327610:FKO327759 FUK327610:FUK327759 GEG327610:GEG327759 GOC327610:GOC327759 GXY327610:GXY327759 HHU327610:HHU327759 HRQ327610:HRQ327759 IBM327610:IBM327759 ILI327610:ILI327759 IVE327610:IVE327759 JFA327610:JFA327759 JOW327610:JOW327759 JYS327610:JYS327759 KIO327610:KIO327759 KSK327610:KSK327759 LCG327610:LCG327759 LMC327610:LMC327759 LVY327610:LVY327759 MFU327610:MFU327759 MPQ327610:MPQ327759 MZM327610:MZM327759 NJI327610:NJI327759 NTE327610:NTE327759 ODA327610:ODA327759 OMW327610:OMW327759 OWS327610:OWS327759 PGO327610:PGO327759 PQK327610:PQK327759 QAG327610:QAG327759 QKC327610:QKC327759 QTY327610:QTY327759 RDU327610:RDU327759 RNQ327610:RNQ327759 RXM327610:RXM327759 SHI327610:SHI327759 SRE327610:SRE327759 TBA327610:TBA327759 TKW327610:TKW327759 TUS327610:TUS327759 UEO327610:UEO327759 UOK327610:UOK327759 UYG327610:UYG327759 VIC327610:VIC327759 VRY327610:VRY327759 WBU327610:WBU327759 WLQ327610:WLQ327759 WVM327610:WVM327759 F393146:F393295 JA393146:JA393295 SW393146:SW393295 ACS393146:ACS393295 AMO393146:AMO393295 AWK393146:AWK393295 BGG393146:BGG393295 BQC393146:BQC393295 BZY393146:BZY393295 CJU393146:CJU393295 CTQ393146:CTQ393295 DDM393146:DDM393295 DNI393146:DNI393295 DXE393146:DXE393295 EHA393146:EHA393295 EQW393146:EQW393295 FAS393146:FAS393295 FKO393146:FKO393295 FUK393146:FUK393295 GEG393146:GEG393295 GOC393146:GOC393295 GXY393146:GXY393295 HHU393146:HHU393295 HRQ393146:HRQ393295 IBM393146:IBM393295 ILI393146:ILI393295 IVE393146:IVE393295 JFA393146:JFA393295 JOW393146:JOW393295 JYS393146:JYS393295 KIO393146:KIO393295 KSK393146:KSK393295 LCG393146:LCG393295 LMC393146:LMC393295 LVY393146:LVY393295 MFU393146:MFU393295 MPQ393146:MPQ393295 MZM393146:MZM393295 NJI393146:NJI393295 NTE393146:NTE393295 ODA393146:ODA393295 OMW393146:OMW393295 OWS393146:OWS393295 PGO393146:PGO393295 PQK393146:PQK393295 QAG393146:QAG393295 QKC393146:QKC393295 QTY393146:QTY393295 RDU393146:RDU393295 RNQ393146:RNQ393295 RXM393146:RXM393295 SHI393146:SHI393295 SRE393146:SRE393295 TBA393146:TBA393295 TKW393146:TKW393295 TUS393146:TUS393295 UEO393146:UEO393295 UOK393146:UOK393295 UYG393146:UYG393295 VIC393146:VIC393295 VRY393146:VRY393295 WBU393146:WBU393295 WLQ393146:WLQ393295 WVM393146:WVM393295 F458682:F458831 JA458682:JA458831 SW458682:SW458831 ACS458682:ACS458831 AMO458682:AMO458831 AWK458682:AWK458831 BGG458682:BGG458831 BQC458682:BQC458831 BZY458682:BZY458831 CJU458682:CJU458831 CTQ458682:CTQ458831 DDM458682:DDM458831 DNI458682:DNI458831 DXE458682:DXE458831 EHA458682:EHA458831 EQW458682:EQW458831 FAS458682:FAS458831 FKO458682:FKO458831 FUK458682:FUK458831 GEG458682:GEG458831 GOC458682:GOC458831 GXY458682:GXY458831 HHU458682:HHU458831 HRQ458682:HRQ458831 IBM458682:IBM458831 ILI458682:ILI458831 IVE458682:IVE458831 JFA458682:JFA458831 JOW458682:JOW458831 JYS458682:JYS458831 KIO458682:KIO458831 KSK458682:KSK458831 LCG458682:LCG458831 LMC458682:LMC458831 LVY458682:LVY458831 MFU458682:MFU458831 MPQ458682:MPQ458831 MZM458682:MZM458831 NJI458682:NJI458831 NTE458682:NTE458831 ODA458682:ODA458831 OMW458682:OMW458831 OWS458682:OWS458831 PGO458682:PGO458831 PQK458682:PQK458831 QAG458682:QAG458831 QKC458682:QKC458831 QTY458682:QTY458831 RDU458682:RDU458831 RNQ458682:RNQ458831 RXM458682:RXM458831 SHI458682:SHI458831 SRE458682:SRE458831 TBA458682:TBA458831 TKW458682:TKW458831 TUS458682:TUS458831 UEO458682:UEO458831 UOK458682:UOK458831 UYG458682:UYG458831 VIC458682:VIC458831 VRY458682:VRY458831 WBU458682:WBU458831 WLQ458682:WLQ458831 WVM458682:WVM458831 F524218:F524367 JA524218:JA524367 SW524218:SW524367 ACS524218:ACS524367 AMO524218:AMO524367 AWK524218:AWK524367 BGG524218:BGG524367 BQC524218:BQC524367 BZY524218:BZY524367 CJU524218:CJU524367 CTQ524218:CTQ524367 DDM524218:DDM524367 DNI524218:DNI524367 DXE524218:DXE524367 EHA524218:EHA524367 EQW524218:EQW524367 FAS524218:FAS524367 FKO524218:FKO524367 FUK524218:FUK524367 GEG524218:GEG524367 GOC524218:GOC524367 GXY524218:GXY524367 HHU524218:HHU524367 HRQ524218:HRQ524367 IBM524218:IBM524367 ILI524218:ILI524367 IVE524218:IVE524367 JFA524218:JFA524367 JOW524218:JOW524367 JYS524218:JYS524367 KIO524218:KIO524367 KSK524218:KSK524367 LCG524218:LCG524367 LMC524218:LMC524367 LVY524218:LVY524367 MFU524218:MFU524367 MPQ524218:MPQ524367 MZM524218:MZM524367 NJI524218:NJI524367 NTE524218:NTE524367 ODA524218:ODA524367 OMW524218:OMW524367 OWS524218:OWS524367 PGO524218:PGO524367 PQK524218:PQK524367 QAG524218:QAG524367 QKC524218:QKC524367 QTY524218:QTY524367 RDU524218:RDU524367 RNQ524218:RNQ524367 RXM524218:RXM524367 SHI524218:SHI524367 SRE524218:SRE524367 TBA524218:TBA524367 TKW524218:TKW524367 TUS524218:TUS524367 UEO524218:UEO524367 UOK524218:UOK524367 UYG524218:UYG524367 VIC524218:VIC524367 VRY524218:VRY524367 WBU524218:WBU524367 WLQ524218:WLQ524367 WVM524218:WVM524367 F589754:F589903 JA589754:JA589903 SW589754:SW589903 ACS589754:ACS589903 AMO589754:AMO589903 AWK589754:AWK589903 BGG589754:BGG589903 BQC589754:BQC589903 BZY589754:BZY589903 CJU589754:CJU589903 CTQ589754:CTQ589903 DDM589754:DDM589903 DNI589754:DNI589903 DXE589754:DXE589903 EHA589754:EHA589903 EQW589754:EQW589903 FAS589754:FAS589903 FKO589754:FKO589903 FUK589754:FUK589903 GEG589754:GEG589903 GOC589754:GOC589903 GXY589754:GXY589903 HHU589754:HHU589903 HRQ589754:HRQ589903 IBM589754:IBM589903 ILI589754:ILI589903 IVE589754:IVE589903 JFA589754:JFA589903 JOW589754:JOW589903 JYS589754:JYS589903 KIO589754:KIO589903 KSK589754:KSK589903 LCG589754:LCG589903 LMC589754:LMC589903 LVY589754:LVY589903 MFU589754:MFU589903 MPQ589754:MPQ589903 MZM589754:MZM589903 NJI589754:NJI589903 NTE589754:NTE589903 ODA589754:ODA589903 OMW589754:OMW589903 OWS589754:OWS589903 PGO589754:PGO589903 PQK589754:PQK589903 QAG589754:QAG589903 QKC589754:QKC589903 QTY589754:QTY589903 RDU589754:RDU589903 RNQ589754:RNQ589903 RXM589754:RXM589903 SHI589754:SHI589903 SRE589754:SRE589903 TBA589754:TBA589903 TKW589754:TKW589903 TUS589754:TUS589903 UEO589754:UEO589903 UOK589754:UOK589903 UYG589754:UYG589903 VIC589754:VIC589903 VRY589754:VRY589903 WBU589754:WBU589903 WLQ589754:WLQ589903 WVM589754:WVM589903 F655290:F655439 JA655290:JA655439 SW655290:SW655439 ACS655290:ACS655439 AMO655290:AMO655439 AWK655290:AWK655439 BGG655290:BGG655439 BQC655290:BQC655439 BZY655290:BZY655439 CJU655290:CJU655439 CTQ655290:CTQ655439 DDM655290:DDM655439 DNI655290:DNI655439 DXE655290:DXE655439 EHA655290:EHA655439 EQW655290:EQW655439 FAS655290:FAS655439 FKO655290:FKO655439 FUK655290:FUK655439 GEG655290:GEG655439 GOC655290:GOC655439 GXY655290:GXY655439 HHU655290:HHU655439 HRQ655290:HRQ655439 IBM655290:IBM655439 ILI655290:ILI655439 IVE655290:IVE655439 JFA655290:JFA655439 JOW655290:JOW655439 JYS655290:JYS655439 KIO655290:KIO655439 KSK655290:KSK655439 LCG655290:LCG655439 LMC655290:LMC655439 LVY655290:LVY655439 MFU655290:MFU655439 MPQ655290:MPQ655439 MZM655290:MZM655439 NJI655290:NJI655439 NTE655290:NTE655439 ODA655290:ODA655439 OMW655290:OMW655439 OWS655290:OWS655439 PGO655290:PGO655439 PQK655290:PQK655439 QAG655290:QAG655439 QKC655290:QKC655439 QTY655290:QTY655439 RDU655290:RDU655439 RNQ655290:RNQ655439 RXM655290:RXM655439 SHI655290:SHI655439 SRE655290:SRE655439 TBA655290:TBA655439 TKW655290:TKW655439 TUS655290:TUS655439 UEO655290:UEO655439 UOK655290:UOK655439 UYG655290:UYG655439 VIC655290:VIC655439 VRY655290:VRY655439 WBU655290:WBU655439 WLQ655290:WLQ655439 WVM655290:WVM655439 F720826:F720975 JA720826:JA720975 SW720826:SW720975 ACS720826:ACS720975 AMO720826:AMO720975 AWK720826:AWK720975 BGG720826:BGG720975 BQC720826:BQC720975 BZY720826:BZY720975 CJU720826:CJU720975 CTQ720826:CTQ720975 DDM720826:DDM720975 DNI720826:DNI720975 DXE720826:DXE720975 EHA720826:EHA720975 EQW720826:EQW720975 FAS720826:FAS720975 FKO720826:FKO720975 FUK720826:FUK720975 GEG720826:GEG720975 GOC720826:GOC720975 GXY720826:GXY720975 HHU720826:HHU720975 HRQ720826:HRQ720975 IBM720826:IBM720975 ILI720826:ILI720975 IVE720826:IVE720975 JFA720826:JFA720975 JOW720826:JOW720975 JYS720826:JYS720975 KIO720826:KIO720975 KSK720826:KSK720975 LCG720826:LCG720975 LMC720826:LMC720975 LVY720826:LVY720975 MFU720826:MFU720975 MPQ720826:MPQ720975 MZM720826:MZM720975 NJI720826:NJI720975 NTE720826:NTE720975 ODA720826:ODA720975 OMW720826:OMW720975 OWS720826:OWS720975 PGO720826:PGO720975 PQK720826:PQK720975 QAG720826:QAG720975 QKC720826:QKC720975 QTY720826:QTY720975 RDU720826:RDU720975 RNQ720826:RNQ720975 RXM720826:RXM720975 SHI720826:SHI720975 SRE720826:SRE720975 TBA720826:TBA720975 TKW720826:TKW720975 TUS720826:TUS720975 UEO720826:UEO720975 UOK720826:UOK720975 UYG720826:UYG720975 VIC720826:VIC720975 VRY720826:VRY720975 WBU720826:WBU720975 WLQ720826:WLQ720975 WVM720826:WVM720975 F786362:F786511 JA786362:JA786511 SW786362:SW786511 ACS786362:ACS786511 AMO786362:AMO786511 AWK786362:AWK786511 BGG786362:BGG786511 BQC786362:BQC786511 BZY786362:BZY786511 CJU786362:CJU786511 CTQ786362:CTQ786511 DDM786362:DDM786511 DNI786362:DNI786511 DXE786362:DXE786511 EHA786362:EHA786511 EQW786362:EQW786511 FAS786362:FAS786511 FKO786362:FKO786511 FUK786362:FUK786511 GEG786362:GEG786511 GOC786362:GOC786511 GXY786362:GXY786511 HHU786362:HHU786511 HRQ786362:HRQ786511 IBM786362:IBM786511 ILI786362:ILI786511 IVE786362:IVE786511 JFA786362:JFA786511 JOW786362:JOW786511 JYS786362:JYS786511 KIO786362:KIO786511 KSK786362:KSK786511 LCG786362:LCG786511 LMC786362:LMC786511 LVY786362:LVY786511 MFU786362:MFU786511 MPQ786362:MPQ786511 MZM786362:MZM786511 NJI786362:NJI786511 NTE786362:NTE786511 ODA786362:ODA786511 OMW786362:OMW786511 OWS786362:OWS786511 PGO786362:PGO786511 PQK786362:PQK786511 QAG786362:QAG786511 QKC786362:QKC786511 QTY786362:QTY786511 RDU786362:RDU786511 RNQ786362:RNQ786511 RXM786362:RXM786511 SHI786362:SHI786511 SRE786362:SRE786511 TBA786362:TBA786511 TKW786362:TKW786511 TUS786362:TUS786511 UEO786362:UEO786511 UOK786362:UOK786511 UYG786362:UYG786511 VIC786362:VIC786511 VRY786362:VRY786511 WBU786362:WBU786511 WLQ786362:WLQ786511 WVM786362:WVM786511 F851898:F852047 JA851898:JA852047 SW851898:SW852047 ACS851898:ACS852047 AMO851898:AMO852047 AWK851898:AWK852047 BGG851898:BGG852047 BQC851898:BQC852047 BZY851898:BZY852047 CJU851898:CJU852047 CTQ851898:CTQ852047 DDM851898:DDM852047 DNI851898:DNI852047 DXE851898:DXE852047 EHA851898:EHA852047 EQW851898:EQW852047 FAS851898:FAS852047 FKO851898:FKO852047 FUK851898:FUK852047 GEG851898:GEG852047 GOC851898:GOC852047 GXY851898:GXY852047 HHU851898:HHU852047 HRQ851898:HRQ852047 IBM851898:IBM852047 ILI851898:ILI852047 IVE851898:IVE852047 JFA851898:JFA852047 JOW851898:JOW852047 JYS851898:JYS852047 KIO851898:KIO852047 KSK851898:KSK852047 LCG851898:LCG852047 LMC851898:LMC852047 LVY851898:LVY852047 MFU851898:MFU852047 MPQ851898:MPQ852047 MZM851898:MZM852047 NJI851898:NJI852047 NTE851898:NTE852047 ODA851898:ODA852047 OMW851898:OMW852047 OWS851898:OWS852047 PGO851898:PGO852047 PQK851898:PQK852047 QAG851898:QAG852047 QKC851898:QKC852047 QTY851898:QTY852047 RDU851898:RDU852047 RNQ851898:RNQ852047 RXM851898:RXM852047 SHI851898:SHI852047 SRE851898:SRE852047 TBA851898:TBA852047 TKW851898:TKW852047 TUS851898:TUS852047 UEO851898:UEO852047 UOK851898:UOK852047 UYG851898:UYG852047 VIC851898:VIC852047 VRY851898:VRY852047 WBU851898:WBU852047 WLQ851898:WLQ852047 WVM851898:WVM852047 F917434:F917583 JA917434:JA917583 SW917434:SW917583 ACS917434:ACS917583 AMO917434:AMO917583 AWK917434:AWK917583 BGG917434:BGG917583 BQC917434:BQC917583 BZY917434:BZY917583 CJU917434:CJU917583 CTQ917434:CTQ917583 DDM917434:DDM917583 DNI917434:DNI917583 DXE917434:DXE917583 EHA917434:EHA917583 EQW917434:EQW917583 FAS917434:FAS917583 FKO917434:FKO917583 FUK917434:FUK917583 GEG917434:GEG917583 GOC917434:GOC917583 GXY917434:GXY917583 HHU917434:HHU917583 HRQ917434:HRQ917583 IBM917434:IBM917583 ILI917434:ILI917583 IVE917434:IVE917583 JFA917434:JFA917583 JOW917434:JOW917583 JYS917434:JYS917583 KIO917434:KIO917583 KSK917434:KSK917583 LCG917434:LCG917583 LMC917434:LMC917583 LVY917434:LVY917583 MFU917434:MFU917583 MPQ917434:MPQ917583 MZM917434:MZM917583 NJI917434:NJI917583 NTE917434:NTE917583 ODA917434:ODA917583 OMW917434:OMW917583 OWS917434:OWS917583 PGO917434:PGO917583 PQK917434:PQK917583 QAG917434:QAG917583 QKC917434:QKC917583 QTY917434:QTY917583 RDU917434:RDU917583 RNQ917434:RNQ917583 RXM917434:RXM917583 SHI917434:SHI917583 SRE917434:SRE917583 TBA917434:TBA917583 TKW917434:TKW917583 TUS917434:TUS917583 UEO917434:UEO917583 UOK917434:UOK917583 UYG917434:UYG917583 VIC917434:VIC917583 VRY917434:VRY917583 WBU917434:WBU917583 WLQ917434:WLQ917583 WVM917434:WVM917583 F982970:F983119 JA982970:JA983119 SW982970:SW983119 ACS982970:ACS983119 AMO982970:AMO983119 AWK982970:AWK983119 BGG982970:BGG983119 BQC982970:BQC983119 BZY982970:BZY983119 CJU982970:CJU983119 CTQ982970:CTQ983119 DDM982970:DDM983119 DNI982970:DNI983119 DXE982970:DXE983119 EHA982970:EHA983119 EQW982970:EQW983119 FAS982970:FAS983119 FKO982970:FKO983119 FUK982970:FUK983119 GEG982970:GEG983119 GOC982970:GOC983119 GXY982970:GXY983119 HHU982970:HHU983119 HRQ982970:HRQ983119 IBM982970:IBM983119 ILI982970:ILI983119 IVE982970:IVE983119 JFA982970:JFA983119 JOW982970:JOW983119 JYS982970:JYS983119 KIO982970:KIO983119 KSK982970:KSK983119 LCG982970:LCG983119 LMC982970:LMC983119 LVY982970:LVY983119 MFU982970:MFU983119 MPQ982970:MPQ983119 MZM982970:MZM983119 NJI982970:NJI983119 NTE982970:NTE983119 ODA982970:ODA983119 OMW982970:OMW983119 OWS982970:OWS983119 PGO982970:PGO983119 PQK982970:PQK983119 QAG982970:QAG983119 QKC982970:QKC983119 QTY982970:QTY983119 RDU982970:RDU983119 RNQ982970:RNQ983119 RXM982970:RXM983119 SHI982970:SHI983119 SRE982970:SRE983119 TBA982970:TBA983119 TKW982970:TKW983119 TUS982970:TUS983119 UEO982970:UEO983119 UOK982970:UOK983119 UYG982970:UYG983119 VIC982970:VIC983119 VRY982970:VRY983119 WBU982970:WBU983119 WLQ982970:WLQ983119 WVM982970:WVM983119" xr:uid="{88D84451-765E-4C85-8EA1-2D1F986F71B9}"/>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73"/>
  <sheetViews>
    <sheetView view="pageBreakPreview" topLeftCell="A13" zoomScaleNormal="100" zoomScaleSheetLayoutView="100" workbookViewId="0">
      <selection activeCell="S31" sqref="S31"/>
    </sheetView>
  </sheetViews>
  <sheetFormatPr defaultColWidth="9" defaultRowHeight="13.5"/>
  <cols>
    <col min="1" max="1" width="4.625" style="1" customWidth="1"/>
    <col min="2" max="34" width="2.375" style="1" customWidth="1"/>
    <col min="35" max="35" width="2.5" style="1" customWidth="1"/>
  </cols>
  <sheetData>
    <row r="1" spans="1:35">
      <c r="A1" s="96" t="s">
        <v>869</v>
      </c>
      <c r="B1" s="136" t="s">
        <v>870</v>
      </c>
    </row>
    <row r="2" spans="1:35">
      <c r="A2" s="83" t="s">
        <v>681</v>
      </c>
      <c r="B2" s="136" t="s">
        <v>871</v>
      </c>
    </row>
    <row r="3" spans="1:35">
      <c r="B3" s="701" t="s">
        <v>872</v>
      </c>
      <c r="C3" s="702"/>
      <c r="D3" s="702"/>
      <c r="E3" s="702"/>
      <c r="F3" s="702"/>
      <c r="G3" s="702"/>
      <c r="H3" s="702"/>
      <c r="I3" s="702"/>
      <c r="J3" s="702"/>
      <c r="K3" s="703"/>
      <c r="L3" s="703"/>
      <c r="M3" s="703"/>
      <c r="N3" s="703"/>
      <c r="O3" s="703"/>
      <c r="P3" s="703"/>
      <c r="Q3" s="703"/>
      <c r="R3" s="703"/>
      <c r="S3" s="703"/>
      <c r="T3" s="704"/>
      <c r="U3" s="685" t="s">
        <v>873</v>
      </c>
      <c r="V3" s="685"/>
      <c r="W3" s="685"/>
      <c r="X3" s="685"/>
      <c r="Y3" s="685"/>
      <c r="Z3" s="685"/>
      <c r="AA3" s="686" t="s">
        <v>874</v>
      </c>
      <c r="AB3" s="687"/>
      <c r="AC3" s="687"/>
      <c r="AD3" s="687"/>
      <c r="AE3" s="687"/>
      <c r="AF3" s="688"/>
      <c r="AG3"/>
      <c r="AH3"/>
      <c r="AI3"/>
    </row>
    <row r="4" spans="1:35" ht="10.5" customHeight="1">
      <c r="B4" s="273"/>
      <c r="C4" s="274"/>
      <c r="D4" s="274"/>
      <c r="E4" s="274"/>
      <c r="F4" s="274"/>
      <c r="G4" s="274"/>
      <c r="H4" s="274"/>
      <c r="I4" s="274"/>
      <c r="J4" s="91"/>
      <c r="U4" s="66"/>
      <c r="V4" s="91"/>
      <c r="W4" s="91"/>
      <c r="X4" s="91"/>
      <c r="Y4" s="91"/>
      <c r="Z4" s="38" t="s">
        <v>328</v>
      </c>
      <c r="AA4" s="84"/>
      <c r="AB4" s="84"/>
      <c r="AC4" s="84"/>
      <c r="AD4" s="84"/>
      <c r="AE4" s="84"/>
      <c r="AF4" s="38" t="s">
        <v>328</v>
      </c>
      <c r="AG4"/>
      <c r="AH4"/>
      <c r="AI4"/>
    </row>
    <row r="5" spans="1:35">
      <c r="B5" s="624"/>
      <c r="C5" s="625"/>
      <c r="D5" s="625"/>
      <c r="E5" s="625"/>
      <c r="F5" s="625"/>
      <c r="G5" s="625"/>
      <c r="H5" s="625"/>
      <c r="I5" s="625"/>
      <c r="J5" s="625"/>
      <c r="K5" s="626"/>
      <c r="L5" s="626"/>
      <c r="M5" s="626"/>
      <c r="N5" s="626"/>
      <c r="O5" s="626"/>
      <c r="P5" s="626"/>
      <c r="Q5" s="626"/>
      <c r="R5" s="626"/>
      <c r="S5" s="626"/>
      <c r="T5" s="627"/>
      <c r="U5" s="689"/>
      <c r="V5" s="690"/>
      <c r="W5" s="690"/>
      <c r="X5" s="690"/>
      <c r="Y5" s="690"/>
      <c r="Z5" s="691"/>
      <c r="AA5" s="692"/>
      <c r="AB5" s="693"/>
      <c r="AC5" s="693"/>
      <c r="AD5" s="693"/>
      <c r="AE5" s="693"/>
      <c r="AF5" s="694"/>
      <c r="AG5"/>
      <c r="AH5"/>
      <c r="AI5"/>
    </row>
    <row r="6" spans="1:35">
      <c r="B6" s="620"/>
      <c r="C6" s="621"/>
      <c r="D6" s="621"/>
      <c r="E6" s="621"/>
      <c r="F6" s="621"/>
      <c r="G6" s="621"/>
      <c r="H6" s="621"/>
      <c r="I6" s="621"/>
      <c r="J6" s="621"/>
      <c r="K6" s="622"/>
      <c r="L6" s="622"/>
      <c r="M6" s="622"/>
      <c r="N6" s="622"/>
      <c r="O6" s="622"/>
      <c r="P6" s="622"/>
      <c r="Q6" s="622"/>
      <c r="R6" s="622"/>
      <c r="S6" s="622"/>
      <c r="T6" s="623"/>
      <c r="U6" s="695"/>
      <c r="V6" s="696"/>
      <c r="W6" s="696"/>
      <c r="X6" s="696"/>
      <c r="Y6" s="696"/>
      <c r="Z6" s="697"/>
      <c r="AA6" s="698"/>
      <c r="AB6" s="699"/>
      <c r="AC6" s="699"/>
      <c r="AD6" s="699"/>
      <c r="AE6" s="699"/>
      <c r="AF6" s="700"/>
      <c r="AG6"/>
      <c r="AH6"/>
      <c r="AI6"/>
    </row>
    <row r="7" spans="1:35">
      <c r="B7" s="620"/>
      <c r="C7" s="621"/>
      <c r="D7" s="621"/>
      <c r="E7" s="621"/>
      <c r="F7" s="621"/>
      <c r="G7" s="621"/>
      <c r="H7" s="621"/>
      <c r="I7" s="621"/>
      <c r="J7" s="621"/>
      <c r="K7" s="622"/>
      <c r="L7" s="622"/>
      <c r="M7" s="622"/>
      <c r="N7" s="622"/>
      <c r="O7" s="622"/>
      <c r="P7" s="622"/>
      <c r="Q7" s="622"/>
      <c r="R7" s="622"/>
      <c r="S7" s="622"/>
      <c r="T7" s="623"/>
      <c r="U7" s="695"/>
      <c r="V7" s="696"/>
      <c r="W7" s="696"/>
      <c r="X7" s="696"/>
      <c r="Y7" s="696"/>
      <c r="Z7" s="697"/>
      <c r="AA7" s="698"/>
      <c r="AB7" s="699"/>
      <c r="AC7" s="699"/>
      <c r="AD7" s="699"/>
      <c r="AE7" s="699"/>
      <c r="AF7" s="700"/>
      <c r="AG7"/>
      <c r="AH7"/>
      <c r="AI7"/>
    </row>
    <row r="8" spans="1:35">
      <c r="B8" s="620"/>
      <c r="C8" s="621"/>
      <c r="D8" s="621"/>
      <c r="E8" s="621"/>
      <c r="F8" s="621"/>
      <c r="G8" s="621"/>
      <c r="H8" s="621"/>
      <c r="I8" s="621"/>
      <c r="J8" s="621"/>
      <c r="K8" s="622"/>
      <c r="L8" s="622"/>
      <c r="M8" s="622"/>
      <c r="N8" s="622"/>
      <c r="O8" s="622"/>
      <c r="P8" s="622"/>
      <c r="Q8" s="622"/>
      <c r="R8" s="622"/>
      <c r="S8" s="622"/>
      <c r="T8" s="623"/>
      <c r="U8" s="695"/>
      <c r="V8" s="696"/>
      <c r="W8" s="696"/>
      <c r="X8" s="696"/>
      <c r="Y8" s="696"/>
      <c r="Z8" s="697"/>
      <c r="AA8" s="698"/>
      <c r="AB8" s="699"/>
      <c r="AC8" s="699"/>
      <c r="AD8" s="699"/>
      <c r="AE8" s="699"/>
      <c r="AF8" s="700"/>
      <c r="AG8"/>
      <c r="AH8"/>
      <c r="AI8"/>
    </row>
    <row r="9" spans="1:35">
      <c r="B9" s="620"/>
      <c r="C9" s="621"/>
      <c r="D9" s="621"/>
      <c r="E9" s="621"/>
      <c r="F9" s="621"/>
      <c r="G9" s="621"/>
      <c r="H9" s="621"/>
      <c r="I9" s="621"/>
      <c r="J9" s="621"/>
      <c r="K9" s="622"/>
      <c r="L9" s="622"/>
      <c r="M9" s="622"/>
      <c r="N9" s="622"/>
      <c r="O9" s="622"/>
      <c r="P9" s="622"/>
      <c r="Q9" s="622"/>
      <c r="R9" s="622"/>
      <c r="S9" s="622"/>
      <c r="T9" s="623"/>
      <c r="U9" s="695"/>
      <c r="V9" s="696"/>
      <c r="W9" s="696"/>
      <c r="X9" s="696"/>
      <c r="Y9" s="696"/>
      <c r="Z9" s="697"/>
      <c r="AA9" s="698"/>
      <c r="AB9" s="699"/>
      <c r="AC9" s="699"/>
      <c r="AD9" s="699"/>
      <c r="AE9" s="699"/>
      <c r="AF9" s="700"/>
      <c r="AG9"/>
      <c r="AH9"/>
      <c r="AI9"/>
    </row>
    <row r="10" spans="1:35">
      <c r="B10" s="620"/>
      <c r="C10" s="621"/>
      <c r="D10" s="621"/>
      <c r="E10" s="621"/>
      <c r="F10" s="621"/>
      <c r="G10" s="621"/>
      <c r="H10" s="621"/>
      <c r="I10" s="621"/>
      <c r="J10" s="621"/>
      <c r="K10" s="622"/>
      <c r="L10" s="622"/>
      <c r="M10" s="622"/>
      <c r="N10" s="622"/>
      <c r="O10" s="622"/>
      <c r="P10" s="622"/>
      <c r="Q10" s="622"/>
      <c r="R10" s="622"/>
      <c r="S10" s="622"/>
      <c r="T10" s="623"/>
      <c r="U10" s="695"/>
      <c r="V10" s="696"/>
      <c r="W10" s="696"/>
      <c r="X10" s="696"/>
      <c r="Y10" s="696"/>
      <c r="Z10" s="697"/>
      <c r="AA10" s="698"/>
      <c r="AB10" s="699"/>
      <c r="AC10" s="699"/>
      <c r="AD10" s="699"/>
      <c r="AE10" s="699"/>
      <c r="AF10" s="700"/>
      <c r="AG10"/>
      <c r="AH10"/>
      <c r="AI10"/>
    </row>
    <row r="11" spans="1:35">
      <c r="B11" s="620"/>
      <c r="C11" s="621"/>
      <c r="D11" s="621"/>
      <c r="E11" s="621"/>
      <c r="F11" s="621"/>
      <c r="G11" s="621"/>
      <c r="H11" s="621"/>
      <c r="I11" s="621"/>
      <c r="J11" s="621"/>
      <c r="K11" s="622"/>
      <c r="L11" s="622"/>
      <c r="M11" s="622"/>
      <c r="N11" s="622"/>
      <c r="O11" s="622"/>
      <c r="P11" s="622"/>
      <c r="Q11" s="622"/>
      <c r="R11" s="622"/>
      <c r="S11" s="622"/>
      <c r="T11" s="623"/>
      <c r="U11" s="695"/>
      <c r="V11" s="696"/>
      <c r="W11" s="696"/>
      <c r="X11" s="696"/>
      <c r="Y11" s="696"/>
      <c r="Z11" s="697"/>
      <c r="AA11" s="698"/>
      <c r="AB11" s="699"/>
      <c r="AC11" s="699"/>
      <c r="AD11" s="699"/>
      <c r="AE11" s="699"/>
      <c r="AF11" s="700"/>
      <c r="AG11"/>
      <c r="AH11"/>
      <c r="AI11"/>
    </row>
    <row r="12" spans="1:35">
      <c r="B12" s="620"/>
      <c r="C12" s="621"/>
      <c r="D12" s="621"/>
      <c r="E12" s="621"/>
      <c r="F12" s="621"/>
      <c r="G12" s="621"/>
      <c r="H12" s="621"/>
      <c r="I12" s="621"/>
      <c r="J12" s="621"/>
      <c r="K12" s="622"/>
      <c r="L12" s="622"/>
      <c r="M12" s="622"/>
      <c r="N12" s="622"/>
      <c r="O12" s="622"/>
      <c r="P12" s="622"/>
      <c r="Q12" s="622"/>
      <c r="R12" s="622"/>
      <c r="S12" s="622"/>
      <c r="T12" s="623"/>
      <c r="U12" s="695"/>
      <c r="V12" s="696"/>
      <c r="W12" s="696"/>
      <c r="X12" s="696"/>
      <c r="Y12" s="696"/>
      <c r="Z12" s="697"/>
      <c r="AA12" s="698"/>
      <c r="AB12" s="699"/>
      <c r="AC12" s="699"/>
      <c r="AD12" s="699"/>
      <c r="AE12" s="699"/>
      <c r="AF12" s="700"/>
      <c r="AG12"/>
      <c r="AH12"/>
      <c r="AI12"/>
    </row>
    <row r="13" spans="1:35">
      <c r="B13" s="620"/>
      <c r="C13" s="621"/>
      <c r="D13" s="621"/>
      <c r="E13" s="621"/>
      <c r="F13" s="621"/>
      <c r="G13" s="621"/>
      <c r="H13" s="621"/>
      <c r="I13" s="621"/>
      <c r="J13" s="621"/>
      <c r="K13" s="622"/>
      <c r="L13" s="622"/>
      <c r="M13" s="622"/>
      <c r="N13" s="622"/>
      <c r="O13" s="622"/>
      <c r="P13" s="622"/>
      <c r="Q13" s="622"/>
      <c r="R13" s="622"/>
      <c r="S13" s="622"/>
      <c r="T13" s="623"/>
      <c r="U13" s="695"/>
      <c r="V13" s="696"/>
      <c r="W13" s="696"/>
      <c r="X13" s="696"/>
      <c r="Y13" s="696"/>
      <c r="Z13" s="697"/>
      <c r="AA13" s="698"/>
      <c r="AB13" s="699"/>
      <c r="AC13" s="699"/>
      <c r="AD13" s="699"/>
      <c r="AE13" s="699"/>
      <c r="AF13" s="700"/>
      <c r="AG13"/>
      <c r="AH13"/>
      <c r="AI13"/>
    </row>
    <row r="14" spans="1:35">
      <c r="B14" s="616"/>
      <c r="C14" s="617"/>
      <c r="D14" s="617"/>
      <c r="E14" s="617"/>
      <c r="F14" s="617"/>
      <c r="G14" s="617"/>
      <c r="H14" s="617"/>
      <c r="I14" s="617"/>
      <c r="J14" s="617"/>
      <c r="K14" s="618"/>
      <c r="L14" s="618"/>
      <c r="M14" s="618"/>
      <c r="N14" s="618"/>
      <c r="O14" s="618"/>
      <c r="P14" s="618"/>
      <c r="Q14" s="618"/>
      <c r="R14" s="618"/>
      <c r="S14" s="618"/>
      <c r="T14" s="619"/>
      <c r="U14" s="705"/>
      <c r="V14" s="706"/>
      <c r="W14" s="706"/>
      <c r="X14" s="706"/>
      <c r="Y14" s="706"/>
      <c r="Z14" s="707"/>
      <c r="AA14" s="708"/>
      <c r="AB14" s="709"/>
      <c r="AC14" s="709"/>
      <c r="AD14" s="709"/>
      <c r="AE14" s="709"/>
      <c r="AF14" s="710"/>
      <c r="AG14"/>
      <c r="AH14"/>
      <c r="AI14"/>
    </row>
    <row r="16" spans="1:35">
      <c r="A16" s="83" t="s">
        <v>684</v>
      </c>
      <c r="B16" s="1" t="s">
        <v>875</v>
      </c>
    </row>
    <row r="17" spans="1:35" ht="27" customHeight="1">
      <c r="B17" s="714" t="s">
        <v>872</v>
      </c>
      <c r="C17" s="715"/>
      <c r="D17" s="715"/>
      <c r="E17" s="715"/>
      <c r="F17" s="715"/>
      <c r="G17" s="715"/>
      <c r="H17" s="715"/>
      <c r="I17" s="715"/>
      <c r="J17" s="715"/>
      <c r="K17" s="716"/>
      <c r="L17" s="716"/>
      <c r="M17" s="716"/>
      <c r="N17" s="716"/>
      <c r="O17" s="716"/>
      <c r="P17" s="716"/>
      <c r="Q17" s="716"/>
      <c r="R17" s="716"/>
      <c r="S17" s="716"/>
      <c r="T17" s="717"/>
      <c r="U17" s="400" t="s">
        <v>873</v>
      </c>
      <c r="V17" s="444"/>
      <c r="W17" s="444"/>
      <c r="X17" s="444"/>
      <c r="Y17" s="444"/>
      <c r="Z17" s="445"/>
      <c r="AA17" s="711" t="s">
        <v>876</v>
      </c>
      <c r="AB17" s="712"/>
      <c r="AC17" s="712"/>
      <c r="AD17" s="712"/>
      <c r="AE17" s="712"/>
      <c r="AF17" s="713"/>
      <c r="AG17"/>
      <c r="AH17"/>
      <c r="AI17"/>
    </row>
    <row r="18" spans="1:35" ht="10.5" customHeight="1">
      <c r="B18" s="66"/>
      <c r="C18" s="91"/>
      <c r="D18" s="91"/>
      <c r="E18" s="91"/>
      <c r="F18" s="91"/>
      <c r="G18" s="91"/>
      <c r="H18" s="91"/>
      <c r="I18" s="91"/>
      <c r="J18" s="91"/>
      <c r="K18" s="35"/>
      <c r="L18" s="35"/>
      <c r="M18" s="35"/>
      <c r="N18" s="35"/>
      <c r="O18" s="35"/>
      <c r="P18" s="35"/>
      <c r="Q18" s="35"/>
      <c r="R18" s="35"/>
      <c r="S18" s="35"/>
      <c r="T18" s="98"/>
      <c r="U18" s="66"/>
      <c r="V18" s="91"/>
      <c r="W18" s="91"/>
      <c r="X18" s="91"/>
      <c r="Y18" s="91"/>
      <c r="Z18" s="38" t="s">
        <v>328</v>
      </c>
      <c r="AA18" s="105"/>
      <c r="AB18" s="106"/>
      <c r="AC18" s="106"/>
      <c r="AD18" s="106"/>
      <c r="AE18" s="106"/>
      <c r="AF18" s="38" t="s">
        <v>328</v>
      </c>
      <c r="AG18"/>
      <c r="AH18"/>
      <c r="AI18"/>
    </row>
    <row r="19" spans="1:35">
      <c r="B19" s="624"/>
      <c r="C19" s="625"/>
      <c r="D19" s="625"/>
      <c r="E19" s="625"/>
      <c r="F19" s="625"/>
      <c r="G19" s="625"/>
      <c r="H19" s="625"/>
      <c r="I19" s="625"/>
      <c r="J19" s="625"/>
      <c r="K19" s="626"/>
      <c r="L19" s="626"/>
      <c r="M19" s="626"/>
      <c r="N19" s="626"/>
      <c r="O19" s="626"/>
      <c r="P19" s="626"/>
      <c r="Q19" s="626"/>
      <c r="R19" s="626"/>
      <c r="S19" s="626"/>
      <c r="T19" s="627"/>
      <c r="U19" s="689"/>
      <c r="V19" s="690"/>
      <c r="W19" s="690"/>
      <c r="X19" s="690"/>
      <c r="Y19" s="690"/>
      <c r="Z19" s="691"/>
      <c r="AA19" s="692"/>
      <c r="AB19" s="693"/>
      <c r="AC19" s="693"/>
      <c r="AD19" s="693"/>
      <c r="AE19" s="693"/>
      <c r="AF19" s="694"/>
      <c r="AG19"/>
      <c r="AH19"/>
      <c r="AI19"/>
    </row>
    <row r="20" spans="1:35">
      <c r="B20" s="620"/>
      <c r="C20" s="621"/>
      <c r="D20" s="621"/>
      <c r="E20" s="621"/>
      <c r="F20" s="621"/>
      <c r="G20" s="621"/>
      <c r="H20" s="621"/>
      <c r="I20" s="621"/>
      <c r="J20" s="621"/>
      <c r="K20" s="622"/>
      <c r="L20" s="622"/>
      <c r="M20" s="622"/>
      <c r="N20" s="622"/>
      <c r="O20" s="622"/>
      <c r="P20" s="622"/>
      <c r="Q20" s="622"/>
      <c r="R20" s="622"/>
      <c r="S20" s="622"/>
      <c r="T20" s="623"/>
      <c r="U20" s="695"/>
      <c r="V20" s="696"/>
      <c r="W20" s="696"/>
      <c r="X20" s="696"/>
      <c r="Y20" s="696"/>
      <c r="Z20" s="697"/>
      <c r="AA20" s="698"/>
      <c r="AB20" s="699"/>
      <c r="AC20" s="699"/>
      <c r="AD20" s="699"/>
      <c r="AE20" s="699"/>
      <c r="AF20" s="700"/>
      <c r="AG20"/>
      <c r="AH20"/>
      <c r="AI20"/>
    </row>
    <row r="21" spans="1:35">
      <c r="B21" s="620"/>
      <c r="C21" s="621"/>
      <c r="D21" s="621"/>
      <c r="E21" s="621"/>
      <c r="F21" s="621"/>
      <c r="G21" s="621"/>
      <c r="H21" s="621"/>
      <c r="I21" s="621"/>
      <c r="J21" s="621"/>
      <c r="K21" s="622"/>
      <c r="L21" s="622"/>
      <c r="M21" s="622"/>
      <c r="N21" s="622"/>
      <c r="O21" s="622"/>
      <c r="P21" s="622"/>
      <c r="Q21" s="622"/>
      <c r="R21" s="622"/>
      <c r="S21" s="622"/>
      <c r="T21" s="623"/>
      <c r="U21" s="695"/>
      <c r="V21" s="696"/>
      <c r="W21" s="696"/>
      <c r="X21" s="696"/>
      <c r="Y21" s="696"/>
      <c r="Z21" s="697"/>
      <c r="AA21" s="698"/>
      <c r="AB21" s="699"/>
      <c r="AC21" s="699"/>
      <c r="AD21" s="699"/>
      <c r="AE21" s="699"/>
      <c r="AF21" s="700"/>
      <c r="AG21"/>
      <c r="AH21"/>
      <c r="AI21"/>
    </row>
    <row r="22" spans="1:35">
      <c r="B22" s="620"/>
      <c r="C22" s="621"/>
      <c r="D22" s="621"/>
      <c r="E22" s="621"/>
      <c r="F22" s="621"/>
      <c r="G22" s="621"/>
      <c r="H22" s="621"/>
      <c r="I22" s="621"/>
      <c r="J22" s="621"/>
      <c r="K22" s="622"/>
      <c r="L22" s="622"/>
      <c r="M22" s="622"/>
      <c r="N22" s="622"/>
      <c r="O22" s="622"/>
      <c r="P22" s="622"/>
      <c r="Q22" s="622"/>
      <c r="R22" s="622"/>
      <c r="S22" s="622"/>
      <c r="T22" s="623"/>
      <c r="U22" s="695"/>
      <c r="V22" s="696"/>
      <c r="W22" s="696"/>
      <c r="X22" s="696"/>
      <c r="Y22" s="696"/>
      <c r="Z22" s="697"/>
      <c r="AA22" s="698"/>
      <c r="AB22" s="699"/>
      <c r="AC22" s="699"/>
      <c r="AD22" s="699"/>
      <c r="AE22" s="699"/>
      <c r="AF22" s="700"/>
      <c r="AG22"/>
      <c r="AH22"/>
      <c r="AI22"/>
    </row>
    <row r="23" spans="1:35">
      <c r="B23" s="620"/>
      <c r="C23" s="621"/>
      <c r="D23" s="621"/>
      <c r="E23" s="621"/>
      <c r="F23" s="621"/>
      <c r="G23" s="621"/>
      <c r="H23" s="621"/>
      <c r="I23" s="621"/>
      <c r="J23" s="621"/>
      <c r="K23" s="622"/>
      <c r="L23" s="622"/>
      <c r="M23" s="622"/>
      <c r="N23" s="622"/>
      <c r="O23" s="622"/>
      <c r="P23" s="622"/>
      <c r="Q23" s="622"/>
      <c r="R23" s="622"/>
      <c r="S23" s="622"/>
      <c r="T23" s="623"/>
      <c r="U23" s="695"/>
      <c r="V23" s="696"/>
      <c r="W23" s="696"/>
      <c r="X23" s="696"/>
      <c r="Y23" s="696"/>
      <c r="Z23" s="697"/>
      <c r="AA23" s="698"/>
      <c r="AB23" s="699"/>
      <c r="AC23" s="699"/>
      <c r="AD23" s="699"/>
      <c r="AE23" s="699"/>
      <c r="AF23" s="700"/>
      <c r="AG23"/>
      <c r="AH23"/>
      <c r="AI23"/>
    </row>
    <row r="24" spans="1:35">
      <c r="B24" s="620"/>
      <c r="C24" s="621"/>
      <c r="D24" s="621"/>
      <c r="E24" s="621"/>
      <c r="F24" s="621"/>
      <c r="G24" s="621"/>
      <c r="H24" s="621"/>
      <c r="I24" s="621"/>
      <c r="J24" s="621"/>
      <c r="K24" s="622"/>
      <c r="L24" s="622"/>
      <c r="M24" s="622"/>
      <c r="N24" s="622"/>
      <c r="O24" s="622"/>
      <c r="P24" s="622"/>
      <c r="Q24" s="622"/>
      <c r="R24" s="622"/>
      <c r="S24" s="622"/>
      <c r="T24" s="623"/>
      <c r="U24" s="695"/>
      <c r="V24" s="696"/>
      <c r="W24" s="696"/>
      <c r="X24" s="696"/>
      <c r="Y24" s="696"/>
      <c r="Z24" s="697"/>
      <c r="AA24" s="698"/>
      <c r="AB24" s="699"/>
      <c r="AC24" s="699"/>
      <c r="AD24" s="699"/>
      <c r="AE24" s="699"/>
      <c r="AF24" s="700"/>
      <c r="AG24"/>
      <c r="AH24"/>
      <c r="AI24"/>
    </row>
    <row r="25" spans="1:35">
      <c r="B25" s="620"/>
      <c r="C25" s="621"/>
      <c r="D25" s="621"/>
      <c r="E25" s="621"/>
      <c r="F25" s="621"/>
      <c r="G25" s="621"/>
      <c r="H25" s="621"/>
      <c r="I25" s="621"/>
      <c r="J25" s="621"/>
      <c r="K25" s="622"/>
      <c r="L25" s="622"/>
      <c r="M25" s="622"/>
      <c r="N25" s="622"/>
      <c r="O25" s="622"/>
      <c r="P25" s="622"/>
      <c r="Q25" s="622"/>
      <c r="R25" s="622"/>
      <c r="S25" s="622"/>
      <c r="T25" s="623"/>
      <c r="U25" s="695"/>
      <c r="V25" s="696"/>
      <c r="W25" s="696"/>
      <c r="X25" s="696"/>
      <c r="Y25" s="696"/>
      <c r="Z25" s="697"/>
      <c r="AA25" s="698"/>
      <c r="AB25" s="699"/>
      <c r="AC25" s="699"/>
      <c r="AD25" s="699"/>
      <c r="AE25" s="699"/>
      <c r="AF25" s="700"/>
      <c r="AG25"/>
      <c r="AH25"/>
      <c r="AI25"/>
    </row>
    <row r="26" spans="1:35">
      <c r="B26" s="620"/>
      <c r="C26" s="621"/>
      <c r="D26" s="621"/>
      <c r="E26" s="621"/>
      <c r="F26" s="621"/>
      <c r="G26" s="621"/>
      <c r="H26" s="621"/>
      <c r="I26" s="621"/>
      <c r="J26" s="621"/>
      <c r="K26" s="622"/>
      <c r="L26" s="622"/>
      <c r="M26" s="622"/>
      <c r="N26" s="622"/>
      <c r="O26" s="622"/>
      <c r="P26" s="622"/>
      <c r="Q26" s="622"/>
      <c r="R26" s="622"/>
      <c r="S26" s="622"/>
      <c r="T26" s="623"/>
      <c r="U26" s="695"/>
      <c r="V26" s="696"/>
      <c r="W26" s="696"/>
      <c r="X26" s="696"/>
      <c r="Y26" s="696"/>
      <c r="Z26" s="697"/>
      <c r="AA26" s="698"/>
      <c r="AB26" s="699"/>
      <c r="AC26" s="699"/>
      <c r="AD26" s="699"/>
      <c r="AE26" s="699"/>
      <c r="AF26" s="700"/>
      <c r="AG26"/>
      <c r="AH26"/>
      <c r="AI26"/>
    </row>
    <row r="27" spans="1:35">
      <c r="B27" s="620"/>
      <c r="C27" s="621"/>
      <c r="D27" s="621"/>
      <c r="E27" s="621"/>
      <c r="F27" s="621"/>
      <c r="G27" s="621"/>
      <c r="H27" s="621"/>
      <c r="I27" s="621"/>
      <c r="J27" s="621"/>
      <c r="K27" s="622"/>
      <c r="L27" s="622"/>
      <c r="M27" s="622"/>
      <c r="N27" s="622"/>
      <c r="O27" s="622"/>
      <c r="P27" s="622"/>
      <c r="Q27" s="622"/>
      <c r="R27" s="622"/>
      <c r="S27" s="622"/>
      <c r="T27" s="623"/>
      <c r="U27" s="695"/>
      <c r="V27" s="696"/>
      <c r="W27" s="696"/>
      <c r="X27" s="696"/>
      <c r="Y27" s="696"/>
      <c r="Z27" s="697"/>
      <c r="AA27" s="698"/>
      <c r="AB27" s="699"/>
      <c r="AC27" s="699"/>
      <c r="AD27" s="699"/>
      <c r="AE27" s="699"/>
      <c r="AF27" s="700"/>
      <c r="AG27"/>
      <c r="AH27"/>
      <c r="AI27"/>
    </row>
    <row r="28" spans="1:35">
      <c r="B28" s="616"/>
      <c r="C28" s="617"/>
      <c r="D28" s="617"/>
      <c r="E28" s="617"/>
      <c r="F28" s="617"/>
      <c r="G28" s="617"/>
      <c r="H28" s="617"/>
      <c r="I28" s="617"/>
      <c r="J28" s="617"/>
      <c r="K28" s="618"/>
      <c r="L28" s="618"/>
      <c r="M28" s="618"/>
      <c r="N28" s="618"/>
      <c r="O28" s="618"/>
      <c r="P28" s="618"/>
      <c r="Q28" s="618"/>
      <c r="R28" s="618"/>
      <c r="S28" s="618"/>
      <c r="T28" s="619"/>
      <c r="U28" s="705"/>
      <c r="V28" s="706"/>
      <c r="W28" s="706"/>
      <c r="X28" s="706"/>
      <c r="Y28" s="706"/>
      <c r="Z28" s="707"/>
      <c r="AA28" s="708"/>
      <c r="AB28" s="709"/>
      <c r="AC28" s="709"/>
      <c r="AD28" s="709"/>
      <c r="AE28" s="709"/>
      <c r="AF28" s="710"/>
      <c r="AG28"/>
      <c r="AH28"/>
      <c r="AI28"/>
    </row>
    <row r="31" spans="1:35">
      <c r="A31" s="83" t="s">
        <v>806</v>
      </c>
      <c r="B31" s="1" t="s">
        <v>877</v>
      </c>
    </row>
    <row r="32" spans="1:35" ht="26.45" customHeight="1">
      <c r="A32" s="96"/>
      <c r="B32" s="718" t="s">
        <v>878</v>
      </c>
      <c r="C32" s="719"/>
      <c r="D32" s="719"/>
      <c r="E32" s="719"/>
      <c r="F32" s="720"/>
      <c r="G32" s="446" t="s">
        <v>879</v>
      </c>
      <c r="H32" s="721"/>
      <c r="I32" s="721"/>
      <c r="J32" s="721"/>
      <c r="K32" s="721"/>
      <c r="L32" s="722"/>
      <c r="M32" s="718" t="s">
        <v>880</v>
      </c>
      <c r="N32" s="719"/>
      <c r="O32" s="719"/>
      <c r="P32" s="719"/>
      <c r="Q32" s="720"/>
      <c r="R32" s="718" t="s">
        <v>881</v>
      </c>
      <c r="S32" s="719"/>
      <c r="T32" s="719"/>
      <c r="U32" s="720"/>
      <c r="V32" s="718" t="s">
        <v>873</v>
      </c>
      <c r="W32" s="719"/>
      <c r="X32" s="719"/>
      <c r="Y32" s="720"/>
      <c r="Z32" s="723" t="s">
        <v>882</v>
      </c>
      <c r="AA32" s="724"/>
      <c r="AB32" s="724"/>
      <c r="AC32" s="725"/>
      <c r="AD32" s="726" t="s">
        <v>883</v>
      </c>
      <c r="AE32" s="727"/>
      <c r="AF32" s="728"/>
      <c r="AG32"/>
      <c r="AH32"/>
      <c r="AI32"/>
    </row>
    <row r="33" spans="1:35" ht="10.5" customHeight="1">
      <c r="A33" s="96"/>
      <c r="B33" s="70"/>
      <c r="C33" s="86"/>
      <c r="D33" s="86"/>
      <c r="E33" s="86"/>
      <c r="F33" s="87"/>
      <c r="G33" s="67"/>
      <c r="H33" s="107"/>
      <c r="I33" s="107"/>
      <c r="J33" s="107"/>
      <c r="K33" s="107"/>
      <c r="L33" s="108"/>
      <c r="M33" s="70"/>
      <c r="N33" s="86"/>
      <c r="O33" s="86"/>
      <c r="P33" s="86"/>
      <c r="Q33" s="87"/>
      <c r="R33" s="70"/>
      <c r="S33" s="86"/>
      <c r="T33" s="86"/>
      <c r="U33" s="38" t="s">
        <v>328</v>
      </c>
      <c r="V33" s="70"/>
      <c r="W33" s="86"/>
      <c r="X33" s="86"/>
      <c r="Y33" s="38" t="s">
        <v>328</v>
      </c>
      <c r="Z33" s="109"/>
      <c r="AA33" s="110"/>
      <c r="AB33" s="110"/>
      <c r="AC33" s="38" t="s">
        <v>328</v>
      </c>
      <c r="AD33" s="67"/>
      <c r="AE33" s="107"/>
      <c r="AF33" s="38" t="s">
        <v>328</v>
      </c>
      <c r="AG33"/>
      <c r="AH33"/>
      <c r="AI33"/>
    </row>
    <row r="34" spans="1:35">
      <c r="B34" s="682"/>
      <c r="C34" s="683"/>
      <c r="D34" s="683"/>
      <c r="E34" s="683"/>
      <c r="F34" s="684"/>
      <c r="G34" s="729"/>
      <c r="H34" s="730"/>
      <c r="I34" s="730"/>
      <c r="J34" s="730"/>
      <c r="K34" s="730"/>
      <c r="L34" s="731"/>
      <c r="M34" s="732"/>
      <c r="N34" s="733"/>
      <c r="O34" s="733"/>
      <c r="P34" s="733"/>
      <c r="Q34" s="734"/>
      <c r="R34" s="735"/>
      <c r="S34" s="736"/>
      <c r="T34" s="736"/>
      <c r="U34" s="737"/>
      <c r="V34" s="738"/>
      <c r="W34" s="739"/>
      <c r="X34" s="739"/>
      <c r="Y34" s="740"/>
      <c r="Z34" s="735"/>
      <c r="AA34" s="736"/>
      <c r="AB34" s="736"/>
      <c r="AC34" s="737"/>
      <c r="AD34" s="628"/>
      <c r="AE34" s="629"/>
      <c r="AF34" s="630"/>
      <c r="AG34"/>
      <c r="AH34"/>
      <c r="AI34"/>
    </row>
    <row r="35" spans="1:35">
      <c r="B35" s="676"/>
      <c r="C35" s="677"/>
      <c r="D35" s="677"/>
      <c r="E35" s="677"/>
      <c r="F35" s="678"/>
      <c r="G35" s="679"/>
      <c r="H35" s="680"/>
      <c r="I35" s="680"/>
      <c r="J35" s="680"/>
      <c r="K35" s="680"/>
      <c r="L35" s="681"/>
      <c r="M35" s="682"/>
      <c r="N35" s="683"/>
      <c r="O35" s="683"/>
      <c r="P35" s="683"/>
      <c r="Q35" s="684"/>
      <c r="R35" s="670"/>
      <c r="S35" s="671"/>
      <c r="T35" s="671"/>
      <c r="U35" s="672"/>
      <c r="V35" s="673"/>
      <c r="W35" s="674"/>
      <c r="X35" s="674"/>
      <c r="Y35" s="675"/>
      <c r="Z35" s="670"/>
      <c r="AA35" s="671"/>
      <c r="AB35" s="671"/>
      <c r="AC35" s="672"/>
      <c r="AD35" s="631"/>
      <c r="AE35" s="632"/>
      <c r="AF35" s="633"/>
      <c r="AG35"/>
      <c r="AH35"/>
      <c r="AI35"/>
    </row>
    <row r="36" spans="1:35">
      <c r="B36" s="646"/>
      <c r="C36" s="647"/>
      <c r="D36" s="647"/>
      <c r="E36" s="647"/>
      <c r="F36" s="648"/>
      <c r="G36" s="652"/>
      <c r="H36" s="653"/>
      <c r="I36" s="653"/>
      <c r="J36" s="653"/>
      <c r="K36" s="653"/>
      <c r="L36" s="654"/>
      <c r="M36" s="658"/>
      <c r="N36" s="659"/>
      <c r="O36" s="659"/>
      <c r="P36" s="659"/>
      <c r="Q36" s="660"/>
      <c r="R36" s="634"/>
      <c r="S36" s="635"/>
      <c r="T36" s="635"/>
      <c r="U36" s="636"/>
      <c r="V36" s="640"/>
      <c r="W36" s="641"/>
      <c r="X36" s="641"/>
      <c r="Y36" s="642"/>
      <c r="Z36" s="634"/>
      <c r="AA36" s="635"/>
      <c r="AB36" s="635"/>
      <c r="AC36" s="636"/>
      <c r="AD36" s="628"/>
      <c r="AE36" s="629"/>
      <c r="AF36" s="630"/>
      <c r="AG36"/>
      <c r="AH36"/>
      <c r="AI36"/>
    </row>
    <row r="37" spans="1:35">
      <c r="B37" s="676"/>
      <c r="C37" s="677"/>
      <c r="D37" s="677"/>
      <c r="E37" s="677"/>
      <c r="F37" s="678"/>
      <c r="G37" s="679"/>
      <c r="H37" s="680"/>
      <c r="I37" s="680"/>
      <c r="J37" s="680"/>
      <c r="K37" s="680"/>
      <c r="L37" s="681"/>
      <c r="M37" s="682"/>
      <c r="N37" s="683"/>
      <c r="O37" s="683"/>
      <c r="P37" s="683"/>
      <c r="Q37" s="684"/>
      <c r="R37" s="670"/>
      <c r="S37" s="671"/>
      <c r="T37" s="671"/>
      <c r="U37" s="672"/>
      <c r="V37" s="673"/>
      <c r="W37" s="674"/>
      <c r="X37" s="674"/>
      <c r="Y37" s="675"/>
      <c r="Z37" s="670"/>
      <c r="AA37" s="671"/>
      <c r="AB37" s="671"/>
      <c r="AC37" s="672"/>
      <c r="AD37" s="631"/>
      <c r="AE37" s="632"/>
      <c r="AF37" s="633"/>
      <c r="AG37"/>
      <c r="AH37"/>
      <c r="AI37"/>
    </row>
    <row r="38" spans="1:35">
      <c r="B38" s="646"/>
      <c r="C38" s="647"/>
      <c r="D38" s="647"/>
      <c r="E38" s="647"/>
      <c r="F38" s="648"/>
      <c r="G38" s="652"/>
      <c r="H38" s="653"/>
      <c r="I38" s="653"/>
      <c r="J38" s="653"/>
      <c r="K38" s="653"/>
      <c r="L38" s="654"/>
      <c r="M38" s="658"/>
      <c r="N38" s="659"/>
      <c r="O38" s="659"/>
      <c r="P38" s="659"/>
      <c r="Q38" s="660"/>
      <c r="R38" s="634"/>
      <c r="S38" s="635"/>
      <c r="T38" s="635"/>
      <c r="U38" s="636"/>
      <c r="V38" s="640"/>
      <c r="W38" s="641"/>
      <c r="X38" s="641"/>
      <c r="Y38" s="642"/>
      <c r="Z38" s="634"/>
      <c r="AA38" s="635"/>
      <c r="AB38" s="635"/>
      <c r="AC38" s="636"/>
      <c r="AD38" s="628"/>
      <c r="AE38" s="629"/>
      <c r="AF38" s="630"/>
      <c r="AG38"/>
      <c r="AH38"/>
      <c r="AI38"/>
    </row>
    <row r="39" spans="1:35">
      <c r="B39" s="676"/>
      <c r="C39" s="677"/>
      <c r="D39" s="677"/>
      <c r="E39" s="677"/>
      <c r="F39" s="678"/>
      <c r="G39" s="679"/>
      <c r="H39" s="680"/>
      <c r="I39" s="680"/>
      <c r="J39" s="680"/>
      <c r="K39" s="680"/>
      <c r="L39" s="681"/>
      <c r="M39" s="682"/>
      <c r="N39" s="683"/>
      <c r="O39" s="683"/>
      <c r="P39" s="683"/>
      <c r="Q39" s="684"/>
      <c r="R39" s="670"/>
      <c r="S39" s="671"/>
      <c r="T39" s="671"/>
      <c r="U39" s="672"/>
      <c r="V39" s="673"/>
      <c r="W39" s="674"/>
      <c r="X39" s="674"/>
      <c r="Y39" s="675"/>
      <c r="Z39" s="670"/>
      <c r="AA39" s="671"/>
      <c r="AB39" s="671"/>
      <c r="AC39" s="672"/>
      <c r="AD39" s="631"/>
      <c r="AE39" s="632"/>
      <c r="AF39" s="633"/>
      <c r="AG39"/>
      <c r="AH39"/>
      <c r="AI39"/>
    </row>
    <row r="40" spans="1:35">
      <c r="B40" s="646"/>
      <c r="C40" s="647"/>
      <c r="D40" s="647"/>
      <c r="E40" s="647"/>
      <c r="F40" s="648"/>
      <c r="G40" s="652"/>
      <c r="H40" s="653"/>
      <c r="I40" s="653"/>
      <c r="J40" s="653"/>
      <c r="K40" s="653"/>
      <c r="L40" s="654"/>
      <c r="M40" s="658"/>
      <c r="N40" s="659"/>
      <c r="O40" s="659"/>
      <c r="P40" s="659"/>
      <c r="Q40" s="660"/>
      <c r="R40" s="634"/>
      <c r="S40" s="635"/>
      <c r="T40" s="635"/>
      <c r="U40" s="636"/>
      <c r="V40" s="640"/>
      <c r="W40" s="641"/>
      <c r="X40" s="641"/>
      <c r="Y40" s="642"/>
      <c r="Z40" s="634"/>
      <c r="AA40" s="635"/>
      <c r="AB40" s="635"/>
      <c r="AC40" s="636"/>
      <c r="AD40" s="628"/>
      <c r="AE40" s="629"/>
      <c r="AF40" s="630"/>
      <c r="AG40"/>
      <c r="AH40"/>
      <c r="AI40"/>
    </row>
    <row r="41" spans="1:35">
      <c r="B41" s="676"/>
      <c r="C41" s="677"/>
      <c r="D41" s="677"/>
      <c r="E41" s="677"/>
      <c r="F41" s="678"/>
      <c r="G41" s="679"/>
      <c r="H41" s="680"/>
      <c r="I41" s="680"/>
      <c r="J41" s="680"/>
      <c r="K41" s="680"/>
      <c r="L41" s="681"/>
      <c r="M41" s="682"/>
      <c r="N41" s="683"/>
      <c r="O41" s="683"/>
      <c r="P41" s="683"/>
      <c r="Q41" s="684"/>
      <c r="R41" s="670"/>
      <c r="S41" s="671"/>
      <c r="T41" s="671"/>
      <c r="U41" s="672"/>
      <c r="V41" s="673"/>
      <c r="W41" s="674"/>
      <c r="X41" s="674"/>
      <c r="Y41" s="675"/>
      <c r="Z41" s="670"/>
      <c r="AA41" s="671"/>
      <c r="AB41" s="671"/>
      <c r="AC41" s="672"/>
      <c r="AD41" s="631"/>
      <c r="AE41" s="632"/>
      <c r="AF41" s="633"/>
      <c r="AG41"/>
      <c r="AH41"/>
      <c r="AI41"/>
    </row>
    <row r="42" spans="1:35">
      <c r="B42" s="646"/>
      <c r="C42" s="647"/>
      <c r="D42" s="647"/>
      <c r="E42" s="647"/>
      <c r="F42" s="648"/>
      <c r="G42" s="652"/>
      <c r="H42" s="653"/>
      <c r="I42" s="653"/>
      <c r="J42" s="653"/>
      <c r="K42" s="653"/>
      <c r="L42" s="654"/>
      <c r="M42" s="658"/>
      <c r="N42" s="659"/>
      <c r="O42" s="659"/>
      <c r="P42" s="659"/>
      <c r="Q42" s="660"/>
      <c r="R42" s="634"/>
      <c r="S42" s="635"/>
      <c r="T42" s="635"/>
      <c r="U42" s="636"/>
      <c r="V42" s="640"/>
      <c r="W42" s="641"/>
      <c r="X42" s="641"/>
      <c r="Y42" s="642"/>
      <c r="Z42" s="634"/>
      <c r="AA42" s="635"/>
      <c r="AB42" s="635"/>
      <c r="AC42" s="636"/>
      <c r="AD42" s="628"/>
      <c r="AE42" s="629"/>
      <c r="AF42" s="630"/>
      <c r="AG42"/>
      <c r="AH42"/>
      <c r="AI42"/>
    </row>
    <row r="43" spans="1:35">
      <c r="B43" s="676"/>
      <c r="C43" s="677"/>
      <c r="D43" s="677"/>
      <c r="E43" s="677"/>
      <c r="F43" s="678"/>
      <c r="G43" s="679"/>
      <c r="H43" s="680"/>
      <c r="I43" s="680"/>
      <c r="J43" s="680"/>
      <c r="K43" s="680"/>
      <c r="L43" s="681"/>
      <c r="M43" s="682"/>
      <c r="N43" s="683"/>
      <c r="O43" s="683"/>
      <c r="P43" s="683"/>
      <c r="Q43" s="684"/>
      <c r="R43" s="670"/>
      <c r="S43" s="671"/>
      <c r="T43" s="671"/>
      <c r="U43" s="672"/>
      <c r="V43" s="673"/>
      <c r="W43" s="674"/>
      <c r="X43" s="674"/>
      <c r="Y43" s="675"/>
      <c r="Z43" s="670"/>
      <c r="AA43" s="671"/>
      <c r="AB43" s="671"/>
      <c r="AC43" s="672"/>
      <c r="AD43" s="631"/>
      <c r="AE43" s="632"/>
      <c r="AF43" s="633"/>
      <c r="AG43"/>
      <c r="AH43"/>
      <c r="AI43"/>
    </row>
    <row r="44" spans="1:35">
      <c r="B44" s="646"/>
      <c r="C44" s="647"/>
      <c r="D44" s="647"/>
      <c r="E44" s="647"/>
      <c r="F44" s="648"/>
      <c r="G44" s="652"/>
      <c r="H44" s="653"/>
      <c r="I44" s="653"/>
      <c r="J44" s="653"/>
      <c r="K44" s="653"/>
      <c r="L44" s="654"/>
      <c r="M44" s="658"/>
      <c r="N44" s="659"/>
      <c r="O44" s="659"/>
      <c r="P44" s="659"/>
      <c r="Q44" s="660"/>
      <c r="R44" s="634"/>
      <c r="S44" s="635"/>
      <c r="T44" s="635"/>
      <c r="U44" s="636"/>
      <c r="V44" s="640"/>
      <c r="W44" s="641"/>
      <c r="X44" s="641"/>
      <c r="Y44" s="642"/>
      <c r="Z44" s="634"/>
      <c r="AA44" s="635"/>
      <c r="AB44" s="635"/>
      <c r="AC44" s="636"/>
      <c r="AD44" s="628"/>
      <c r="AE44" s="629"/>
      <c r="AF44" s="630"/>
      <c r="AG44"/>
      <c r="AH44"/>
      <c r="AI44"/>
    </row>
    <row r="45" spans="1:35">
      <c r="B45" s="676"/>
      <c r="C45" s="677"/>
      <c r="D45" s="677"/>
      <c r="E45" s="677"/>
      <c r="F45" s="678"/>
      <c r="G45" s="679"/>
      <c r="H45" s="680"/>
      <c r="I45" s="680"/>
      <c r="J45" s="680"/>
      <c r="K45" s="680"/>
      <c r="L45" s="681"/>
      <c r="M45" s="682"/>
      <c r="N45" s="683"/>
      <c r="O45" s="683"/>
      <c r="P45" s="683"/>
      <c r="Q45" s="684"/>
      <c r="R45" s="670"/>
      <c r="S45" s="671"/>
      <c r="T45" s="671"/>
      <c r="U45" s="672"/>
      <c r="V45" s="673"/>
      <c r="W45" s="674"/>
      <c r="X45" s="674"/>
      <c r="Y45" s="675"/>
      <c r="Z45" s="670"/>
      <c r="AA45" s="671"/>
      <c r="AB45" s="671"/>
      <c r="AC45" s="672"/>
      <c r="AD45" s="631"/>
      <c r="AE45" s="632"/>
      <c r="AF45" s="633"/>
      <c r="AG45"/>
      <c r="AH45"/>
      <c r="AI45"/>
    </row>
    <row r="46" spans="1:35">
      <c r="B46" s="646"/>
      <c r="C46" s="647"/>
      <c r="D46" s="647"/>
      <c r="E46" s="647"/>
      <c r="F46" s="648"/>
      <c r="G46" s="652"/>
      <c r="H46" s="653"/>
      <c r="I46" s="653"/>
      <c r="J46" s="653"/>
      <c r="K46" s="653"/>
      <c r="L46" s="654"/>
      <c r="M46" s="658"/>
      <c r="N46" s="659"/>
      <c r="O46" s="659"/>
      <c r="P46" s="659"/>
      <c r="Q46" s="660"/>
      <c r="R46" s="634"/>
      <c r="S46" s="635"/>
      <c r="T46" s="635"/>
      <c r="U46" s="636"/>
      <c r="V46" s="640"/>
      <c r="W46" s="641"/>
      <c r="X46" s="641"/>
      <c r="Y46" s="642"/>
      <c r="Z46" s="634"/>
      <c r="AA46" s="635"/>
      <c r="AB46" s="635"/>
      <c r="AC46" s="636"/>
      <c r="AD46" s="628"/>
      <c r="AE46" s="629"/>
      <c r="AF46" s="630"/>
      <c r="AG46"/>
      <c r="AH46"/>
      <c r="AI46"/>
    </row>
    <row r="47" spans="1:35">
      <c r="B47" s="676"/>
      <c r="C47" s="677"/>
      <c r="D47" s="677"/>
      <c r="E47" s="677"/>
      <c r="F47" s="678"/>
      <c r="G47" s="679"/>
      <c r="H47" s="680"/>
      <c r="I47" s="680"/>
      <c r="J47" s="680"/>
      <c r="K47" s="680"/>
      <c r="L47" s="681"/>
      <c r="M47" s="682"/>
      <c r="N47" s="683"/>
      <c r="O47" s="683"/>
      <c r="P47" s="683"/>
      <c r="Q47" s="684"/>
      <c r="R47" s="670"/>
      <c r="S47" s="671"/>
      <c r="T47" s="671"/>
      <c r="U47" s="672"/>
      <c r="V47" s="673"/>
      <c r="W47" s="674"/>
      <c r="X47" s="674"/>
      <c r="Y47" s="675"/>
      <c r="Z47" s="670"/>
      <c r="AA47" s="671"/>
      <c r="AB47" s="671"/>
      <c r="AC47" s="672"/>
      <c r="AD47" s="631"/>
      <c r="AE47" s="632"/>
      <c r="AF47" s="633"/>
      <c r="AG47"/>
      <c r="AH47"/>
      <c r="AI47"/>
    </row>
    <row r="48" spans="1:35">
      <c r="B48" s="646"/>
      <c r="C48" s="647"/>
      <c r="D48" s="647"/>
      <c r="E48" s="647"/>
      <c r="F48" s="648"/>
      <c r="G48" s="652"/>
      <c r="H48" s="653"/>
      <c r="I48" s="653"/>
      <c r="J48" s="653"/>
      <c r="K48" s="653"/>
      <c r="L48" s="654"/>
      <c r="M48" s="658"/>
      <c r="N48" s="659"/>
      <c r="O48" s="659"/>
      <c r="P48" s="659"/>
      <c r="Q48" s="660"/>
      <c r="R48" s="634"/>
      <c r="S48" s="635"/>
      <c r="T48" s="635"/>
      <c r="U48" s="636"/>
      <c r="V48" s="640"/>
      <c r="W48" s="641"/>
      <c r="X48" s="641"/>
      <c r="Y48" s="642"/>
      <c r="Z48" s="634"/>
      <c r="AA48" s="635"/>
      <c r="AB48" s="635"/>
      <c r="AC48" s="636"/>
      <c r="AD48" s="628"/>
      <c r="AE48" s="629"/>
      <c r="AF48" s="630"/>
      <c r="AG48"/>
      <c r="AH48"/>
      <c r="AI48"/>
    </row>
    <row r="49" spans="2:35">
      <c r="B49" s="676"/>
      <c r="C49" s="677"/>
      <c r="D49" s="677"/>
      <c r="E49" s="677"/>
      <c r="F49" s="678"/>
      <c r="G49" s="679"/>
      <c r="H49" s="680"/>
      <c r="I49" s="680"/>
      <c r="J49" s="680"/>
      <c r="K49" s="680"/>
      <c r="L49" s="681"/>
      <c r="M49" s="682"/>
      <c r="N49" s="683"/>
      <c r="O49" s="683"/>
      <c r="P49" s="683"/>
      <c r="Q49" s="684"/>
      <c r="R49" s="670"/>
      <c r="S49" s="671"/>
      <c r="T49" s="671"/>
      <c r="U49" s="672"/>
      <c r="V49" s="673"/>
      <c r="W49" s="674"/>
      <c r="X49" s="674"/>
      <c r="Y49" s="675"/>
      <c r="Z49" s="670"/>
      <c r="AA49" s="671"/>
      <c r="AB49" s="671"/>
      <c r="AC49" s="672"/>
      <c r="AD49" s="631"/>
      <c r="AE49" s="632"/>
      <c r="AF49" s="633"/>
      <c r="AG49"/>
      <c r="AH49"/>
      <c r="AI49"/>
    </row>
    <row r="50" spans="2:35">
      <c r="B50" s="646"/>
      <c r="C50" s="647"/>
      <c r="D50" s="647"/>
      <c r="E50" s="647"/>
      <c r="F50" s="648"/>
      <c r="G50" s="652"/>
      <c r="H50" s="653"/>
      <c r="I50" s="653"/>
      <c r="J50" s="653"/>
      <c r="K50" s="653"/>
      <c r="L50" s="654"/>
      <c r="M50" s="658"/>
      <c r="N50" s="659"/>
      <c r="O50" s="659"/>
      <c r="P50" s="659"/>
      <c r="Q50" s="660"/>
      <c r="R50" s="634"/>
      <c r="S50" s="635"/>
      <c r="T50" s="635"/>
      <c r="U50" s="636"/>
      <c r="V50" s="640"/>
      <c r="W50" s="641"/>
      <c r="X50" s="641"/>
      <c r="Y50" s="642"/>
      <c r="Z50" s="634"/>
      <c r="AA50" s="635"/>
      <c r="AB50" s="635"/>
      <c r="AC50" s="636"/>
      <c r="AD50" s="628"/>
      <c r="AE50" s="629"/>
      <c r="AF50" s="630"/>
      <c r="AG50"/>
      <c r="AH50"/>
      <c r="AI50"/>
    </row>
    <row r="51" spans="2:35">
      <c r="B51" s="676"/>
      <c r="C51" s="677"/>
      <c r="D51" s="677"/>
      <c r="E51" s="677"/>
      <c r="F51" s="678"/>
      <c r="G51" s="679"/>
      <c r="H51" s="680"/>
      <c r="I51" s="680"/>
      <c r="J51" s="680"/>
      <c r="K51" s="680"/>
      <c r="L51" s="681"/>
      <c r="M51" s="682"/>
      <c r="N51" s="683"/>
      <c r="O51" s="683"/>
      <c r="P51" s="683"/>
      <c r="Q51" s="684"/>
      <c r="R51" s="670"/>
      <c r="S51" s="671"/>
      <c r="T51" s="671"/>
      <c r="U51" s="672"/>
      <c r="V51" s="673"/>
      <c r="W51" s="674"/>
      <c r="X51" s="674"/>
      <c r="Y51" s="675"/>
      <c r="Z51" s="670"/>
      <c r="AA51" s="671"/>
      <c r="AB51" s="671"/>
      <c r="AC51" s="672"/>
      <c r="AD51" s="631"/>
      <c r="AE51" s="632"/>
      <c r="AF51" s="633"/>
      <c r="AG51"/>
      <c r="AH51"/>
      <c r="AI51"/>
    </row>
    <row r="52" spans="2:35">
      <c r="B52" s="646"/>
      <c r="C52" s="647"/>
      <c r="D52" s="647"/>
      <c r="E52" s="647"/>
      <c r="F52" s="648"/>
      <c r="G52" s="652"/>
      <c r="H52" s="653"/>
      <c r="I52" s="653"/>
      <c r="J52" s="653"/>
      <c r="K52" s="653"/>
      <c r="L52" s="654"/>
      <c r="M52" s="658"/>
      <c r="N52" s="659"/>
      <c r="O52" s="659"/>
      <c r="P52" s="659"/>
      <c r="Q52" s="660"/>
      <c r="R52" s="634"/>
      <c r="S52" s="635"/>
      <c r="T52" s="635"/>
      <c r="U52" s="636"/>
      <c r="V52" s="640"/>
      <c r="W52" s="641"/>
      <c r="X52" s="641"/>
      <c r="Y52" s="642"/>
      <c r="Z52" s="634"/>
      <c r="AA52" s="635"/>
      <c r="AB52" s="635"/>
      <c r="AC52" s="636"/>
      <c r="AD52" s="628"/>
      <c r="AE52" s="629"/>
      <c r="AF52" s="630"/>
      <c r="AG52"/>
      <c r="AH52"/>
      <c r="AI52"/>
    </row>
    <row r="53" spans="2:35">
      <c r="B53" s="676"/>
      <c r="C53" s="677"/>
      <c r="D53" s="677"/>
      <c r="E53" s="677"/>
      <c r="F53" s="678"/>
      <c r="G53" s="679"/>
      <c r="H53" s="680"/>
      <c r="I53" s="680"/>
      <c r="J53" s="680"/>
      <c r="K53" s="680"/>
      <c r="L53" s="681"/>
      <c r="M53" s="682"/>
      <c r="N53" s="683"/>
      <c r="O53" s="683"/>
      <c r="P53" s="683"/>
      <c r="Q53" s="684"/>
      <c r="R53" s="670"/>
      <c r="S53" s="671"/>
      <c r="T53" s="671"/>
      <c r="U53" s="672"/>
      <c r="V53" s="673"/>
      <c r="W53" s="674"/>
      <c r="X53" s="674"/>
      <c r="Y53" s="675"/>
      <c r="Z53" s="670"/>
      <c r="AA53" s="671"/>
      <c r="AB53" s="671"/>
      <c r="AC53" s="672"/>
      <c r="AD53" s="631"/>
      <c r="AE53" s="632"/>
      <c r="AF53" s="633"/>
      <c r="AG53"/>
      <c r="AH53"/>
      <c r="AI53"/>
    </row>
    <row r="54" spans="2:35">
      <c r="B54" s="646"/>
      <c r="C54" s="647"/>
      <c r="D54" s="647"/>
      <c r="E54" s="647"/>
      <c r="F54" s="648"/>
      <c r="G54" s="652"/>
      <c r="H54" s="653"/>
      <c r="I54" s="653"/>
      <c r="J54" s="653"/>
      <c r="K54" s="653"/>
      <c r="L54" s="654"/>
      <c r="M54" s="658"/>
      <c r="N54" s="659"/>
      <c r="O54" s="659"/>
      <c r="P54" s="659"/>
      <c r="Q54" s="660"/>
      <c r="R54" s="634"/>
      <c r="S54" s="635"/>
      <c r="T54" s="635"/>
      <c r="U54" s="636"/>
      <c r="V54" s="640"/>
      <c r="W54" s="641"/>
      <c r="X54" s="641"/>
      <c r="Y54" s="642"/>
      <c r="Z54" s="634"/>
      <c r="AA54" s="635"/>
      <c r="AB54" s="635"/>
      <c r="AC54" s="636"/>
      <c r="AD54" s="628"/>
      <c r="AE54" s="629"/>
      <c r="AF54" s="630"/>
      <c r="AG54"/>
      <c r="AH54"/>
      <c r="AI54"/>
    </row>
    <row r="55" spans="2:35">
      <c r="B55" s="676"/>
      <c r="C55" s="677"/>
      <c r="D55" s="677"/>
      <c r="E55" s="677"/>
      <c r="F55" s="678"/>
      <c r="G55" s="679"/>
      <c r="H55" s="680"/>
      <c r="I55" s="680"/>
      <c r="J55" s="680"/>
      <c r="K55" s="680"/>
      <c r="L55" s="681"/>
      <c r="M55" s="682"/>
      <c r="N55" s="683"/>
      <c r="O55" s="683"/>
      <c r="P55" s="683"/>
      <c r="Q55" s="684"/>
      <c r="R55" s="670"/>
      <c r="S55" s="671"/>
      <c r="T55" s="671"/>
      <c r="U55" s="672"/>
      <c r="V55" s="673"/>
      <c r="W55" s="674"/>
      <c r="X55" s="674"/>
      <c r="Y55" s="675"/>
      <c r="Z55" s="670"/>
      <c r="AA55" s="671"/>
      <c r="AB55" s="671"/>
      <c r="AC55" s="672"/>
      <c r="AD55" s="631"/>
      <c r="AE55" s="632"/>
      <c r="AF55" s="633"/>
      <c r="AG55"/>
      <c r="AH55"/>
      <c r="AI55"/>
    </row>
    <row r="56" spans="2:35">
      <c r="B56" s="646"/>
      <c r="C56" s="647"/>
      <c r="D56" s="647"/>
      <c r="E56" s="647"/>
      <c r="F56" s="648"/>
      <c r="G56" s="652"/>
      <c r="H56" s="653"/>
      <c r="I56" s="653"/>
      <c r="J56" s="653"/>
      <c r="K56" s="653"/>
      <c r="L56" s="654"/>
      <c r="M56" s="658"/>
      <c r="N56" s="659"/>
      <c r="O56" s="659"/>
      <c r="P56" s="659"/>
      <c r="Q56" s="660"/>
      <c r="R56" s="634"/>
      <c r="S56" s="635"/>
      <c r="T56" s="635"/>
      <c r="U56" s="636"/>
      <c r="V56" s="640"/>
      <c r="W56" s="641"/>
      <c r="X56" s="641"/>
      <c r="Y56" s="642"/>
      <c r="Z56" s="634"/>
      <c r="AA56" s="635"/>
      <c r="AB56" s="635"/>
      <c r="AC56" s="636"/>
      <c r="AD56" s="628"/>
      <c r="AE56" s="629"/>
      <c r="AF56" s="630"/>
      <c r="AG56"/>
      <c r="AH56"/>
      <c r="AI56"/>
    </row>
    <row r="57" spans="2:35">
      <c r="B57" s="676"/>
      <c r="C57" s="677"/>
      <c r="D57" s="677"/>
      <c r="E57" s="677"/>
      <c r="F57" s="678"/>
      <c r="G57" s="679"/>
      <c r="H57" s="680"/>
      <c r="I57" s="680"/>
      <c r="J57" s="680"/>
      <c r="K57" s="680"/>
      <c r="L57" s="681"/>
      <c r="M57" s="682"/>
      <c r="N57" s="683"/>
      <c r="O57" s="683"/>
      <c r="P57" s="683"/>
      <c r="Q57" s="684"/>
      <c r="R57" s="670"/>
      <c r="S57" s="671"/>
      <c r="T57" s="671"/>
      <c r="U57" s="672"/>
      <c r="V57" s="673"/>
      <c r="W57" s="674"/>
      <c r="X57" s="674"/>
      <c r="Y57" s="675"/>
      <c r="Z57" s="670"/>
      <c r="AA57" s="671"/>
      <c r="AB57" s="671"/>
      <c r="AC57" s="672"/>
      <c r="AD57" s="631"/>
      <c r="AE57" s="632"/>
      <c r="AF57" s="633"/>
      <c r="AG57"/>
      <c r="AH57"/>
      <c r="AI57"/>
    </row>
    <row r="58" spans="2:35">
      <c r="B58" s="646"/>
      <c r="C58" s="647"/>
      <c r="D58" s="647"/>
      <c r="E58" s="647"/>
      <c r="F58" s="648"/>
      <c r="G58" s="652"/>
      <c r="H58" s="653"/>
      <c r="I58" s="653"/>
      <c r="J58" s="653"/>
      <c r="K58" s="653"/>
      <c r="L58" s="654"/>
      <c r="M58" s="658"/>
      <c r="N58" s="659"/>
      <c r="O58" s="659"/>
      <c r="P58" s="659"/>
      <c r="Q58" s="660"/>
      <c r="R58" s="634"/>
      <c r="S58" s="635"/>
      <c r="T58" s="635"/>
      <c r="U58" s="636"/>
      <c r="V58" s="640"/>
      <c r="W58" s="641"/>
      <c r="X58" s="641"/>
      <c r="Y58" s="642"/>
      <c r="Z58" s="634"/>
      <c r="AA58" s="635"/>
      <c r="AB58" s="635"/>
      <c r="AC58" s="636"/>
      <c r="AD58" s="628"/>
      <c r="AE58" s="629"/>
      <c r="AF58" s="630"/>
      <c r="AG58"/>
      <c r="AH58"/>
      <c r="AI58"/>
    </row>
    <row r="59" spans="2:35">
      <c r="B59" s="676"/>
      <c r="C59" s="677"/>
      <c r="D59" s="677"/>
      <c r="E59" s="677"/>
      <c r="F59" s="678"/>
      <c r="G59" s="679"/>
      <c r="H59" s="680"/>
      <c r="I59" s="680"/>
      <c r="J59" s="680"/>
      <c r="K59" s="680"/>
      <c r="L59" s="681"/>
      <c r="M59" s="682"/>
      <c r="N59" s="683"/>
      <c r="O59" s="683"/>
      <c r="P59" s="683"/>
      <c r="Q59" s="684"/>
      <c r="R59" s="670"/>
      <c r="S59" s="671"/>
      <c r="T59" s="671"/>
      <c r="U59" s="672"/>
      <c r="V59" s="673"/>
      <c r="W59" s="674"/>
      <c r="X59" s="674"/>
      <c r="Y59" s="675"/>
      <c r="Z59" s="670"/>
      <c r="AA59" s="671"/>
      <c r="AB59" s="671"/>
      <c r="AC59" s="672"/>
      <c r="AD59" s="631"/>
      <c r="AE59" s="632"/>
      <c r="AF59" s="633"/>
      <c r="AG59"/>
      <c r="AH59"/>
      <c r="AI59"/>
    </row>
    <row r="60" spans="2:35">
      <c r="B60" s="646"/>
      <c r="C60" s="647"/>
      <c r="D60" s="647"/>
      <c r="E60" s="647"/>
      <c r="F60" s="648"/>
      <c r="G60" s="652"/>
      <c r="H60" s="653"/>
      <c r="I60" s="653"/>
      <c r="J60" s="653"/>
      <c r="K60" s="653"/>
      <c r="L60" s="654"/>
      <c r="M60" s="658"/>
      <c r="N60" s="659"/>
      <c r="O60" s="659"/>
      <c r="P60" s="659"/>
      <c r="Q60" s="660"/>
      <c r="R60" s="634"/>
      <c r="S60" s="635"/>
      <c r="T60" s="635"/>
      <c r="U60" s="636"/>
      <c r="V60" s="640"/>
      <c r="W60" s="641"/>
      <c r="X60" s="641"/>
      <c r="Y60" s="642"/>
      <c r="Z60" s="634"/>
      <c r="AA60" s="635"/>
      <c r="AB60" s="635"/>
      <c r="AC60" s="636"/>
      <c r="AD60" s="628"/>
      <c r="AE60" s="629"/>
      <c r="AF60" s="630"/>
      <c r="AG60"/>
      <c r="AH60"/>
      <c r="AI60"/>
    </row>
    <row r="61" spans="2:35">
      <c r="B61" s="676"/>
      <c r="C61" s="677"/>
      <c r="D61" s="677"/>
      <c r="E61" s="677"/>
      <c r="F61" s="678"/>
      <c r="G61" s="679"/>
      <c r="H61" s="680"/>
      <c r="I61" s="680"/>
      <c r="J61" s="680"/>
      <c r="K61" s="680"/>
      <c r="L61" s="681"/>
      <c r="M61" s="682"/>
      <c r="N61" s="683"/>
      <c r="O61" s="683"/>
      <c r="P61" s="683"/>
      <c r="Q61" s="684"/>
      <c r="R61" s="670"/>
      <c r="S61" s="671"/>
      <c r="T61" s="671"/>
      <c r="U61" s="672"/>
      <c r="V61" s="673"/>
      <c r="W61" s="674"/>
      <c r="X61" s="674"/>
      <c r="Y61" s="675"/>
      <c r="Z61" s="670"/>
      <c r="AA61" s="671"/>
      <c r="AB61" s="671"/>
      <c r="AC61" s="672"/>
      <c r="AD61" s="631"/>
      <c r="AE61" s="632"/>
      <c r="AF61" s="633"/>
      <c r="AG61"/>
      <c r="AH61"/>
      <c r="AI61"/>
    </row>
    <row r="62" spans="2:35">
      <c r="B62" s="646"/>
      <c r="C62" s="647"/>
      <c r="D62" s="647"/>
      <c r="E62" s="647"/>
      <c r="F62" s="648"/>
      <c r="G62" s="652"/>
      <c r="H62" s="653"/>
      <c r="I62" s="653"/>
      <c r="J62" s="653"/>
      <c r="K62" s="653"/>
      <c r="L62" s="654"/>
      <c r="M62" s="658"/>
      <c r="N62" s="659"/>
      <c r="O62" s="659"/>
      <c r="P62" s="659"/>
      <c r="Q62" s="660"/>
      <c r="R62" s="634"/>
      <c r="S62" s="635"/>
      <c r="T62" s="635"/>
      <c r="U62" s="636"/>
      <c r="V62" s="640"/>
      <c r="W62" s="641"/>
      <c r="X62" s="641"/>
      <c r="Y62" s="642"/>
      <c r="Z62" s="634"/>
      <c r="AA62" s="635"/>
      <c r="AB62" s="635"/>
      <c r="AC62" s="636"/>
      <c r="AD62" s="628"/>
      <c r="AE62" s="629"/>
      <c r="AF62" s="630"/>
      <c r="AG62"/>
      <c r="AH62"/>
      <c r="AI62"/>
    </row>
    <row r="63" spans="2:35">
      <c r="B63" s="676"/>
      <c r="C63" s="677"/>
      <c r="D63" s="677"/>
      <c r="E63" s="677"/>
      <c r="F63" s="678"/>
      <c r="G63" s="679"/>
      <c r="H63" s="680"/>
      <c r="I63" s="680"/>
      <c r="J63" s="680"/>
      <c r="K63" s="680"/>
      <c r="L63" s="681"/>
      <c r="M63" s="682"/>
      <c r="N63" s="683"/>
      <c r="O63" s="683"/>
      <c r="P63" s="683"/>
      <c r="Q63" s="684"/>
      <c r="R63" s="670"/>
      <c r="S63" s="671"/>
      <c r="T63" s="671"/>
      <c r="U63" s="672"/>
      <c r="V63" s="673"/>
      <c r="W63" s="674"/>
      <c r="X63" s="674"/>
      <c r="Y63" s="675"/>
      <c r="Z63" s="670"/>
      <c r="AA63" s="671"/>
      <c r="AB63" s="671"/>
      <c r="AC63" s="672"/>
      <c r="AD63" s="631"/>
      <c r="AE63" s="632"/>
      <c r="AF63" s="633"/>
      <c r="AG63"/>
      <c r="AH63"/>
      <c r="AI63"/>
    </row>
    <row r="64" spans="2:35">
      <c r="B64" s="646"/>
      <c r="C64" s="647"/>
      <c r="D64" s="647"/>
      <c r="E64" s="647"/>
      <c r="F64" s="648"/>
      <c r="G64" s="652"/>
      <c r="H64" s="653"/>
      <c r="I64" s="653"/>
      <c r="J64" s="653"/>
      <c r="K64" s="653"/>
      <c r="L64" s="654"/>
      <c r="M64" s="658"/>
      <c r="N64" s="659"/>
      <c r="O64" s="659"/>
      <c r="P64" s="659"/>
      <c r="Q64" s="660"/>
      <c r="R64" s="634"/>
      <c r="S64" s="635"/>
      <c r="T64" s="635"/>
      <c r="U64" s="636"/>
      <c r="V64" s="640"/>
      <c r="W64" s="641"/>
      <c r="X64" s="641"/>
      <c r="Y64" s="642"/>
      <c r="Z64" s="634"/>
      <c r="AA64" s="635"/>
      <c r="AB64" s="635"/>
      <c r="AC64" s="636"/>
      <c r="AD64" s="628"/>
      <c r="AE64" s="629"/>
      <c r="AF64" s="630"/>
      <c r="AG64"/>
      <c r="AH64"/>
      <c r="AI64"/>
    </row>
    <row r="65" spans="2:35">
      <c r="B65" s="676"/>
      <c r="C65" s="677"/>
      <c r="D65" s="677"/>
      <c r="E65" s="677"/>
      <c r="F65" s="678"/>
      <c r="G65" s="679"/>
      <c r="H65" s="680"/>
      <c r="I65" s="680"/>
      <c r="J65" s="680"/>
      <c r="K65" s="680"/>
      <c r="L65" s="681"/>
      <c r="M65" s="682"/>
      <c r="N65" s="683"/>
      <c r="O65" s="683"/>
      <c r="P65" s="683"/>
      <c r="Q65" s="684"/>
      <c r="R65" s="670"/>
      <c r="S65" s="671"/>
      <c r="T65" s="671"/>
      <c r="U65" s="672"/>
      <c r="V65" s="673"/>
      <c r="W65" s="674"/>
      <c r="X65" s="674"/>
      <c r="Y65" s="675"/>
      <c r="Z65" s="670"/>
      <c r="AA65" s="671"/>
      <c r="AB65" s="671"/>
      <c r="AC65" s="672"/>
      <c r="AD65" s="631"/>
      <c r="AE65" s="632"/>
      <c r="AF65" s="633"/>
      <c r="AG65"/>
      <c r="AH65"/>
      <c r="AI65"/>
    </row>
    <row r="66" spans="2:35">
      <c r="B66" s="646"/>
      <c r="C66" s="647"/>
      <c r="D66" s="647"/>
      <c r="E66" s="647"/>
      <c r="F66" s="648"/>
      <c r="G66" s="652"/>
      <c r="H66" s="653"/>
      <c r="I66" s="653"/>
      <c r="J66" s="653"/>
      <c r="K66" s="653"/>
      <c r="L66" s="654"/>
      <c r="M66" s="658"/>
      <c r="N66" s="659"/>
      <c r="O66" s="659"/>
      <c r="P66" s="659"/>
      <c r="Q66" s="660"/>
      <c r="R66" s="634"/>
      <c r="S66" s="635"/>
      <c r="T66" s="635"/>
      <c r="U66" s="636"/>
      <c r="V66" s="640"/>
      <c r="W66" s="641"/>
      <c r="X66" s="641"/>
      <c r="Y66" s="642"/>
      <c r="Z66" s="634"/>
      <c r="AA66" s="635"/>
      <c r="AB66" s="635"/>
      <c r="AC66" s="636"/>
      <c r="AD66" s="628"/>
      <c r="AE66" s="629"/>
      <c r="AF66" s="630"/>
      <c r="AG66"/>
      <c r="AH66"/>
      <c r="AI66"/>
    </row>
    <row r="67" spans="2:35">
      <c r="B67" s="676"/>
      <c r="C67" s="677"/>
      <c r="D67" s="677"/>
      <c r="E67" s="677"/>
      <c r="F67" s="678"/>
      <c r="G67" s="679"/>
      <c r="H67" s="680"/>
      <c r="I67" s="680"/>
      <c r="J67" s="680"/>
      <c r="K67" s="680"/>
      <c r="L67" s="681"/>
      <c r="M67" s="682"/>
      <c r="N67" s="683"/>
      <c r="O67" s="683"/>
      <c r="P67" s="683"/>
      <c r="Q67" s="684"/>
      <c r="R67" s="670"/>
      <c r="S67" s="671"/>
      <c r="T67" s="671"/>
      <c r="U67" s="672"/>
      <c r="V67" s="673"/>
      <c r="W67" s="674"/>
      <c r="X67" s="674"/>
      <c r="Y67" s="675"/>
      <c r="Z67" s="670"/>
      <c r="AA67" s="671"/>
      <c r="AB67" s="671"/>
      <c r="AC67" s="672"/>
      <c r="AD67" s="631"/>
      <c r="AE67" s="632"/>
      <c r="AF67" s="633"/>
      <c r="AG67"/>
      <c r="AH67"/>
      <c r="AI67"/>
    </row>
    <row r="68" spans="2:35">
      <c r="B68" s="646"/>
      <c r="C68" s="647"/>
      <c r="D68" s="647"/>
      <c r="E68" s="647"/>
      <c r="F68" s="648"/>
      <c r="G68" s="652"/>
      <c r="H68" s="653"/>
      <c r="I68" s="653"/>
      <c r="J68" s="653"/>
      <c r="K68" s="653"/>
      <c r="L68" s="654"/>
      <c r="M68" s="658"/>
      <c r="N68" s="659"/>
      <c r="O68" s="659"/>
      <c r="P68" s="659"/>
      <c r="Q68" s="660"/>
      <c r="R68" s="634"/>
      <c r="S68" s="635"/>
      <c r="T68" s="635"/>
      <c r="U68" s="636"/>
      <c r="V68" s="640"/>
      <c r="W68" s="641"/>
      <c r="X68" s="641"/>
      <c r="Y68" s="642"/>
      <c r="Z68" s="634"/>
      <c r="AA68" s="635"/>
      <c r="AB68" s="635"/>
      <c r="AC68" s="636"/>
      <c r="AD68" s="628"/>
      <c r="AE68" s="629"/>
      <c r="AF68" s="630"/>
      <c r="AG68"/>
      <c r="AH68"/>
      <c r="AI68"/>
    </row>
    <row r="69" spans="2:35">
      <c r="B69" s="676"/>
      <c r="C69" s="677"/>
      <c r="D69" s="677"/>
      <c r="E69" s="677"/>
      <c r="F69" s="678"/>
      <c r="G69" s="679"/>
      <c r="H69" s="680"/>
      <c r="I69" s="680"/>
      <c r="J69" s="680"/>
      <c r="K69" s="680"/>
      <c r="L69" s="681"/>
      <c r="M69" s="682"/>
      <c r="N69" s="683"/>
      <c r="O69" s="683"/>
      <c r="P69" s="683"/>
      <c r="Q69" s="684"/>
      <c r="R69" s="670"/>
      <c r="S69" s="671"/>
      <c r="T69" s="671"/>
      <c r="U69" s="672"/>
      <c r="V69" s="673"/>
      <c r="W69" s="674"/>
      <c r="X69" s="674"/>
      <c r="Y69" s="675"/>
      <c r="Z69" s="670"/>
      <c r="AA69" s="671"/>
      <c r="AB69" s="671"/>
      <c r="AC69" s="672"/>
      <c r="AD69" s="631"/>
      <c r="AE69" s="632"/>
      <c r="AF69" s="633"/>
      <c r="AG69"/>
      <c r="AH69"/>
      <c r="AI69"/>
    </row>
    <row r="70" spans="2:35">
      <c r="B70" s="646"/>
      <c r="C70" s="647"/>
      <c r="D70" s="647"/>
      <c r="E70" s="647"/>
      <c r="F70" s="648"/>
      <c r="G70" s="652"/>
      <c r="H70" s="653"/>
      <c r="I70" s="653"/>
      <c r="J70" s="653"/>
      <c r="K70" s="653"/>
      <c r="L70" s="654"/>
      <c r="M70" s="658"/>
      <c r="N70" s="659"/>
      <c r="O70" s="659"/>
      <c r="P70" s="659"/>
      <c r="Q70" s="660"/>
      <c r="R70" s="634"/>
      <c r="S70" s="635"/>
      <c r="T70" s="635"/>
      <c r="U70" s="636"/>
      <c r="V70" s="640"/>
      <c r="W70" s="641"/>
      <c r="X70" s="641"/>
      <c r="Y70" s="642"/>
      <c r="Z70" s="634"/>
      <c r="AA70" s="635"/>
      <c r="AB70" s="635"/>
      <c r="AC70" s="636"/>
      <c r="AD70" s="628"/>
      <c r="AE70" s="629"/>
      <c r="AF70" s="630"/>
      <c r="AG70"/>
      <c r="AH70"/>
      <c r="AI70"/>
    </row>
    <row r="71" spans="2:35">
      <c r="B71" s="676"/>
      <c r="C71" s="677"/>
      <c r="D71" s="677"/>
      <c r="E71" s="677"/>
      <c r="F71" s="678"/>
      <c r="G71" s="679"/>
      <c r="H71" s="680"/>
      <c r="I71" s="680"/>
      <c r="J71" s="680"/>
      <c r="K71" s="680"/>
      <c r="L71" s="681"/>
      <c r="M71" s="682"/>
      <c r="N71" s="683"/>
      <c r="O71" s="683"/>
      <c r="P71" s="683"/>
      <c r="Q71" s="684"/>
      <c r="R71" s="670"/>
      <c r="S71" s="671"/>
      <c r="T71" s="671"/>
      <c r="U71" s="672"/>
      <c r="V71" s="673"/>
      <c r="W71" s="674"/>
      <c r="X71" s="674"/>
      <c r="Y71" s="675"/>
      <c r="Z71" s="670"/>
      <c r="AA71" s="671"/>
      <c r="AB71" s="671"/>
      <c r="AC71" s="672"/>
      <c r="AD71" s="631"/>
      <c r="AE71" s="632"/>
      <c r="AF71" s="633"/>
      <c r="AG71"/>
      <c r="AH71"/>
      <c r="AI71"/>
    </row>
    <row r="72" spans="2:35">
      <c r="B72" s="646"/>
      <c r="C72" s="647"/>
      <c r="D72" s="647"/>
      <c r="E72" s="647"/>
      <c r="F72" s="648"/>
      <c r="G72" s="652"/>
      <c r="H72" s="653"/>
      <c r="I72" s="653"/>
      <c r="J72" s="653"/>
      <c r="K72" s="653"/>
      <c r="L72" s="654"/>
      <c r="M72" s="658"/>
      <c r="N72" s="659"/>
      <c r="O72" s="659"/>
      <c r="P72" s="659"/>
      <c r="Q72" s="660"/>
      <c r="R72" s="634"/>
      <c r="S72" s="635"/>
      <c r="T72" s="635"/>
      <c r="U72" s="636"/>
      <c r="V72" s="640"/>
      <c r="W72" s="641"/>
      <c r="X72" s="641"/>
      <c r="Y72" s="642"/>
      <c r="Z72" s="634"/>
      <c r="AA72" s="635"/>
      <c r="AB72" s="635"/>
      <c r="AC72" s="636"/>
      <c r="AD72" s="664"/>
      <c r="AE72" s="665"/>
      <c r="AF72" s="666"/>
      <c r="AG72"/>
      <c r="AH72"/>
      <c r="AI72"/>
    </row>
    <row r="73" spans="2:35">
      <c r="B73" s="649"/>
      <c r="C73" s="650"/>
      <c r="D73" s="650"/>
      <c r="E73" s="650"/>
      <c r="F73" s="651"/>
      <c r="G73" s="655"/>
      <c r="H73" s="656"/>
      <c r="I73" s="656"/>
      <c r="J73" s="656"/>
      <c r="K73" s="656"/>
      <c r="L73" s="657"/>
      <c r="M73" s="661"/>
      <c r="N73" s="662"/>
      <c r="O73" s="662"/>
      <c r="P73" s="662"/>
      <c r="Q73" s="663"/>
      <c r="R73" s="637"/>
      <c r="S73" s="638"/>
      <c r="T73" s="638"/>
      <c r="U73" s="639"/>
      <c r="V73" s="643"/>
      <c r="W73" s="644"/>
      <c r="X73" s="644"/>
      <c r="Y73" s="645"/>
      <c r="Z73" s="637"/>
      <c r="AA73" s="638"/>
      <c r="AB73" s="638"/>
      <c r="AC73" s="639"/>
      <c r="AD73" s="667"/>
      <c r="AE73" s="668"/>
      <c r="AF73" s="669"/>
      <c r="AG73"/>
      <c r="AH73"/>
      <c r="AI73"/>
    </row>
  </sheetData>
  <sheetProtection sheet="1" formatCells="0" formatColumns="0" formatRows="0" insertRows="0" deleteRows="0"/>
  <mergeCells count="213">
    <mergeCell ref="V52:Y53"/>
    <mergeCell ref="Z52:AC53"/>
    <mergeCell ref="B50:F51"/>
    <mergeCell ref="G50:L51"/>
    <mergeCell ref="M50:Q51"/>
    <mergeCell ref="R50:U51"/>
    <mergeCell ref="V50:Y51"/>
    <mergeCell ref="Z50:AC51"/>
    <mergeCell ref="B52:F53"/>
    <mergeCell ref="G52:L53"/>
    <mergeCell ref="M52:Q53"/>
    <mergeCell ref="R52:U53"/>
    <mergeCell ref="B46:F47"/>
    <mergeCell ref="G46:L47"/>
    <mergeCell ref="M46:Q47"/>
    <mergeCell ref="R46:U47"/>
    <mergeCell ref="V46:Y47"/>
    <mergeCell ref="Z46:AC47"/>
    <mergeCell ref="B48:F49"/>
    <mergeCell ref="G48:L49"/>
    <mergeCell ref="M48:Q49"/>
    <mergeCell ref="R48:U49"/>
    <mergeCell ref="V48:Y49"/>
    <mergeCell ref="Z48:AC49"/>
    <mergeCell ref="B42:F43"/>
    <mergeCell ref="G42:L43"/>
    <mergeCell ref="M42:Q43"/>
    <mergeCell ref="R42:U43"/>
    <mergeCell ref="V42:Y43"/>
    <mergeCell ref="Z42:AC43"/>
    <mergeCell ref="B44:F45"/>
    <mergeCell ref="G44:L45"/>
    <mergeCell ref="M44:Q45"/>
    <mergeCell ref="R44:U45"/>
    <mergeCell ref="V44:Y45"/>
    <mergeCell ref="Z44:AC45"/>
    <mergeCell ref="M38:Q39"/>
    <mergeCell ref="R38:U39"/>
    <mergeCell ref="V38:Y39"/>
    <mergeCell ref="Z38:AC39"/>
    <mergeCell ref="B40:F41"/>
    <mergeCell ref="G40:L41"/>
    <mergeCell ref="M40:Q41"/>
    <mergeCell ref="R40:U41"/>
    <mergeCell ref="V40:Y41"/>
    <mergeCell ref="Z40:AC41"/>
    <mergeCell ref="AD34:AF35"/>
    <mergeCell ref="AD48:AF49"/>
    <mergeCell ref="AD50:AF51"/>
    <mergeCell ref="B32:F32"/>
    <mergeCell ref="G32:L32"/>
    <mergeCell ref="M32:Q32"/>
    <mergeCell ref="R32:U32"/>
    <mergeCell ref="V32:Y32"/>
    <mergeCell ref="Z32:AC32"/>
    <mergeCell ref="AD32:AF32"/>
    <mergeCell ref="B34:F35"/>
    <mergeCell ref="G34:L35"/>
    <mergeCell ref="M34:Q35"/>
    <mergeCell ref="R34:U35"/>
    <mergeCell ref="V34:Y35"/>
    <mergeCell ref="Z34:AC35"/>
    <mergeCell ref="B36:F37"/>
    <mergeCell ref="G36:L37"/>
    <mergeCell ref="M36:Q37"/>
    <mergeCell ref="R36:U37"/>
    <mergeCell ref="V36:Y37"/>
    <mergeCell ref="Z36:AC37"/>
    <mergeCell ref="B38:F39"/>
    <mergeCell ref="G38:L39"/>
    <mergeCell ref="U24:Z24"/>
    <mergeCell ref="AA24:AF24"/>
    <mergeCell ref="U25:Z25"/>
    <mergeCell ref="AA25:AF25"/>
    <mergeCell ref="U26:Z26"/>
    <mergeCell ref="AA26:AF26"/>
    <mergeCell ref="U27:Z27"/>
    <mergeCell ref="AA27:AF27"/>
    <mergeCell ref="U28:Z28"/>
    <mergeCell ref="AA28:AF28"/>
    <mergeCell ref="U19:Z19"/>
    <mergeCell ref="AA19:AF19"/>
    <mergeCell ref="U20:Z20"/>
    <mergeCell ref="AA20:AF20"/>
    <mergeCell ref="U21:Z21"/>
    <mergeCell ref="AA21:AF21"/>
    <mergeCell ref="U22:Z22"/>
    <mergeCell ref="AA22:AF22"/>
    <mergeCell ref="U23:Z23"/>
    <mergeCell ref="AA23:AF23"/>
    <mergeCell ref="U13:Z13"/>
    <mergeCell ref="AA13:AF13"/>
    <mergeCell ref="U14:Z14"/>
    <mergeCell ref="AA14:AF14"/>
    <mergeCell ref="U17:Z17"/>
    <mergeCell ref="AA17:AF17"/>
    <mergeCell ref="B13:T13"/>
    <mergeCell ref="B14:T14"/>
    <mergeCell ref="B17:T17"/>
    <mergeCell ref="U10:Z10"/>
    <mergeCell ref="AA10:AF10"/>
    <mergeCell ref="U11:Z11"/>
    <mergeCell ref="AA11:AF11"/>
    <mergeCell ref="U12:Z12"/>
    <mergeCell ref="AA12:AF12"/>
    <mergeCell ref="B10:T10"/>
    <mergeCell ref="B11:T11"/>
    <mergeCell ref="B12:T12"/>
    <mergeCell ref="U7:Z7"/>
    <mergeCell ref="AA7:AF7"/>
    <mergeCell ref="U8:Z8"/>
    <mergeCell ref="AA8:AF8"/>
    <mergeCell ref="U9:Z9"/>
    <mergeCell ref="AA9:AF9"/>
    <mergeCell ref="B7:T7"/>
    <mergeCell ref="B8:T8"/>
    <mergeCell ref="B9:T9"/>
    <mergeCell ref="U3:Z3"/>
    <mergeCell ref="AA3:AF3"/>
    <mergeCell ref="U5:Z5"/>
    <mergeCell ref="AA5:AF5"/>
    <mergeCell ref="U6:Z6"/>
    <mergeCell ref="AA6:AF6"/>
    <mergeCell ref="B3:T3"/>
    <mergeCell ref="B5:T5"/>
    <mergeCell ref="B6:T6"/>
    <mergeCell ref="R56:U57"/>
    <mergeCell ref="V56:Y57"/>
    <mergeCell ref="Z56:AC57"/>
    <mergeCell ref="B56:F57"/>
    <mergeCell ref="G56:L57"/>
    <mergeCell ref="M56:Q57"/>
    <mergeCell ref="R54:U55"/>
    <mergeCell ref="V54:Y55"/>
    <mergeCell ref="Z54:AC55"/>
    <mergeCell ref="B54:F55"/>
    <mergeCell ref="G54:L55"/>
    <mergeCell ref="M54:Q55"/>
    <mergeCell ref="R60:U61"/>
    <mergeCell ref="V60:Y61"/>
    <mergeCell ref="Z60:AC61"/>
    <mergeCell ref="B60:F61"/>
    <mergeCell ref="G60:L61"/>
    <mergeCell ref="M60:Q61"/>
    <mergeCell ref="R58:U59"/>
    <mergeCell ref="V58:Y59"/>
    <mergeCell ref="Z58:AC59"/>
    <mergeCell ref="B58:F59"/>
    <mergeCell ref="G58:L59"/>
    <mergeCell ref="M58:Q59"/>
    <mergeCell ref="R64:U65"/>
    <mergeCell ref="V64:Y65"/>
    <mergeCell ref="Z64:AC65"/>
    <mergeCell ref="B64:F65"/>
    <mergeCell ref="G64:L65"/>
    <mergeCell ref="M64:Q65"/>
    <mergeCell ref="AD64:AF65"/>
    <mergeCell ref="R62:U63"/>
    <mergeCell ref="V62:Y63"/>
    <mergeCell ref="Z62:AC63"/>
    <mergeCell ref="B62:F63"/>
    <mergeCell ref="G62:L63"/>
    <mergeCell ref="M62:Q63"/>
    <mergeCell ref="R68:U69"/>
    <mergeCell ref="V68:Y69"/>
    <mergeCell ref="Z68:AC69"/>
    <mergeCell ref="B68:F69"/>
    <mergeCell ref="G68:L69"/>
    <mergeCell ref="M68:Q69"/>
    <mergeCell ref="AD68:AF69"/>
    <mergeCell ref="R66:U67"/>
    <mergeCell ref="V66:Y67"/>
    <mergeCell ref="Z66:AC67"/>
    <mergeCell ref="B66:F67"/>
    <mergeCell ref="G66:L67"/>
    <mergeCell ref="M66:Q67"/>
    <mergeCell ref="AD66:AF67"/>
    <mergeCell ref="R72:U73"/>
    <mergeCell ref="V72:Y73"/>
    <mergeCell ref="Z72:AC73"/>
    <mergeCell ref="B72:F73"/>
    <mergeCell ref="G72:L73"/>
    <mergeCell ref="M72:Q73"/>
    <mergeCell ref="AD72:AF73"/>
    <mergeCell ref="R70:U71"/>
    <mergeCell ref="V70:Y71"/>
    <mergeCell ref="Z70:AC71"/>
    <mergeCell ref="B70:F71"/>
    <mergeCell ref="G70:L71"/>
    <mergeCell ref="M70:Q71"/>
    <mergeCell ref="AD70:AF71"/>
    <mergeCell ref="AD52:AF53"/>
    <mergeCell ref="AD54:AF55"/>
    <mergeCell ref="AD56:AF57"/>
    <mergeCell ref="AD58:AF59"/>
    <mergeCell ref="AD60:AF61"/>
    <mergeCell ref="AD62:AF63"/>
    <mergeCell ref="AD36:AF37"/>
    <mergeCell ref="AD38:AF39"/>
    <mergeCell ref="AD40:AF41"/>
    <mergeCell ref="AD42:AF43"/>
    <mergeCell ref="AD44:AF45"/>
    <mergeCell ref="AD46:AF47"/>
    <mergeCell ref="B28:T28"/>
    <mergeCell ref="B27:T27"/>
    <mergeCell ref="B19:T19"/>
    <mergeCell ref="B20:T20"/>
    <mergeCell ref="B21:T21"/>
    <mergeCell ref="B22:T22"/>
    <mergeCell ref="B23:T23"/>
    <mergeCell ref="B24:T24"/>
    <mergeCell ref="B25:T25"/>
    <mergeCell ref="B26:T26"/>
  </mergeCells>
  <phoneticPr fontId="3"/>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rowBreaks count="1" manualBreakCount="1">
    <brk id="29" max="32"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L160"/>
  <sheetViews>
    <sheetView view="pageBreakPreview" zoomScaleNormal="100" zoomScaleSheetLayoutView="100" workbookViewId="0">
      <selection activeCell="S31" sqref="S31"/>
    </sheetView>
  </sheetViews>
  <sheetFormatPr defaultColWidth="9" defaultRowHeight="13.5"/>
  <cols>
    <col min="1" max="1" width="4.625" style="8" customWidth="1"/>
    <col min="2" max="2" width="2" style="8" customWidth="1"/>
    <col min="3" max="3" width="4.125" style="8" customWidth="1"/>
    <col min="4" max="4" width="25.125" style="8" customWidth="1"/>
    <col min="5" max="5" width="13.625" style="8" customWidth="1"/>
    <col min="6" max="6" width="2" style="8" customWidth="1"/>
    <col min="7" max="7" width="4.125" style="8" customWidth="1"/>
    <col min="8" max="8" width="25.125" style="8" customWidth="1"/>
    <col min="9" max="9" width="12.625" style="8" customWidth="1"/>
    <col min="10" max="10" width="4.625" style="8" customWidth="1"/>
    <col min="11" max="11" width="9" style="8"/>
    <col min="12" max="12" width="9" style="8" hidden="1" customWidth="1"/>
  </cols>
  <sheetData>
    <row r="1" spans="1:12" ht="14.25">
      <c r="A1" s="103" t="s">
        <v>884</v>
      </c>
      <c r="B1" s="2"/>
      <c r="C1" s="2"/>
      <c r="D1" s="2"/>
      <c r="E1" s="2"/>
      <c r="F1" s="2"/>
      <c r="G1" s="2"/>
      <c r="H1" s="2"/>
      <c r="I1" s="2"/>
      <c r="J1" s="2"/>
      <c r="K1" s="2"/>
      <c r="L1" s="2"/>
    </row>
    <row r="2" spans="1:12">
      <c r="A2" s="104" t="s">
        <v>679</v>
      </c>
      <c r="B2" s="2" t="s">
        <v>885</v>
      </c>
      <c r="C2" s="2"/>
      <c r="D2" s="2"/>
      <c r="F2" s="2"/>
      <c r="G2" s="2"/>
      <c r="H2" s="2"/>
      <c r="J2" s="2"/>
      <c r="K2" s="2"/>
      <c r="L2" s="2"/>
    </row>
    <row r="3" spans="1:12">
      <c r="A3" s="99"/>
      <c r="B3" s="2"/>
      <c r="C3" s="2"/>
      <c r="D3" s="100"/>
      <c r="F3" s="2"/>
      <c r="G3" s="2"/>
      <c r="H3" s="744" t="str">
        <f>表紙!E8</f>
        <v>令和　年  月  日まで</v>
      </c>
      <c r="I3" s="744"/>
      <c r="J3" s="2"/>
      <c r="K3" s="2"/>
      <c r="L3" s="2"/>
    </row>
    <row r="4" spans="1:12">
      <c r="A4" s="2"/>
      <c r="C4" s="2"/>
      <c r="D4" s="3"/>
      <c r="F4" s="2"/>
      <c r="G4" s="2"/>
      <c r="H4" s="2"/>
      <c r="I4" s="181"/>
      <c r="J4" s="2"/>
    </row>
    <row r="5" spans="1:12" ht="13.7" customHeight="1">
      <c r="B5" s="748" t="s">
        <v>886</v>
      </c>
      <c r="C5" s="747"/>
      <c r="D5" s="401"/>
      <c r="E5" s="4" t="s">
        <v>887</v>
      </c>
      <c r="F5" s="746" t="s">
        <v>886</v>
      </c>
      <c r="G5" s="747"/>
      <c r="H5" s="401"/>
      <c r="I5" s="101" t="s">
        <v>887</v>
      </c>
      <c r="L5" s="8" t="s">
        <v>888</v>
      </c>
    </row>
    <row r="6" spans="1:12">
      <c r="B6" s="102" t="s">
        <v>889</v>
      </c>
      <c r="C6" s="15"/>
      <c r="D6" s="15"/>
      <c r="E6" s="5" t="s">
        <v>328</v>
      </c>
      <c r="F6" s="14" t="s">
        <v>890</v>
      </c>
      <c r="G6" s="15"/>
      <c r="H6" s="16"/>
      <c r="I6" s="6" t="s">
        <v>328</v>
      </c>
      <c r="L6" s="8" t="s">
        <v>891</v>
      </c>
    </row>
    <row r="7" spans="1:12">
      <c r="B7" s="7" t="s">
        <v>892</v>
      </c>
      <c r="E7" s="9">
        <f>SUM(E8:E30)</f>
        <v>0</v>
      </c>
      <c r="F7" s="10" t="s">
        <v>893</v>
      </c>
      <c r="H7" s="11"/>
      <c r="I7" s="12">
        <f>SUM(I11,I15,I16:I33)</f>
        <v>0</v>
      </c>
    </row>
    <row r="8" spans="1:12">
      <c r="B8" s="7"/>
      <c r="C8" s="39">
        <v>1</v>
      </c>
      <c r="D8" s="8" t="s">
        <v>894</v>
      </c>
      <c r="E8" s="166"/>
      <c r="F8" s="10"/>
      <c r="G8" s="39">
        <v>1</v>
      </c>
      <c r="H8" s="11" t="s">
        <v>895</v>
      </c>
      <c r="I8" s="168"/>
    </row>
    <row r="9" spans="1:12">
      <c r="B9" s="7"/>
      <c r="C9" s="39">
        <v>2</v>
      </c>
      <c r="D9" s="8" t="s">
        <v>896</v>
      </c>
      <c r="E9" s="166"/>
      <c r="F9" s="10"/>
      <c r="G9" s="39">
        <v>2</v>
      </c>
      <c r="H9" s="11" t="s">
        <v>897</v>
      </c>
      <c r="I9" s="168"/>
      <c r="L9" s="8" t="s">
        <v>898</v>
      </c>
    </row>
    <row r="10" spans="1:12">
      <c r="B10" s="7"/>
      <c r="C10" s="39">
        <v>3</v>
      </c>
      <c r="D10" s="8" t="s">
        <v>899</v>
      </c>
      <c r="E10" s="166"/>
      <c r="F10" s="10"/>
      <c r="G10" s="39">
        <v>3</v>
      </c>
      <c r="H10" s="11" t="s">
        <v>900</v>
      </c>
      <c r="I10" s="168"/>
      <c r="L10" s="8" t="s">
        <v>901</v>
      </c>
    </row>
    <row r="11" spans="1:12">
      <c r="B11" s="7"/>
      <c r="C11" s="39">
        <v>4</v>
      </c>
      <c r="D11" s="8" t="s">
        <v>902</v>
      </c>
      <c r="E11" s="166"/>
      <c r="F11" s="10"/>
      <c r="H11" s="21" t="s">
        <v>903</v>
      </c>
      <c r="I11" s="12">
        <f>SUM(I8:I10)</f>
        <v>0</v>
      </c>
      <c r="L11" s="8" t="s">
        <v>904</v>
      </c>
    </row>
    <row r="12" spans="1:12">
      <c r="B12" s="7"/>
      <c r="C12" s="39">
        <v>5</v>
      </c>
      <c r="D12" s="8" t="s">
        <v>905</v>
      </c>
      <c r="E12" s="166"/>
      <c r="F12" s="10"/>
      <c r="G12" s="39">
        <v>4</v>
      </c>
      <c r="H12" s="11" t="s">
        <v>906</v>
      </c>
      <c r="I12" s="168"/>
    </row>
    <row r="13" spans="1:12">
      <c r="B13" s="7"/>
      <c r="C13" s="39">
        <v>6</v>
      </c>
      <c r="D13" s="8" t="s">
        <v>907</v>
      </c>
      <c r="E13" s="166"/>
      <c r="F13" s="10"/>
      <c r="G13" s="39">
        <v>5</v>
      </c>
      <c r="H13" s="11" t="s">
        <v>908</v>
      </c>
      <c r="I13" s="168"/>
    </row>
    <row r="14" spans="1:12">
      <c r="B14" s="7"/>
      <c r="C14" s="39">
        <v>7</v>
      </c>
      <c r="D14" s="8" t="s">
        <v>909</v>
      </c>
      <c r="E14" s="166"/>
      <c r="F14" s="10"/>
      <c r="G14" s="39">
        <v>6</v>
      </c>
      <c r="H14" s="11" t="s">
        <v>910</v>
      </c>
      <c r="I14" s="168"/>
    </row>
    <row r="15" spans="1:12">
      <c r="B15" s="7"/>
      <c r="C15" s="39">
        <v>8</v>
      </c>
      <c r="D15" s="8" t="s">
        <v>911</v>
      </c>
      <c r="E15" s="166"/>
      <c r="F15" s="10"/>
      <c r="H15" s="21" t="s">
        <v>903</v>
      </c>
      <c r="I15" s="12">
        <f>SUM(I12:I14)</f>
        <v>0</v>
      </c>
    </row>
    <row r="16" spans="1:12">
      <c r="B16" s="7"/>
      <c r="C16" s="39">
        <v>9</v>
      </c>
      <c r="D16" s="8" t="s">
        <v>912</v>
      </c>
      <c r="E16" s="166"/>
      <c r="F16" s="10"/>
      <c r="G16" s="39">
        <v>7</v>
      </c>
      <c r="H16" s="11" t="s">
        <v>913</v>
      </c>
      <c r="I16" s="168"/>
    </row>
    <row r="17" spans="2:9">
      <c r="B17" s="7"/>
      <c r="C17" s="39">
        <v>10</v>
      </c>
      <c r="D17" s="8" t="s">
        <v>914</v>
      </c>
      <c r="E17" s="166"/>
      <c r="F17" s="10"/>
      <c r="G17" s="39">
        <v>8</v>
      </c>
      <c r="H17" s="11" t="s">
        <v>915</v>
      </c>
      <c r="I17" s="168"/>
    </row>
    <row r="18" spans="2:9">
      <c r="B18" s="7"/>
      <c r="C18" s="39">
        <v>11</v>
      </c>
      <c r="D18" s="8" t="s">
        <v>916</v>
      </c>
      <c r="E18" s="166"/>
      <c r="F18" s="10"/>
      <c r="G18" s="39">
        <v>9</v>
      </c>
      <c r="H18" s="11" t="s">
        <v>917</v>
      </c>
      <c r="I18" s="168"/>
    </row>
    <row r="19" spans="2:9">
      <c r="B19" s="7"/>
      <c r="C19" s="39">
        <v>12</v>
      </c>
      <c r="D19" s="8" t="s">
        <v>918</v>
      </c>
      <c r="E19" s="166"/>
      <c r="F19" s="10"/>
      <c r="G19" s="39">
        <v>10</v>
      </c>
      <c r="H19" s="11" t="s">
        <v>919</v>
      </c>
      <c r="I19" s="168"/>
    </row>
    <row r="20" spans="2:9">
      <c r="B20" s="7"/>
      <c r="C20" s="39">
        <v>13</v>
      </c>
      <c r="D20" s="8" t="s">
        <v>920</v>
      </c>
      <c r="E20" s="166"/>
      <c r="F20" s="10"/>
      <c r="G20" s="39">
        <v>11</v>
      </c>
      <c r="H20" s="11" t="s">
        <v>921</v>
      </c>
      <c r="I20" s="168"/>
    </row>
    <row r="21" spans="2:9">
      <c r="B21" s="7"/>
      <c r="C21" s="39">
        <v>14</v>
      </c>
      <c r="D21" s="8" t="s">
        <v>922</v>
      </c>
      <c r="E21" s="166"/>
      <c r="F21" s="10"/>
      <c r="G21" s="39">
        <v>12</v>
      </c>
      <c r="H21" s="11" t="s">
        <v>923</v>
      </c>
      <c r="I21" s="168"/>
    </row>
    <row r="22" spans="2:9">
      <c r="B22" s="7"/>
      <c r="C22" s="39">
        <v>15</v>
      </c>
      <c r="D22" s="8" t="s">
        <v>924</v>
      </c>
      <c r="E22" s="166"/>
      <c r="F22" s="10"/>
      <c r="G22" s="39">
        <v>13</v>
      </c>
      <c r="H22" s="11" t="s">
        <v>925</v>
      </c>
      <c r="I22" s="168"/>
    </row>
    <row r="23" spans="2:9">
      <c r="B23" s="7"/>
      <c r="C23" s="39">
        <v>16</v>
      </c>
      <c r="D23" s="8" t="s">
        <v>926</v>
      </c>
      <c r="E23" s="166"/>
      <c r="F23" s="10"/>
      <c r="G23" s="39">
        <v>14</v>
      </c>
      <c r="H23" s="11" t="s">
        <v>927</v>
      </c>
      <c r="I23" s="168"/>
    </row>
    <row r="24" spans="2:9">
      <c r="B24" s="7"/>
      <c r="C24" s="39">
        <f>IF(D24&gt;0,COUNTA(D$8:D23)-COUNT(D$8:D23)+1,0)</f>
        <v>0</v>
      </c>
      <c r="D24" s="167"/>
      <c r="E24" s="166"/>
      <c r="F24" s="10"/>
      <c r="G24" s="39">
        <v>15</v>
      </c>
      <c r="H24" s="11" t="s">
        <v>928</v>
      </c>
      <c r="I24" s="168"/>
    </row>
    <row r="25" spans="2:9">
      <c r="B25" s="7"/>
      <c r="C25" s="39">
        <f>IF(D25&gt;0,COUNTA(D$8:D24)-COUNT(D$8:D24)+1,0)</f>
        <v>0</v>
      </c>
      <c r="D25" s="167"/>
      <c r="E25" s="166"/>
      <c r="F25" s="10"/>
      <c r="G25" s="39">
        <v>16</v>
      </c>
      <c r="H25" s="11" t="s">
        <v>929</v>
      </c>
      <c r="I25" s="168"/>
    </row>
    <row r="26" spans="2:9">
      <c r="B26" s="7"/>
      <c r="C26" s="39">
        <f>IF(D26&gt;0,COUNTA(D$8:D25)-COUNT(D$8:D25)+1,0)</f>
        <v>0</v>
      </c>
      <c r="D26" s="167"/>
      <c r="E26" s="166"/>
      <c r="F26" s="10"/>
      <c r="G26" s="39">
        <v>17</v>
      </c>
      <c r="H26" s="11" t="s">
        <v>930</v>
      </c>
      <c r="I26" s="168"/>
    </row>
    <row r="27" spans="2:9">
      <c r="B27" s="7"/>
      <c r="C27" s="39">
        <f>IF(D27&gt;0,COUNTA(D$8:D26)-COUNT(D$8:D26)+1,0)</f>
        <v>0</v>
      </c>
      <c r="D27" s="167"/>
      <c r="E27" s="166"/>
      <c r="F27" s="10"/>
      <c r="G27" s="39">
        <v>18</v>
      </c>
      <c r="H27" s="11" t="s">
        <v>931</v>
      </c>
      <c r="I27" s="168"/>
    </row>
    <row r="28" spans="2:9">
      <c r="B28" s="7"/>
      <c r="C28" s="39">
        <f>IF(D28&gt;0,COUNTA(D$8:D27)-COUNT(D$8:D27)+1,0)</f>
        <v>0</v>
      </c>
      <c r="D28" s="167"/>
      <c r="E28" s="166"/>
      <c r="F28" s="10"/>
      <c r="G28" s="39">
        <f>IF(H28&gt;0,COUNTA(H$8:H27)-COUNT(H$8:H27)-1,0)</f>
        <v>0</v>
      </c>
      <c r="H28" s="169"/>
      <c r="I28" s="168"/>
    </row>
    <row r="29" spans="2:9">
      <c r="B29" s="7"/>
      <c r="C29" s="39">
        <f>IF(D29&gt;0,COUNTA(D$8:D28)-COUNT(D$8:D28)+1,0)</f>
        <v>0</v>
      </c>
      <c r="D29" s="167"/>
      <c r="E29" s="166"/>
      <c r="F29" s="10"/>
      <c r="G29" s="39">
        <f>IF(H29&gt;0,COUNTA(H$8:H28)-COUNT(H$8:H28)-1,0)</f>
        <v>0</v>
      </c>
      <c r="H29" s="169"/>
      <c r="I29" s="168"/>
    </row>
    <row r="30" spans="2:9">
      <c r="B30" s="7"/>
      <c r="C30" s="39">
        <f>IF(D30&gt;0,COUNTA(D$8:D27)-COUNT(D$8:D27)+1,0)</f>
        <v>17</v>
      </c>
      <c r="D30" s="8" t="s">
        <v>932</v>
      </c>
      <c r="E30" s="166"/>
      <c r="F30" s="10"/>
      <c r="G30" s="39">
        <f>IF(H30&gt;0,COUNTA(H$8:H29)-COUNT(H$8:H29)-1,0)</f>
        <v>0</v>
      </c>
      <c r="H30" s="169"/>
      <c r="I30" s="168"/>
    </row>
    <row r="31" spans="2:9">
      <c r="B31" s="7"/>
      <c r="E31" s="9"/>
      <c r="F31" s="10"/>
      <c r="G31" s="39">
        <f>IF(H31&gt;0,COUNTA(H$8:H30)-COUNT(H$8:H30)-1,0)</f>
        <v>0</v>
      </c>
      <c r="H31" s="169"/>
      <c r="I31" s="168"/>
    </row>
    <row r="32" spans="2:9">
      <c r="B32" s="7" t="s">
        <v>933</v>
      </c>
      <c r="E32" s="9">
        <f>SUM(E33,E47,E58)</f>
        <v>0</v>
      </c>
      <c r="F32" s="10"/>
      <c r="G32" s="39">
        <f>IF(H32&gt;0,COUNTA(H$8:H31)-COUNT(H$8:H31)-1,0)</f>
        <v>0</v>
      </c>
      <c r="H32" s="169"/>
      <c r="I32" s="168"/>
    </row>
    <row r="33" spans="2:9">
      <c r="B33" s="7"/>
      <c r="C33" s="8" t="s">
        <v>934</v>
      </c>
      <c r="E33" s="9">
        <f>SUM(E34:E46)</f>
        <v>0</v>
      </c>
      <c r="F33" s="10"/>
      <c r="G33" s="39">
        <f>IF(H33&gt;0,COUNTA(H$8:H32)-COUNT(H$8:H32)-1,0)</f>
        <v>0</v>
      </c>
      <c r="H33" s="169"/>
      <c r="I33" s="168"/>
    </row>
    <row r="34" spans="2:9">
      <c r="B34" s="7"/>
      <c r="C34" s="39">
        <v>1</v>
      </c>
      <c r="D34" s="8" t="s">
        <v>935</v>
      </c>
      <c r="E34" s="166"/>
      <c r="F34" s="10"/>
      <c r="G34" s="40"/>
      <c r="H34" s="11"/>
      <c r="I34" s="151"/>
    </row>
    <row r="35" spans="2:9">
      <c r="B35" s="7"/>
      <c r="C35" s="39">
        <v>2</v>
      </c>
      <c r="D35" s="8" t="s">
        <v>936</v>
      </c>
      <c r="E35" s="166"/>
      <c r="F35" s="10" t="s">
        <v>937</v>
      </c>
      <c r="H35" s="11"/>
      <c r="I35" s="12">
        <f>SUM(I36:I44)</f>
        <v>0</v>
      </c>
    </row>
    <row r="36" spans="2:9">
      <c r="B36" s="7"/>
      <c r="C36" s="39">
        <v>3</v>
      </c>
      <c r="D36" s="8" t="s">
        <v>938</v>
      </c>
      <c r="E36" s="166"/>
      <c r="F36" s="10"/>
      <c r="G36" s="39">
        <v>1</v>
      </c>
      <c r="H36" s="11" t="s">
        <v>939</v>
      </c>
      <c r="I36" s="168"/>
    </row>
    <row r="37" spans="2:9">
      <c r="B37" s="7"/>
      <c r="C37" s="39">
        <v>4</v>
      </c>
      <c r="D37" s="13" t="s">
        <v>940</v>
      </c>
      <c r="E37" s="166"/>
      <c r="F37" s="10"/>
      <c r="G37" s="39">
        <v>2</v>
      </c>
      <c r="H37" s="11" t="s">
        <v>941</v>
      </c>
      <c r="I37" s="168"/>
    </row>
    <row r="38" spans="2:9">
      <c r="B38" s="7"/>
      <c r="C38" s="39">
        <v>5</v>
      </c>
      <c r="D38" s="8" t="s">
        <v>942</v>
      </c>
      <c r="E38" s="166"/>
      <c r="F38" s="10"/>
      <c r="G38" s="39">
        <v>3</v>
      </c>
      <c r="H38" s="11" t="s">
        <v>943</v>
      </c>
      <c r="I38" s="168"/>
    </row>
    <row r="39" spans="2:9">
      <c r="B39" s="7"/>
      <c r="C39" s="39">
        <v>6</v>
      </c>
      <c r="D39" s="8" t="s">
        <v>944</v>
      </c>
      <c r="E39" s="166"/>
      <c r="F39" s="10"/>
      <c r="G39" s="39">
        <v>4</v>
      </c>
      <c r="H39" s="11" t="s">
        <v>945</v>
      </c>
      <c r="I39" s="168"/>
    </row>
    <row r="40" spans="2:9">
      <c r="B40" s="7"/>
      <c r="C40" s="39">
        <v>7</v>
      </c>
      <c r="D40" s="8" t="s">
        <v>946</v>
      </c>
      <c r="E40" s="166"/>
      <c r="F40" s="10"/>
      <c r="G40" s="39">
        <f>IF(H40&gt;0,COUNTA(H$36:H39)-COUNT(H$36:H39)+1,0)</f>
        <v>0</v>
      </c>
      <c r="H40" s="375"/>
      <c r="I40" s="168"/>
    </row>
    <row r="41" spans="2:9">
      <c r="B41" s="7"/>
      <c r="C41" s="39">
        <f>IF(D41&gt;0,COUNTA(D$34:D40)-COUNT(D$34:D40)+1,0)</f>
        <v>0</v>
      </c>
      <c r="D41" s="167"/>
      <c r="E41" s="166"/>
      <c r="F41" s="10"/>
      <c r="G41" s="39">
        <f>IF(H41&gt;0,COUNTA(H$36:H40)-COUNT(H$36:H40)+1,0)</f>
        <v>0</v>
      </c>
      <c r="H41" s="169"/>
      <c r="I41" s="168"/>
    </row>
    <row r="42" spans="2:9">
      <c r="B42" s="7"/>
      <c r="C42" s="39">
        <f>IF(D42&gt;0,COUNTA(D$34:D41)-COUNT(D$34:D41)+1,0)</f>
        <v>0</v>
      </c>
      <c r="D42" s="167"/>
      <c r="E42" s="166"/>
      <c r="F42" s="10"/>
      <c r="G42" s="39">
        <f>IF(H42&gt;0,COUNTA(H$36:H41)-COUNT(H$36:H41)+1,0)</f>
        <v>0</v>
      </c>
      <c r="H42" s="169"/>
      <c r="I42" s="168"/>
    </row>
    <row r="43" spans="2:9">
      <c r="B43" s="7"/>
      <c r="C43" s="39">
        <f>IF(D43&gt;0,COUNTA(D$34:D42)-COUNT(D$34:D42)+1,0)</f>
        <v>0</v>
      </c>
      <c r="D43" s="167"/>
      <c r="E43" s="166"/>
      <c r="F43" s="10"/>
      <c r="G43" s="39">
        <f>IF(H43&gt;0,COUNTA(H$36:H42)-COUNT(H$36:H42)+1,0)</f>
        <v>0</v>
      </c>
      <c r="H43" s="169"/>
      <c r="I43" s="168"/>
    </row>
    <row r="44" spans="2:9">
      <c r="B44" s="7"/>
      <c r="C44" s="39">
        <f>IF(D44&gt;0,COUNTA(D$34:D43)-COUNT(D$34:D43)+1,0)</f>
        <v>0</v>
      </c>
      <c r="D44" s="167"/>
      <c r="E44" s="166"/>
      <c r="F44" s="10"/>
      <c r="G44" s="39">
        <f>IF(H44&gt;0,COUNTA(H$36:H43)-COUNT(H$36:H43)+1,0)</f>
        <v>0</v>
      </c>
      <c r="H44" s="169"/>
      <c r="I44" s="168"/>
    </row>
    <row r="45" spans="2:9">
      <c r="B45" s="7"/>
      <c r="C45" s="39">
        <f>IF(D45&gt;0,COUNTA(D$34:D44)-COUNT(D$34:D44)+1,0)</f>
        <v>0</v>
      </c>
      <c r="D45" s="167"/>
      <c r="E45" s="166"/>
      <c r="F45" s="10"/>
      <c r="G45" s="40"/>
      <c r="H45" s="11"/>
      <c r="I45" s="151"/>
    </row>
    <row r="46" spans="2:9">
      <c r="B46" s="7"/>
      <c r="C46" s="40"/>
      <c r="E46" s="166"/>
      <c r="F46" s="10"/>
      <c r="G46" s="40"/>
      <c r="H46" s="11"/>
      <c r="I46" s="151"/>
    </row>
    <row r="47" spans="2:9">
      <c r="B47" s="7"/>
      <c r="C47" s="8" t="s">
        <v>947</v>
      </c>
      <c r="E47" s="9">
        <f>SUM(E48:E57)</f>
        <v>0</v>
      </c>
      <c r="F47" s="10"/>
      <c r="G47" s="39"/>
      <c r="H47" s="11"/>
      <c r="I47" s="151"/>
    </row>
    <row r="48" spans="2:9" ht="13.7" customHeight="1">
      <c r="B48" s="7"/>
      <c r="C48" s="39">
        <v>1</v>
      </c>
      <c r="D48" s="8" t="s">
        <v>948</v>
      </c>
      <c r="E48" s="166"/>
      <c r="F48" s="10"/>
      <c r="G48" s="39"/>
      <c r="H48" s="11"/>
      <c r="I48" s="151"/>
    </row>
    <row r="49" spans="2:9">
      <c r="B49" s="7"/>
      <c r="C49" s="39">
        <v>2</v>
      </c>
      <c r="D49" s="8" t="s">
        <v>949</v>
      </c>
      <c r="E49" s="166"/>
      <c r="F49" s="10"/>
      <c r="G49" s="39"/>
      <c r="H49" s="11"/>
      <c r="I49" s="151"/>
    </row>
    <row r="50" spans="2:9">
      <c r="B50" s="7"/>
      <c r="C50" s="39">
        <v>3</v>
      </c>
      <c r="D50" s="8" t="s">
        <v>950</v>
      </c>
      <c r="E50" s="166"/>
      <c r="F50" s="10"/>
      <c r="G50" s="40"/>
      <c r="H50" s="11"/>
      <c r="I50" s="151"/>
    </row>
    <row r="51" spans="2:9">
      <c r="B51" s="7"/>
      <c r="C51" s="39">
        <v>4</v>
      </c>
      <c r="D51" s="8" t="s">
        <v>951</v>
      </c>
      <c r="E51" s="166"/>
      <c r="F51" s="10"/>
      <c r="G51" s="40"/>
      <c r="H51" s="11"/>
      <c r="I51" s="151"/>
    </row>
    <row r="52" spans="2:9">
      <c r="B52" s="7"/>
      <c r="C52" s="39">
        <f>IF(D52&gt;0,COUNTA(D$48:D51)-COUNT(D$48:D51)+1,0)</f>
        <v>0</v>
      </c>
      <c r="D52" s="167"/>
      <c r="E52" s="166"/>
      <c r="F52" s="751" t="s">
        <v>952</v>
      </c>
      <c r="G52" s="752"/>
      <c r="H52" s="753"/>
      <c r="I52" s="12">
        <f>SUM(I7,I35)</f>
        <v>0</v>
      </c>
    </row>
    <row r="53" spans="2:9">
      <c r="B53" s="7"/>
      <c r="C53" s="39">
        <f>IF(D53&gt;0,COUNTA(D$48:D52)-COUNT(D$48:D52)+1,0)</f>
        <v>0</v>
      </c>
      <c r="D53" s="167"/>
      <c r="E53" s="166"/>
      <c r="F53" s="10"/>
      <c r="H53" s="11"/>
      <c r="I53" s="12"/>
    </row>
    <row r="54" spans="2:9" ht="13.7" customHeight="1">
      <c r="B54" s="7"/>
      <c r="C54" s="39">
        <f>IF(D54&gt;0,COUNTA(D$48:D53)-COUNT(D$48:D53)+1,0)</f>
        <v>0</v>
      </c>
      <c r="D54" s="167"/>
      <c r="E54" s="166"/>
      <c r="F54" s="14" t="s">
        <v>953</v>
      </c>
      <c r="G54" s="15"/>
      <c r="H54" s="16"/>
      <c r="I54" s="12"/>
    </row>
    <row r="55" spans="2:9">
      <c r="B55" s="7"/>
      <c r="C55" s="39">
        <f>IF(D55&gt;0,COUNTA(D$48:D54)-COUNT(D$48:D54)+1,0)</f>
        <v>0</v>
      </c>
      <c r="D55" s="167"/>
      <c r="E55" s="166"/>
      <c r="F55" s="10" t="s">
        <v>954</v>
      </c>
      <c r="H55" s="11"/>
      <c r="I55" s="12">
        <f>SUM(I56,I57,I58,I65,I73,I74)</f>
        <v>0</v>
      </c>
    </row>
    <row r="56" spans="2:9">
      <c r="B56" s="7"/>
      <c r="C56" s="39">
        <f>IF(D56&gt;0,COUNTA(D$48:D55)-COUNT(D$48:D55)+1,0)</f>
        <v>0</v>
      </c>
      <c r="D56" s="167"/>
      <c r="E56" s="175"/>
      <c r="F56" s="10"/>
      <c r="G56" s="8" t="s">
        <v>955</v>
      </c>
      <c r="H56" s="11"/>
      <c r="I56" s="183"/>
    </row>
    <row r="57" spans="2:9">
      <c r="B57" s="7"/>
      <c r="C57" s="39">
        <f>IF(D57&gt;0,COUNTA(D$48:D56)-COUNT(D$48:D56)+1,0)</f>
        <v>0</v>
      </c>
      <c r="D57" s="167"/>
      <c r="E57" s="175"/>
      <c r="F57" s="10"/>
      <c r="G57" s="176" t="s">
        <v>956</v>
      </c>
      <c r="H57" s="11"/>
      <c r="I57" s="174"/>
    </row>
    <row r="58" spans="2:9">
      <c r="B58" s="7"/>
      <c r="C58" s="8" t="s">
        <v>957</v>
      </c>
      <c r="E58" s="9">
        <f>SUM(E59:E74)</f>
        <v>0</v>
      </c>
      <c r="F58" s="10"/>
      <c r="G58" s="8" t="s">
        <v>958</v>
      </c>
      <c r="H58" s="11"/>
      <c r="I58" s="12">
        <f>SUM(I59:I64)</f>
        <v>0</v>
      </c>
    </row>
    <row r="59" spans="2:9">
      <c r="B59" s="7"/>
      <c r="C59" s="39">
        <v>1</v>
      </c>
      <c r="D59" s="8" t="s">
        <v>959</v>
      </c>
      <c r="E59" s="166"/>
      <c r="F59" s="10"/>
      <c r="G59" s="39">
        <v>1</v>
      </c>
      <c r="H59" s="11" t="s">
        <v>960</v>
      </c>
      <c r="I59" s="168"/>
    </row>
    <row r="60" spans="2:9">
      <c r="B60" s="7"/>
      <c r="C60" s="39">
        <v>2</v>
      </c>
      <c r="D60" s="8" t="s">
        <v>961</v>
      </c>
      <c r="E60" s="166"/>
      <c r="F60" s="10"/>
      <c r="G60" s="39">
        <v>2</v>
      </c>
      <c r="H60" s="11" t="s">
        <v>962</v>
      </c>
      <c r="I60" s="168"/>
    </row>
    <row r="61" spans="2:9">
      <c r="B61" s="7"/>
      <c r="C61" s="39">
        <v>3</v>
      </c>
      <c r="D61" s="8" t="s">
        <v>963</v>
      </c>
      <c r="E61" s="166"/>
      <c r="F61" s="10"/>
      <c r="G61" s="39"/>
      <c r="H61" s="167"/>
      <c r="I61" s="168"/>
    </row>
    <row r="62" spans="2:9">
      <c r="B62" s="7"/>
      <c r="C62" s="39">
        <v>4</v>
      </c>
      <c r="D62" s="8" t="s">
        <v>964</v>
      </c>
      <c r="E62" s="166"/>
      <c r="F62" s="10"/>
      <c r="G62" s="39"/>
      <c r="H62" s="169"/>
      <c r="I62" s="168"/>
    </row>
    <row r="63" spans="2:9">
      <c r="B63" s="7"/>
      <c r="C63" s="39">
        <v>5</v>
      </c>
      <c r="D63" s="8" t="s">
        <v>965</v>
      </c>
      <c r="E63" s="166"/>
      <c r="F63" s="10"/>
      <c r="G63" s="39"/>
      <c r="H63" s="169"/>
      <c r="I63" s="168"/>
    </row>
    <row r="64" spans="2:9">
      <c r="B64" s="7"/>
      <c r="C64" s="39">
        <v>6</v>
      </c>
      <c r="D64" s="8" t="s">
        <v>966</v>
      </c>
      <c r="E64" s="166"/>
      <c r="F64" s="10"/>
      <c r="G64" s="39"/>
      <c r="H64" s="169"/>
      <c r="I64" s="168"/>
    </row>
    <row r="65" spans="2:9">
      <c r="B65" s="7"/>
      <c r="C65" s="39">
        <v>7</v>
      </c>
      <c r="D65" s="8" t="s">
        <v>967</v>
      </c>
      <c r="E65" s="166"/>
      <c r="F65" s="10"/>
      <c r="G65" s="8" t="s">
        <v>968</v>
      </c>
      <c r="H65" s="11"/>
      <c r="I65" s="12">
        <f>SUM(I66,I68:I72)</f>
        <v>0</v>
      </c>
    </row>
    <row r="66" spans="2:9">
      <c r="B66" s="7"/>
      <c r="C66" s="39">
        <v>8</v>
      </c>
      <c r="D66" s="8" t="s">
        <v>969</v>
      </c>
      <c r="E66" s="166"/>
      <c r="F66" s="10"/>
      <c r="G66" s="39">
        <v>1</v>
      </c>
      <c r="H66" s="11" t="s">
        <v>970</v>
      </c>
      <c r="I66" s="168"/>
    </row>
    <row r="67" spans="2:9">
      <c r="B67" s="7"/>
      <c r="C67" s="39">
        <v>9</v>
      </c>
      <c r="D67" s="8" t="s">
        <v>971</v>
      </c>
      <c r="E67" s="166"/>
      <c r="F67" s="10"/>
      <c r="G67" s="39">
        <v>2</v>
      </c>
      <c r="H67" s="11" t="s">
        <v>972</v>
      </c>
      <c r="I67" s="12">
        <f>SUM(I68:I72)</f>
        <v>0</v>
      </c>
    </row>
    <row r="68" spans="2:9">
      <c r="B68" s="7"/>
      <c r="C68" s="39">
        <v>10</v>
      </c>
      <c r="D68" s="8" t="s">
        <v>973</v>
      </c>
      <c r="E68" s="166"/>
      <c r="F68" s="10"/>
      <c r="G68" s="39"/>
      <c r="H68" s="167" t="s">
        <v>974</v>
      </c>
      <c r="I68" s="168"/>
    </row>
    <row r="69" spans="2:9">
      <c r="B69" s="7"/>
      <c r="C69" s="39">
        <f>IF(D69&gt;0,COUNTA(D$59:D68)-COUNT(D$59:D68)+1,0)</f>
        <v>0</v>
      </c>
      <c r="D69" s="167"/>
      <c r="E69" s="166"/>
      <c r="F69" s="10"/>
      <c r="G69" s="39"/>
      <c r="H69" s="167" t="s">
        <v>975</v>
      </c>
      <c r="I69" s="168"/>
    </row>
    <row r="70" spans="2:9">
      <c r="B70" s="7"/>
      <c r="C70" s="39">
        <f>IF(D70&gt;0,COUNTA(D$59:D69)-COUNT(D$59:D69)+1,0)</f>
        <v>0</v>
      </c>
      <c r="D70" s="167"/>
      <c r="E70" s="166"/>
      <c r="F70" s="10"/>
      <c r="G70" s="39"/>
      <c r="H70" s="167" t="s">
        <v>976</v>
      </c>
      <c r="I70" s="168"/>
    </row>
    <row r="71" spans="2:9">
      <c r="B71" s="7"/>
      <c r="C71" s="39">
        <f>IF(D71&gt;0,COUNTA(D$59:D70)-COUNT(D$59:D70)+1,0)</f>
        <v>0</v>
      </c>
      <c r="D71" s="167"/>
      <c r="E71" s="166"/>
      <c r="F71" s="10"/>
      <c r="G71" s="39"/>
      <c r="H71" s="167" t="s">
        <v>977</v>
      </c>
      <c r="I71" s="168"/>
    </row>
    <row r="72" spans="2:9">
      <c r="B72" s="7"/>
      <c r="C72" s="39">
        <f>IF(D72&gt;0,COUNTA(D$59:D71)-COUNT(D$59:D71)+1,0)</f>
        <v>0</v>
      </c>
      <c r="D72" s="167"/>
      <c r="E72" s="166"/>
      <c r="F72" s="10"/>
      <c r="G72" s="39"/>
      <c r="H72" s="169"/>
      <c r="I72" s="168"/>
    </row>
    <row r="73" spans="2:9">
      <c r="B73" s="7"/>
      <c r="C73" s="39">
        <f>IF(D73&gt;0,COUNTA(D$59:D72)-COUNT(D$59:D72)+1,0)</f>
        <v>0</v>
      </c>
      <c r="D73" s="167"/>
      <c r="E73" s="166"/>
      <c r="F73" s="10"/>
      <c r="G73" s="8" t="s">
        <v>978</v>
      </c>
      <c r="H73" s="11"/>
      <c r="I73" s="168"/>
    </row>
    <row r="74" spans="2:9">
      <c r="B74" s="7"/>
      <c r="C74" s="39">
        <f>IF(D74&gt;0,COUNTA(D$59:D73)-COUNT(D$59:D73)+1,0)</f>
        <v>11</v>
      </c>
      <c r="D74" s="8" t="s">
        <v>932</v>
      </c>
      <c r="E74" s="166"/>
      <c r="F74" s="10"/>
      <c r="G74" s="8" t="s">
        <v>979</v>
      </c>
      <c r="H74" s="11"/>
      <c r="I74" s="168"/>
    </row>
    <row r="75" spans="2:9">
      <c r="B75" s="7"/>
      <c r="E75" s="9"/>
      <c r="F75" s="10"/>
      <c r="H75" s="11"/>
      <c r="I75" s="12"/>
    </row>
    <row r="76" spans="2:9">
      <c r="B76" s="7" t="s">
        <v>980</v>
      </c>
      <c r="E76" s="9">
        <f>SUM(E77:E86)</f>
        <v>0</v>
      </c>
      <c r="F76" s="10" t="s">
        <v>981</v>
      </c>
      <c r="H76" s="11"/>
      <c r="I76" s="12">
        <f>SUM(I77:I82)</f>
        <v>0</v>
      </c>
    </row>
    <row r="77" spans="2:9">
      <c r="B77" s="7"/>
      <c r="C77" s="39">
        <v>1</v>
      </c>
      <c r="D77" s="8" t="s">
        <v>982</v>
      </c>
      <c r="E77" s="166"/>
      <c r="F77" s="10"/>
      <c r="G77" s="8" t="s">
        <v>983</v>
      </c>
      <c r="H77" s="11"/>
      <c r="I77" s="168"/>
    </row>
    <row r="78" spans="2:9">
      <c r="B78" s="7"/>
      <c r="C78" s="39">
        <v>2</v>
      </c>
      <c r="D78" s="8" t="s">
        <v>984</v>
      </c>
      <c r="E78" s="166"/>
      <c r="F78" s="10"/>
      <c r="G78" s="8" t="s">
        <v>985</v>
      </c>
      <c r="H78" s="11"/>
      <c r="I78" s="168"/>
    </row>
    <row r="79" spans="2:9">
      <c r="B79" s="7"/>
      <c r="C79" s="39">
        <v>3</v>
      </c>
      <c r="D79" s="8" t="s">
        <v>986</v>
      </c>
      <c r="E79" s="166"/>
      <c r="F79" s="10"/>
      <c r="G79" s="8" t="s">
        <v>987</v>
      </c>
      <c r="H79" s="11"/>
      <c r="I79" s="168"/>
    </row>
    <row r="80" spans="2:9" ht="13.7" customHeight="1">
      <c r="B80" s="7"/>
      <c r="C80" s="39">
        <v>4</v>
      </c>
      <c r="D80" s="8" t="s">
        <v>988</v>
      </c>
      <c r="E80" s="166"/>
      <c r="F80" s="10"/>
      <c r="G80" s="167"/>
      <c r="H80" s="169"/>
      <c r="I80" s="168"/>
    </row>
    <row r="81" spans="2:9">
      <c r="B81" s="7"/>
      <c r="C81" s="39">
        <v>5</v>
      </c>
      <c r="D81" s="8" t="s">
        <v>989</v>
      </c>
      <c r="E81" s="166"/>
      <c r="F81" s="10"/>
      <c r="G81" s="167"/>
      <c r="H81" s="169"/>
      <c r="I81" s="168"/>
    </row>
    <row r="82" spans="2:9">
      <c r="B82" s="7"/>
      <c r="C82" s="39">
        <f>IF(D82&gt;0,COUNTA(D$77:D81)-COUNT(D$77:D81)+1,0)</f>
        <v>0</v>
      </c>
      <c r="D82" s="167"/>
      <c r="E82" s="166"/>
      <c r="F82" s="10"/>
      <c r="G82" s="167"/>
      <c r="H82" s="169"/>
      <c r="I82" s="168"/>
    </row>
    <row r="83" spans="2:9" ht="13.7" customHeight="1">
      <c r="B83" s="7"/>
      <c r="C83" s="39">
        <f>IF(D83&gt;0,COUNTA(D$77:D82)-COUNT(D$77:D82)+1,0)</f>
        <v>0</v>
      </c>
      <c r="D83" s="167"/>
      <c r="E83" s="166"/>
      <c r="F83" s="10" t="s">
        <v>990</v>
      </c>
      <c r="H83" s="11"/>
      <c r="I83" s="12">
        <f>SUM(I84:I86)</f>
        <v>0</v>
      </c>
    </row>
    <row r="84" spans="2:9">
      <c r="B84" s="7"/>
      <c r="C84" s="39">
        <f>IF(D84&gt;0,COUNTA(D$77:D83)-COUNT(D$77:D83)+1,0)</f>
        <v>0</v>
      </c>
      <c r="D84" s="167"/>
      <c r="E84" s="166"/>
      <c r="F84" s="10"/>
      <c r="H84" s="11"/>
      <c r="I84" s="168"/>
    </row>
    <row r="85" spans="2:9">
      <c r="B85" s="7"/>
      <c r="C85" s="39">
        <f>IF(D85&gt;0,COUNTA(D$77:D84)-COUNT(D$77:D84)+1,0)</f>
        <v>0</v>
      </c>
      <c r="D85" s="167"/>
      <c r="E85" s="166"/>
      <c r="F85" s="10"/>
      <c r="H85" s="11"/>
      <c r="I85" s="168"/>
    </row>
    <row r="86" spans="2:9" ht="13.7" customHeight="1">
      <c r="B86" s="7"/>
      <c r="C86" s="39">
        <f>IF(D86&gt;0,COUNTA(D$77:D85)-COUNT(D$77:D85)+1,0)</f>
        <v>0</v>
      </c>
      <c r="D86" s="167"/>
      <c r="E86" s="166"/>
      <c r="F86" s="10"/>
      <c r="H86" s="11"/>
      <c r="I86" s="168"/>
    </row>
    <row r="87" spans="2:9" ht="13.7" customHeight="1">
      <c r="B87" s="7"/>
      <c r="C87" s="39"/>
      <c r="D87" s="148"/>
      <c r="E87" s="147"/>
      <c r="F87" s="751" t="s">
        <v>991</v>
      </c>
      <c r="G87" s="752"/>
      <c r="H87" s="753"/>
      <c r="I87" s="12">
        <f>SUM(I55,I76,I83)</f>
        <v>0</v>
      </c>
    </row>
    <row r="88" spans="2:9">
      <c r="B88" s="7"/>
      <c r="C88" s="39"/>
      <c r="D88" s="148"/>
      <c r="E88" s="147"/>
      <c r="F88" s="10"/>
      <c r="H88" s="11"/>
      <c r="I88" s="12"/>
    </row>
    <row r="89" spans="2:9">
      <c r="B89" s="7"/>
      <c r="C89" s="39"/>
      <c r="D89" s="148"/>
      <c r="E89" s="147"/>
      <c r="F89" s="10"/>
      <c r="H89" s="11"/>
      <c r="I89" s="12"/>
    </row>
    <row r="90" spans="2:9">
      <c r="B90" s="7"/>
      <c r="C90" s="39"/>
      <c r="D90" s="148"/>
      <c r="E90" s="147"/>
      <c r="F90" s="10"/>
      <c r="H90" s="11"/>
      <c r="I90" s="12"/>
    </row>
    <row r="91" spans="2:9">
      <c r="B91" s="7"/>
      <c r="C91" s="39"/>
      <c r="D91" s="148"/>
      <c r="E91" s="147"/>
      <c r="F91" s="10"/>
      <c r="H91" s="11"/>
      <c r="I91" s="17"/>
    </row>
    <row r="92" spans="2:9">
      <c r="B92" s="7"/>
      <c r="C92" s="39"/>
      <c r="D92" s="148"/>
      <c r="E92" s="147"/>
      <c r="F92" s="134"/>
      <c r="G92" s="135"/>
      <c r="H92" s="37"/>
      <c r="I92" s="12"/>
    </row>
    <row r="93" spans="2:9" ht="13.7" customHeight="1">
      <c r="B93" s="7"/>
      <c r="C93" s="39"/>
      <c r="D93" s="148"/>
      <c r="E93" s="147"/>
      <c r="F93" s="10"/>
      <c r="H93" s="11"/>
      <c r="I93" s="12"/>
    </row>
    <row r="94" spans="2:9">
      <c r="B94" s="54"/>
      <c r="C94" s="55"/>
      <c r="D94" s="150"/>
      <c r="E94" s="149"/>
      <c r="F94" s="57"/>
      <c r="G94" s="56"/>
      <c r="H94" s="58"/>
      <c r="I94" s="59"/>
    </row>
    <row r="95" spans="2:9" ht="13.7" customHeight="1">
      <c r="B95" s="748" t="s">
        <v>992</v>
      </c>
      <c r="C95" s="747"/>
      <c r="D95" s="401"/>
      <c r="E95" s="18">
        <f>SUM(E7,E32,E76)</f>
        <v>0</v>
      </c>
      <c r="F95" s="746" t="s">
        <v>993</v>
      </c>
      <c r="G95" s="747"/>
      <c r="H95" s="401"/>
      <c r="I95" s="60">
        <f>SUM(I52,I87)</f>
        <v>0</v>
      </c>
    </row>
    <row r="96" spans="2:9">
      <c r="B96" s="2" t="s">
        <v>994</v>
      </c>
      <c r="C96" s="2"/>
      <c r="D96" s="2"/>
      <c r="E96" s="2"/>
      <c r="F96" s="2"/>
      <c r="G96" s="2"/>
      <c r="H96" s="2"/>
      <c r="I96" s="2"/>
    </row>
    <row r="97" spans="1:12">
      <c r="B97" s="36">
        <v>1</v>
      </c>
      <c r="C97" s="344" t="s">
        <v>995</v>
      </c>
      <c r="D97" s="345"/>
      <c r="E97" s="743"/>
      <c r="F97" s="743"/>
      <c r="G97" s="743"/>
      <c r="H97" s="743"/>
      <c r="I97" s="346"/>
    </row>
    <row r="98" spans="1:12">
      <c r="B98" s="246"/>
      <c r="C98" s="2"/>
      <c r="D98" s="376"/>
      <c r="E98" s="754"/>
      <c r="F98" s="754"/>
      <c r="G98" s="754"/>
      <c r="H98" s="754"/>
      <c r="I98" s="377"/>
    </row>
    <row r="99" spans="1:12">
      <c r="B99" s="246"/>
      <c r="C99" s="2"/>
      <c r="D99" s="2"/>
      <c r="E99" s="2"/>
      <c r="F99" s="2"/>
      <c r="G99" s="2"/>
      <c r="H99" s="2"/>
      <c r="I99" s="247"/>
    </row>
    <row r="100" spans="1:12">
      <c r="B100" s="63" t="s">
        <v>777</v>
      </c>
      <c r="C100" s="749" t="s">
        <v>996</v>
      </c>
      <c r="D100" s="393"/>
      <c r="E100" s="393"/>
      <c r="F100" s="393"/>
      <c r="G100" s="393"/>
      <c r="H100" s="393"/>
      <c r="I100" s="750"/>
    </row>
    <row r="101" spans="1:12">
      <c r="B101" s="61"/>
      <c r="C101" s="43"/>
      <c r="D101" s="44" t="s">
        <v>997</v>
      </c>
      <c r="E101" s="45"/>
      <c r="F101" s="45"/>
      <c r="G101" s="45"/>
      <c r="H101" s="44" t="s">
        <v>998</v>
      </c>
      <c r="I101" s="46"/>
      <c r="L101"/>
    </row>
    <row r="102" spans="1:12">
      <c r="B102" s="62"/>
      <c r="C102" s="19"/>
      <c r="D102" s="741"/>
      <c r="E102" s="742"/>
      <c r="F102" s="742"/>
      <c r="G102" s="742"/>
      <c r="H102" s="337"/>
      <c r="I102" s="46" t="s">
        <v>328</v>
      </c>
      <c r="L102"/>
    </row>
    <row r="103" spans="1:12">
      <c r="B103" s="62"/>
      <c r="C103" s="19"/>
      <c r="D103" s="741"/>
      <c r="E103" s="742"/>
      <c r="F103" s="742"/>
      <c r="G103" s="742"/>
      <c r="H103" s="337"/>
      <c r="I103" s="46" t="s">
        <v>328</v>
      </c>
      <c r="L103"/>
    </row>
    <row r="104" spans="1:12">
      <c r="B104" s="62"/>
      <c r="C104" s="19"/>
      <c r="D104" s="741"/>
      <c r="E104" s="742"/>
      <c r="F104" s="742"/>
      <c r="G104" s="742"/>
      <c r="H104" s="337"/>
      <c r="I104" s="46" t="s">
        <v>328</v>
      </c>
      <c r="L104"/>
    </row>
    <row r="105" spans="1:12">
      <c r="B105" s="62"/>
      <c r="C105" s="19"/>
      <c r="D105" s="741"/>
      <c r="E105" s="742"/>
      <c r="F105" s="742"/>
      <c r="G105" s="742"/>
      <c r="H105" s="337"/>
      <c r="I105" s="46" t="s">
        <v>328</v>
      </c>
      <c r="L105"/>
    </row>
    <row r="106" spans="1:12">
      <c r="B106" s="62"/>
      <c r="C106" s="19"/>
      <c r="D106" s="741"/>
      <c r="E106" s="742"/>
      <c r="F106" s="742"/>
      <c r="G106" s="742"/>
      <c r="H106" s="337"/>
      <c r="I106" s="46" t="s">
        <v>328</v>
      </c>
      <c r="L106"/>
    </row>
    <row r="107" spans="1:12" ht="13.7" customHeight="1">
      <c r="B107" s="62"/>
      <c r="C107" s="19"/>
      <c r="D107" s="741"/>
      <c r="E107" s="742"/>
      <c r="F107" s="742"/>
      <c r="G107" s="742"/>
      <c r="H107" s="337"/>
      <c r="I107" s="46" t="s">
        <v>328</v>
      </c>
      <c r="L107"/>
    </row>
    <row r="108" spans="1:12" ht="13.7" customHeight="1">
      <c r="B108" s="62"/>
      <c r="C108" s="19"/>
      <c r="D108" s="741"/>
      <c r="E108" s="742"/>
      <c r="F108" s="742"/>
      <c r="G108" s="742"/>
      <c r="H108" s="337"/>
      <c r="I108" s="46" t="s">
        <v>328</v>
      </c>
      <c r="L108"/>
    </row>
    <row r="109" spans="1:12">
      <c r="B109" s="62"/>
      <c r="C109" s="19"/>
      <c r="D109" s="741"/>
      <c r="E109" s="742"/>
      <c r="F109" s="742"/>
      <c r="G109" s="742"/>
      <c r="H109" s="337"/>
      <c r="I109" s="46" t="s">
        <v>328</v>
      </c>
      <c r="L109"/>
    </row>
    <row r="110" spans="1:12" ht="13.7" customHeight="1">
      <c r="B110" s="62"/>
      <c r="C110" s="19"/>
      <c r="D110" s="741"/>
      <c r="E110" s="742"/>
      <c r="F110" s="742"/>
      <c r="G110" s="742"/>
      <c r="H110" s="337"/>
      <c r="I110" s="46" t="s">
        <v>328</v>
      </c>
      <c r="L110"/>
    </row>
    <row r="111" spans="1:12" ht="13.7" customHeight="1">
      <c r="B111" s="62"/>
      <c r="C111" s="19"/>
      <c r="D111" s="741"/>
      <c r="E111" s="742"/>
      <c r="F111" s="742"/>
      <c r="G111" s="742"/>
      <c r="H111" s="337"/>
      <c r="I111" s="46" t="s">
        <v>328</v>
      </c>
      <c r="L111"/>
    </row>
    <row r="112" spans="1:12">
      <c r="A112" s="49"/>
      <c r="B112" s="62"/>
      <c r="C112" s="19"/>
      <c r="D112" s="741"/>
      <c r="E112" s="742"/>
      <c r="F112" s="742"/>
      <c r="G112" s="742"/>
      <c r="H112" s="337"/>
      <c r="I112" s="46" t="s">
        <v>328</v>
      </c>
      <c r="L112"/>
    </row>
    <row r="113" spans="1:12">
      <c r="A113" s="49"/>
      <c r="B113" s="62"/>
      <c r="C113" s="19"/>
      <c r="D113" s="741"/>
      <c r="E113" s="742"/>
      <c r="F113" s="742"/>
      <c r="G113" s="742"/>
      <c r="H113" s="337"/>
      <c r="I113" s="46" t="s">
        <v>328</v>
      </c>
      <c r="L113"/>
    </row>
    <row r="114" spans="1:12">
      <c r="A114" s="49"/>
      <c r="B114" s="62"/>
      <c r="C114" s="19"/>
      <c r="D114" s="741"/>
      <c r="E114" s="742"/>
      <c r="F114" s="742"/>
      <c r="G114" s="742"/>
      <c r="H114" s="337"/>
      <c r="I114" s="46" t="s">
        <v>328</v>
      </c>
      <c r="L114"/>
    </row>
    <row r="115" spans="1:12">
      <c r="A115" s="49"/>
      <c r="B115" s="62"/>
      <c r="C115" s="19"/>
      <c r="D115" s="741"/>
      <c r="E115" s="742"/>
      <c r="F115" s="742"/>
      <c r="G115" s="742"/>
      <c r="H115" s="337"/>
      <c r="I115" s="46" t="s">
        <v>328</v>
      </c>
      <c r="L115"/>
    </row>
    <row r="116" spans="1:12">
      <c r="A116" s="49"/>
      <c r="B116" s="62"/>
      <c r="C116" s="19"/>
      <c r="D116" s="741"/>
      <c r="E116" s="742"/>
      <c r="F116" s="742"/>
      <c r="G116" s="742"/>
      <c r="H116" s="337"/>
      <c r="I116" s="46" t="s">
        <v>328</v>
      </c>
      <c r="L116"/>
    </row>
    <row r="117" spans="1:12">
      <c r="A117" s="49"/>
      <c r="B117" s="62"/>
      <c r="C117" s="19"/>
      <c r="D117" s="741"/>
      <c r="E117" s="742"/>
      <c r="F117" s="742"/>
      <c r="G117" s="742"/>
      <c r="H117" s="337"/>
      <c r="I117" s="46" t="s">
        <v>328</v>
      </c>
      <c r="L117"/>
    </row>
    <row r="118" spans="1:12" ht="13.7" customHeight="1">
      <c r="A118" s="49"/>
      <c r="B118" s="62"/>
      <c r="C118" s="19"/>
      <c r="D118" s="741"/>
      <c r="E118" s="742"/>
      <c r="F118" s="742"/>
      <c r="G118" s="742"/>
      <c r="H118" s="337"/>
      <c r="I118" s="46" t="s">
        <v>328</v>
      </c>
      <c r="L118"/>
    </row>
    <row r="119" spans="1:12">
      <c r="A119" s="49"/>
      <c r="B119" s="62"/>
      <c r="C119" s="19"/>
      <c r="D119" s="177"/>
      <c r="E119" s="177"/>
      <c r="F119" s="177"/>
      <c r="G119" s="177"/>
      <c r="H119" s="338"/>
      <c r="I119" s="46" t="s">
        <v>328</v>
      </c>
      <c r="L119"/>
    </row>
    <row r="120" spans="1:12">
      <c r="A120" s="49"/>
      <c r="B120" s="63" t="s">
        <v>869</v>
      </c>
      <c r="C120" s="756" t="s">
        <v>999</v>
      </c>
      <c r="D120" s="757"/>
      <c r="E120" s="757"/>
      <c r="F120" s="757"/>
      <c r="G120" s="757"/>
      <c r="H120" s="757"/>
      <c r="I120" s="758"/>
      <c r="L120"/>
    </row>
    <row r="121" spans="1:12">
      <c r="A121" s="49"/>
      <c r="B121" s="63"/>
      <c r="C121" s="757"/>
      <c r="D121" s="757"/>
      <c r="E121" s="757"/>
      <c r="F121" s="757"/>
      <c r="G121" s="757"/>
      <c r="H121" s="757"/>
      <c r="I121" s="758"/>
      <c r="L121"/>
    </row>
    <row r="122" spans="1:12">
      <c r="A122" s="49"/>
      <c r="B122" s="63"/>
      <c r="C122" s="757"/>
      <c r="D122" s="757"/>
      <c r="E122" s="757"/>
      <c r="F122" s="757"/>
      <c r="G122" s="757"/>
      <c r="H122" s="757"/>
      <c r="I122" s="758"/>
      <c r="L122"/>
    </row>
    <row r="123" spans="1:12">
      <c r="A123" s="49"/>
      <c r="B123" s="61"/>
      <c r="C123" s="19"/>
      <c r="D123" s="755"/>
      <c r="E123" s="393"/>
      <c r="F123" s="393"/>
      <c r="G123" s="393"/>
      <c r="H123" s="393"/>
      <c r="I123" s="750"/>
      <c r="L123"/>
    </row>
    <row r="124" spans="1:12">
      <c r="A124" s="49"/>
      <c r="B124" s="62"/>
      <c r="C124" s="19"/>
      <c r="D124" s="19"/>
      <c r="E124" s="19"/>
      <c r="F124" s="19"/>
      <c r="G124" s="19"/>
      <c r="H124" s="19"/>
      <c r="I124" s="48"/>
      <c r="L124"/>
    </row>
    <row r="125" spans="1:12">
      <c r="A125" s="49"/>
      <c r="B125" s="63" t="s">
        <v>1000</v>
      </c>
      <c r="C125" s="19" t="s">
        <v>1001</v>
      </c>
      <c r="D125" s="19"/>
      <c r="E125" s="19"/>
      <c r="F125" s="19"/>
      <c r="G125" s="19"/>
      <c r="H125" s="49"/>
      <c r="I125" s="46"/>
      <c r="L125"/>
    </row>
    <row r="126" spans="1:12">
      <c r="A126" s="49"/>
      <c r="B126" s="61"/>
      <c r="C126" s="19"/>
      <c r="D126" s="19" t="s">
        <v>1002</v>
      </c>
      <c r="E126" s="19"/>
      <c r="F126" s="19"/>
      <c r="G126" s="19"/>
      <c r="H126" s="336"/>
      <c r="I126" s="46" t="s">
        <v>328</v>
      </c>
      <c r="L126"/>
    </row>
    <row r="127" spans="1:12">
      <c r="A127" s="49"/>
      <c r="B127" s="62"/>
      <c r="C127" s="19"/>
      <c r="D127" s="19" t="s">
        <v>1003</v>
      </c>
      <c r="E127" s="19"/>
      <c r="F127" s="19"/>
      <c r="G127" s="19"/>
      <c r="H127" s="336"/>
      <c r="I127" s="48" t="s">
        <v>328</v>
      </c>
      <c r="L127"/>
    </row>
    <row r="128" spans="1:12">
      <c r="A128" s="49"/>
      <c r="B128" s="62"/>
      <c r="C128" s="19"/>
      <c r="D128" s="19"/>
      <c r="E128" s="19"/>
      <c r="F128" s="19"/>
      <c r="G128" s="19"/>
      <c r="H128" s="19"/>
      <c r="I128" s="48"/>
      <c r="L128"/>
    </row>
    <row r="129" spans="1:12">
      <c r="A129" s="49"/>
      <c r="B129" s="63" t="s">
        <v>1004</v>
      </c>
      <c r="C129" s="19" t="s">
        <v>1005</v>
      </c>
      <c r="D129" s="19"/>
      <c r="E129" s="19"/>
      <c r="F129" s="19"/>
      <c r="G129" s="19"/>
      <c r="H129" s="19"/>
      <c r="I129" s="46"/>
      <c r="L129"/>
    </row>
    <row r="130" spans="1:12">
      <c r="A130" s="49"/>
      <c r="B130" s="61"/>
      <c r="C130" s="19"/>
      <c r="D130" s="19" t="s">
        <v>1006</v>
      </c>
      <c r="E130" s="19"/>
      <c r="F130" s="19"/>
      <c r="G130" s="19"/>
      <c r="H130" s="336"/>
      <c r="I130" s="50" t="s">
        <v>328</v>
      </c>
      <c r="L130"/>
    </row>
    <row r="131" spans="1:12">
      <c r="A131" s="49"/>
      <c r="B131" s="61"/>
      <c r="C131" s="19"/>
      <c r="D131" s="19"/>
      <c r="E131" s="19"/>
      <c r="F131" s="19"/>
      <c r="G131" s="19"/>
      <c r="H131" s="19"/>
      <c r="I131" s="48"/>
      <c r="L131"/>
    </row>
    <row r="132" spans="1:12">
      <c r="A132" s="49"/>
      <c r="B132" s="63" t="s">
        <v>1007</v>
      </c>
      <c r="C132" s="19" t="s">
        <v>1008</v>
      </c>
      <c r="D132" s="19"/>
      <c r="E132" s="19"/>
      <c r="F132" s="19"/>
      <c r="G132" s="19"/>
      <c r="H132" s="339"/>
      <c r="I132" s="46" t="s">
        <v>328</v>
      </c>
      <c r="L132"/>
    </row>
    <row r="133" spans="1:12">
      <c r="A133" s="49"/>
      <c r="B133" s="61"/>
      <c r="C133" s="19" t="s">
        <v>1009</v>
      </c>
      <c r="D133" s="19"/>
      <c r="E133" s="19"/>
      <c r="F133" s="19"/>
      <c r="G133" s="19"/>
      <c r="H133" s="336"/>
      <c r="I133" s="48" t="s">
        <v>328</v>
      </c>
      <c r="L133"/>
    </row>
    <row r="134" spans="1:12" ht="27" customHeight="1">
      <c r="A134" s="49"/>
      <c r="B134" s="61"/>
      <c r="C134" s="19"/>
      <c r="D134" s="19"/>
      <c r="E134" s="19"/>
      <c r="F134" s="19"/>
      <c r="G134" s="19"/>
      <c r="H134" s="19"/>
      <c r="I134" s="48"/>
      <c r="L134"/>
    </row>
    <row r="135" spans="1:12">
      <c r="A135" s="49"/>
      <c r="B135" s="63" t="s">
        <v>1010</v>
      </c>
      <c r="C135" s="19" t="s">
        <v>1011</v>
      </c>
      <c r="D135" s="43"/>
      <c r="E135" s="43"/>
      <c r="F135" s="43"/>
      <c r="G135" s="43"/>
      <c r="H135" s="49"/>
      <c r="I135" s="46"/>
      <c r="L135"/>
    </row>
    <row r="136" spans="1:12">
      <c r="A136" s="49"/>
      <c r="B136" s="61"/>
      <c r="C136" s="49"/>
      <c r="D136" s="44" t="s">
        <v>1012</v>
      </c>
      <c r="E136" s="45"/>
      <c r="F136" s="45"/>
      <c r="G136" s="45"/>
      <c r="H136" s="44" t="s">
        <v>998</v>
      </c>
      <c r="I136" s="46"/>
      <c r="L136"/>
    </row>
    <row r="137" spans="1:12">
      <c r="B137" s="62"/>
      <c r="C137" s="19"/>
      <c r="D137" s="179"/>
      <c r="E137" s="180"/>
      <c r="F137" s="180"/>
      <c r="G137" s="180"/>
      <c r="H137" s="336"/>
      <c r="I137" s="46" t="s">
        <v>328</v>
      </c>
      <c r="L137"/>
    </row>
    <row r="138" spans="1:12">
      <c r="B138" s="63"/>
      <c r="C138" s="19"/>
      <c r="D138" s="745"/>
      <c r="E138" s="745"/>
      <c r="F138" s="745"/>
      <c r="G138" s="745"/>
      <c r="H138" s="336"/>
      <c r="I138" s="46" t="s">
        <v>328</v>
      </c>
      <c r="L138"/>
    </row>
    <row r="139" spans="1:12">
      <c r="B139" s="61"/>
      <c r="C139" s="19"/>
      <c r="D139" s="745"/>
      <c r="E139" s="745"/>
      <c r="F139" s="745"/>
      <c r="G139" s="745"/>
      <c r="H139" s="336"/>
      <c r="I139" s="46" t="s">
        <v>328</v>
      </c>
      <c r="L139"/>
    </row>
    <row r="140" spans="1:12">
      <c r="B140" s="62"/>
      <c r="C140" s="19"/>
      <c r="D140" s="745"/>
      <c r="E140" s="761"/>
      <c r="F140" s="761"/>
      <c r="G140" s="761"/>
      <c r="H140" s="336"/>
      <c r="I140" s="46" t="s">
        <v>328</v>
      </c>
      <c r="L140"/>
    </row>
    <row r="141" spans="1:12">
      <c r="B141" s="62"/>
      <c r="C141" s="19"/>
      <c r="D141" s="745"/>
      <c r="E141" s="761"/>
      <c r="F141" s="761"/>
      <c r="G141" s="761"/>
      <c r="H141" s="336"/>
      <c r="I141" s="46" t="s">
        <v>328</v>
      </c>
      <c r="L141"/>
    </row>
    <row r="142" spans="1:12">
      <c r="B142" s="62"/>
      <c r="C142" s="19"/>
      <c r="D142" s="745"/>
      <c r="E142" s="761"/>
      <c r="F142" s="761"/>
      <c r="G142" s="761"/>
      <c r="H142" s="336"/>
      <c r="I142" s="46" t="s">
        <v>328</v>
      </c>
      <c r="L142"/>
    </row>
    <row r="143" spans="1:12">
      <c r="B143" s="62"/>
      <c r="C143" s="19"/>
      <c r="D143" s="177"/>
      <c r="E143" s="180"/>
      <c r="F143" s="180"/>
      <c r="G143" s="180"/>
      <c r="H143" s="336"/>
      <c r="I143" s="46" t="s">
        <v>328</v>
      </c>
      <c r="L143"/>
    </row>
    <row r="144" spans="1:12">
      <c r="B144" s="63" t="s">
        <v>1013</v>
      </c>
      <c r="C144" s="19" t="s">
        <v>1014</v>
      </c>
      <c r="D144" s="19"/>
      <c r="E144" s="19"/>
      <c r="F144" s="19"/>
      <c r="G144" s="19"/>
      <c r="I144" s="46"/>
      <c r="L144"/>
    </row>
    <row r="145" spans="2:12">
      <c r="B145" s="61"/>
      <c r="C145" s="19"/>
      <c r="D145" s="19"/>
      <c r="E145" s="19"/>
      <c r="F145" s="19"/>
      <c r="G145" s="19"/>
      <c r="H145" s="47">
        <v>0</v>
      </c>
      <c r="I145" s="48"/>
      <c r="L145"/>
    </row>
    <row r="146" spans="2:12">
      <c r="B146" s="63"/>
      <c r="C146" s="19"/>
      <c r="D146" s="177"/>
      <c r="E146" s="19"/>
      <c r="F146" s="19"/>
      <c r="G146" s="19"/>
      <c r="H146" s="178"/>
      <c r="I146" s="46" t="s">
        <v>328</v>
      </c>
      <c r="L146"/>
    </row>
    <row r="147" spans="2:12">
      <c r="B147" s="63"/>
      <c r="C147" s="19"/>
      <c r="D147" s="248"/>
      <c r="E147" s="19"/>
      <c r="F147" s="19"/>
      <c r="G147" s="19"/>
      <c r="H147" s="248"/>
      <c r="I147" s="46"/>
      <c r="L147"/>
    </row>
    <row r="148" spans="2:12">
      <c r="B148" s="63" t="s">
        <v>1015</v>
      </c>
      <c r="C148" s="19" t="s">
        <v>1016</v>
      </c>
      <c r="D148" s="19"/>
      <c r="E148" s="19"/>
      <c r="F148" s="19"/>
      <c r="G148" s="19"/>
      <c r="I148" s="46"/>
      <c r="L148"/>
    </row>
    <row r="149" spans="2:12">
      <c r="B149" s="63"/>
      <c r="C149" s="249" t="s">
        <v>1017</v>
      </c>
      <c r="D149" s="248"/>
      <c r="E149" s="19"/>
      <c r="F149" s="19"/>
      <c r="G149" s="19"/>
      <c r="H149" s="366">
        <f>I87</f>
        <v>0</v>
      </c>
      <c r="I149" s="46" t="s">
        <v>1018</v>
      </c>
      <c r="L149"/>
    </row>
    <row r="150" spans="2:12">
      <c r="B150" s="63"/>
      <c r="C150" s="19"/>
      <c r="D150" s="762" t="s">
        <v>1019</v>
      </c>
      <c r="E150" s="763"/>
      <c r="F150" s="763"/>
      <c r="G150" s="763"/>
      <c r="H150" s="355"/>
      <c r="I150" s="46" t="s">
        <v>1020</v>
      </c>
      <c r="L150"/>
    </row>
    <row r="151" spans="2:12">
      <c r="B151" s="63"/>
      <c r="C151" s="19"/>
      <c r="D151" s="250" t="s">
        <v>1021</v>
      </c>
      <c r="E151" s="19"/>
      <c r="F151" s="19"/>
      <c r="G151" s="19"/>
      <c r="H151" s="373" t="str">
        <f>IF(H149&gt;0,H149/H150,"")</f>
        <v/>
      </c>
      <c r="I151" s="46" t="s">
        <v>1022</v>
      </c>
      <c r="L151"/>
    </row>
    <row r="152" spans="2:12">
      <c r="B152" s="63"/>
      <c r="C152" s="249" t="s">
        <v>1023</v>
      </c>
      <c r="D152" s="248"/>
      <c r="E152" s="19"/>
      <c r="F152" s="19"/>
      <c r="G152" s="19"/>
      <c r="H152" s="374" t="str">
        <f>IF(E7=0,"",E7/I7)</f>
        <v/>
      </c>
      <c r="I152" s="46"/>
      <c r="L152"/>
    </row>
    <row r="153" spans="2:12">
      <c r="B153" s="63"/>
      <c r="C153" s="764" t="s">
        <v>1024</v>
      </c>
      <c r="D153" s="764"/>
      <c r="E153" s="764"/>
      <c r="F153" s="764"/>
      <c r="G153" s="764"/>
      <c r="H153" s="374" t="str">
        <f>IF(H149=0,"",H149/I95)</f>
        <v/>
      </c>
      <c r="I153" s="46"/>
      <c r="L153"/>
    </row>
    <row r="154" spans="2:12">
      <c r="B154" s="64"/>
      <c r="C154" s="51"/>
      <c r="D154" s="759"/>
      <c r="E154" s="760"/>
      <c r="F154" s="760"/>
      <c r="G154" s="760"/>
      <c r="H154" s="52"/>
      <c r="I154" s="53"/>
      <c r="L154"/>
    </row>
    <row r="155" spans="2:12">
      <c r="B155" s="19"/>
      <c r="C155" s="2"/>
      <c r="D155" s="2"/>
      <c r="E155" s="2"/>
      <c r="F155" s="2"/>
      <c r="G155" s="2"/>
      <c r="H155" s="20"/>
      <c r="I155" s="20"/>
    </row>
    <row r="156" spans="2:12">
      <c r="B156" s="19"/>
      <c r="C156" s="2"/>
      <c r="D156" s="2"/>
      <c r="E156" s="2"/>
      <c r="F156" s="2"/>
      <c r="G156" s="2"/>
      <c r="H156" s="2"/>
    </row>
    <row r="157" spans="2:12">
      <c r="B157" s="2"/>
      <c r="C157" s="2"/>
      <c r="D157" s="2"/>
      <c r="E157" s="2"/>
      <c r="F157" s="2"/>
      <c r="G157" s="2"/>
      <c r="H157" s="2"/>
      <c r="I157" s="2"/>
    </row>
    <row r="158" spans="2:12">
      <c r="B158" s="2"/>
      <c r="C158" s="2"/>
      <c r="D158" s="2"/>
      <c r="E158" s="2"/>
      <c r="F158" s="2"/>
      <c r="G158" s="2"/>
      <c r="H158" s="2"/>
      <c r="I158" s="2"/>
    </row>
    <row r="159" spans="2:12">
      <c r="B159" s="2"/>
      <c r="C159" s="2"/>
      <c r="D159" s="2"/>
      <c r="E159" s="2"/>
      <c r="F159" s="2"/>
      <c r="G159" s="2"/>
      <c r="H159" s="2"/>
      <c r="I159" s="2"/>
    </row>
    <row r="160" spans="2:12">
      <c r="B160" s="2"/>
      <c r="C160" s="2"/>
      <c r="D160" s="2"/>
      <c r="E160" s="2"/>
      <c r="F160" s="2"/>
      <c r="G160" s="2"/>
      <c r="H160" s="2"/>
      <c r="I160" s="2"/>
    </row>
  </sheetData>
  <sheetProtection sheet="1" formatCells="0" formatColumns="0" formatRows="0" autoFilter="0" pivotTables="0"/>
  <mergeCells count="37">
    <mergeCell ref="D154:G154"/>
    <mergeCell ref="D140:G140"/>
    <mergeCell ref="D141:G141"/>
    <mergeCell ref="D142:G142"/>
    <mergeCell ref="D150:G150"/>
    <mergeCell ref="C153:G153"/>
    <mergeCell ref="D123:I123"/>
    <mergeCell ref="D114:G114"/>
    <mergeCell ref="D115:G115"/>
    <mergeCell ref="D116:G116"/>
    <mergeCell ref="D117:G117"/>
    <mergeCell ref="D118:G118"/>
    <mergeCell ref="C120:I122"/>
    <mergeCell ref="B95:D95"/>
    <mergeCell ref="F95:H95"/>
    <mergeCell ref="F52:H52"/>
    <mergeCell ref="F87:H87"/>
    <mergeCell ref="D112:G112"/>
    <mergeCell ref="D110:G110"/>
    <mergeCell ref="D111:G111"/>
    <mergeCell ref="E98:H98"/>
    <mergeCell ref="D113:G113"/>
    <mergeCell ref="E97:H97"/>
    <mergeCell ref="H3:I3"/>
    <mergeCell ref="D138:G138"/>
    <mergeCell ref="D139:G139"/>
    <mergeCell ref="F5:H5"/>
    <mergeCell ref="B5:D5"/>
    <mergeCell ref="C100:I100"/>
    <mergeCell ref="D102:G102"/>
    <mergeCell ref="D103:G103"/>
    <mergeCell ref="D104:G104"/>
    <mergeCell ref="D105:G105"/>
    <mergeCell ref="D106:G106"/>
    <mergeCell ref="D107:G107"/>
    <mergeCell ref="D109:G109"/>
    <mergeCell ref="D108:G108"/>
  </mergeCells>
  <phoneticPr fontId="3"/>
  <dataValidations count="2">
    <dataValidation type="list" allowBlank="1" showInputMessage="1" showErrorMessage="1" sqref="I4" xr:uid="{00000000-0002-0000-0B00-000000000000}">
      <formula1>$L$5:$L$6</formula1>
    </dataValidation>
    <dataValidation type="list" allowBlank="1" showInputMessage="1" showErrorMessage="1" sqref="E97:H98" xr:uid="{420120B8-E6A3-463B-B715-638266B73D81}">
      <formula1>$L$9:$L$11</formula1>
    </dataValidation>
  </dataValidations>
  <pageMargins left="0.78740157480314965" right="0.39370078740157483" top="0.78740157480314965" bottom="0.78740157480314965" header="0.39370078740157483" footer="0.39370078740157483"/>
  <pageSetup paperSize="9" scale="98" orientation="portrait" blackAndWhite="1" r:id="rId1"/>
  <headerFooter alignWithMargins="0">
    <oddHeader>&amp;R&amp;9&amp;A</oddHeader>
  </headerFooter>
  <rowBreaks count="1" manualBreakCount="1">
    <brk id="95" max="1638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FF0000"/>
  </sheetPr>
  <dimension ref="A1:J159"/>
  <sheetViews>
    <sheetView view="pageBreakPreview" topLeftCell="A43" zoomScale="85" zoomScaleNormal="100" zoomScaleSheetLayoutView="85" workbookViewId="0">
      <selection activeCell="P54" sqref="P54"/>
    </sheetView>
  </sheetViews>
  <sheetFormatPr defaultColWidth="9" defaultRowHeight="13.5"/>
  <cols>
    <col min="1" max="1" width="4.625" style="1" customWidth="1"/>
    <col min="2" max="2" width="2.625" style="1" customWidth="1"/>
    <col min="3" max="3" width="5.625" style="1" customWidth="1"/>
    <col min="4" max="4" width="29.125" style="1" customWidth="1"/>
    <col min="5" max="7" width="14.625" style="1" customWidth="1"/>
    <col min="8" max="8" width="4.625" style="1" customWidth="1"/>
    <col min="9" max="9" width="9" style="1"/>
    <col min="10" max="10" width="0" style="1" hidden="1" customWidth="1"/>
  </cols>
  <sheetData>
    <row r="1" spans="1:10" ht="12.75" customHeight="1">
      <c r="A1" s="96" t="s">
        <v>777</v>
      </c>
      <c r="B1" s="1" t="s">
        <v>1025</v>
      </c>
      <c r="H1" s="96"/>
    </row>
    <row r="2" spans="1:10" ht="12.75" customHeight="1">
      <c r="D2" s="22"/>
      <c r="G2" s="181"/>
    </row>
    <row r="3" spans="1:10" ht="12.75" customHeight="1">
      <c r="B3" s="550" t="s">
        <v>886</v>
      </c>
      <c r="C3" s="769"/>
      <c r="D3" s="770"/>
      <c r="E3" s="550" t="s">
        <v>887</v>
      </c>
      <c r="F3" s="769"/>
      <c r="G3" s="770"/>
    </row>
    <row r="4" spans="1:10" ht="12.75" customHeight="1">
      <c r="A4" s="97"/>
      <c r="B4" s="24"/>
      <c r="C4" s="25"/>
      <c r="D4" s="26"/>
      <c r="E4" s="23" t="s">
        <v>1026</v>
      </c>
      <c r="F4" s="23" t="s">
        <v>1026</v>
      </c>
      <c r="G4" s="23" t="s">
        <v>1026</v>
      </c>
      <c r="H4" s="97"/>
      <c r="I4" s="97"/>
      <c r="J4" s="1" t="s">
        <v>888</v>
      </c>
    </row>
    <row r="5" spans="1:10" ht="12.75" customHeight="1">
      <c r="B5" s="28"/>
      <c r="D5" s="29"/>
      <c r="E5" s="145"/>
      <c r="F5" s="145"/>
      <c r="G5" s="145"/>
      <c r="J5" s="1" t="s">
        <v>891</v>
      </c>
    </row>
    <row r="6" spans="1:10" ht="12.75" customHeight="1">
      <c r="B6" s="28" t="s">
        <v>1027</v>
      </c>
      <c r="D6" s="29"/>
      <c r="E6" s="145"/>
      <c r="F6" s="145"/>
      <c r="G6" s="145"/>
    </row>
    <row r="7" spans="1:10" ht="12.75" customHeight="1">
      <c r="B7" s="28" t="s">
        <v>1028</v>
      </c>
      <c r="D7" s="29"/>
      <c r="E7" s="145"/>
      <c r="F7" s="145"/>
      <c r="G7" s="145"/>
    </row>
    <row r="8" spans="1:10" ht="12.75" customHeight="1">
      <c r="B8" s="28"/>
      <c r="C8" s="41">
        <v>1</v>
      </c>
      <c r="D8" s="29" t="s">
        <v>1029</v>
      </c>
      <c r="E8" s="152"/>
      <c r="F8" s="145"/>
      <c r="G8" s="165"/>
    </row>
    <row r="9" spans="1:10" ht="12.75" customHeight="1">
      <c r="B9" s="28"/>
      <c r="D9" s="29" t="s">
        <v>1030</v>
      </c>
      <c r="E9" s="152"/>
      <c r="F9" s="165"/>
      <c r="G9" s="145"/>
    </row>
    <row r="10" spans="1:10" ht="12.75" customHeight="1">
      <c r="B10" s="28"/>
      <c r="C10" s="41">
        <v>2</v>
      </c>
      <c r="D10" s="29" t="s">
        <v>1031</v>
      </c>
      <c r="E10" s="145"/>
      <c r="F10" s="145"/>
      <c r="G10" s="145"/>
    </row>
    <row r="11" spans="1:10" ht="12.75" customHeight="1">
      <c r="B11" s="28"/>
      <c r="C11" s="30" t="s">
        <v>1032</v>
      </c>
      <c r="D11" s="29" t="s">
        <v>1033</v>
      </c>
      <c r="E11" s="145"/>
      <c r="F11" s="145"/>
      <c r="G11" s="145"/>
    </row>
    <row r="12" spans="1:10" ht="12.75" customHeight="1">
      <c r="B12" s="28"/>
      <c r="D12" s="29" t="s">
        <v>1034</v>
      </c>
      <c r="E12" s="152"/>
      <c r="F12" s="165"/>
      <c r="G12" s="145"/>
    </row>
    <row r="13" spans="1:10" ht="12.75" customHeight="1">
      <c r="B13" s="28"/>
      <c r="D13" s="29" t="s">
        <v>1035</v>
      </c>
      <c r="E13" s="152"/>
      <c r="F13" s="165"/>
      <c r="G13" s="357">
        <f>F12-F13</f>
        <v>0</v>
      </c>
    </row>
    <row r="14" spans="1:10" ht="12.75" customHeight="1">
      <c r="B14" s="28"/>
      <c r="C14" s="30" t="s">
        <v>1036</v>
      </c>
      <c r="D14" s="29" t="s">
        <v>1037</v>
      </c>
      <c r="E14" s="145"/>
      <c r="F14" s="145"/>
      <c r="G14" s="145"/>
    </row>
    <row r="15" spans="1:10" ht="12.75" customHeight="1">
      <c r="B15" s="28"/>
      <c r="D15" s="29" t="s">
        <v>194</v>
      </c>
      <c r="E15" s="152"/>
      <c r="F15" s="165"/>
      <c r="G15" s="145"/>
    </row>
    <row r="16" spans="1:10" ht="12.75" customHeight="1">
      <c r="B16" s="28"/>
      <c r="D16" s="29" t="s">
        <v>1038</v>
      </c>
      <c r="E16" s="145"/>
      <c r="F16" s="145"/>
      <c r="G16" s="145"/>
    </row>
    <row r="17" spans="2:7" ht="12.75" customHeight="1">
      <c r="B17" s="28"/>
      <c r="D17" s="29" t="s">
        <v>1039</v>
      </c>
      <c r="E17" s="165"/>
      <c r="F17" s="145"/>
      <c r="G17" s="145"/>
    </row>
    <row r="18" spans="2:7" ht="12.75" customHeight="1">
      <c r="B18" s="28"/>
      <c r="D18" s="29" t="s">
        <v>1040</v>
      </c>
      <c r="E18" s="165"/>
      <c r="F18" s="357">
        <f>E17-E18</f>
        <v>0</v>
      </c>
      <c r="G18" s="145"/>
    </row>
    <row r="19" spans="2:7" ht="12.75" customHeight="1">
      <c r="B19" s="28"/>
      <c r="D19" s="29" t="s">
        <v>1041</v>
      </c>
      <c r="E19" s="145"/>
      <c r="F19" s="357">
        <f>F15+F18</f>
        <v>0</v>
      </c>
      <c r="G19" s="145"/>
    </row>
    <row r="20" spans="2:7" ht="12.75" customHeight="1">
      <c r="B20" s="28"/>
      <c r="D20" s="29" t="s">
        <v>1042</v>
      </c>
      <c r="E20" s="152"/>
      <c r="F20" s="165"/>
      <c r="G20" s="356">
        <f>F19-F20</f>
        <v>0</v>
      </c>
    </row>
    <row r="21" spans="2:7" ht="12.75" customHeight="1">
      <c r="B21" s="28"/>
      <c r="C21" s="1" t="str">
        <f>IF(G21&gt;=0,"　買付販売利益（損失）金額","　買付販売損失金額")</f>
        <v>　買付販売利益（損失）金額</v>
      </c>
      <c r="D21" s="29"/>
      <c r="E21" s="145"/>
      <c r="F21" s="145"/>
      <c r="G21" s="356">
        <f>G13-G20</f>
        <v>0</v>
      </c>
    </row>
    <row r="22" spans="2:7" ht="12.75" customHeight="1">
      <c r="B22" s="28"/>
      <c r="C22" s="1" t="str">
        <f>IF(G22&gt;=0,"販売利益(損失）金額","販売損失金額")</f>
        <v>販売利益(損失）金額</v>
      </c>
      <c r="D22" s="29"/>
      <c r="E22" s="145"/>
      <c r="F22" s="145"/>
      <c r="G22" s="356">
        <f>G8+G21</f>
        <v>0</v>
      </c>
    </row>
    <row r="23" spans="2:7" ht="12.75" customHeight="1">
      <c r="B23" s="28" t="s">
        <v>1043</v>
      </c>
      <c r="D23" s="29"/>
      <c r="E23" s="145"/>
      <c r="F23" s="145"/>
      <c r="G23" s="145"/>
    </row>
    <row r="24" spans="2:7" ht="12.75" customHeight="1">
      <c r="B24" s="28"/>
      <c r="C24" s="41">
        <v>1</v>
      </c>
      <c r="D24" s="29" t="s">
        <v>1044</v>
      </c>
      <c r="E24" s="145"/>
      <c r="F24" s="145"/>
      <c r="G24" s="145"/>
    </row>
    <row r="25" spans="2:7" ht="12.75" customHeight="1">
      <c r="B25" s="154"/>
      <c r="C25" s="155"/>
      <c r="D25" s="173"/>
      <c r="E25" s="152"/>
      <c r="F25" s="165"/>
      <c r="G25" s="145"/>
    </row>
    <row r="26" spans="2:7" ht="12.75" customHeight="1">
      <c r="B26" s="154"/>
      <c r="C26" s="155"/>
      <c r="D26" s="173"/>
      <c r="E26" s="152"/>
      <c r="F26" s="165"/>
      <c r="G26" s="145"/>
    </row>
    <row r="27" spans="2:7" ht="12.75" customHeight="1">
      <c r="B27" s="154"/>
      <c r="C27" s="155"/>
      <c r="D27" s="173"/>
      <c r="E27" s="152"/>
      <c r="F27" s="165"/>
      <c r="G27" s="145"/>
    </row>
    <row r="28" spans="2:7" ht="12.75" customHeight="1">
      <c r="B28" s="154"/>
      <c r="C28" s="155"/>
      <c r="D28" s="173"/>
      <c r="E28" s="152"/>
      <c r="F28" s="165"/>
      <c r="G28" s="145"/>
    </row>
    <row r="29" spans="2:7" ht="12.75" customHeight="1">
      <c r="B29" s="154"/>
      <c r="C29" s="155"/>
      <c r="D29" s="173"/>
      <c r="E29" s="152"/>
      <c r="F29" s="165"/>
      <c r="G29" s="145"/>
    </row>
    <row r="30" spans="2:7" ht="12.75" customHeight="1">
      <c r="B30" s="154"/>
      <c r="C30" s="155"/>
      <c r="D30" s="173"/>
      <c r="E30" s="152"/>
      <c r="F30" s="165"/>
      <c r="G30" s="145"/>
    </row>
    <row r="31" spans="2:7" ht="12.75" customHeight="1">
      <c r="B31" s="154"/>
      <c r="C31" s="155"/>
      <c r="D31" s="173"/>
      <c r="E31" s="152"/>
      <c r="F31" s="165"/>
      <c r="G31" s="145"/>
    </row>
    <row r="32" spans="2:7" ht="12.75" customHeight="1">
      <c r="B32" s="154"/>
      <c r="C32" s="155"/>
      <c r="D32" s="173"/>
      <c r="E32" s="152"/>
      <c r="F32" s="165"/>
      <c r="G32" s="145"/>
    </row>
    <row r="33" spans="2:7" ht="12.75" customHeight="1">
      <c r="B33" s="154"/>
      <c r="C33" s="155"/>
      <c r="D33" s="173"/>
      <c r="E33" s="152"/>
      <c r="F33" s="165"/>
      <c r="G33" s="145"/>
    </row>
    <row r="34" spans="2:7" ht="12.75" customHeight="1">
      <c r="B34" s="154"/>
      <c r="C34" s="155"/>
      <c r="D34" s="173"/>
      <c r="E34" s="152"/>
      <c r="F34" s="165"/>
      <c r="G34" s="356">
        <f>SUM(F25:F34)</f>
        <v>0</v>
      </c>
    </row>
    <row r="35" spans="2:7" ht="12.75" customHeight="1">
      <c r="B35" s="28"/>
      <c r="C35" s="41">
        <v>2</v>
      </c>
      <c r="D35" s="29" t="s">
        <v>1037</v>
      </c>
      <c r="E35" s="145"/>
      <c r="F35" s="145"/>
      <c r="G35" s="145"/>
    </row>
    <row r="36" spans="2:7" ht="12.75" customHeight="1">
      <c r="B36" s="154"/>
      <c r="C36" s="155"/>
      <c r="D36" s="173"/>
      <c r="E36" s="152"/>
      <c r="F36" s="165"/>
      <c r="G36" s="145"/>
    </row>
    <row r="37" spans="2:7" ht="12.75" customHeight="1">
      <c r="B37" s="154"/>
      <c r="C37" s="155"/>
      <c r="D37" s="173"/>
      <c r="E37" s="152"/>
      <c r="F37" s="165"/>
      <c r="G37" s="145"/>
    </row>
    <row r="38" spans="2:7" ht="12.75" customHeight="1">
      <c r="B38" s="154"/>
      <c r="C38" s="155"/>
      <c r="D38" s="173"/>
      <c r="E38" s="152"/>
      <c r="F38" s="165"/>
      <c r="G38" s="145"/>
    </row>
    <row r="39" spans="2:7" ht="12.75" customHeight="1">
      <c r="B39" s="154"/>
      <c r="C39" s="155"/>
      <c r="D39" s="173"/>
      <c r="E39" s="152"/>
      <c r="F39" s="165"/>
      <c r="G39" s="145"/>
    </row>
    <row r="40" spans="2:7" ht="12.75" customHeight="1">
      <c r="B40" s="154"/>
      <c r="C40" s="155"/>
      <c r="D40" s="173"/>
      <c r="E40" s="152"/>
      <c r="F40" s="165"/>
      <c r="G40" s="145"/>
    </row>
    <row r="41" spans="2:7" ht="12.75" customHeight="1">
      <c r="B41" s="154"/>
      <c r="C41" s="155"/>
      <c r="D41" s="173"/>
      <c r="E41" s="152"/>
      <c r="F41" s="165"/>
      <c r="G41" s="145"/>
    </row>
    <row r="42" spans="2:7" ht="12.75" customHeight="1">
      <c r="B42" s="154"/>
      <c r="C42" s="155"/>
      <c r="D42" s="173"/>
      <c r="E42" s="152"/>
      <c r="F42" s="165"/>
      <c r="G42" s="145"/>
    </row>
    <row r="43" spans="2:7" ht="12.75" customHeight="1">
      <c r="B43" s="154"/>
      <c r="C43" s="155"/>
      <c r="D43" s="173"/>
      <c r="E43" s="152"/>
      <c r="F43" s="165"/>
      <c r="G43" s="145"/>
    </row>
    <row r="44" spans="2:7" ht="12.75" customHeight="1">
      <c r="B44" s="154"/>
      <c r="C44" s="155"/>
      <c r="D44" s="173"/>
      <c r="E44" s="152"/>
      <c r="F44" s="165"/>
      <c r="G44" s="145"/>
    </row>
    <row r="45" spans="2:7" ht="12.75" customHeight="1">
      <c r="B45" s="154"/>
      <c r="C45" s="155"/>
      <c r="D45" s="173"/>
      <c r="E45" s="152"/>
      <c r="F45" s="165"/>
      <c r="G45" s="356">
        <f>SUM(F36:F45)</f>
        <v>0</v>
      </c>
    </row>
    <row r="46" spans="2:7" ht="12.75" customHeight="1">
      <c r="B46" s="28"/>
      <c r="C46" s="1" t="str">
        <f>IF(G46&gt;=0,"兼業業務利益（損失）金額","兼業業務損失")</f>
        <v>兼業業務利益（損失）金額</v>
      </c>
      <c r="D46" s="29"/>
      <c r="E46" s="145"/>
      <c r="F46" s="145"/>
      <c r="G46" s="356">
        <f>G34-G45</f>
        <v>0</v>
      </c>
    </row>
    <row r="47" spans="2:7" ht="12.75" customHeight="1">
      <c r="B47" s="28" t="str">
        <f>IF(G47&gt;=0,"　売上総利益（損失）金額","　売上総損失")</f>
        <v>　売上総利益（損失）金額</v>
      </c>
      <c r="D47" s="29"/>
      <c r="E47" s="145"/>
      <c r="F47" s="145"/>
      <c r="G47" s="356">
        <f>G22+G46</f>
        <v>0</v>
      </c>
    </row>
    <row r="48" spans="2:7" ht="12.75" customHeight="1">
      <c r="B48" s="28" t="s">
        <v>1045</v>
      </c>
      <c r="D48" s="29"/>
      <c r="E48" s="145"/>
      <c r="F48" s="145"/>
      <c r="G48" s="145"/>
    </row>
    <row r="49" spans="2:7" ht="12.75" customHeight="1">
      <c r="B49" s="28"/>
      <c r="C49" s="41">
        <v>1</v>
      </c>
      <c r="D49" s="29" t="s">
        <v>1046</v>
      </c>
      <c r="E49" s="152"/>
      <c r="F49" s="165"/>
      <c r="G49" s="145"/>
    </row>
    <row r="50" spans="2:7" ht="12.75" customHeight="1">
      <c r="B50" s="28"/>
      <c r="C50" s="41">
        <v>2</v>
      </c>
      <c r="D50" s="29" t="s">
        <v>1047</v>
      </c>
      <c r="E50" s="152"/>
      <c r="F50" s="165"/>
      <c r="G50" s="145"/>
    </row>
    <row r="51" spans="2:7" ht="12.75" customHeight="1">
      <c r="B51" s="28"/>
      <c r="C51" s="41">
        <v>3</v>
      </c>
      <c r="D51" s="137" t="s">
        <v>1048</v>
      </c>
      <c r="E51" s="152"/>
      <c r="F51" s="165"/>
      <c r="G51" s="145"/>
    </row>
    <row r="52" spans="2:7" ht="12.75" customHeight="1">
      <c r="B52" s="28"/>
      <c r="C52" s="41">
        <v>4</v>
      </c>
      <c r="D52" s="29" t="s">
        <v>1049</v>
      </c>
      <c r="E52" s="152"/>
      <c r="F52" s="165"/>
      <c r="G52" s="145"/>
    </row>
    <row r="53" spans="2:7" ht="12.75" customHeight="1">
      <c r="B53" s="28"/>
      <c r="C53" s="41">
        <v>5</v>
      </c>
      <c r="D53" s="29" t="s">
        <v>1050</v>
      </c>
      <c r="E53" s="152"/>
      <c r="F53" s="165"/>
      <c r="G53" s="145"/>
    </row>
    <row r="54" spans="2:7" ht="12.75" customHeight="1">
      <c r="B54" s="28"/>
      <c r="C54" s="41">
        <v>6</v>
      </c>
      <c r="D54" s="29" t="s">
        <v>1051</v>
      </c>
      <c r="E54" s="152"/>
      <c r="F54" s="165"/>
      <c r="G54" s="145"/>
    </row>
    <row r="55" spans="2:7" ht="12.75" customHeight="1">
      <c r="B55" s="28"/>
      <c r="C55" s="41">
        <v>7</v>
      </c>
      <c r="D55" s="137" t="s">
        <v>1052</v>
      </c>
      <c r="E55" s="152"/>
      <c r="F55" s="165"/>
      <c r="G55" s="145"/>
    </row>
    <row r="56" spans="2:7" ht="12.75" customHeight="1">
      <c r="B56" s="28"/>
      <c r="C56" s="41">
        <v>8</v>
      </c>
      <c r="D56" s="29" t="s">
        <v>1053</v>
      </c>
      <c r="E56" s="152"/>
      <c r="F56" s="165"/>
      <c r="G56" s="145"/>
    </row>
    <row r="57" spans="2:7" ht="12.75" customHeight="1">
      <c r="B57" s="28"/>
      <c r="C57" s="41">
        <v>9</v>
      </c>
      <c r="D57" s="29" t="s">
        <v>1054</v>
      </c>
      <c r="E57" s="152"/>
      <c r="F57" s="165"/>
      <c r="G57" s="145"/>
    </row>
    <row r="58" spans="2:7" ht="12.75" customHeight="1">
      <c r="B58" s="28"/>
      <c r="C58" s="41">
        <v>10</v>
      </c>
      <c r="D58" s="29" t="s">
        <v>1055</v>
      </c>
      <c r="E58" s="152"/>
      <c r="F58" s="165"/>
      <c r="G58" s="145"/>
    </row>
    <row r="59" spans="2:7" ht="12.75" customHeight="1">
      <c r="B59" s="28"/>
      <c r="C59" s="41">
        <v>11</v>
      </c>
      <c r="D59" s="29" t="s">
        <v>1056</v>
      </c>
      <c r="E59" s="152"/>
      <c r="F59" s="165"/>
      <c r="G59" s="145"/>
    </row>
    <row r="60" spans="2:7" ht="12.75" customHeight="1">
      <c r="B60" s="28"/>
      <c r="C60" s="41">
        <v>12</v>
      </c>
      <c r="D60" s="29" t="s">
        <v>1057</v>
      </c>
      <c r="E60" s="152"/>
      <c r="F60" s="165"/>
      <c r="G60" s="145"/>
    </row>
    <row r="61" spans="2:7" ht="12.75" customHeight="1">
      <c r="B61" s="28"/>
      <c r="C61" s="41">
        <v>13</v>
      </c>
      <c r="D61" s="29" t="s">
        <v>1058</v>
      </c>
      <c r="E61" s="152"/>
      <c r="F61" s="165"/>
      <c r="G61" s="145"/>
    </row>
    <row r="62" spans="2:7" ht="12.75" customHeight="1">
      <c r="B62" s="28"/>
      <c r="C62" s="41">
        <v>14</v>
      </c>
      <c r="D62" s="29" t="s">
        <v>1059</v>
      </c>
      <c r="E62" s="152"/>
      <c r="F62" s="165"/>
      <c r="G62" s="145"/>
    </row>
    <row r="63" spans="2:7" ht="12.75" customHeight="1">
      <c r="B63" s="28"/>
      <c r="C63" s="41">
        <v>15</v>
      </c>
      <c r="D63" s="29" t="s">
        <v>1060</v>
      </c>
      <c r="E63" s="152"/>
      <c r="F63" s="165"/>
      <c r="G63" s="145"/>
    </row>
    <row r="64" spans="2:7" ht="12.75" customHeight="1">
      <c r="B64" s="28"/>
      <c r="C64" s="41">
        <v>16</v>
      </c>
      <c r="D64" s="29" t="s">
        <v>1061</v>
      </c>
      <c r="E64" s="152"/>
      <c r="F64" s="165"/>
      <c r="G64" s="145"/>
    </row>
    <row r="65" spans="2:7" ht="12.75" customHeight="1">
      <c r="B65" s="28"/>
      <c r="C65" s="41">
        <v>17</v>
      </c>
      <c r="D65" s="29" t="s">
        <v>1062</v>
      </c>
      <c r="E65" s="152"/>
      <c r="F65" s="165"/>
      <c r="G65" s="145"/>
    </row>
    <row r="66" spans="2:7" ht="12.75" customHeight="1">
      <c r="B66" s="28"/>
      <c r="C66" s="41">
        <v>18</v>
      </c>
      <c r="D66" s="29" t="s">
        <v>1063</v>
      </c>
      <c r="E66" s="152"/>
      <c r="F66" s="165"/>
      <c r="G66" s="145"/>
    </row>
    <row r="67" spans="2:7" ht="12.75" customHeight="1">
      <c r="B67" s="28"/>
      <c r="C67" s="41">
        <v>19</v>
      </c>
      <c r="D67" s="29" t="s">
        <v>1064</v>
      </c>
      <c r="E67" s="152"/>
      <c r="F67" s="165"/>
      <c r="G67" s="145"/>
    </row>
    <row r="68" spans="2:7" ht="12.75" customHeight="1">
      <c r="B68" s="28"/>
      <c r="C68" s="41">
        <v>20</v>
      </c>
      <c r="D68" s="29" t="s">
        <v>1065</v>
      </c>
      <c r="E68" s="152"/>
      <c r="F68" s="165"/>
      <c r="G68" s="145"/>
    </row>
    <row r="69" spans="2:7" ht="12.75" customHeight="1">
      <c r="B69" s="28"/>
      <c r="C69" s="41">
        <v>21</v>
      </c>
      <c r="D69" s="29" t="s">
        <v>1066</v>
      </c>
      <c r="E69" s="152"/>
      <c r="F69" s="165"/>
      <c r="G69" s="145"/>
    </row>
    <row r="70" spans="2:7" ht="12.75" customHeight="1">
      <c r="B70" s="28"/>
      <c r="C70" s="41">
        <v>22</v>
      </c>
      <c r="D70" s="29" t="s">
        <v>1067</v>
      </c>
      <c r="E70" s="152"/>
      <c r="F70" s="165"/>
      <c r="G70" s="145"/>
    </row>
    <row r="71" spans="2:7" ht="12.75" customHeight="1">
      <c r="B71" s="28"/>
      <c r="C71" s="41">
        <v>23</v>
      </c>
      <c r="D71" s="29" t="s">
        <v>1068</v>
      </c>
      <c r="E71" s="152"/>
      <c r="F71" s="165"/>
      <c r="G71" s="145"/>
    </row>
    <row r="72" spans="2:7" ht="12.75" customHeight="1">
      <c r="B72" s="28"/>
      <c r="C72" s="41">
        <v>24</v>
      </c>
      <c r="D72" s="29" t="s">
        <v>1069</v>
      </c>
      <c r="E72" s="152"/>
      <c r="F72" s="165"/>
      <c r="G72" s="145"/>
    </row>
    <row r="73" spans="2:7" ht="12.75" customHeight="1">
      <c r="B73" s="28"/>
      <c r="C73" s="41">
        <v>25</v>
      </c>
      <c r="D73" s="29" t="s">
        <v>1070</v>
      </c>
      <c r="E73" s="152"/>
      <c r="F73" s="165"/>
      <c r="G73" s="145"/>
    </row>
    <row r="74" spans="2:7" ht="12.75" customHeight="1">
      <c r="B74" s="28"/>
      <c r="C74" s="41">
        <v>26</v>
      </c>
      <c r="D74" s="29" t="s">
        <v>1071</v>
      </c>
      <c r="E74" s="152"/>
      <c r="F74" s="165"/>
      <c r="G74" s="145"/>
    </row>
    <row r="75" spans="2:7" ht="12.75" customHeight="1">
      <c r="B75" s="28"/>
      <c r="C75" s="41">
        <v>27</v>
      </c>
      <c r="D75" s="29" t="s">
        <v>1072</v>
      </c>
      <c r="E75" s="152"/>
      <c r="F75" s="165"/>
      <c r="G75" s="145"/>
    </row>
    <row r="76" spans="2:7" ht="12.75" customHeight="1">
      <c r="B76" s="28"/>
      <c r="C76" s="41">
        <v>28</v>
      </c>
      <c r="D76" s="29" t="s">
        <v>1073</v>
      </c>
      <c r="E76" s="152"/>
      <c r="F76" s="165"/>
      <c r="G76" s="145"/>
    </row>
    <row r="77" spans="2:7" ht="12.75" customHeight="1">
      <c r="B77" s="28"/>
      <c r="C77" s="41">
        <f>IF(D77&gt;0,COUNTA(D$49:D76)-COUNT(D$49:D76)+1,0)</f>
        <v>29</v>
      </c>
      <c r="D77" s="392" t="s">
        <v>1101</v>
      </c>
      <c r="E77" s="152"/>
      <c r="F77" s="165"/>
      <c r="G77" s="145"/>
    </row>
    <row r="78" spans="2:7" ht="12.75" customHeight="1">
      <c r="B78" s="28"/>
      <c r="C78" s="41">
        <f>IF(D78&gt;0,COUNTA(D$49:D77)-COUNT(D$49:D77)+1,0)</f>
        <v>30</v>
      </c>
      <c r="D78" s="392" t="s">
        <v>1102</v>
      </c>
      <c r="E78" s="152"/>
      <c r="F78" s="165"/>
      <c r="G78" s="145"/>
    </row>
    <row r="79" spans="2:7" ht="12.75" customHeight="1">
      <c r="B79" s="28"/>
      <c r="C79" s="41">
        <f>IF(D79&gt;0,COUNTA(D$49:D78)-COUNT(D$49:D78)+1,0)</f>
        <v>31</v>
      </c>
      <c r="D79" s="392" t="s">
        <v>1103</v>
      </c>
      <c r="E79" s="152"/>
      <c r="F79" s="165"/>
      <c r="G79" s="145"/>
    </row>
    <row r="80" spans="2:7" ht="12.75" customHeight="1">
      <c r="B80" s="28"/>
      <c r="C80" s="41">
        <f>IF(D80&gt;0,COUNTA(D$49:D79)-COUNT(D$49:D79)+1,0)</f>
        <v>32</v>
      </c>
      <c r="D80" s="392" t="s">
        <v>1104</v>
      </c>
      <c r="E80" s="152"/>
      <c r="F80" s="165"/>
      <c r="G80" s="145"/>
    </row>
    <row r="81" spans="2:7" ht="12.75" customHeight="1">
      <c r="B81" s="28"/>
      <c r="C81" s="41">
        <f>IF(D81&gt;0,COUNTA(D$49:D80)-COUNT(D$49:D80)+1,0)</f>
        <v>33</v>
      </c>
      <c r="D81" s="392" t="s">
        <v>451</v>
      </c>
      <c r="E81" s="152"/>
      <c r="F81" s="165"/>
      <c r="G81" s="145"/>
    </row>
    <row r="82" spans="2:7" ht="12.75" customHeight="1">
      <c r="B82" s="154"/>
      <c r="C82" s="155">
        <f>IF(D82&gt;0,COUNTA(D$49:D81)-COUNT(D$49:D81)+1,0)</f>
        <v>0</v>
      </c>
      <c r="D82" s="173"/>
      <c r="E82" s="152"/>
      <c r="F82" s="165"/>
      <c r="G82" s="356">
        <f>SUM(F49:F82)</f>
        <v>0</v>
      </c>
    </row>
    <row r="83" spans="2:7" ht="12.75" customHeight="1">
      <c r="B83" s="28" t="str">
        <f>IF(G83&gt;=0,"　営業利益（損失）金額","　営業損失金額")</f>
        <v>　営業利益（損失）金額</v>
      </c>
      <c r="D83" s="29"/>
      <c r="E83" s="145"/>
      <c r="F83" s="145"/>
      <c r="G83" s="356">
        <f>G47-G82</f>
        <v>0</v>
      </c>
    </row>
    <row r="84" spans="2:7" ht="12.75" customHeight="1">
      <c r="B84" s="28" t="s">
        <v>1074</v>
      </c>
      <c r="D84" s="29"/>
      <c r="E84" s="145"/>
      <c r="F84" s="145"/>
      <c r="G84" s="145"/>
    </row>
    <row r="85" spans="2:7" ht="12.75" customHeight="1">
      <c r="B85" s="28" t="s">
        <v>1075</v>
      </c>
      <c r="D85" s="29"/>
      <c r="E85" s="145"/>
      <c r="F85" s="165"/>
      <c r="G85" s="145"/>
    </row>
    <row r="86" spans="2:7" ht="12.75" customHeight="1">
      <c r="B86" s="28"/>
      <c r="C86" s="41">
        <v>1</v>
      </c>
      <c r="D86" s="29" t="s">
        <v>1076</v>
      </c>
      <c r="E86" s="152"/>
      <c r="F86" s="165"/>
      <c r="G86" s="145"/>
    </row>
    <row r="87" spans="2:7" ht="12.75" customHeight="1">
      <c r="B87" s="28"/>
      <c r="C87" s="41">
        <v>2</v>
      </c>
      <c r="D87" s="29" t="s">
        <v>1077</v>
      </c>
      <c r="E87" s="152"/>
      <c r="F87" s="165"/>
      <c r="G87" s="145"/>
    </row>
    <row r="88" spans="2:7" ht="12.75" customHeight="1">
      <c r="B88" s="28"/>
      <c r="C88" s="41">
        <v>3</v>
      </c>
      <c r="D88" s="29" t="s">
        <v>1078</v>
      </c>
      <c r="E88" s="152"/>
      <c r="F88" s="165"/>
      <c r="G88" s="145"/>
    </row>
    <row r="89" spans="2:7" ht="12.75" customHeight="1">
      <c r="B89" s="28"/>
      <c r="C89" s="41">
        <v>4</v>
      </c>
      <c r="D89" s="29" t="s">
        <v>1079</v>
      </c>
      <c r="E89" s="152"/>
      <c r="F89" s="165"/>
      <c r="G89" s="145"/>
    </row>
    <row r="90" spans="2:7" ht="12.75" customHeight="1">
      <c r="B90" s="154"/>
      <c r="C90" s="155">
        <f>IF(D90&gt;0,COUNTA(D$86:D89)-COUNT(D$86:D89)+1,0)</f>
        <v>0</v>
      </c>
      <c r="D90" s="173"/>
      <c r="E90" s="152"/>
      <c r="F90" s="165"/>
      <c r="G90" s="145"/>
    </row>
    <row r="91" spans="2:7" ht="12.75" customHeight="1">
      <c r="B91" s="154"/>
      <c r="C91" s="155">
        <f>IF(D91&gt;0,COUNTA(D$86:D90)-COUNT(D$86:D90)+1,0)</f>
        <v>0</v>
      </c>
      <c r="D91" s="173"/>
      <c r="E91" s="152"/>
      <c r="F91" s="165"/>
      <c r="G91" s="145"/>
    </row>
    <row r="92" spans="2:7" ht="12.75" customHeight="1">
      <c r="B92" s="154"/>
      <c r="C92" s="155">
        <f>IF(D92&gt;0,COUNTA(D$86:D91)-COUNT(D$86:D91)+1,0)</f>
        <v>0</v>
      </c>
      <c r="D92" s="173"/>
      <c r="E92" s="152"/>
      <c r="F92" s="165"/>
      <c r="G92" s="145"/>
    </row>
    <row r="93" spans="2:7" ht="12.75" customHeight="1">
      <c r="B93" s="154"/>
      <c r="C93" s="155">
        <f>IF(D93&gt;0,COUNTA(D$86:D92)-COUNT(D$86:D92)+1,0)</f>
        <v>0</v>
      </c>
      <c r="D93" s="173"/>
      <c r="E93" s="152"/>
      <c r="F93" s="165"/>
      <c r="G93" s="145"/>
    </row>
    <row r="94" spans="2:7" ht="12.75" customHeight="1">
      <c r="B94" s="154"/>
      <c r="C94" s="155">
        <f>IF(D94&gt;0,COUNTA(D$86:D93)-COUNT(D$86:D93)+1,0)</f>
        <v>0</v>
      </c>
      <c r="D94" s="173"/>
      <c r="E94" s="152"/>
      <c r="F94" s="165"/>
      <c r="G94" s="145"/>
    </row>
    <row r="95" spans="2:7" ht="12.75" customHeight="1">
      <c r="B95" s="154"/>
      <c r="C95" s="155">
        <f>IF(D95&gt;0,COUNTA(D$86:D94)-COUNT(D$86:D94)+1,0)</f>
        <v>0</v>
      </c>
      <c r="D95" s="173"/>
      <c r="E95" s="152"/>
      <c r="F95" s="165"/>
      <c r="G95" s="356">
        <f>SUM(F86:F95)</f>
        <v>0</v>
      </c>
    </row>
    <row r="96" spans="2:7" ht="12.75" customHeight="1">
      <c r="B96" s="28" t="s">
        <v>1080</v>
      </c>
      <c r="D96" s="29"/>
      <c r="E96" s="152"/>
      <c r="F96" s="145"/>
      <c r="G96" s="145"/>
    </row>
    <row r="97" spans="2:7" ht="12.75" customHeight="1">
      <c r="B97" s="28"/>
      <c r="C97" s="41">
        <v>1</v>
      </c>
      <c r="D97" s="137" t="s">
        <v>1081</v>
      </c>
      <c r="E97" s="152"/>
      <c r="F97" s="165"/>
      <c r="G97" s="145"/>
    </row>
    <row r="98" spans="2:7" ht="12.75" customHeight="1">
      <c r="B98" s="28"/>
      <c r="C98" s="41">
        <v>2</v>
      </c>
      <c r="D98" s="29" t="s">
        <v>1082</v>
      </c>
      <c r="E98" s="152"/>
      <c r="F98" s="165"/>
      <c r="G98" s="145"/>
    </row>
    <row r="99" spans="2:7" ht="12.75" customHeight="1">
      <c r="B99" s="28"/>
      <c r="C99" s="41">
        <v>3</v>
      </c>
      <c r="D99" s="29" t="s">
        <v>1083</v>
      </c>
      <c r="E99" s="152"/>
      <c r="F99" s="165"/>
      <c r="G99" s="145"/>
    </row>
    <row r="100" spans="2:7" ht="12.75" customHeight="1">
      <c r="B100" s="28"/>
      <c r="C100" s="41">
        <v>4</v>
      </c>
      <c r="D100" s="29" t="s">
        <v>1084</v>
      </c>
      <c r="E100" s="152"/>
      <c r="F100" s="165"/>
      <c r="G100" s="145"/>
    </row>
    <row r="101" spans="2:7" ht="12.75" customHeight="1">
      <c r="B101" s="154"/>
      <c r="C101" s="155">
        <f>IF(D101&gt;0,COUNTA(D$97:D100)-COUNT(D$97:D100)+1,0)</f>
        <v>0</v>
      </c>
      <c r="D101" s="173"/>
      <c r="E101" s="152"/>
      <c r="F101" s="165"/>
      <c r="G101" s="145"/>
    </row>
    <row r="102" spans="2:7" ht="12.75" customHeight="1">
      <c r="B102" s="154"/>
      <c r="C102" s="155">
        <f>IF(D102&gt;0,COUNTA(D$97:D101)-COUNT(D$97:D101)+1,0)</f>
        <v>0</v>
      </c>
      <c r="D102" s="173"/>
      <c r="E102" s="152"/>
      <c r="F102" s="165"/>
      <c r="G102" s="145"/>
    </row>
    <row r="103" spans="2:7" ht="12.75" customHeight="1">
      <c r="B103" s="154"/>
      <c r="C103" s="155">
        <f>IF(D103&gt;0,COUNTA(D$97:D102)-COUNT(D$97:D102)+1,0)</f>
        <v>0</v>
      </c>
      <c r="D103" s="173"/>
      <c r="E103" s="152"/>
      <c r="F103" s="165"/>
      <c r="G103" s="145"/>
    </row>
    <row r="104" spans="2:7" ht="12.75" customHeight="1">
      <c r="B104" s="154"/>
      <c r="C104" s="155">
        <f>IF(D104&gt;0,COUNTA(D$97:D103)-COUNT(D$97:D103)+1,0)</f>
        <v>0</v>
      </c>
      <c r="D104" s="173"/>
      <c r="E104" s="152"/>
      <c r="F104" s="165"/>
      <c r="G104" s="145"/>
    </row>
    <row r="105" spans="2:7" ht="12.75" customHeight="1">
      <c r="B105" s="154"/>
      <c r="C105" s="155">
        <f>IF(D105&gt;0,COUNTA(D$97:D104)-COUNT(D$97:D104)+1,0)</f>
        <v>0</v>
      </c>
      <c r="D105" s="173"/>
      <c r="E105" s="152"/>
      <c r="F105" s="165"/>
      <c r="G105" s="145"/>
    </row>
    <row r="106" spans="2:7" ht="12.75" customHeight="1">
      <c r="B106" s="154"/>
      <c r="C106" s="155">
        <f>IF(D106&gt;0,COUNTA(D$97:D105)-COUNT(D$97:D105)+1,0)</f>
        <v>0</v>
      </c>
      <c r="D106" s="173"/>
      <c r="E106" s="152"/>
      <c r="F106" s="165"/>
      <c r="G106" s="356">
        <f>SUM(F97:F106)</f>
        <v>0</v>
      </c>
    </row>
    <row r="107" spans="2:7" ht="12.75" customHeight="1">
      <c r="B107" s="28" t="str">
        <f>IF(G107&gt;=0,"　経常利益（損失）金額","　経常損失金額")</f>
        <v>　経常利益（損失）金額</v>
      </c>
      <c r="D107" s="29"/>
      <c r="E107" s="145"/>
      <c r="F107" s="145"/>
      <c r="G107" s="356">
        <f>G83+G95-G106</f>
        <v>0</v>
      </c>
    </row>
    <row r="108" spans="2:7" ht="12.75" customHeight="1">
      <c r="B108" s="28"/>
      <c r="D108" s="29"/>
      <c r="E108" s="145"/>
      <c r="F108" s="145"/>
      <c r="G108" s="145"/>
    </row>
    <row r="109" spans="2:7" ht="12.75" customHeight="1">
      <c r="B109" s="28" t="s">
        <v>1085</v>
      </c>
      <c r="D109" s="29"/>
      <c r="E109" s="145"/>
      <c r="F109" s="145"/>
      <c r="G109" s="145"/>
    </row>
    <row r="110" spans="2:7" ht="12.75" customHeight="1">
      <c r="B110" s="28" t="s">
        <v>1086</v>
      </c>
      <c r="D110" s="29"/>
      <c r="E110" s="145"/>
      <c r="F110" s="145"/>
      <c r="G110" s="145"/>
    </row>
    <row r="111" spans="2:7" ht="12.75" customHeight="1">
      <c r="B111" s="154"/>
      <c r="C111" s="155">
        <f>IF(D111&gt;0,1,0)</f>
        <v>0</v>
      </c>
      <c r="D111" s="173"/>
      <c r="E111" s="165"/>
      <c r="F111" s="145"/>
      <c r="G111" s="145"/>
    </row>
    <row r="112" spans="2:7" ht="12.75" customHeight="1">
      <c r="B112" s="154"/>
      <c r="C112" s="155">
        <f>IF(D112&gt;0,COUNTA(D$111:D111)-COUNT(D$111:D111)+1,0)</f>
        <v>0</v>
      </c>
      <c r="D112" s="173"/>
      <c r="E112" s="165"/>
      <c r="F112" s="145"/>
      <c r="G112" s="145"/>
    </row>
    <row r="113" spans="2:7" ht="12.75" customHeight="1">
      <c r="B113" s="154"/>
      <c r="C113" s="155">
        <f>IF(D113&gt;0,COUNTA(D$111:D112)-COUNT(D$111:D112)+1,0)</f>
        <v>0</v>
      </c>
      <c r="D113" s="173"/>
      <c r="E113" s="165"/>
      <c r="F113" s="145"/>
      <c r="G113" s="152"/>
    </row>
    <row r="114" spans="2:7" ht="12.75" customHeight="1">
      <c r="B114" s="154"/>
      <c r="C114" s="155">
        <f>IF(D114&gt;0,COUNTA(D$111:D113)-COUNT(D$111:D113)+1,0)</f>
        <v>0</v>
      </c>
      <c r="D114" s="173"/>
      <c r="E114" s="165"/>
      <c r="F114" s="145"/>
      <c r="G114" s="152"/>
    </row>
    <row r="115" spans="2:7" ht="12.75" customHeight="1">
      <c r="B115" s="154"/>
      <c r="C115" s="155">
        <f>IF(D115&gt;0,COUNTA(D$111:D114)-COUNT(D$111:D114)+1,0)</f>
        <v>0</v>
      </c>
      <c r="D115" s="173"/>
      <c r="E115" s="165"/>
      <c r="F115" s="145"/>
      <c r="G115" s="152"/>
    </row>
    <row r="116" spans="2:7" ht="12.75" customHeight="1">
      <c r="B116" s="154"/>
      <c r="C116" s="155">
        <f>IF(D116&gt;0,COUNTA(D$111:D115)-COUNT(D$111:D115)+1,0)</f>
        <v>0</v>
      </c>
      <c r="D116" s="173"/>
      <c r="E116" s="165"/>
      <c r="F116" s="356">
        <f>SUM(E111:E116)</f>
        <v>0</v>
      </c>
      <c r="G116" s="152"/>
    </row>
    <row r="117" spans="2:7" ht="12.75" customHeight="1">
      <c r="B117" s="28" t="s">
        <v>1087</v>
      </c>
      <c r="D117" s="29"/>
      <c r="E117" s="145"/>
      <c r="F117" s="145"/>
      <c r="G117" s="145"/>
    </row>
    <row r="118" spans="2:7" ht="12.75" customHeight="1">
      <c r="B118" s="157"/>
      <c r="C118" s="155">
        <f>IF(D118&gt;0,1,0)</f>
        <v>0</v>
      </c>
      <c r="D118" s="173"/>
      <c r="E118" s="165"/>
      <c r="F118" s="145"/>
      <c r="G118" s="145"/>
    </row>
    <row r="119" spans="2:7" ht="12.75" customHeight="1">
      <c r="B119" s="157"/>
      <c r="C119" s="155">
        <f>IF(D119&gt;0,COUNTA(D$118:D118)-COUNT(D$118:D118)+1,0)</f>
        <v>0</v>
      </c>
      <c r="D119" s="173"/>
      <c r="E119" s="165"/>
      <c r="F119" s="145"/>
      <c r="G119" s="145"/>
    </row>
    <row r="120" spans="2:7" ht="12.75" customHeight="1">
      <c r="B120" s="157"/>
      <c r="C120" s="155">
        <f>IF(D120&gt;0,COUNTA(D$118:D119)-COUNT(D$118:D119)+1,0)</f>
        <v>0</v>
      </c>
      <c r="D120" s="173"/>
      <c r="E120" s="165"/>
      <c r="F120" s="145"/>
      <c r="G120" s="153"/>
    </row>
    <row r="121" spans="2:7" ht="12.75" customHeight="1">
      <c r="B121" s="154" t="s">
        <v>1087</v>
      </c>
      <c r="C121" s="155">
        <f>IF(D121&gt;0,COUNTA(D$118:D120)-COUNT(D$118:D120)+1,0)</f>
        <v>0</v>
      </c>
      <c r="D121" s="173"/>
      <c r="E121" s="165"/>
      <c r="F121" s="356">
        <f>SUM(E118:E121)</f>
        <v>0</v>
      </c>
      <c r="G121" s="153"/>
    </row>
    <row r="122" spans="2:7" ht="12.75" customHeight="1">
      <c r="B122" s="28" t="s">
        <v>1088</v>
      </c>
      <c r="D122" s="29"/>
      <c r="E122" s="145"/>
      <c r="F122" s="145"/>
      <c r="G122" s="153"/>
    </row>
    <row r="123" spans="2:7" ht="12.75" customHeight="1">
      <c r="B123" s="157"/>
      <c r="C123" s="155">
        <f>IF(D123&gt;0,1,0)</f>
        <v>0</v>
      </c>
      <c r="D123" s="173"/>
      <c r="E123" s="165"/>
      <c r="F123" s="145"/>
      <c r="G123" s="153"/>
    </row>
    <row r="124" spans="2:7" ht="12.75" customHeight="1">
      <c r="B124" s="157"/>
      <c r="C124" s="155">
        <f>IF(D124&gt;0,COUNTA(D$123:D123)-COUNT(D$123:D123)+1,0)</f>
        <v>0</v>
      </c>
      <c r="D124" s="173"/>
      <c r="E124" s="165"/>
      <c r="F124" s="356">
        <f>SUM(E123:E124)</f>
        <v>0</v>
      </c>
      <c r="G124" s="358">
        <f>SUM(F116,F121,F124)</f>
        <v>0</v>
      </c>
    </row>
    <row r="125" spans="2:7" ht="12.75" customHeight="1">
      <c r="B125" s="28" t="s">
        <v>1089</v>
      </c>
      <c r="D125" s="29"/>
      <c r="E125" s="145"/>
      <c r="F125" s="145"/>
      <c r="G125" s="145"/>
    </row>
    <row r="126" spans="2:7" ht="12.75" customHeight="1">
      <c r="B126" s="28" t="s">
        <v>1090</v>
      </c>
      <c r="D126" s="29"/>
      <c r="E126" s="145"/>
      <c r="F126" s="145"/>
      <c r="G126" s="145"/>
    </row>
    <row r="127" spans="2:7" ht="12.75" customHeight="1">
      <c r="B127" s="154"/>
      <c r="C127" s="155">
        <f>IF(D127&gt;0,1,0)</f>
        <v>0</v>
      </c>
      <c r="D127" s="173"/>
      <c r="E127" s="165"/>
      <c r="F127" s="145"/>
      <c r="G127" s="145"/>
    </row>
    <row r="128" spans="2:7" ht="12.75" customHeight="1">
      <c r="B128" s="154"/>
      <c r="C128" s="155">
        <f>IF(D128&gt;0,COUNTA(D$127:D127)-COUNT(D$127:D127)+1,0)</f>
        <v>0</v>
      </c>
      <c r="D128" s="173"/>
      <c r="E128" s="165"/>
      <c r="F128" s="145"/>
      <c r="G128" s="145"/>
    </row>
    <row r="129" spans="2:7" ht="12.75" customHeight="1">
      <c r="B129" s="154"/>
      <c r="C129" s="155">
        <f>IF(D129&gt;0,COUNTA(D$127:D128)-COUNT(D$127:D128)+1,0)</f>
        <v>0</v>
      </c>
      <c r="D129" s="173"/>
      <c r="E129" s="165"/>
      <c r="F129" s="356">
        <f>SUM(E127:E129)</f>
        <v>0</v>
      </c>
      <c r="G129" s="152"/>
    </row>
    <row r="130" spans="2:7" ht="12.75" customHeight="1">
      <c r="B130" s="28" t="s">
        <v>1091</v>
      </c>
      <c r="D130" s="29"/>
      <c r="E130" s="145"/>
      <c r="F130" s="145"/>
      <c r="G130" s="152"/>
    </row>
    <row r="131" spans="2:7" ht="12.75" customHeight="1">
      <c r="B131" s="154"/>
      <c r="C131" s="155">
        <f>IF(D131&gt;0,1,0)</f>
        <v>0</v>
      </c>
      <c r="D131" s="173"/>
      <c r="E131" s="165"/>
      <c r="F131" s="145"/>
      <c r="G131" s="152"/>
    </row>
    <row r="132" spans="2:7" ht="12.75" customHeight="1">
      <c r="B132" s="154"/>
      <c r="C132" s="155">
        <f>IF(D132&gt;0,COUNTA(D$131:D131)-COUNT(D$131:D131)+1,0)</f>
        <v>0</v>
      </c>
      <c r="D132" s="173"/>
      <c r="E132" s="165"/>
      <c r="F132" s="145"/>
      <c r="G132" s="152"/>
    </row>
    <row r="133" spans="2:7" ht="12.75" customHeight="1">
      <c r="B133" s="154"/>
      <c r="C133" s="155">
        <f>IF(D133&gt;0,COUNTA(D$131:D132)-COUNT(D$131:D132)+1,0)</f>
        <v>0</v>
      </c>
      <c r="D133" s="173"/>
      <c r="E133" s="165"/>
      <c r="F133" s="356">
        <f>SUM(E131:E133)</f>
        <v>0</v>
      </c>
      <c r="G133" s="145"/>
    </row>
    <row r="134" spans="2:7" ht="12.75" customHeight="1">
      <c r="B134" s="28" t="s">
        <v>1092</v>
      </c>
      <c r="C134" s="41"/>
      <c r="D134" s="29"/>
      <c r="E134" s="145"/>
      <c r="F134" s="145"/>
      <c r="G134" s="145"/>
    </row>
    <row r="135" spans="2:7" ht="12.75" customHeight="1">
      <c r="B135" s="154"/>
      <c r="C135" s="155">
        <f>IF(D135&gt;0,1,0)</f>
        <v>0</v>
      </c>
      <c r="D135" s="173"/>
      <c r="E135" s="165"/>
      <c r="F135" s="145"/>
      <c r="G135" s="145"/>
    </row>
    <row r="136" spans="2:7" ht="12.75" customHeight="1">
      <c r="B136" s="154"/>
      <c r="C136" s="155">
        <f>IF(D136&gt;0,COUNTA(D$135:D135)-COUNT(D$135:D135)+1,0)</f>
        <v>0</v>
      </c>
      <c r="D136" s="173"/>
      <c r="E136" s="165"/>
      <c r="F136" s="145"/>
      <c r="G136" s="153"/>
    </row>
    <row r="137" spans="2:7" ht="12.75" customHeight="1">
      <c r="B137" s="154"/>
      <c r="C137" s="155">
        <f>IF(D137&gt;0,COUNTA(D$135:D136)-COUNT(D$135:D136)+1,0)</f>
        <v>0</v>
      </c>
      <c r="D137" s="173"/>
      <c r="E137" s="165"/>
      <c r="F137" s="356">
        <f>SUM(E135:E137)</f>
        <v>0</v>
      </c>
      <c r="G137" s="153"/>
    </row>
    <row r="138" spans="2:7" ht="12.75" customHeight="1">
      <c r="B138" s="28" t="s">
        <v>1093</v>
      </c>
      <c r="C138" s="41"/>
      <c r="D138" s="29"/>
      <c r="E138" s="145"/>
      <c r="F138" s="145"/>
      <c r="G138" s="153"/>
    </row>
    <row r="139" spans="2:7" ht="12.75" customHeight="1">
      <c r="B139" s="154"/>
      <c r="C139" s="155">
        <f>IF(D139&gt;0,1,0)</f>
        <v>0</v>
      </c>
      <c r="D139" s="173"/>
      <c r="E139" s="165"/>
      <c r="F139" s="145"/>
      <c r="G139" s="153"/>
    </row>
    <row r="140" spans="2:7" ht="12.75" customHeight="1">
      <c r="B140" s="154"/>
      <c r="C140" s="155">
        <f>IF(D140&gt;0,COUNTA(D$139:D139)-COUNT(D$139:D139)+1,0)</f>
        <v>0</v>
      </c>
      <c r="D140" s="173"/>
      <c r="E140" s="165"/>
      <c r="F140" s="145"/>
      <c r="G140" s="153"/>
    </row>
    <row r="141" spans="2:7" ht="12.75" customHeight="1">
      <c r="B141" s="154"/>
      <c r="C141" s="155">
        <f>IF(D141&gt;0,COUNTA(D$139:D140)-COUNT(D$139:D140)+1,0)</f>
        <v>0</v>
      </c>
      <c r="D141" s="173"/>
      <c r="E141" s="165"/>
      <c r="F141" s="356">
        <f>SUM(E139:E141)</f>
        <v>0</v>
      </c>
      <c r="G141" s="145"/>
    </row>
    <row r="142" spans="2:7" ht="12.75" customHeight="1">
      <c r="B142" s="28" t="s">
        <v>1094</v>
      </c>
      <c r="D142" s="29"/>
      <c r="E142" s="152"/>
      <c r="F142" s="152"/>
      <c r="G142" s="145"/>
    </row>
    <row r="143" spans="2:7" ht="12.75" customHeight="1">
      <c r="B143" s="154"/>
      <c r="C143" s="155">
        <f>IF(D143&gt;0,1,0)</f>
        <v>0</v>
      </c>
      <c r="D143" s="173"/>
      <c r="E143" s="182"/>
      <c r="F143" s="152"/>
      <c r="G143" s="145"/>
    </row>
    <row r="144" spans="2:7" ht="12.75" customHeight="1">
      <c r="B144" s="154"/>
      <c r="C144" s="155">
        <f>IF(D144&gt;0,COUNTA(D$143:D143)-COUNT(D$143:D143)+1,0)</f>
        <v>0</v>
      </c>
      <c r="D144" s="173"/>
      <c r="E144" s="182"/>
      <c r="F144" s="145"/>
      <c r="G144" s="145"/>
    </row>
    <row r="145" spans="2:8" ht="12.75" customHeight="1">
      <c r="B145" s="154"/>
      <c r="C145" s="155">
        <f>IF(D145&gt;0,COUNTA(D$143:D144)-COUNT(D$143:D144)+1,0)</f>
        <v>0</v>
      </c>
      <c r="D145" s="173"/>
      <c r="E145" s="182"/>
      <c r="F145" s="359">
        <f>SUM(E143:E145)</f>
        <v>0</v>
      </c>
      <c r="G145" s="356">
        <f>SUM(F129,F133,F137,F141,F145)</f>
        <v>0</v>
      </c>
    </row>
    <row r="146" spans="2:8" ht="12.75" customHeight="1">
      <c r="B146" s="28" t="str">
        <f>IF(G146&gt;=0,"税引前当期純利益（損失）金額","税引前当期純損失金額")</f>
        <v>税引前当期純利益（損失）金額</v>
      </c>
      <c r="D146" s="29"/>
      <c r="E146" s="152"/>
      <c r="F146" s="152"/>
      <c r="G146" s="356">
        <f>G107+G124-G145</f>
        <v>0</v>
      </c>
      <c r="H146" s="72"/>
    </row>
    <row r="147" spans="2:8" ht="12.75" customHeight="1">
      <c r="B147" s="28" t="s">
        <v>1095</v>
      </c>
      <c r="D147" s="29"/>
      <c r="E147" s="152"/>
      <c r="F147" s="152"/>
      <c r="G147" s="165"/>
      <c r="H147" s="72"/>
    </row>
    <row r="148" spans="2:8" ht="12.75" customHeight="1">
      <c r="B148" s="28" t="s">
        <v>1096</v>
      </c>
      <c r="D148" s="29"/>
      <c r="E148" s="152"/>
      <c r="F148" s="152"/>
      <c r="G148" s="165"/>
      <c r="H148" s="72"/>
    </row>
    <row r="149" spans="2:8" ht="12.75" customHeight="1">
      <c r="B149" s="28" t="s">
        <v>1097</v>
      </c>
      <c r="D149" s="29"/>
      <c r="E149" s="152"/>
      <c r="F149" s="152"/>
      <c r="G149" s="165"/>
      <c r="H149" s="72"/>
    </row>
    <row r="150" spans="2:8" ht="12.75" customHeight="1">
      <c r="B150" s="31" t="str">
        <f>IF(G150&gt;=0,"当期純利益（損失）金額","当期純損失金額")</f>
        <v>当期純利益（損失）金額</v>
      </c>
      <c r="C150" s="32"/>
      <c r="D150" s="33"/>
      <c r="E150" s="146"/>
      <c r="F150" s="146"/>
      <c r="G150" s="360">
        <f>G146-SUM(G147:G149)</f>
        <v>0</v>
      </c>
      <c r="H150" s="72"/>
    </row>
    <row r="151" spans="2:8" ht="12.75" customHeight="1">
      <c r="H151" s="72"/>
    </row>
    <row r="152" spans="2:8" ht="12.75" customHeight="1">
      <c r="B152" s="1" t="s">
        <v>994</v>
      </c>
      <c r="H152" s="72"/>
    </row>
    <row r="153" spans="2:8" ht="12.75" customHeight="1">
      <c r="B153" s="78"/>
      <c r="C153" s="35"/>
      <c r="D153" s="35"/>
      <c r="E153" s="35"/>
      <c r="F153" s="35"/>
      <c r="G153" s="98"/>
      <c r="H153" s="72"/>
    </row>
    <row r="154" spans="2:8" ht="12.75" customHeight="1">
      <c r="B154" s="28" t="s">
        <v>1098</v>
      </c>
      <c r="G154" s="29"/>
      <c r="H154" s="72"/>
    </row>
    <row r="155" spans="2:8" ht="12.75" customHeight="1">
      <c r="B155" s="28"/>
      <c r="D155" s="765"/>
      <c r="E155" s="766"/>
      <c r="F155" s="224"/>
      <c r="G155" s="225"/>
      <c r="H155" s="72"/>
    </row>
    <row r="156" spans="2:8" ht="12.75" customHeight="1">
      <c r="B156" s="28"/>
      <c r="F156" s="30"/>
      <c r="G156" s="277"/>
      <c r="H156" s="72"/>
    </row>
    <row r="157" spans="2:8" ht="12.75" customHeight="1">
      <c r="B157" s="28"/>
      <c r="C157" s="156"/>
      <c r="D157" s="767"/>
      <c r="E157" s="768"/>
      <c r="F157" s="170"/>
      <c r="G157" s="275" t="s">
        <v>328</v>
      </c>
      <c r="H157" s="72"/>
    </row>
    <row r="158" spans="2:8" ht="12.75" customHeight="1">
      <c r="B158" s="28"/>
      <c r="C158" s="156"/>
      <c r="D158" s="767"/>
      <c r="E158" s="768"/>
      <c r="F158" s="170"/>
      <c r="G158" s="275" t="s">
        <v>328</v>
      </c>
      <c r="H158" s="72"/>
    </row>
    <row r="159" spans="2:8">
      <c r="B159" s="31"/>
      <c r="C159" s="158"/>
      <c r="D159" s="172"/>
      <c r="E159" s="390"/>
      <c r="F159" s="171"/>
      <c r="G159" s="276" t="s">
        <v>328</v>
      </c>
    </row>
  </sheetData>
  <sheetProtection sheet="1" formatCells="0" formatColumns="0" formatRows="0" autoFilter="0" pivotTables="0"/>
  <mergeCells count="5">
    <mergeCell ref="D155:E155"/>
    <mergeCell ref="D157:E157"/>
    <mergeCell ref="D158:E158"/>
    <mergeCell ref="B3:D3"/>
    <mergeCell ref="E3:G3"/>
  </mergeCells>
  <phoneticPr fontId="3"/>
  <dataValidations count="1">
    <dataValidation type="list" allowBlank="1" showInputMessage="1" showErrorMessage="1" sqref="G2" xr:uid="{00000000-0002-0000-0C00-000000000000}">
      <formula1>$J$4:$J$5</formula1>
    </dataValidation>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371"/>
  <sheetViews>
    <sheetView tabSelected="1" topLeftCell="A1356" workbookViewId="0">
      <selection activeCell="B1371" sqref="B1371"/>
    </sheetView>
  </sheetViews>
  <sheetFormatPr defaultColWidth="9" defaultRowHeight="13.5"/>
  <cols>
    <col min="1" max="1" width="26.5" style="72" customWidth="1"/>
    <col min="2" max="2" width="15.625" style="73" customWidth="1"/>
    <col min="3" max="3" width="9" style="73"/>
    <col min="4" max="4" width="21.25" style="73" bestFit="1" customWidth="1"/>
    <col min="5" max="5" width="9" style="73"/>
    <col min="6" max="6" width="6.625" style="73" customWidth="1"/>
    <col min="7" max="7" width="9" style="73"/>
    <col min="8" max="8" width="6.625" style="73" customWidth="1"/>
    <col min="9" max="9" width="10.5" style="73" bestFit="1" customWidth="1"/>
    <col min="10" max="16384" width="9" style="73"/>
  </cols>
  <sheetData>
    <row r="1" spans="1:11" s="72" customFormat="1" ht="14.25" thickBot="1">
      <c r="A1" s="93" t="s">
        <v>26</v>
      </c>
      <c r="B1" s="129"/>
    </row>
    <row r="2" spans="1:11">
      <c r="A2" s="94" t="s">
        <v>6</v>
      </c>
      <c r="B2" s="380"/>
      <c r="C2" s="72"/>
      <c r="D2" s="72"/>
      <c r="E2" s="72"/>
      <c r="F2" s="72"/>
      <c r="G2" s="72"/>
      <c r="H2" s="72"/>
      <c r="I2" s="72"/>
      <c r="J2" s="72"/>
      <c r="K2" s="72"/>
    </row>
    <row r="3" spans="1:11" s="34" customFormat="1">
      <c r="A3" s="74" t="s">
        <v>7</v>
      </c>
      <c r="B3" s="129"/>
      <c r="C3" s="72"/>
      <c r="D3" s="72"/>
      <c r="E3" s="72"/>
      <c r="F3" s="72"/>
      <c r="G3" s="72"/>
      <c r="H3" s="72"/>
      <c r="I3" s="72"/>
      <c r="J3" s="72"/>
      <c r="K3" s="72"/>
    </row>
    <row r="4" spans="1:11">
      <c r="A4" s="72" t="s">
        <v>8</v>
      </c>
      <c r="B4" s="381"/>
      <c r="C4" s="72"/>
      <c r="D4" s="72"/>
      <c r="E4" s="72"/>
      <c r="F4" s="72"/>
      <c r="G4" s="72"/>
      <c r="H4" s="72"/>
      <c r="I4" s="72"/>
      <c r="J4" s="72"/>
      <c r="K4" s="72"/>
    </row>
    <row r="5" spans="1:11">
      <c r="A5" s="72" t="s">
        <v>9</v>
      </c>
      <c r="B5" s="381"/>
      <c r="C5" s="72"/>
      <c r="D5" s="72"/>
      <c r="E5" s="72"/>
      <c r="F5" s="72"/>
      <c r="G5" s="72"/>
      <c r="H5" s="72"/>
      <c r="I5" s="72"/>
      <c r="J5" s="72"/>
      <c r="K5" s="72"/>
    </row>
    <row r="6" spans="1:11">
      <c r="A6" s="72" t="s">
        <v>10</v>
      </c>
      <c r="B6" s="381"/>
      <c r="C6" s="72"/>
      <c r="D6" s="185" t="s">
        <v>27</v>
      </c>
      <c r="E6" s="185" t="s">
        <v>28</v>
      </c>
      <c r="F6" s="382"/>
      <c r="G6" s="185" t="s">
        <v>29</v>
      </c>
      <c r="H6" s="382"/>
      <c r="I6" s="185" t="s">
        <v>30</v>
      </c>
      <c r="J6" s="72"/>
      <c r="K6" s="185" t="s">
        <v>31</v>
      </c>
    </row>
    <row r="7" spans="1:11">
      <c r="A7" t="s">
        <v>32</v>
      </c>
      <c r="B7" s="381"/>
      <c r="C7" s="72"/>
      <c r="D7" s="186" t="s">
        <v>33</v>
      </c>
      <c r="E7" s="383">
        <v>1</v>
      </c>
      <c r="F7" s="382"/>
      <c r="G7" s="186" t="s">
        <v>34</v>
      </c>
      <c r="H7" s="382"/>
      <c r="I7" s="186" t="s">
        <v>35</v>
      </c>
      <c r="J7" s="72"/>
      <c r="K7" s="186" t="s">
        <v>36</v>
      </c>
    </row>
    <row r="8" spans="1:11">
      <c r="A8" s="72" t="s">
        <v>37</v>
      </c>
      <c r="B8" s="381"/>
      <c r="C8" s="72"/>
      <c r="D8" s="187" t="s">
        <v>38</v>
      </c>
      <c r="E8" s="384">
        <v>2</v>
      </c>
      <c r="F8" s="382"/>
      <c r="G8" s="188" t="s">
        <v>39</v>
      </c>
      <c r="H8" s="382"/>
      <c r="I8" s="188" t="s">
        <v>31</v>
      </c>
      <c r="J8" s="72"/>
      <c r="K8" s="188" t="s">
        <v>40</v>
      </c>
    </row>
    <row r="9" spans="1:11">
      <c r="A9" s="72" t="s">
        <v>13</v>
      </c>
      <c r="B9" s="381"/>
      <c r="C9" s="72"/>
      <c r="D9" s="187" t="s">
        <v>41</v>
      </c>
      <c r="E9" s="384">
        <v>3</v>
      </c>
      <c r="F9" s="382"/>
      <c r="G9" s="382"/>
      <c r="H9" s="382"/>
      <c r="I9" s="382"/>
      <c r="J9" s="72"/>
      <c r="K9" s="72"/>
    </row>
    <row r="10" spans="1:11">
      <c r="A10" t="s">
        <v>14</v>
      </c>
      <c r="B10" s="381"/>
      <c r="C10" s="72"/>
      <c r="D10" s="187" t="s">
        <v>42</v>
      </c>
      <c r="E10" s="187">
        <v>4</v>
      </c>
      <c r="F10" s="382"/>
      <c r="G10" s="382"/>
      <c r="H10" s="382"/>
      <c r="I10" s="382"/>
      <c r="J10" s="72"/>
      <c r="K10" s="72"/>
    </row>
    <row r="11" spans="1:11">
      <c r="A11" s="72" t="s">
        <v>15</v>
      </c>
      <c r="B11" s="381"/>
      <c r="C11" s="72"/>
      <c r="D11" s="188" t="s">
        <v>43</v>
      </c>
      <c r="E11" s="188">
        <v>5</v>
      </c>
      <c r="F11" s="382"/>
      <c r="G11" s="382"/>
      <c r="H11" s="382"/>
      <c r="I11" s="382"/>
      <c r="J11" s="72"/>
      <c r="K11" s="72"/>
    </row>
    <row r="12" spans="1:11" ht="14.25" thickBot="1">
      <c r="A12" s="72" t="s">
        <v>16</v>
      </c>
      <c r="B12" s="381"/>
      <c r="C12" s="72"/>
      <c r="D12" s="72"/>
      <c r="E12" s="72"/>
      <c r="F12" s="382"/>
      <c r="G12" s="382"/>
      <c r="H12" s="382"/>
      <c r="I12" s="382"/>
      <c r="J12" s="72"/>
      <c r="K12" s="72"/>
    </row>
    <row r="13" spans="1:11" s="34" customFormat="1">
      <c r="A13" s="94" t="s">
        <v>6</v>
      </c>
      <c r="B13" s="385"/>
      <c r="C13" s="72"/>
      <c r="D13" s="72"/>
      <c r="E13" s="72"/>
      <c r="F13" s="72"/>
      <c r="G13" s="72"/>
      <c r="H13" s="72"/>
      <c r="I13" s="72"/>
      <c r="J13" s="72"/>
      <c r="K13" s="72"/>
    </row>
    <row r="14" spans="1:11" s="34" customFormat="1">
      <c r="A14" s="74" t="s">
        <v>44</v>
      </c>
      <c r="B14" s="386"/>
      <c r="C14" s="72"/>
      <c r="D14" s="72"/>
      <c r="E14" s="72"/>
      <c r="F14" s="72"/>
      <c r="G14" s="72"/>
      <c r="H14" s="72"/>
      <c r="I14" s="72"/>
      <c r="J14" s="72"/>
      <c r="K14" s="72"/>
    </row>
    <row r="15" spans="1:11" s="34" customFormat="1">
      <c r="A15" s="74" t="s">
        <v>45</v>
      </c>
      <c r="B15" s="386"/>
      <c r="C15" s="72"/>
      <c r="D15" s="72"/>
      <c r="E15" s="72"/>
      <c r="F15" s="72"/>
      <c r="G15" s="72"/>
      <c r="H15" s="72"/>
      <c r="I15" s="72"/>
      <c r="J15" s="72"/>
      <c r="K15" s="72"/>
    </row>
    <row r="16" spans="1:11" s="34" customFormat="1">
      <c r="A16" s="74" t="s">
        <v>46</v>
      </c>
      <c r="B16" s="386"/>
      <c r="C16" s="72"/>
      <c r="D16" s="72"/>
      <c r="E16" s="72"/>
      <c r="F16" s="72"/>
      <c r="G16" s="72"/>
      <c r="H16" s="72"/>
      <c r="I16" s="72"/>
      <c r="J16" s="72"/>
      <c r="K16" s="72"/>
    </row>
    <row r="17" spans="1:2" s="34" customFormat="1">
      <c r="A17" s="72" t="s">
        <v>47</v>
      </c>
      <c r="B17" s="386">
        <f>組織に関する事項３!E6</f>
        <v>0</v>
      </c>
    </row>
    <row r="18" spans="1:2" customFormat="1">
      <c r="A18" t="s">
        <v>48</v>
      </c>
      <c r="B18" s="229">
        <f>組織に関する事項３!F6</f>
        <v>0</v>
      </c>
    </row>
    <row r="19" spans="1:2" s="34" customFormat="1">
      <c r="A19" s="72" t="s">
        <v>49</v>
      </c>
      <c r="B19" s="386">
        <f>組織に関する事項３!E7</f>
        <v>0</v>
      </c>
    </row>
    <row r="20" spans="1:2" customFormat="1">
      <c r="A20" t="s">
        <v>48</v>
      </c>
      <c r="B20" s="229">
        <f>組織に関する事項３!F7</f>
        <v>0</v>
      </c>
    </row>
    <row r="21" spans="1:2" s="34" customFormat="1">
      <c r="A21" s="72" t="s">
        <v>50</v>
      </c>
      <c r="B21" s="386">
        <f>組織に関する事項３!E9</f>
        <v>0</v>
      </c>
    </row>
    <row r="22" spans="1:2" customFormat="1">
      <c r="A22" t="s">
        <v>48</v>
      </c>
      <c r="B22" s="229">
        <f>組織に関する事項３!F9</f>
        <v>0</v>
      </c>
    </row>
    <row r="23" spans="1:2" s="34" customFormat="1">
      <c r="A23" s="72" t="s">
        <v>51</v>
      </c>
      <c r="B23" s="386">
        <f>組織に関する事項３!E10</f>
        <v>0</v>
      </c>
    </row>
    <row r="24" spans="1:2" customFormat="1">
      <c r="A24" t="s">
        <v>48</v>
      </c>
      <c r="B24" s="229">
        <f>組織に関する事項３!F10</f>
        <v>0</v>
      </c>
    </row>
    <row r="25" spans="1:2" s="34" customFormat="1">
      <c r="A25" s="72" t="s">
        <v>52</v>
      </c>
      <c r="B25" s="386">
        <f>組織に関する事項３!E13</f>
        <v>0</v>
      </c>
    </row>
    <row r="26" spans="1:2" customFormat="1" ht="14.25" thickBot="1">
      <c r="A26" t="s">
        <v>48</v>
      </c>
      <c r="B26" s="229">
        <f>組織に関する事項３!F13</f>
        <v>0</v>
      </c>
    </row>
    <row r="27" spans="1:2" s="34" customFormat="1">
      <c r="A27" s="94" t="s">
        <v>6</v>
      </c>
      <c r="B27" s="385"/>
    </row>
    <row r="28" spans="1:2" s="34" customFormat="1">
      <c r="A28" s="74" t="s">
        <v>53</v>
      </c>
      <c r="B28" s="386"/>
    </row>
    <row r="29" spans="1:2" s="34" customFormat="1">
      <c r="A29" s="74" t="s">
        <v>54</v>
      </c>
      <c r="B29" s="386"/>
    </row>
    <row r="30" spans="1:2" s="34" customFormat="1">
      <c r="A30" s="74" t="str">
        <f>卸売業務の状況１!B7</f>
        <v/>
      </c>
      <c r="B30" s="386"/>
    </row>
    <row r="31" spans="1:2" s="34" customFormat="1">
      <c r="A31" s="72" t="s">
        <v>55</v>
      </c>
      <c r="B31" s="387">
        <f>卸売業務の状況１!C8</f>
        <v>0</v>
      </c>
    </row>
    <row r="32" spans="1:2" s="34" customFormat="1">
      <c r="A32" s="72" t="s">
        <v>56</v>
      </c>
      <c r="B32" s="387">
        <f>卸売業務の状況１!F8</f>
        <v>0</v>
      </c>
    </row>
    <row r="33" spans="1:2" s="34" customFormat="1">
      <c r="A33" s="72" t="s">
        <v>57</v>
      </c>
      <c r="B33" s="387">
        <f>卸売業務の状況１!D8</f>
        <v>0</v>
      </c>
    </row>
    <row r="34" spans="1:2" s="34" customFormat="1">
      <c r="A34" s="72" t="s">
        <v>58</v>
      </c>
      <c r="B34" s="387">
        <f>卸売業務の状況１!G8</f>
        <v>0</v>
      </c>
    </row>
    <row r="35" spans="1:2" s="34" customFormat="1">
      <c r="A35" s="72" t="s">
        <v>59</v>
      </c>
      <c r="B35" s="387">
        <f>卸売業務の状況１!E8</f>
        <v>0</v>
      </c>
    </row>
    <row r="36" spans="1:2" s="34" customFormat="1">
      <c r="A36" s="72" t="s">
        <v>60</v>
      </c>
      <c r="B36" s="387">
        <f>卸売業務の状況１!H8</f>
        <v>0</v>
      </c>
    </row>
    <row r="37" spans="1:2" s="34" customFormat="1">
      <c r="A37" s="74" t="str">
        <f>卸売業務の状況１!B9</f>
        <v/>
      </c>
      <c r="B37" s="387"/>
    </row>
    <row r="38" spans="1:2" s="34" customFormat="1">
      <c r="A38" s="72" t="s">
        <v>55</v>
      </c>
      <c r="B38" s="387">
        <f>卸売業務の状況１!C10</f>
        <v>0</v>
      </c>
    </row>
    <row r="39" spans="1:2" s="34" customFormat="1">
      <c r="A39" s="72" t="s">
        <v>56</v>
      </c>
      <c r="B39" s="387">
        <f>卸売業務の状況１!F10</f>
        <v>0</v>
      </c>
    </row>
    <row r="40" spans="1:2" s="34" customFormat="1">
      <c r="A40" s="72" t="s">
        <v>57</v>
      </c>
      <c r="B40" s="387">
        <f>卸売業務の状況１!D10</f>
        <v>0</v>
      </c>
    </row>
    <row r="41" spans="1:2" s="34" customFormat="1">
      <c r="A41" s="72" t="s">
        <v>58</v>
      </c>
      <c r="B41" s="387">
        <f>卸売業務の状況１!G10</f>
        <v>0</v>
      </c>
    </row>
    <row r="42" spans="1:2" s="34" customFormat="1">
      <c r="A42" s="72" t="s">
        <v>59</v>
      </c>
      <c r="B42" s="387">
        <f>卸売業務の状況１!E10</f>
        <v>0</v>
      </c>
    </row>
    <row r="43" spans="1:2" s="34" customFormat="1">
      <c r="A43" s="72" t="s">
        <v>60</v>
      </c>
      <c r="B43" s="387">
        <f>卸売業務の状況１!H10</f>
        <v>0</v>
      </c>
    </row>
    <row r="44" spans="1:2" s="34" customFormat="1">
      <c r="A44" s="74" t="str">
        <f>卸売業務の状況１!B11</f>
        <v/>
      </c>
      <c r="B44" s="387"/>
    </row>
    <row r="45" spans="1:2" s="34" customFormat="1">
      <c r="A45" s="72" t="s">
        <v>55</v>
      </c>
      <c r="B45" s="387">
        <f>卸売業務の状況１!C12</f>
        <v>0</v>
      </c>
    </row>
    <row r="46" spans="1:2" s="34" customFormat="1">
      <c r="A46" s="72" t="s">
        <v>56</v>
      </c>
      <c r="B46" s="387">
        <f>卸売業務の状況１!F12</f>
        <v>0</v>
      </c>
    </row>
    <row r="47" spans="1:2" s="34" customFormat="1">
      <c r="A47" s="72" t="s">
        <v>57</v>
      </c>
      <c r="B47" s="387">
        <f>卸売業務の状況１!D12</f>
        <v>0</v>
      </c>
    </row>
    <row r="48" spans="1:2" s="34" customFormat="1">
      <c r="A48" s="72" t="s">
        <v>58</v>
      </c>
      <c r="B48" s="387">
        <f>卸売業務の状況１!G12</f>
        <v>0</v>
      </c>
    </row>
    <row r="49" spans="1:2" s="34" customFormat="1">
      <c r="A49" s="72" t="s">
        <v>59</v>
      </c>
      <c r="B49" s="387">
        <f>卸売業務の状況１!E12</f>
        <v>0</v>
      </c>
    </row>
    <row r="50" spans="1:2" s="34" customFormat="1">
      <c r="A50" s="72" t="s">
        <v>60</v>
      </c>
      <c r="B50" s="387">
        <f>卸売業務の状況１!H12</f>
        <v>0</v>
      </c>
    </row>
    <row r="51" spans="1:2" s="34" customFormat="1">
      <c r="A51" s="74" t="str">
        <f>卸売業務の状況１!B13</f>
        <v/>
      </c>
      <c r="B51" s="387"/>
    </row>
    <row r="52" spans="1:2" s="34" customFormat="1">
      <c r="A52" s="72" t="s">
        <v>55</v>
      </c>
      <c r="B52" s="387">
        <f>卸売業務の状況１!C14</f>
        <v>0</v>
      </c>
    </row>
    <row r="53" spans="1:2" s="34" customFormat="1">
      <c r="A53" s="72" t="s">
        <v>56</v>
      </c>
      <c r="B53" s="387">
        <f>卸売業務の状況１!F14</f>
        <v>0</v>
      </c>
    </row>
    <row r="54" spans="1:2" s="34" customFormat="1">
      <c r="A54" s="72" t="s">
        <v>57</v>
      </c>
      <c r="B54" s="387">
        <f>卸売業務の状況１!D14</f>
        <v>0</v>
      </c>
    </row>
    <row r="55" spans="1:2" s="34" customFormat="1">
      <c r="A55" s="72" t="s">
        <v>58</v>
      </c>
      <c r="B55" s="387">
        <f>卸売業務の状況１!G14</f>
        <v>0</v>
      </c>
    </row>
    <row r="56" spans="1:2" s="34" customFormat="1">
      <c r="A56" s="72" t="s">
        <v>59</v>
      </c>
      <c r="B56" s="387">
        <f>卸売業務の状況１!E14</f>
        <v>0</v>
      </c>
    </row>
    <row r="57" spans="1:2" s="34" customFormat="1">
      <c r="A57" s="72" t="s">
        <v>60</v>
      </c>
      <c r="B57" s="387">
        <f>卸売業務の状況１!H14</f>
        <v>0</v>
      </c>
    </row>
    <row r="58" spans="1:2" s="34" customFormat="1">
      <c r="A58" s="74" t="str">
        <f>卸売業務の状況１!B15</f>
        <v/>
      </c>
      <c r="B58" s="387"/>
    </row>
    <row r="59" spans="1:2" s="34" customFormat="1">
      <c r="A59" s="72" t="s">
        <v>55</v>
      </c>
      <c r="B59" s="387">
        <f>卸売業務の状況１!C15</f>
        <v>0</v>
      </c>
    </row>
    <row r="60" spans="1:2" s="34" customFormat="1">
      <c r="A60" s="72" t="s">
        <v>56</v>
      </c>
      <c r="B60" s="387">
        <f>卸売業務の状況１!F15</f>
        <v>0</v>
      </c>
    </row>
    <row r="61" spans="1:2" s="34" customFormat="1">
      <c r="A61" s="72" t="s">
        <v>57</v>
      </c>
      <c r="B61" s="387">
        <f>卸売業務の状況１!D15</f>
        <v>0</v>
      </c>
    </row>
    <row r="62" spans="1:2" s="34" customFormat="1">
      <c r="A62" s="72" t="s">
        <v>58</v>
      </c>
      <c r="B62" s="387">
        <f>卸売業務の状況１!G15</f>
        <v>0</v>
      </c>
    </row>
    <row r="63" spans="1:2" s="34" customFormat="1">
      <c r="A63" s="72" t="s">
        <v>59</v>
      </c>
      <c r="B63" s="387">
        <f>卸売業務の状況１!E15</f>
        <v>0</v>
      </c>
    </row>
    <row r="64" spans="1:2" s="34" customFormat="1">
      <c r="A64" s="72" t="s">
        <v>60</v>
      </c>
      <c r="B64" s="387">
        <f>卸売業務の状況１!H15</f>
        <v>0</v>
      </c>
    </row>
    <row r="65" spans="1:2" s="34" customFormat="1">
      <c r="A65" s="74" t="str">
        <f>卸売業務の状況１!B16</f>
        <v/>
      </c>
      <c r="B65" s="387"/>
    </row>
    <row r="66" spans="1:2" s="34" customFormat="1">
      <c r="A66" s="72" t="s">
        <v>55</v>
      </c>
      <c r="B66" s="387">
        <f>卸売業務の状況１!C16</f>
        <v>0</v>
      </c>
    </row>
    <row r="67" spans="1:2" s="34" customFormat="1">
      <c r="A67" s="72" t="s">
        <v>56</v>
      </c>
      <c r="B67" s="387">
        <f>卸売業務の状況１!F16</f>
        <v>0</v>
      </c>
    </row>
    <row r="68" spans="1:2" s="34" customFormat="1">
      <c r="A68" s="72" t="s">
        <v>57</v>
      </c>
      <c r="B68" s="387">
        <f>卸売業務の状況１!D16</f>
        <v>0</v>
      </c>
    </row>
    <row r="69" spans="1:2" s="34" customFormat="1">
      <c r="A69" s="72" t="s">
        <v>58</v>
      </c>
      <c r="B69" s="387">
        <f>卸売業務の状況１!G16</f>
        <v>0</v>
      </c>
    </row>
    <row r="70" spans="1:2" s="34" customFormat="1">
      <c r="A70" s="72" t="s">
        <v>59</v>
      </c>
      <c r="B70" s="387">
        <f>卸売業務の状況１!E16</f>
        <v>0</v>
      </c>
    </row>
    <row r="71" spans="1:2" s="34" customFormat="1">
      <c r="A71" s="72" t="s">
        <v>60</v>
      </c>
      <c r="B71" s="387">
        <f>卸売業務の状況１!H16</f>
        <v>0</v>
      </c>
    </row>
    <row r="72" spans="1:2" s="34" customFormat="1">
      <c r="A72" s="74" t="str">
        <f>卸売業務の状況１!B17</f>
        <v/>
      </c>
      <c r="B72" s="387"/>
    </row>
    <row r="73" spans="1:2" s="34" customFormat="1">
      <c r="A73" s="72" t="s">
        <v>55</v>
      </c>
      <c r="B73" s="387">
        <f>卸売業務の状況１!C17</f>
        <v>0</v>
      </c>
    </row>
    <row r="74" spans="1:2" s="34" customFormat="1">
      <c r="A74" s="72" t="s">
        <v>56</v>
      </c>
      <c r="B74" s="387">
        <f>卸売業務の状況１!F17</f>
        <v>0</v>
      </c>
    </row>
    <row r="75" spans="1:2" s="34" customFormat="1">
      <c r="A75" s="72" t="s">
        <v>57</v>
      </c>
      <c r="B75" s="387">
        <f>卸売業務の状況１!D17</f>
        <v>0</v>
      </c>
    </row>
    <row r="76" spans="1:2" s="34" customFormat="1">
      <c r="A76" s="72" t="s">
        <v>58</v>
      </c>
      <c r="B76" s="387">
        <f>卸売業務の状況１!G17</f>
        <v>0</v>
      </c>
    </row>
    <row r="77" spans="1:2" s="34" customFormat="1">
      <c r="A77" s="72" t="s">
        <v>59</v>
      </c>
      <c r="B77" s="387">
        <f>卸売業務の状況１!E17</f>
        <v>0</v>
      </c>
    </row>
    <row r="78" spans="1:2" s="34" customFormat="1">
      <c r="A78" s="72" t="s">
        <v>60</v>
      </c>
      <c r="B78" s="387">
        <f>卸売業務の状況１!H17</f>
        <v>0</v>
      </c>
    </row>
    <row r="79" spans="1:2" s="34" customFormat="1">
      <c r="A79" s="74" t="str">
        <f>卸売業務の状況１!B18</f>
        <v/>
      </c>
      <c r="B79" s="387"/>
    </row>
    <row r="80" spans="1:2" s="34" customFormat="1">
      <c r="A80" s="72" t="s">
        <v>55</v>
      </c>
      <c r="B80" s="387">
        <f>卸売業務の状況１!C18</f>
        <v>0</v>
      </c>
    </row>
    <row r="81" spans="1:2" s="34" customFormat="1">
      <c r="A81" s="72" t="s">
        <v>56</v>
      </c>
      <c r="B81" s="387">
        <f>卸売業務の状況１!F18</f>
        <v>0</v>
      </c>
    </row>
    <row r="82" spans="1:2" s="34" customFormat="1">
      <c r="A82" s="72" t="s">
        <v>57</v>
      </c>
      <c r="B82" s="387">
        <f>卸売業務の状況１!D18</f>
        <v>0</v>
      </c>
    </row>
    <row r="83" spans="1:2" s="34" customFormat="1">
      <c r="A83" s="72" t="s">
        <v>58</v>
      </c>
      <c r="B83" s="387">
        <f>卸売業務の状況１!G18</f>
        <v>0</v>
      </c>
    </row>
    <row r="84" spans="1:2" s="34" customFormat="1">
      <c r="A84" s="72" t="s">
        <v>59</v>
      </c>
      <c r="B84" s="387">
        <f>卸売業務の状況１!E18</f>
        <v>0</v>
      </c>
    </row>
    <row r="85" spans="1:2" s="34" customFormat="1">
      <c r="A85" s="72" t="s">
        <v>60</v>
      </c>
      <c r="B85" s="387">
        <f>卸売業務の状況１!H18</f>
        <v>0</v>
      </c>
    </row>
    <row r="86" spans="1:2" s="34" customFormat="1">
      <c r="A86" s="74" t="str">
        <f>卸売業務の状況１!B19</f>
        <v/>
      </c>
      <c r="B86" s="387"/>
    </row>
    <row r="87" spans="1:2" s="34" customFormat="1">
      <c r="A87" s="72" t="s">
        <v>55</v>
      </c>
      <c r="B87" s="387">
        <f>卸売業務の状況１!C19</f>
        <v>0</v>
      </c>
    </row>
    <row r="88" spans="1:2" s="34" customFormat="1">
      <c r="A88" s="72" t="s">
        <v>56</v>
      </c>
      <c r="B88" s="387">
        <f>卸売業務の状況１!F19</f>
        <v>0</v>
      </c>
    </row>
    <row r="89" spans="1:2" s="34" customFormat="1">
      <c r="A89" s="72" t="s">
        <v>57</v>
      </c>
      <c r="B89" s="387">
        <f>卸売業務の状況１!D19</f>
        <v>0</v>
      </c>
    </row>
    <row r="90" spans="1:2" s="34" customFormat="1">
      <c r="A90" s="72" t="s">
        <v>58</v>
      </c>
      <c r="B90" s="387">
        <f>卸売業務の状況１!G19</f>
        <v>0</v>
      </c>
    </row>
    <row r="91" spans="1:2" s="34" customFormat="1">
      <c r="A91" s="72" t="s">
        <v>59</v>
      </c>
      <c r="B91" s="387">
        <f>卸売業務の状況１!E19</f>
        <v>0</v>
      </c>
    </row>
    <row r="92" spans="1:2" s="34" customFormat="1">
      <c r="A92" s="72" t="s">
        <v>60</v>
      </c>
      <c r="B92" s="387">
        <f>卸売業務の状況１!H19</f>
        <v>0</v>
      </c>
    </row>
    <row r="93" spans="1:2" s="34" customFormat="1">
      <c r="A93" s="74" t="s">
        <v>61</v>
      </c>
      <c r="B93" s="387"/>
    </row>
    <row r="94" spans="1:2" s="34" customFormat="1">
      <c r="A94" s="72" t="s">
        <v>55</v>
      </c>
      <c r="B94" s="387">
        <f>卸売業務の状況１!C21</f>
        <v>0</v>
      </c>
    </row>
    <row r="95" spans="1:2" s="34" customFormat="1">
      <c r="A95" s="72" t="s">
        <v>56</v>
      </c>
      <c r="B95" s="387">
        <f>卸売業務の状況１!F21</f>
        <v>0</v>
      </c>
    </row>
    <row r="96" spans="1:2" s="34" customFormat="1">
      <c r="A96" s="72" t="s">
        <v>57</v>
      </c>
      <c r="B96" s="387">
        <f>卸売業務の状況１!D21</f>
        <v>0</v>
      </c>
    </row>
    <row r="97" spans="1:2" s="34" customFormat="1">
      <c r="A97" s="72" t="s">
        <v>58</v>
      </c>
      <c r="B97" s="387">
        <f>卸売業務の状況１!G21</f>
        <v>0</v>
      </c>
    </row>
    <row r="98" spans="1:2" s="34" customFormat="1">
      <c r="A98" s="72" t="s">
        <v>59</v>
      </c>
      <c r="B98" s="387">
        <f>卸売業務の状況１!E21</f>
        <v>0</v>
      </c>
    </row>
    <row r="99" spans="1:2" s="34" customFormat="1">
      <c r="A99" s="72" t="s">
        <v>60</v>
      </c>
      <c r="B99" s="387">
        <f>卸売業務の状況１!H21</f>
        <v>0</v>
      </c>
    </row>
    <row r="100" spans="1:2" s="34" customFormat="1">
      <c r="A100" s="74" t="s">
        <v>62</v>
      </c>
      <c r="B100" s="386"/>
    </row>
    <row r="101" spans="1:2" s="34" customFormat="1">
      <c r="A101" s="74" t="s">
        <v>63</v>
      </c>
      <c r="B101" s="386"/>
    </row>
    <row r="102" spans="1:2" s="34" customFormat="1">
      <c r="A102" s="74" t="str">
        <f>IF($B$7=1,コード表!AV$5,IF($B$7=2,コード表!AV$9,IF($B$7=3,コード表!AV$14,IF($B$7=4,コード表!AV$18,IF($B$7=5,コード表!AV$22,"")))))</f>
        <v/>
      </c>
      <c r="B102" s="386"/>
    </row>
    <row r="103" spans="1:2" s="34" customFormat="1">
      <c r="A103" t="s">
        <v>64</v>
      </c>
      <c r="B103" s="388">
        <f>卸売業務の状況２!C7</f>
        <v>0</v>
      </c>
    </row>
    <row r="104" spans="1:2" s="34" customFormat="1">
      <c r="A104" s="72" t="s">
        <v>65</v>
      </c>
      <c r="B104" s="388">
        <f>卸売業務の状況２!E7</f>
        <v>0</v>
      </c>
    </row>
    <row r="105" spans="1:2" s="34" customFormat="1">
      <c r="A105" s="72" t="s">
        <v>66</v>
      </c>
      <c r="B105" s="388">
        <f>卸売業務の状況２!G7</f>
        <v>0</v>
      </c>
    </row>
    <row r="106" spans="1:2" s="34" customFormat="1">
      <c r="A106" s="72" t="s">
        <v>67</v>
      </c>
      <c r="B106" s="388">
        <f>卸売業務の状況２!I7</f>
        <v>0</v>
      </c>
    </row>
    <row r="107" spans="1:2" s="34" customFormat="1">
      <c r="A107" t="s">
        <v>68</v>
      </c>
      <c r="B107" s="388">
        <f>卸売業務の状況２!K7</f>
        <v>0</v>
      </c>
    </row>
    <row r="108" spans="1:2" s="34" customFormat="1">
      <c r="A108" t="str">
        <f>CONCATENATE("　",IF(OR($B$7=1,$B$7=3,$B$7=4,$B$7=5),コード表!AV30,IF($B$7=2,コード表!AV34,"")))</f>
        <v>　</v>
      </c>
      <c r="B108" s="388">
        <f>卸売業務の状況２!M7</f>
        <v>0</v>
      </c>
    </row>
    <row r="109" spans="1:2" s="34" customFormat="1">
      <c r="A109" t="str">
        <f>CONCATENATE("　",IF(OR($B$7=1,$B$7=3,,$B$7=4,$B$7=5),コード表!AV31,IF($B$7=2,コード表!AV35,"")))</f>
        <v>　</v>
      </c>
      <c r="B109" s="388">
        <f>卸売業務の状況２!C25</f>
        <v>0</v>
      </c>
    </row>
    <row r="110" spans="1:2" s="34" customFormat="1">
      <c r="A110" t="str">
        <f>CONCATENATE("　",IF(OR($B$7=1,$B$7=3,$B$7=4,$B$7=5),コード表!AV32,IF($B$7=2,コード表!AV36,"")))</f>
        <v>　</v>
      </c>
      <c r="B110" s="388">
        <f>卸売業務の状況２!E25</f>
        <v>0</v>
      </c>
    </row>
    <row r="111" spans="1:2" s="34" customFormat="1">
      <c r="A111" t="str">
        <f>CONCATENATE("　",IF($B$7=2,コード表!AV37,""))</f>
        <v>　</v>
      </c>
      <c r="B111" s="388">
        <f>卸売業務の状況２!G25</f>
        <v>0</v>
      </c>
    </row>
    <row r="112" spans="1:2" s="34" customFormat="1">
      <c r="A112" s="74" t="str">
        <f>IF($B$7=1,コード表!AV$6,IF($B$7=2,コード表!AV$10,IF($B$7=3,コード表!AV$15,IF($B$7=4,コード表!AV$19,IF($B$7=5,コード表!AV$23,"")))))</f>
        <v/>
      </c>
      <c r="B112" s="388"/>
    </row>
    <row r="113" spans="1:2" s="34" customFormat="1">
      <c r="A113" t="s">
        <v>64</v>
      </c>
      <c r="B113" s="388">
        <f>卸売業務の状況２!C9</f>
        <v>0</v>
      </c>
    </row>
    <row r="114" spans="1:2" s="34" customFormat="1">
      <c r="A114" s="72" t="s">
        <v>65</v>
      </c>
      <c r="B114" s="388">
        <f>卸売業務の状況２!E9</f>
        <v>0</v>
      </c>
    </row>
    <row r="115" spans="1:2" s="34" customFormat="1">
      <c r="A115" s="72" t="s">
        <v>66</v>
      </c>
      <c r="B115" s="388">
        <f>卸売業務の状況２!G9</f>
        <v>0</v>
      </c>
    </row>
    <row r="116" spans="1:2" s="34" customFormat="1">
      <c r="A116" s="72" t="s">
        <v>67</v>
      </c>
      <c r="B116" s="388">
        <f>卸売業務の状況２!I9</f>
        <v>0</v>
      </c>
    </row>
    <row r="117" spans="1:2" s="34" customFormat="1">
      <c r="A117" t="s">
        <v>68</v>
      </c>
      <c r="B117" s="388">
        <f>卸売業務の状況２!K9</f>
        <v>0</v>
      </c>
    </row>
    <row r="118" spans="1:2" s="34" customFormat="1">
      <c r="A118" t="str">
        <f>A108</f>
        <v>　</v>
      </c>
      <c r="B118" s="388">
        <f>卸売業務の状況２!M9</f>
        <v>0</v>
      </c>
    </row>
    <row r="119" spans="1:2" s="34" customFormat="1">
      <c r="A119" t="str">
        <f>A109</f>
        <v>　</v>
      </c>
      <c r="B119" s="388">
        <f>卸売業務の状況２!C27</f>
        <v>0</v>
      </c>
    </row>
    <row r="120" spans="1:2" s="34" customFormat="1">
      <c r="A120" t="str">
        <f>A110</f>
        <v>　</v>
      </c>
      <c r="B120" s="388">
        <f>卸売業務の状況２!E27</f>
        <v>0</v>
      </c>
    </row>
    <row r="121" spans="1:2" s="34" customFormat="1">
      <c r="A121" t="str">
        <f>A111</f>
        <v>　</v>
      </c>
      <c r="B121" s="388">
        <f>卸売業務の状況２!G27</f>
        <v>0</v>
      </c>
    </row>
    <row r="122" spans="1:2" s="34" customFormat="1">
      <c r="A122" s="74" t="str">
        <f>IF(B$7=1,コード表!AV$22,IF(B$7=2,コード表!AV$24,IF(B$7=3,コード表!AV$16,IF(B$7=4,コード表!AV$20,IF(B$7=5,コード表!AV$24,"")))))</f>
        <v/>
      </c>
      <c r="B122" s="771" t="s">
        <v>1105</v>
      </c>
    </row>
    <row r="123" spans="1:2" s="34" customFormat="1">
      <c r="A123" s="72" t="str">
        <f t="shared" ref="A123:A131" si="0">A103</f>
        <v>　生産者個人</v>
      </c>
      <c r="B123" s="771" t="s">
        <v>1105</v>
      </c>
    </row>
    <row r="124" spans="1:2" s="34" customFormat="1">
      <c r="A124" s="72" t="str">
        <f t="shared" si="0"/>
        <v>　生産者任意組合</v>
      </c>
      <c r="B124" s="388">
        <f>卸売業務の状況２!E11</f>
        <v>0</v>
      </c>
    </row>
    <row r="125" spans="1:2" s="34" customFormat="1">
      <c r="A125" s="72" t="str">
        <f t="shared" si="0"/>
        <v>　出荷団体</v>
      </c>
      <c r="B125" s="388">
        <f>卸売業務の状況２!G11</f>
        <v>0</v>
      </c>
    </row>
    <row r="126" spans="1:2" s="34" customFormat="1">
      <c r="A126" s="72" t="str">
        <f t="shared" si="0"/>
        <v>　産地出荷業者</v>
      </c>
      <c r="B126" s="388">
        <f>卸売業務の状況２!I11</f>
        <v>0</v>
      </c>
    </row>
    <row r="127" spans="1:2" s="34" customFormat="1">
      <c r="A127" s="72" t="str">
        <f t="shared" si="0"/>
        <v xml:space="preserve">  商社</v>
      </c>
      <c r="B127" s="388">
        <f>卸売業務の状況２!K11</f>
        <v>0</v>
      </c>
    </row>
    <row r="128" spans="1:2" s="34" customFormat="1">
      <c r="A128" s="72" t="str">
        <f t="shared" si="0"/>
        <v>　</v>
      </c>
      <c r="B128" s="388">
        <f>卸売業務の状況２!M11</f>
        <v>0</v>
      </c>
    </row>
    <row r="129" spans="1:2" s="34" customFormat="1">
      <c r="A129" s="72" t="str">
        <f t="shared" si="0"/>
        <v>　</v>
      </c>
      <c r="B129" s="388">
        <f>卸売業務の状況２!C29</f>
        <v>0</v>
      </c>
    </row>
    <row r="130" spans="1:2" s="34" customFormat="1">
      <c r="A130" s="72" t="str">
        <f t="shared" si="0"/>
        <v>　</v>
      </c>
      <c r="B130" s="388">
        <f>卸売業務の状況２!E29</f>
        <v>0</v>
      </c>
    </row>
    <row r="131" spans="1:2" s="34" customFormat="1">
      <c r="A131" s="72" t="str">
        <f t="shared" si="0"/>
        <v>　</v>
      </c>
      <c r="B131" s="388">
        <f>卸売業務の状況２!G29</f>
        <v>0</v>
      </c>
    </row>
    <row r="132" spans="1:2" s="34" customFormat="1">
      <c r="A132" s="74" t="str">
        <f>IF(B$7=1,コード表!AV$23,IF(B$7=2,コード表!AV$25,IF(B$7=5,コード表!AV$25,"")))</f>
        <v/>
      </c>
      <c r="B132" s="388"/>
    </row>
    <row r="133" spans="1:2" s="34" customFormat="1">
      <c r="A133" s="72" t="str">
        <f>A103</f>
        <v>　生産者個人</v>
      </c>
      <c r="B133" s="388">
        <f>卸売業務の状況２!C13</f>
        <v>0</v>
      </c>
    </row>
    <row r="134" spans="1:2" s="34" customFormat="1">
      <c r="A134" s="72" t="str">
        <f t="shared" ref="A134:A141" si="1">A104</f>
        <v>　生産者任意組合</v>
      </c>
      <c r="B134" s="388">
        <f>卸売業務の状況２!E13</f>
        <v>0</v>
      </c>
    </row>
    <row r="135" spans="1:2" s="34" customFormat="1">
      <c r="A135" s="72" t="str">
        <f t="shared" si="1"/>
        <v>　出荷団体</v>
      </c>
      <c r="B135" s="388">
        <f>卸売業務の状況２!G13</f>
        <v>0</v>
      </c>
    </row>
    <row r="136" spans="1:2" s="34" customFormat="1">
      <c r="A136" s="72" t="str">
        <f t="shared" si="1"/>
        <v>　産地出荷業者</v>
      </c>
      <c r="B136" s="388">
        <f>卸売業務の状況２!I13</f>
        <v>0</v>
      </c>
    </row>
    <row r="137" spans="1:2" s="34" customFormat="1">
      <c r="A137" s="72" t="str">
        <f t="shared" si="1"/>
        <v xml:space="preserve">  商社</v>
      </c>
      <c r="B137" s="388">
        <f>卸売業務の状況２!K13</f>
        <v>0</v>
      </c>
    </row>
    <row r="138" spans="1:2" s="34" customFormat="1">
      <c r="A138" s="72" t="str">
        <f t="shared" si="1"/>
        <v>　</v>
      </c>
      <c r="B138" s="388">
        <f>卸売業務の状況２!M13</f>
        <v>0</v>
      </c>
    </row>
    <row r="139" spans="1:2" s="34" customFormat="1">
      <c r="A139" s="72" t="str">
        <f t="shared" si="1"/>
        <v>　</v>
      </c>
      <c r="B139" s="388">
        <f>卸売業務の状況２!C31</f>
        <v>0</v>
      </c>
    </row>
    <row r="140" spans="1:2" s="34" customFormat="1">
      <c r="A140" s="72" t="str">
        <f t="shared" si="1"/>
        <v>　</v>
      </c>
      <c r="B140" s="388">
        <f>卸売業務の状況２!E31</f>
        <v>0</v>
      </c>
    </row>
    <row r="141" spans="1:2" s="34" customFormat="1">
      <c r="A141" s="72" t="str">
        <f t="shared" si="1"/>
        <v>　</v>
      </c>
      <c r="B141" s="388">
        <f>卸売業務の状況２!G31</f>
        <v>0</v>
      </c>
    </row>
    <row r="142" spans="1:2" s="34" customFormat="1">
      <c r="A142" s="74" t="str">
        <f>IF(B$7=1,コード表!AV$27,IF(B$7=2,コード表!AV$27,IF(B$7=5,コード表!AV$26,"")))</f>
        <v/>
      </c>
      <c r="B142" s="388"/>
    </row>
    <row r="143" spans="1:2" s="34" customFormat="1">
      <c r="A143" s="72" t="str">
        <f>A103</f>
        <v>　生産者個人</v>
      </c>
      <c r="B143" s="388">
        <f>卸売業務の状況２!C15</f>
        <v>0</v>
      </c>
    </row>
    <row r="144" spans="1:2" s="34" customFormat="1">
      <c r="A144" s="72" t="str">
        <f t="shared" ref="A144:A151" si="2">A104</f>
        <v>　生産者任意組合</v>
      </c>
      <c r="B144" s="388">
        <f>卸売業務の状況２!E15</f>
        <v>0</v>
      </c>
    </row>
    <row r="145" spans="1:2" s="34" customFormat="1">
      <c r="A145" s="72" t="str">
        <f t="shared" si="2"/>
        <v>　出荷団体</v>
      </c>
      <c r="B145" s="388">
        <f>卸売業務の状況２!G15</f>
        <v>0</v>
      </c>
    </row>
    <row r="146" spans="1:2" s="34" customFormat="1">
      <c r="A146" s="72" t="str">
        <f t="shared" si="2"/>
        <v>　産地出荷業者</v>
      </c>
      <c r="B146" s="388">
        <f>卸売業務の状況２!I15</f>
        <v>0</v>
      </c>
    </row>
    <row r="147" spans="1:2" s="34" customFormat="1">
      <c r="A147" s="72" t="str">
        <f t="shared" si="2"/>
        <v xml:space="preserve">  商社</v>
      </c>
      <c r="B147" s="388">
        <f>卸売業務の状況２!K15</f>
        <v>0</v>
      </c>
    </row>
    <row r="148" spans="1:2" s="34" customFormat="1">
      <c r="A148" s="72" t="str">
        <f t="shared" si="2"/>
        <v>　</v>
      </c>
      <c r="B148" s="388">
        <f>卸売業務の状況２!M15</f>
        <v>0</v>
      </c>
    </row>
    <row r="149" spans="1:2" s="34" customFormat="1">
      <c r="A149" s="72" t="str">
        <f t="shared" si="2"/>
        <v>　</v>
      </c>
      <c r="B149" s="388">
        <f>卸売業務の状況２!C33</f>
        <v>0</v>
      </c>
    </row>
    <row r="150" spans="1:2" s="34" customFormat="1">
      <c r="A150" s="72" t="str">
        <f t="shared" si="2"/>
        <v>　</v>
      </c>
      <c r="B150" s="388">
        <f>卸売業務の状況２!E33</f>
        <v>0</v>
      </c>
    </row>
    <row r="151" spans="1:2" s="34" customFormat="1">
      <c r="A151" s="72" t="str">
        <f t="shared" si="2"/>
        <v>　</v>
      </c>
      <c r="B151" s="388">
        <f>卸売業務の状況２!G33</f>
        <v>0</v>
      </c>
    </row>
    <row r="152" spans="1:2" s="34" customFormat="1">
      <c r="A152" s="74" t="str">
        <f>IF($B$7=5,コード表!AV$27,"")</f>
        <v/>
      </c>
      <c r="B152" s="388"/>
    </row>
    <row r="153" spans="1:2" s="34" customFormat="1">
      <c r="A153" s="72" t="str">
        <f>A103</f>
        <v>　生産者個人</v>
      </c>
      <c r="B153" s="388">
        <f>卸売業務の状況２!C17</f>
        <v>0</v>
      </c>
    </row>
    <row r="154" spans="1:2" s="34" customFormat="1">
      <c r="A154" s="72" t="str">
        <f t="shared" ref="A154:A161" si="3">A104</f>
        <v>　生産者任意組合</v>
      </c>
      <c r="B154" s="388">
        <f>卸売業務の状況２!E17</f>
        <v>0</v>
      </c>
    </row>
    <row r="155" spans="1:2" s="34" customFormat="1">
      <c r="A155" s="72" t="str">
        <f t="shared" si="3"/>
        <v>　出荷団体</v>
      </c>
      <c r="B155" s="388">
        <f>卸売業務の状況２!G17</f>
        <v>0</v>
      </c>
    </row>
    <row r="156" spans="1:2" s="34" customFormat="1">
      <c r="A156" s="72" t="str">
        <f t="shared" si="3"/>
        <v>　産地出荷業者</v>
      </c>
      <c r="B156" s="388">
        <f>卸売業務の状況２!I17</f>
        <v>0</v>
      </c>
    </row>
    <row r="157" spans="1:2" s="34" customFormat="1">
      <c r="A157" s="72" t="str">
        <f t="shared" si="3"/>
        <v xml:space="preserve">  商社</v>
      </c>
      <c r="B157" s="388">
        <f>卸売業務の状況２!K17</f>
        <v>0</v>
      </c>
    </row>
    <row r="158" spans="1:2" s="34" customFormat="1">
      <c r="A158" s="72" t="str">
        <f t="shared" si="3"/>
        <v>　</v>
      </c>
      <c r="B158" s="388">
        <f>卸売業務の状況２!M17</f>
        <v>0</v>
      </c>
    </row>
    <row r="159" spans="1:2" s="34" customFormat="1">
      <c r="A159" s="72" t="str">
        <f t="shared" si="3"/>
        <v>　</v>
      </c>
      <c r="B159" s="388">
        <f>卸売業務の状況２!C35</f>
        <v>0</v>
      </c>
    </row>
    <row r="160" spans="1:2" s="34" customFormat="1">
      <c r="A160" s="72" t="str">
        <f t="shared" si="3"/>
        <v>　</v>
      </c>
      <c r="B160" s="388">
        <f>卸売業務の状況２!E35</f>
        <v>0</v>
      </c>
    </row>
    <row r="161" spans="1:2" s="34" customFormat="1">
      <c r="A161" s="72" t="str">
        <f t="shared" si="3"/>
        <v>　</v>
      </c>
      <c r="B161" s="388">
        <f>卸売業務の状況２!G35</f>
        <v>0</v>
      </c>
    </row>
    <row r="162" spans="1:2" s="34" customFormat="1">
      <c r="A162" s="74" t="s">
        <v>69</v>
      </c>
      <c r="B162" s="388"/>
    </row>
    <row r="163" spans="1:2" s="34" customFormat="1">
      <c r="A163" s="74" t="str">
        <f>A102</f>
        <v/>
      </c>
      <c r="B163" s="388"/>
    </row>
    <row r="164" spans="1:2" s="34" customFormat="1">
      <c r="A164" s="72" t="str">
        <f>A103</f>
        <v>　生産者個人</v>
      </c>
      <c r="B164" s="388">
        <f>卸売業務の状況２!C6</f>
        <v>0</v>
      </c>
    </row>
    <row r="165" spans="1:2" s="34" customFormat="1">
      <c r="A165" s="72" t="str">
        <f t="shared" ref="A165:A172" si="4">A104</f>
        <v>　生産者任意組合</v>
      </c>
      <c r="B165" s="388">
        <f>卸売業務の状況２!E6</f>
        <v>0</v>
      </c>
    </row>
    <row r="166" spans="1:2" s="34" customFormat="1">
      <c r="A166" s="72" t="str">
        <f t="shared" si="4"/>
        <v>　出荷団体</v>
      </c>
      <c r="B166" s="388">
        <f>卸売業務の状況２!G6</f>
        <v>0</v>
      </c>
    </row>
    <row r="167" spans="1:2" s="34" customFormat="1">
      <c r="A167" s="72" t="str">
        <f t="shared" si="4"/>
        <v>　産地出荷業者</v>
      </c>
      <c r="B167" s="388">
        <f>卸売業務の状況２!I6</f>
        <v>0</v>
      </c>
    </row>
    <row r="168" spans="1:2" s="34" customFormat="1">
      <c r="A168" s="72" t="str">
        <f t="shared" si="4"/>
        <v xml:space="preserve">  商社</v>
      </c>
      <c r="B168" s="388">
        <f>卸売業務の状況２!K6</f>
        <v>0</v>
      </c>
    </row>
    <row r="169" spans="1:2" s="34" customFormat="1">
      <c r="A169" s="72" t="str">
        <f t="shared" si="4"/>
        <v>　</v>
      </c>
      <c r="B169" s="388">
        <f>卸売業務の状況２!M6</f>
        <v>0</v>
      </c>
    </row>
    <row r="170" spans="1:2" s="34" customFormat="1">
      <c r="A170" s="72" t="str">
        <f t="shared" si="4"/>
        <v>　</v>
      </c>
      <c r="B170" s="388">
        <f>卸売業務の状況２!C24</f>
        <v>0</v>
      </c>
    </row>
    <row r="171" spans="1:2" s="34" customFormat="1">
      <c r="A171" s="72" t="str">
        <f t="shared" si="4"/>
        <v>　</v>
      </c>
      <c r="B171" s="388">
        <f>卸売業務の状況２!E24</f>
        <v>0</v>
      </c>
    </row>
    <row r="172" spans="1:2" s="34" customFormat="1">
      <c r="A172" s="72" t="str">
        <f t="shared" si="4"/>
        <v>　</v>
      </c>
      <c r="B172" s="388">
        <f>卸売業務の状況２!G24</f>
        <v>0</v>
      </c>
    </row>
    <row r="173" spans="1:2" s="34" customFormat="1">
      <c r="A173" s="74" t="str">
        <f>A112</f>
        <v/>
      </c>
      <c r="B173" s="388"/>
    </row>
    <row r="174" spans="1:2" s="34" customFormat="1">
      <c r="A174" s="72" t="str">
        <f>A103</f>
        <v>　生産者個人</v>
      </c>
      <c r="B174" s="388">
        <f>卸売業務の状況２!C8</f>
        <v>0</v>
      </c>
    </row>
    <row r="175" spans="1:2" s="34" customFormat="1">
      <c r="A175" s="72" t="str">
        <f t="shared" ref="A175:A181" si="5">A104</f>
        <v>　生産者任意組合</v>
      </c>
      <c r="B175" s="388">
        <f>卸売業務の状況２!E8</f>
        <v>0</v>
      </c>
    </row>
    <row r="176" spans="1:2" s="34" customFormat="1">
      <c r="A176" s="72" t="str">
        <f t="shared" si="5"/>
        <v>　出荷団体</v>
      </c>
      <c r="B176" s="388">
        <f>卸売業務の状況２!G8</f>
        <v>0</v>
      </c>
    </row>
    <row r="177" spans="1:2" s="34" customFormat="1">
      <c r="A177" s="72" t="str">
        <f t="shared" si="5"/>
        <v>　産地出荷業者</v>
      </c>
      <c r="B177" s="388">
        <f>卸売業務の状況２!I8</f>
        <v>0</v>
      </c>
    </row>
    <row r="178" spans="1:2" s="34" customFormat="1">
      <c r="A178" s="72" t="str">
        <f t="shared" si="5"/>
        <v xml:space="preserve">  商社</v>
      </c>
      <c r="B178" s="388">
        <f>卸売業務の状況２!K8</f>
        <v>0</v>
      </c>
    </row>
    <row r="179" spans="1:2" s="34" customFormat="1">
      <c r="A179" s="72" t="str">
        <f t="shared" si="5"/>
        <v>　</v>
      </c>
      <c r="B179" s="388">
        <f>卸売業務の状況２!M8</f>
        <v>0</v>
      </c>
    </row>
    <row r="180" spans="1:2" s="34" customFormat="1">
      <c r="A180" s="72" t="str">
        <f t="shared" si="5"/>
        <v>　</v>
      </c>
      <c r="B180" s="388">
        <f>卸売業務の状況２!C26</f>
        <v>0</v>
      </c>
    </row>
    <row r="181" spans="1:2" s="34" customFormat="1">
      <c r="A181" s="72" t="str">
        <f t="shared" si="5"/>
        <v>　</v>
      </c>
      <c r="B181" s="388">
        <f>卸売業務の状況２!E26</f>
        <v>0</v>
      </c>
    </row>
    <row r="182" spans="1:2" s="34" customFormat="1">
      <c r="A182" s="72" t="str">
        <f>A111</f>
        <v>　</v>
      </c>
      <c r="B182" s="388">
        <f>卸売業務の状況２!G26</f>
        <v>0</v>
      </c>
    </row>
    <row r="183" spans="1:2" s="34" customFormat="1">
      <c r="A183" s="74" t="str">
        <f>A122</f>
        <v/>
      </c>
      <c r="B183" s="388"/>
    </row>
    <row r="184" spans="1:2" s="34" customFormat="1">
      <c r="A184" s="72" t="str">
        <f>A103</f>
        <v>　生産者個人</v>
      </c>
      <c r="B184" s="388">
        <f>卸売業務の状況２!C10</f>
        <v>0</v>
      </c>
    </row>
    <row r="185" spans="1:2" s="34" customFormat="1">
      <c r="A185" s="72" t="str">
        <f t="shared" ref="A185:A191" si="6">A104</f>
        <v>　生産者任意組合</v>
      </c>
      <c r="B185" s="388">
        <f>卸売業務の状況２!E10</f>
        <v>0</v>
      </c>
    </row>
    <row r="186" spans="1:2" s="34" customFormat="1">
      <c r="A186" s="72" t="str">
        <f t="shared" si="6"/>
        <v>　出荷団体</v>
      </c>
      <c r="B186" s="388">
        <f>卸売業務の状況２!G10</f>
        <v>0</v>
      </c>
    </row>
    <row r="187" spans="1:2" s="34" customFormat="1">
      <c r="A187" s="72" t="str">
        <f t="shared" si="6"/>
        <v>　産地出荷業者</v>
      </c>
      <c r="B187" s="388">
        <f>卸売業務の状況２!I10</f>
        <v>0</v>
      </c>
    </row>
    <row r="188" spans="1:2" s="34" customFormat="1">
      <c r="A188" s="72" t="str">
        <f t="shared" si="6"/>
        <v xml:space="preserve">  商社</v>
      </c>
      <c r="B188" s="388">
        <f>卸売業務の状況２!K10</f>
        <v>0</v>
      </c>
    </row>
    <row r="189" spans="1:2" s="34" customFormat="1">
      <c r="A189" s="72" t="str">
        <f t="shared" si="6"/>
        <v>　</v>
      </c>
      <c r="B189" s="388">
        <f>卸売業務の状況２!M10</f>
        <v>0</v>
      </c>
    </row>
    <row r="190" spans="1:2" s="34" customFormat="1">
      <c r="A190" s="72" t="str">
        <f t="shared" si="6"/>
        <v>　</v>
      </c>
      <c r="B190" s="388">
        <f>卸売業務の状況２!C28</f>
        <v>0</v>
      </c>
    </row>
    <row r="191" spans="1:2" s="34" customFormat="1">
      <c r="A191" s="72" t="str">
        <f t="shared" si="6"/>
        <v>　</v>
      </c>
      <c r="B191" s="388">
        <f>卸売業務の状況２!E28</f>
        <v>0</v>
      </c>
    </row>
    <row r="192" spans="1:2" s="34" customFormat="1">
      <c r="A192" s="72" t="str">
        <f>A111</f>
        <v>　</v>
      </c>
      <c r="B192" s="388">
        <f>卸売業務の状況２!G28</f>
        <v>0</v>
      </c>
    </row>
    <row r="193" spans="1:2" s="34" customFormat="1">
      <c r="A193" s="74" t="str">
        <f>A132</f>
        <v/>
      </c>
      <c r="B193" s="388"/>
    </row>
    <row r="194" spans="1:2" s="34" customFormat="1">
      <c r="A194" s="72" t="str">
        <f>A103</f>
        <v>　生産者個人</v>
      </c>
      <c r="B194" s="388">
        <f>卸売業務の状況２!C12</f>
        <v>0</v>
      </c>
    </row>
    <row r="195" spans="1:2" s="34" customFormat="1">
      <c r="A195" s="72" t="str">
        <f t="shared" ref="A195:A202" si="7">A104</f>
        <v>　生産者任意組合</v>
      </c>
      <c r="B195" s="388">
        <f>卸売業務の状況２!E12</f>
        <v>0</v>
      </c>
    </row>
    <row r="196" spans="1:2" s="34" customFormat="1">
      <c r="A196" s="72" t="str">
        <f t="shared" si="7"/>
        <v>　出荷団体</v>
      </c>
      <c r="B196" s="388">
        <f>卸売業務の状況２!G12</f>
        <v>0</v>
      </c>
    </row>
    <row r="197" spans="1:2" s="34" customFormat="1">
      <c r="A197" s="72" t="str">
        <f t="shared" si="7"/>
        <v>　産地出荷業者</v>
      </c>
      <c r="B197" s="388">
        <f>卸売業務の状況２!I12</f>
        <v>0</v>
      </c>
    </row>
    <row r="198" spans="1:2" s="34" customFormat="1">
      <c r="A198" s="72" t="str">
        <f t="shared" si="7"/>
        <v xml:space="preserve">  商社</v>
      </c>
      <c r="B198" s="388">
        <f>卸売業務の状況２!K12</f>
        <v>0</v>
      </c>
    </row>
    <row r="199" spans="1:2" s="34" customFormat="1">
      <c r="A199" s="72" t="str">
        <f t="shared" si="7"/>
        <v>　</v>
      </c>
      <c r="B199" s="388">
        <f>卸売業務の状況２!M12</f>
        <v>0</v>
      </c>
    </row>
    <row r="200" spans="1:2" s="34" customFormat="1">
      <c r="A200" s="72" t="str">
        <f t="shared" si="7"/>
        <v>　</v>
      </c>
      <c r="B200" s="388">
        <f>卸売業務の状況２!C30</f>
        <v>0</v>
      </c>
    </row>
    <row r="201" spans="1:2" s="34" customFormat="1">
      <c r="A201" s="72" t="str">
        <f t="shared" si="7"/>
        <v>　</v>
      </c>
      <c r="B201" s="388">
        <f>卸売業務の状況２!E30</f>
        <v>0</v>
      </c>
    </row>
    <row r="202" spans="1:2" s="34" customFormat="1">
      <c r="A202" s="72" t="str">
        <f t="shared" si="7"/>
        <v>　</v>
      </c>
      <c r="B202" s="388">
        <f>卸売業務の状況２!G30</f>
        <v>0</v>
      </c>
    </row>
    <row r="203" spans="1:2" s="34" customFormat="1">
      <c r="A203" s="74" t="str">
        <f>A142</f>
        <v/>
      </c>
      <c r="B203" s="388"/>
    </row>
    <row r="204" spans="1:2" s="34" customFormat="1">
      <c r="A204" s="72" t="str">
        <f>A103</f>
        <v>　生産者個人</v>
      </c>
      <c r="B204" s="388">
        <f>卸売業務の状況２!C14</f>
        <v>0</v>
      </c>
    </row>
    <row r="205" spans="1:2" s="34" customFormat="1">
      <c r="A205" s="72" t="str">
        <f t="shared" ref="A205:A212" si="8">A104</f>
        <v>　生産者任意組合</v>
      </c>
      <c r="B205" s="388">
        <f>卸売業務の状況２!E14</f>
        <v>0</v>
      </c>
    </row>
    <row r="206" spans="1:2" s="34" customFormat="1">
      <c r="A206" s="72" t="str">
        <f t="shared" si="8"/>
        <v>　出荷団体</v>
      </c>
      <c r="B206" s="388">
        <f>卸売業務の状況２!G14</f>
        <v>0</v>
      </c>
    </row>
    <row r="207" spans="1:2" s="34" customFormat="1">
      <c r="A207" s="72" t="str">
        <f t="shared" si="8"/>
        <v>　産地出荷業者</v>
      </c>
      <c r="B207" s="388">
        <f>卸売業務の状況２!I14</f>
        <v>0</v>
      </c>
    </row>
    <row r="208" spans="1:2" s="34" customFormat="1">
      <c r="A208" s="72" t="str">
        <f t="shared" si="8"/>
        <v xml:space="preserve">  商社</v>
      </c>
      <c r="B208" s="388">
        <f>卸売業務の状況２!K14</f>
        <v>0</v>
      </c>
    </row>
    <row r="209" spans="1:2" s="34" customFormat="1">
      <c r="A209" s="72" t="str">
        <f t="shared" si="8"/>
        <v>　</v>
      </c>
      <c r="B209" s="388">
        <f>卸売業務の状況２!M14</f>
        <v>0</v>
      </c>
    </row>
    <row r="210" spans="1:2" s="34" customFormat="1">
      <c r="A210" s="72" t="str">
        <f t="shared" si="8"/>
        <v>　</v>
      </c>
      <c r="B210" s="388">
        <f>卸売業務の状況２!C32</f>
        <v>0</v>
      </c>
    </row>
    <row r="211" spans="1:2" s="34" customFormat="1">
      <c r="A211" s="72" t="str">
        <f t="shared" si="8"/>
        <v>　</v>
      </c>
      <c r="B211" s="388">
        <f>卸売業務の状況２!E32</f>
        <v>0</v>
      </c>
    </row>
    <row r="212" spans="1:2" s="34" customFormat="1">
      <c r="A212" s="72" t="str">
        <f t="shared" si="8"/>
        <v>　</v>
      </c>
      <c r="B212" s="388">
        <f>卸売業務の状況２!G32</f>
        <v>0</v>
      </c>
    </row>
    <row r="213" spans="1:2" s="34" customFormat="1">
      <c r="A213" s="74" t="str">
        <f>A152</f>
        <v/>
      </c>
      <c r="B213" s="388"/>
    </row>
    <row r="214" spans="1:2" s="34" customFormat="1">
      <c r="A214" s="72" t="str">
        <f>A103</f>
        <v>　生産者個人</v>
      </c>
      <c r="B214" s="388">
        <f>卸売業務の状況２!C16</f>
        <v>0</v>
      </c>
    </row>
    <row r="215" spans="1:2" s="34" customFormat="1">
      <c r="A215" s="72" t="str">
        <f t="shared" ref="A215:A222" si="9">A104</f>
        <v>　生産者任意組合</v>
      </c>
      <c r="B215" s="388">
        <f>卸売業務の状況２!E16</f>
        <v>0</v>
      </c>
    </row>
    <row r="216" spans="1:2" s="34" customFormat="1">
      <c r="A216" s="72" t="str">
        <f t="shared" si="9"/>
        <v>　出荷団体</v>
      </c>
      <c r="B216" s="388">
        <f>卸売業務の状況２!G16</f>
        <v>0</v>
      </c>
    </row>
    <row r="217" spans="1:2" s="34" customFormat="1">
      <c r="A217" s="72" t="str">
        <f t="shared" si="9"/>
        <v>　産地出荷業者</v>
      </c>
      <c r="B217" s="388">
        <f>卸売業務の状況２!I16</f>
        <v>0</v>
      </c>
    </row>
    <row r="218" spans="1:2" s="34" customFormat="1">
      <c r="A218" s="72" t="str">
        <f t="shared" si="9"/>
        <v xml:space="preserve">  商社</v>
      </c>
      <c r="B218" s="388">
        <f>卸売業務の状況２!K16</f>
        <v>0</v>
      </c>
    </row>
    <row r="219" spans="1:2" s="34" customFormat="1">
      <c r="A219" s="72" t="str">
        <f t="shared" si="9"/>
        <v>　</v>
      </c>
      <c r="B219" s="388">
        <f>卸売業務の状況２!M16</f>
        <v>0</v>
      </c>
    </row>
    <row r="220" spans="1:2" s="34" customFormat="1">
      <c r="A220" s="72" t="str">
        <f t="shared" si="9"/>
        <v>　</v>
      </c>
      <c r="B220" s="388">
        <f>卸売業務の状況２!C34</f>
        <v>0</v>
      </c>
    </row>
    <row r="221" spans="1:2" s="34" customFormat="1">
      <c r="A221" s="72" t="str">
        <f t="shared" si="9"/>
        <v>　</v>
      </c>
      <c r="B221" s="388">
        <f>卸売業務の状況２!E34</f>
        <v>0</v>
      </c>
    </row>
    <row r="222" spans="1:2" s="34" customFormat="1">
      <c r="A222" s="72" t="str">
        <f t="shared" si="9"/>
        <v>　</v>
      </c>
      <c r="B222" s="388">
        <f>卸売業務の状況２!G34</f>
        <v>0</v>
      </c>
    </row>
    <row r="223" spans="1:2" s="34" customFormat="1">
      <c r="A223" s="74" t="s">
        <v>70</v>
      </c>
      <c r="B223" s="386"/>
    </row>
    <row r="224" spans="1:2" s="34" customFormat="1">
      <c r="A224" s="74" t="s">
        <v>71</v>
      </c>
      <c r="B224" s="386"/>
    </row>
    <row r="225" spans="1:2" s="34" customFormat="1">
      <c r="A225" s="74" t="str">
        <f>A102</f>
        <v/>
      </c>
      <c r="B225" s="386"/>
    </row>
    <row r="226" spans="1:2" s="34" customFormat="1">
      <c r="A226" s="72" t="s">
        <v>72</v>
      </c>
      <c r="B226" s="388">
        <f>卸売業務の状況２!C82</f>
        <v>0</v>
      </c>
    </row>
    <row r="227" spans="1:2" s="34" customFormat="1">
      <c r="A227" s="72" t="s">
        <v>73</v>
      </c>
      <c r="B227" s="388">
        <f>卸売業務の状況２!E82</f>
        <v>0</v>
      </c>
    </row>
    <row r="228" spans="1:2" s="34" customFormat="1">
      <c r="A228" t="s">
        <v>74</v>
      </c>
      <c r="B228" s="388">
        <f>卸売業務の状況２!G82</f>
        <v>0</v>
      </c>
    </row>
    <row r="229" spans="1:2" s="34" customFormat="1">
      <c r="A229" t="s">
        <v>75</v>
      </c>
      <c r="B229" s="388">
        <f>卸売業務の状況２!I82</f>
        <v>0</v>
      </c>
    </row>
    <row r="230" spans="1:2" s="34" customFormat="1">
      <c r="A230" t="s">
        <v>76</v>
      </c>
      <c r="B230" s="388">
        <f>卸売業務の状況２!K82</f>
        <v>0</v>
      </c>
    </row>
    <row r="231" spans="1:2" s="34" customFormat="1">
      <c r="A231" s="74" t="str">
        <f>A112</f>
        <v/>
      </c>
      <c r="B231" s="386"/>
    </row>
    <row r="232" spans="1:2" s="34" customFormat="1">
      <c r="A232" t="str">
        <f>A226</f>
        <v>　仲卸業者</v>
      </c>
      <c r="B232" s="388">
        <f>卸売業務の状況２!C83</f>
        <v>0</v>
      </c>
    </row>
    <row r="233" spans="1:2" s="34" customFormat="1">
      <c r="A233" t="str">
        <f t="shared" ref="A233:A236" si="10">A227</f>
        <v>　売買参加者</v>
      </c>
      <c r="B233" s="388">
        <f>卸売業務の状況２!E83</f>
        <v>0</v>
      </c>
    </row>
    <row r="234" spans="1:2" s="34" customFormat="1">
      <c r="A234" t="str">
        <f t="shared" si="10"/>
        <v>　自社等</v>
      </c>
      <c r="B234" s="388">
        <f>卸売業務の状況２!G83</f>
        <v>0</v>
      </c>
    </row>
    <row r="235" spans="1:2" s="34" customFormat="1">
      <c r="A235" t="str">
        <f t="shared" si="10"/>
        <v>　第三者</v>
      </c>
      <c r="B235" s="388">
        <f>卸売業務の状況２!I83</f>
        <v>0</v>
      </c>
    </row>
    <row r="236" spans="1:2" s="34" customFormat="1">
      <c r="A236" t="str">
        <f t="shared" si="10"/>
        <v>　　うち他市場への転送</v>
      </c>
      <c r="B236" s="388">
        <f>卸売業務の状況２!K83</f>
        <v>0</v>
      </c>
    </row>
    <row r="237" spans="1:2" s="34" customFormat="1">
      <c r="A237" s="74" t="str">
        <f>A122</f>
        <v/>
      </c>
      <c r="B237" s="386"/>
    </row>
    <row r="238" spans="1:2" s="34" customFormat="1">
      <c r="A238" s="72" t="str">
        <f>A232</f>
        <v>　仲卸業者</v>
      </c>
      <c r="B238" s="388">
        <f>卸売業務の状況２!C84</f>
        <v>0</v>
      </c>
    </row>
    <row r="239" spans="1:2" s="34" customFormat="1">
      <c r="A239" s="72" t="str">
        <f t="shared" ref="A239:A242" si="11">A233</f>
        <v>　売買参加者</v>
      </c>
      <c r="B239" s="388">
        <f>卸売業務の状況２!E84</f>
        <v>0</v>
      </c>
    </row>
    <row r="240" spans="1:2" s="34" customFormat="1">
      <c r="A240" t="str">
        <f t="shared" si="11"/>
        <v>　自社等</v>
      </c>
      <c r="B240" s="388">
        <f>卸売業務の状況２!G84</f>
        <v>0</v>
      </c>
    </row>
    <row r="241" spans="1:5" s="34" customFormat="1">
      <c r="A241" t="str">
        <f t="shared" si="11"/>
        <v>　第三者</v>
      </c>
      <c r="B241" s="388">
        <f>卸売業務の状況２!I84</f>
        <v>0</v>
      </c>
      <c r="C241" s="72"/>
      <c r="D241" s="72"/>
      <c r="E241" s="72"/>
    </row>
    <row r="242" spans="1:5" s="34" customFormat="1">
      <c r="A242" t="str">
        <f t="shared" si="11"/>
        <v>　　うち他市場への転送</v>
      </c>
      <c r="B242" s="388">
        <f>卸売業務の状況２!K84</f>
        <v>0</v>
      </c>
      <c r="C242" s="72"/>
      <c r="D242" s="72"/>
      <c r="E242" s="72"/>
    </row>
    <row r="243" spans="1:5" s="34" customFormat="1">
      <c r="A243" s="74" t="str">
        <f>A132</f>
        <v/>
      </c>
      <c r="B243" s="386"/>
      <c r="C243" s="72"/>
      <c r="D243" s="72"/>
      <c r="E243" s="72"/>
    </row>
    <row r="244" spans="1:5" s="34" customFormat="1">
      <c r="A244" s="72" t="str">
        <f>A238</f>
        <v>　仲卸業者</v>
      </c>
      <c r="B244" s="388">
        <f>卸売業務の状況２!C85</f>
        <v>0</v>
      </c>
      <c r="C244" s="72"/>
      <c r="D244" s="72"/>
      <c r="E244" s="72"/>
    </row>
    <row r="245" spans="1:5" s="34" customFormat="1">
      <c r="A245" s="72" t="str">
        <f t="shared" ref="A245:A248" si="12">A239</f>
        <v>　売買参加者</v>
      </c>
      <c r="B245" s="388">
        <f>卸売業務の状況２!E85</f>
        <v>0</v>
      </c>
      <c r="C245" s="72"/>
      <c r="D245" s="72"/>
      <c r="E245" s="72"/>
    </row>
    <row r="246" spans="1:5" s="34" customFormat="1">
      <c r="A246" t="str">
        <f t="shared" si="12"/>
        <v>　自社等</v>
      </c>
      <c r="B246" s="388">
        <f>卸売業務の状況２!G85</f>
        <v>0</v>
      </c>
      <c r="C246" s="72"/>
      <c r="D246" s="72"/>
      <c r="E246" s="72"/>
    </row>
    <row r="247" spans="1:5" s="34" customFormat="1">
      <c r="A247" t="str">
        <f t="shared" si="12"/>
        <v>　第三者</v>
      </c>
      <c r="B247" s="388">
        <f>卸売業務の状況２!I85</f>
        <v>0</v>
      </c>
      <c r="C247" s="72"/>
      <c r="D247" s="72"/>
      <c r="E247" s="72"/>
    </row>
    <row r="248" spans="1:5" s="34" customFormat="1">
      <c r="A248" t="str">
        <f t="shared" si="12"/>
        <v>　　うち他市場への転送</v>
      </c>
      <c r="B248" s="388">
        <f>卸売業務の状況２!K85</f>
        <v>0</v>
      </c>
      <c r="C248" s="72"/>
      <c r="D248" s="72"/>
      <c r="E248" s="72"/>
    </row>
    <row r="249" spans="1:5" s="34" customFormat="1">
      <c r="A249" s="74" t="str">
        <f>A142</f>
        <v/>
      </c>
      <c r="B249" s="386"/>
      <c r="C249" s="72"/>
      <c r="D249" s="72"/>
      <c r="E249" s="72"/>
    </row>
    <row r="250" spans="1:5" s="34" customFormat="1">
      <c r="A250" s="72" t="str">
        <f>A244</f>
        <v>　仲卸業者</v>
      </c>
      <c r="B250" s="388">
        <f>卸売業務の状況２!C86</f>
        <v>0</v>
      </c>
      <c r="C250" s="72"/>
      <c r="D250" s="72"/>
      <c r="E250" s="72"/>
    </row>
    <row r="251" spans="1:5" s="34" customFormat="1">
      <c r="A251" s="72" t="str">
        <f t="shared" ref="A251:A254" si="13">A245</f>
        <v>　売買参加者</v>
      </c>
      <c r="B251" s="388">
        <f>卸売業務の状況２!E86</f>
        <v>0</v>
      </c>
      <c r="C251" s="72"/>
      <c r="D251" s="72"/>
      <c r="E251" s="72"/>
    </row>
    <row r="252" spans="1:5" s="34" customFormat="1">
      <c r="A252" t="str">
        <f t="shared" si="13"/>
        <v>　自社等</v>
      </c>
      <c r="B252" s="388">
        <f>卸売業務の状況２!G86</f>
        <v>0</v>
      </c>
      <c r="C252" s="72"/>
      <c r="D252" s="72"/>
      <c r="E252" s="72"/>
    </row>
    <row r="253" spans="1:5" s="34" customFormat="1">
      <c r="A253" t="str">
        <f t="shared" si="13"/>
        <v>　第三者</v>
      </c>
      <c r="B253" s="371">
        <f>卸売業務の状況２!I86</f>
        <v>0</v>
      </c>
      <c r="C253" s="72"/>
      <c r="D253" s="347"/>
      <c r="E253"/>
    </row>
    <row r="254" spans="1:5" s="34" customFormat="1">
      <c r="A254" t="str">
        <f t="shared" si="13"/>
        <v>　　うち他市場への転送</v>
      </c>
      <c r="B254" s="388">
        <f>卸売業務の状況２!K86</f>
        <v>0</v>
      </c>
      <c r="C254" s="72"/>
      <c r="D254" s="72"/>
      <c r="E254" s="72"/>
    </row>
    <row r="255" spans="1:5" s="34" customFormat="1">
      <c r="A255" s="74" t="str">
        <f>A152</f>
        <v/>
      </c>
      <c r="B255" s="386"/>
      <c r="C255" s="72"/>
      <c r="D255" s="72"/>
      <c r="E255" s="72"/>
    </row>
    <row r="256" spans="1:5" s="34" customFormat="1">
      <c r="A256" s="72" t="str">
        <f>A250</f>
        <v>　仲卸業者</v>
      </c>
      <c r="B256" s="388">
        <f>卸売業務の状況２!C87</f>
        <v>0</v>
      </c>
      <c r="C256" s="72"/>
      <c r="D256" s="72"/>
      <c r="E256" s="72"/>
    </row>
    <row r="257" spans="1:2" s="34" customFormat="1">
      <c r="A257" s="72" t="str">
        <f t="shared" ref="A257:A260" si="14">A251</f>
        <v>　売買参加者</v>
      </c>
      <c r="B257" s="388">
        <f>卸売業務の状況２!E87</f>
        <v>0</v>
      </c>
    </row>
    <row r="258" spans="1:2" s="34" customFormat="1">
      <c r="A258" t="str">
        <f t="shared" si="14"/>
        <v>　自社等</v>
      </c>
      <c r="B258" s="388">
        <f>卸売業務の状況２!G87</f>
        <v>0</v>
      </c>
    </row>
    <row r="259" spans="1:2" s="34" customFormat="1">
      <c r="A259" t="str">
        <f t="shared" si="14"/>
        <v>　第三者</v>
      </c>
      <c r="B259" s="388">
        <f>卸売業務の状況２!I87</f>
        <v>0</v>
      </c>
    </row>
    <row r="260" spans="1:2" s="34" customFormat="1">
      <c r="A260" t="str">
        <f t="shared" si="14"/>
        <v>　　うち他市場への転送</v>
      </c>
      <c r="B260" s="388">
        <f>卸売業務の状況２!K87</f>
        <v>0</v>
      </c>
    </row>
    <row r="261" spans="1:2" s="34" customFormat="1">
      <c r="A261" s="74" t="s">
        <v>77</v>
      </c>
      <c r="B261" s="388"/>
    </row>
    <row r="262" spans="1:2" s="34" customFormat="1">
      <c r="A262" s="74" t="str">
        <f>A102</f>
        <v/>
      </c>
      <c r="B262" s="386"/>
    </row>
    <row r="263" spans="1:2" s="34" customFormat="1">
      <c r="A263" s="72" t="s">
        <v>72</v>
      </c>
      <c r="B263" s="388">
        <f>卸売業務の状況２!D82</f>
        <v>0</v>
      </c>
    </row>
    <row r="264" spans="1:2" s="34" customFormat="1">
      <c r="A264" s="72" t="s">
        <v>73</v>
      </c>
      <c r="B264" s="388">
        <f>卸売業務の状況２!F82</f>
        <v>0</v>
      </c>
    </row>
    <row r="265" spans="1:2" s="34" customFormat="1">
      <c r="A265" t="s">
        <v>78</v>
      </c>
      <c r="B265" s="388">
        <f>卸売業務の状況２!H82</f>
        <v>0</v>
      </c>
    </row>
    <row r="266" spans="1:2" s="34" customFormat="1">
      <c r="A266" t="s">
        <v>75</v>
      </c>
      <c r="B266" s="388">
        <f>卸売業務の状況２!J82</f>
        <v>0</v>
      </c>
    </row>
    <row r="267" spans="1:2" s="34" customFormat="1">
      <c r="A267" t="s">
        <v>76</v>
      </c>
      <c r="B267" s="388">
        <f>卸売業務の状況２!L82</f>
        <v>0</v>
      </c>
    </row>
    <row r="268" spans="1:2" s="34" customFormat="1">
      <c r="A268" s="74" t="str">
        <f>A112</f>
        <v/>
      </c>
      <c r="B268" s="388"/>
    </row>
    <row r="269" spans="1:2" s="34" customFormat="1">
      <c r="A269" s="72" t="s">
        <v>72</v>
      </c>
      <c r="B269" s="388">
        <f>卸売業務の状況２!D83</f>
        <v>0</v>
      </c>
    </row>
    <row r="270" spans="1:2" s="34" customFormat="1">
      <c r="A270" s="72" t="s">
        <v>73</v>
      </c>
      <c r="B270" s="388">
        <f>卸売業務の状況２!F83</f>
        <v>0</v>
      </c>
    </row>
    <row r="271" spans="1:2" s="34" customFormat="1">
      <c r="A271" t="s">
        <v>78</v>
      </c>
      <c r="B271" s="388">
        <f>卸売業務の状況２!H83</f>
        <v>0</v>
      </c>
    </row>
    <row r="272" spans="1:2" s="34" customFormat="1">
      <c r="A272" t="s">
        <v>75</v>
      </c>
      <c r="B272" s="388">
        <f>卸売業務の状況２!J83</f>
        <v>0</v>
      </c>
    </row>
    <row r="273" spans="1:2" s="34" customFormat="1">
      <c r="A273" t="s">
        <v>76</v>
      </c>
      <c r="B273" s="388">
        <f>卸売業務の状況２!L83</f>
        <v>0</v>
      </c>
    </row>
    <row r="274" spans="1:2" s="34" customFormat="1">
      <c r="A274" s="74" t="str">
        <f>A122</f>
        <v/>
      </c>
      <c r="B274" s="388"/>
    </row>
    <row r="275" spans="1:2" s="34" customFormat="1">
      <c r="A275" s="72" t="s">
        <v>72</v>
      </c>
      <c r="B275" s="388">
        <f>卸売業務の状況２!D84</f>
        <v>0</v>
      </c>
    </row>
    <row r="276" spans="1:2" s="34" customFormat="1">
      <c r="A276" s="72" t="s">
        <v>73</v>
      </c>
      <c r="B276" s="388">
        <f>卸売業務の状況２!F84</f>
        <v>0</v>
      </c>
    </row>
    <row r="277" spans="1:2" s="34" customFormat="1">
      <c r="A277" t="s">
        <v>78</v>
      </c>
      <c r="B277" s="388">
        <f>卸売業務の状況２!H84</f>
        <v>0</v>
      </c>
    </row>
    <row r="278" spans="1:2" s="34" customFormat="1">
      <c r="A278" t="s">
        <v>75</v>
      </c>
      <c r="B278" s="388">
        <f>卸売業務の状況２!J84</f>
        <v>0</v>
      </c>
    </row>
    <row r="279" spans="1:2" s="34" customFormat="1">
      <c r="A279" t="s">
        <v>76</v>
      </c>
      <c r="B279" s="388">
        <f>卸売業務の状況２!L84</f>
        <v>0</v>
      </c>
    </row>
    <row r="280" spans="1:2" s="34" customFormat="1">
      <c r="A280" s="74" t="str">
        <f>A132</f>
        <v/>
      </c>
      <c r="B280" s="388"/>
    </row>
    <row r="281" spans="1:2" s="34" customFormat="1">
      <c r="A281" s="72" t="s">
        <v>72</v>
      </c>
      <c r="B281" s="388">
        <f>卸売業務の状況２!D85</f>
        <v>0</v>
      </c>
    </row>
    <row r="282" spans="1:2" s="34" customFormat="1">
      <c r="A282" s="72" t="s">
        <v>73</v>
      </c>
      <c r="B282" s="388">
        <f>卸売業務の状況２!F85</f>
        <v>0</v>
      </c>
    </row>
    <row r="283" spans="1:2" s="34" customFormat="1">
      <c r="A283" t="s">
        <v>78</v>
      </c>
      <c r="B283" s="388">
        <f>卸売業務の状況２!H85</f>
        <v>0</v>
      </c>
    </row>
    <row r="284" spans="1:2" s="34" customFormat="1">
      <c r="A284" t="s">
        <v>75</v>
      </c>
      <c r="B284" s="388">
        <f>卸売業務の状況２!J85</f>
        <v>0</v>
      </c>
    </row>
    <row r="285" spans="1:2" s="34" customFormat="1">
      <c r="A285" t="s">
        <v>76</v>
      </c>
      <c r="B285" s="388">
        <f>卸売業務の状況２!L85</f>
        <v>0</v>
      </c>
    </row>
    <row r="286" spans="1:2" s="34" customFormat="1">
      <c r="A286" s="74" t="str">
        <f>A142</f>
        <v/>
      </c>
      <c r="B286" s="388"/>
    </row>
    <row r="287" spans="1:2" s="34" customFormat="1">
      <c r="A287" s="72" t="s">
        <v>72</v>
      </c>
      <c r="B287" s="388">
        <f>卸売業務の状況２!D86</f>
        <v>0</v>
      </c>
    </row>
    <row r="288" spans="1:2" s="34" customFormat="1">
      <c r="A288" s="72" t="s">
        <v>73</v>
      </c>
      <c r="B288" s="388">
        <f>卸売業務の状況２!F86</f>
        <v>0</v>
      </c>
    </row>
    <row r="289" spans="1:2" s="34" customFormat="1">
      <c r="A289" t="s">
        <v>78</v>
      </c>
      <c r="B289" s="388">
        <f>卸売業務の状況２!H86</f>
        <v>0</v>
      </c>
    </row>
    <row r="290" spans="1:2" s="34" customFormat="1">
      <c r="A290" t="s">
        <v>75</v>
      </c>
      <c r="B290" s="388">
        <f>卸売業務の状況２!J86</f>
        <v>0</v>
      </c>
    </row>
    <row r="291" spans="1:2" s="34" customFormat="1">
      <c r="A291" t="s">
        <v>76</v>
      </c>
      <c r="B291" s="388">
        <f>卸売業務の状況２!L86</f>
        <v>0</v>
      </c>
    </row>
    <row r="292" spans="1:2" s="34" customFormat="1">
      <c r="A292" s="74" t="str">
        <f>A152</f>
        <v/>
      </c>
      <c r="B292" s="388"/>
    </row>
    <row r="293" spans="1:2" s="34" customFormat="1">
      <c r="A293" s="72" t="s">
        <v>72</v>
      </c>
      <c r="B293" s="388">
        <f>卸売業務の状況２!D87</f>
        <v>0</v>
      </c>
    </row>
    <row r="294" spans="1:2" s="34" customFormat="1">
      <c r="A294" s="72" t="s">
        <v>73</v>
      </c>
      <c r="B294" s="388">
        <f>卸売業務の状況２!F87</f>
        <v>0</v>
      </c>
    </row>
    <row r="295" spans="1:2" s="34" customFormat="1">
      <c r="A295" t="s">
        <v>78</v>
      </c>
      <c r="B295" s="388">
        <f>卸売業務の状況２!H87</f>
        <v>0</v>
      </c>
    </row>
    <row r="296" spans="1:2" s="34" customFormat="1">
      <c r="A296" t="s">
        <v>75</v>
      </c>
      <c r="B296" s="388">
        <f>卸売業務の状況２!J87</f>
        <v>0</v>
      </c>
    </row>
    <row r="297" spans="1:2" s="34" customFormat="1">
      <c r="A297" t="s">
        <v>76</v>
      </c>
      <c r="B297" s="388">
        <f>卸売業務の状況２!L87</f>
        <v>0</v>
      </c>
    </row>
    <row r="298" spans="1:2" s="34" customFormat="1">
      <c r="A298"/>
      <c r="B298" s="388"/>
    </row>
    <row r="299" spans="1:2" s="34" customFormat="1">
      <c r="A299" s="74" t="s">
        <v>79</v>
      </c>
      <c r="B299" s="386"/>
    </row>
    <row r="300" spans="1:2" s="34" customFormat="1">
      <c r="A300" s="74" t="s">
        <v>80</v>
      </c>
      <c r="B300" s="386"/>
    </row>
    <row r="301" spans="1:2" s="34" customFormat="1">
      <c r="A301" s="74" t="str">
        <f>A102</f>
        <v/>
      </c>
      <c r="B301" s="386"/>
    </row>
    <row r="302" spans="1:2" s="34" customFormat="1">
      <c r="A302" s="72" t="s">
        <v>81</v>
      </c>
      <c r="B302" s="388">
        <f>卸売業務の状況２!C111</f>
        <v>0</v>
      </c>
    </row>
    <row r="303" spans="1:2" s="34" customFormat="1">
      <c r="A303" t="s">
        <v>82</v>
      </c>
      <c r="B303" s="388">
        <f>卸売業務の状況２!E111</f>
        <v>0</v>
      </c>
    </row>
    <row r="304" spans="1:2" s="34" customFormat="1">
      <c r="A304" s="72" t="s">
        <v>83</v>
      </c>
      <c r="B304" s="388">
        <f>卸売業務の状況２!G111</f>
        <v>0</v>
      </c>
    </row>
    <row r="305" spans="1:2" s="34" customFormat="1">
      <c r="A305" t="s">
        <v>82</v>
      </c>
      <c r="B305" s="388">
        <f>卸売業務の状況２!I111</f>
        <v>0</v>
      </c>
    </row>
    <row r="306" spans="1:2" s="34" customFormat="1">
      <c r="A306" s="74" t="str">
        <f>A112</f>
        <v/>
      </c>
      <c r="B306" s="386"/>
    </row>
    <row r="307" spans="1:2" s="34" customFormat="1">
      <c r="A307" s="72" t="s">
        <v>81</v>
      </c>
      <c r="B307" s="388">
        <f>卸売業務の状況２!C112</f>
        <v>0</v>
      </c>
    </row>
    <row r="308" spans="1:2" s="34" customFormat="1">
      <c r="A308" t="s">
        <v>82</v>
      </c>
      <c r="B308" s="388">
        <f>卸売業務の状況２!E112</f>
        <v>0</v>
      </c>
    </row>
    <row r="309" spans="1:2" s="34" customFormat="1">
      <c r="A309" s="72" t="s">
        <v>83</v>
      </c>
      <c r="B309" s="388">
        <f>卸売業務の状況２!G112</f>
        <v>0</v>
      </c>
    </row>
    <row r="310" spans="1:2" s="34" customFormat="1">
      <c r="A310" t="s">
        <v>82</v>
      </c>
      <c r="B310" s="388">
        <f>卸売業務の状況２!I112</f>
        <v>0</v>
      </c>
    </row>
    <row r="311" spans="1:2" s="34" customFormat="1">
      <c r="A311" s="74" t="str">
        <f>A122</f>
        <v/>
      </c>
      <c r="B311" s="388"/>
    </row>
    <row r="312" spans="1:2" s="34" customFormat="1">
      <c r="A312" s="72" t="s">
        <v>81</v>
      </c>
      <c r="B312" s="388">
        <f>卸売業務の状況２!C113</f>
        <v>0</v>
      </c>
    </row>
    <row r="313" spans="1:2" s="34" customFormat="1">
      <c r="A313" t="s">
        <v>82</v>
      </c>
      <c r="B313" s="388">
        <f>卸売業務の状況２!E113</f>
        <v>0</v>
      </c>
    </row>
    <row r="314" spans="1:2" s="34" customFormat="1">
      <c r="A314" s="72" t="s">
        <v>83</v>
      </c>
      <c r="B314" s="388">
        <f>卸売業務の状況２!G113</f>
        <v>0</v>
      </c>
    </row>
    <row r="315" spans="1:2" s="34" customFormat="1">
      <c r="A315" t="s">
        <v>82</v>
      </c>
      <c r="B315" s="388">
        <f>卸売業務の状況２!I113</f>
        <v>0</v>
      </c>
    </row>
    <row r="316" spans="1:2" s="34" customFormat="1">
      <c r="A316" s="74" t="str">
        <f>A132</f>
        <v/>
      </c>
      <c r="B316" s="386"/>
    </row>
    <row r="317" spans="1:2" s="34" customFormat="1">
      <c r="A317" s="72" t="s">
        <v>81</v>
      </c>
      <c r="B317" s="388">
        <f>卸売業務の状況２!C114</f>
        <v>0</v>
      </c>
    </row>
    <row r="318" spans="1:2" s="34" customFormat="1">
      <c r="A318" t="s">
        <v>82</v>
      </c>
      <c r="B318" s="388">
        <f>卸売業務の状況２!E114</f>
        <v>0</v>
      </c>
    </row>
    <row r="319" spans="1:2" s="34" customFormat="1">
      <c r="A319" s="72" t="s">
        <v>83</v>
      </c>
      <c r="B319" s="388">
        <f>卸売業務の状況２!G114</f>
        <v>0</v>
      </c>
    </row>
    <row r="320" spans="1:2" s="34" customFormat="1">
      <c r="A320" t="s">
        <v>82</v>
      </c>
      <c r="B320" s="388">
        <f>卸売業務の状況２!I114</f>
        <v>0</v>
      </c>
    </row>
    <row r="321" spans="1:2" s="34" customFormat="1">
      <c r="A321" s="74" t="str">
        <f>A142</f>
        <v/>
      </c>
      <c r="B321" s="388"/>
    </row>
    <row r="322" spans="1:2" s="34" customFormat="1">
      <c r="A322" s="72" t="s">
        <v>81</v>
      </c>
      <c r="B322" s="388">
        <f>卸売業務の状況２!C115</f>
        <v>0</v>
      </c>
    </row>
    <row r="323" spans="1:2" s="34" customFormat="1">
      <c r="A323" t="s">
        <v>82</v>
      </c>
      <c r="B323" s="388">
        <f>卸売業務の状況２!E115</f>
        <v>0</v>
      </c>
    </row>
    <row r="324" spans="1:2" s="34" customFormat="1">
      <c r="A324" s="72" t="s">
        <v>83</v>
      </c>
      <c r="B324" s="388">
        <f>卸売業務の状況２!G115</f>
        <v>0</v>
      </c>
    </row>
    <row r="325" spans="1:2" s="34" customFormat="1">
      <c r="A325" t="s">
        <v>82</v>
      </c>
      <c r="B325" s="388">
        <f>卸売業務の状況２!I115</f>
        <v>0</v>
      </c>
    </row>
    <row r="326" spans="1:2" s="34" customFormat="1">
      <c r="A326" s="74" t="str">
        <f>A152</f>
        <v/>
      </c>
      <c r="B326" s="386"/>
    </row>
    <row r="327" spans="1:2" s="34" customFormat="1">
      <c r="A327" s="72" t="s">
        <v>81</v>
      </c>
      <c r="B327" s="388">
        <f>卸売業務の状況２!C116</f>
        <v>0</v>
      </c>
    </row>
    <row r="328" spans="1:2" s="34" customFormat="1">
      <c r="A328" t="s">
        <v>82</v>
      </c>
      <c r="B328" s="388">
        <f>卸売業務の状況２!E116</f>
        <v>0</v>
      </c>
    </row>
    <row r="329" spans="1:2" s="34" customFormat="1">
      <c r="A329" s="72" t="s">
        <v>83</v>
      </c>
      <c r="B329" s="388">
        <f>卸売業務の状況２!G116</f>
        <v>0</v>
      </c>
    </row>
    <row r="330" spans="1:2" s="34" customFormat="1">
      <c r="A330" t="s">
        <v>82</v>
      </c>
      <c r="B330" s="388">
        <f>卸売業務の状況２!I116</f>
        <v>0</v>
      </c>
    </row>
    <row r="331" spans="1:2" s="34" customFormat="1">
      <c r="A331"/>
      <c r="B331" s="388"/>
    </row>
    <row r="332" spans="1:2" s="34" customFormat="1">
      <c r="A332" s="74" t="s">
        <v>84</v>
      </c>
      <c r="B332" s="386"/>
    </row>
    <row r="333" spans="1:2" s="34" customFormat="1">
      <c r="A333" s="74" t="str">
        <f>A102</f>
        <v/>
      </c>
      <c r="B333" s="386"/>
    </row>
    <row r="334" spans="1:2" s="34" customFormat="1">
      <c r="A334" s="72" t="s">
        <v>81</v>
      </c>
      <c r="B334" s="388">
        <f>卸売業務の状況２!D111</f>
        <v>0</v>
      </c>
    </row>
    <row r="335" spans="1:2" s="34" customFormat="1">
      <c r="A335" t="s">
        <v>82</v>
      </c>
      <c r="B335" s="388">
        <f>卸売業務の状況２!F111</f>
        <v>0</v>
      </c>
    </row>
    <row r="336" spans="1:2" s="34" customFormat="1">
      <c r="A336" s="72" t="s">
        <v>83</v>
      </c>
      <c r="B336" s="388">
        <f>卸売業務の状況２!H111</f>
        <v>0</v>
      </c>
    </row>
    <row r="337" spans="1:2" s="34" customFormat="1">
      <c r="A337" t="s">
        <v>82</v>
      </c>
      <c r="B337" s="388">
        <f>卸売業務の状況２!J111</f>
        <v>0</v>
      </c>
    </row>
    <row r="338" spans="1:2" s="34" customFormat="1">
      <c r="A338" s="74" t="str">
        <f>A112</f>
        <v/>
      </c>
      <c r="B338" s="386"/>
    </row>
    <row r="339" spans="1:2" s="34" customFormat="1">
      <c r="A339" s="72" t="s">
        <v>81</v>
      </c>
      <c r="B339" s="388">
        <f>卸売業務の状況２!D112</f>
        <v>0</v>
      </c>
    </row>
    <row r="340" spans="1:2" s="34" customFormat="1">
      <c r="A340" t="s">
        <v>82</v>
      </c>
      <c r="B340" s="388">
        <f>卸売業務の状況２!F112</f>
        <v>0</v>
      </c>
    </row>
    <row r="341" spans="1:2" s="34" customFormat="1">
      <c r="A341" s="72" t="s">
        <v>83</v>
      </c>
      <c r="B341" s="388">
        <f>卸売業務の状況２!H112</f>
        <v>0</v>
      </c>
    </row>
    <row r="342" spans="1:2" s="34" customFormat="1">
      <c r="A342" t="s">
        <v>82</v>
      </c>
      <c r="B342" s="388">
        <f>卸売業務の状況２!J112</f>
        <v>0</v>
      </c>
    </row>
    <row r="343" spans="1:2" s="34" customFormat="1">
      <c r="A343" s="74" t="str">
        <f>A122</f>
        <v/>
      </c>
      <c r="B343" s="388"/>
    </row>
    <row r="344" spans="1:2" s="34" customFormat="1">
      <c r="A344" s="72" t="s">
        <v>81</v>
      </c>
      <c r="B344" s="388">
        <f>卸売業務の状況２!D113</f>
        <v>0</v>
      </c>
    </row>
    <row r="345" spans="1:2" s="34" customFormat="1">
      <c r="A345" t="s">
        <v>82</v>
      </c>
      <c r="B345" s="388">
        <f>卸売業務の状況２!F113</f>
        <v>0</v>
      </c>
    </row>
    <row r="346" spans="1:2" s="34" customFormat="1">
      <c r="A346" s="72" t="s">
        <v>83</v>
      </c>
      <c r="B346" s="388">
        <f>卸売業務の状況２!H113</f>
        <v>0</v>
      </c>
    </row>
    <row r="347" spans="1:2" s="34" customFormat="1">
      <c r="A347" t="s">
        <v>82</v>
      </c>
      <c r="B347" s="388">
        <f>卸売業務の状況２!J113</f>
        <v>0</v>
      </c>
    </row>
    <row r="348" spans="1:2" s="34" customFormat="1">
      <c r="A348" s="74" t="str">
        <f>A132</f>
        <v/>
      </c>
      <c r="B348" s="386"/>
    </row>
    <row r="349" spans="1:2" s="34" customFormat="1">
      <c r="A349" s="72" t="s">
        <v>81</v>
      </c>
      <c r="B349" s="388">
        <f>卸売業務の状況２!D114</f>
        <v>0</v>
      </c>
    </row>
    <row r="350" spans="1:2" s="34" customFormat="1">
      <c r="A350" t="s">
        <v>82</v>
      </c>
      <c r="B350" s="388">
        <f>卸売業務の状況２!F114</f>
        <v>0</v>
      </c>
    </row>
    <row r="351" spans="1:2" s="34" customFormat="1">
      <c r="A351" s="72" t="s">
        <v>83</v>
      </c>
      <c r="B351" s="388">
        <f>卸売業務の状況２!H114</f>
        <v>0</v>
      </c>
    </row>
    <row r="352" spans="1:2" s="34" customFormat="1">
      <c r="A352" t="s">
        <v>82</v>
      </c>
      <c r="B352" s="388">
        <f>卸売業務の状況２!J114</f>
        <v>0</v>
      </c>
    </row>
    <row r="353" spans="1:2" s="34" customFormat="1">
      <c r="A353" s="74" t="str">
        <f>A142</f>
        <v/>
      </c>
      <c r="B353" s="388"/>
    </row>
    <row r="354" spans="1:2" s="34" customFormat="1">
      <c r="A354" s="72" t="s">
        <v>81</v>
      </c>
      <c r="B354" s="388">
        <f>卸売業務の状況２!D115</f>
        <v>0</v>
      </c>
    </row>
    <row r="355" spans="1:2" s="34" customFormat="1">
      <c r="A355" t="s">
        <v>82</v>
      </c>
      <c r="B355" s="388">
        <f>卸売業務の状況２!F115</f>
        <v>0</v>
      </c>
    </row>
    <row r="356" spans="1:2" s="34" customFormat="1">
      <c r="A356" s="72" t="s">
        <v>83</v>
      </c>
      <c r="B356" s="388">
        <f>卸売業務の状況２!H115</f>
        <v>0</v>
      </c>
    </row>
    <row r="357" spans="1:2" s="34" customFormat="1">
      <c r="A357" t="s">
        <v>82</v>
      </c>
      <c r="B357" s="388">
        <f>卸売業務の状況２!J115</f>
        <v>0</v>
      </c>
    </row>
    <row r="358" spans="1:2" s="34" customFormat="1">
      <c r="A358" s="74" t="str">
        <f>A152</f>
        <v/>
      </c>
      <c r="B358" s="386"/>
    </row>
    <row r="359" spans="1:2" s="34" customFormat="1">
      <c r="A359" s="72" t="s">
        <v>81</v>
      </c>
      <c r="B359" s="388">
        <f>卸売業務の状況２!D116</f>
        <v>0</v>
      </c>
    </row>
    <row r="360" spans="1:2" s="34" customFormat="1">
      <c r="A360" t="s">
        <v>82</v>
      </c>
      <c r="B360" s="388">
        <f>卸売業務の状況２!F116</f>
        <v>0</v>
      </c>
    </row>
    <row r="361" spans="1:2" s="34" customFormat="1">
      <c r="A361" s="72" t="s">
        <v>83</v>
      </c>
      <c r="B361" s="388">
        <f>卸売業務の状況２!H116</f>
        <v>0</v>
      </c>
    </row>
    <row r="362" spans="1:2" s="34" customFormat="1">
      <c r="A362" t="s">
        <v>82</v>
      </c>
      <c r="B362" s="388">
        <f>卸売業務の状況２!J116</f>
        <v>0</v>
      </c>
    </row>
    <row r="363" spans="1:2" s="34" customFormat="1" ht="14.25" thickBot="1">
      <c r="A363" s="72"/>
      <c r="B363" s="388"/>
    </row>
    <row r="364" spans="1:2" s="34" customFormat="1">
      <c r="A364" s="94" t="s">
        <v>6</v>
      </c>
      <c r="B364" s="385"/>
    </row>
    <row r="365" spans="1:2" s="34" customFormat="1">
      <c r="A365" s="74" t="s">
        <v>85</v>
      </c>
      <c r="B365" s="386"/>
    </row>
    <row r="366" spans="1:2" s="34" customFormat="1">
      <c r="A366" s="74" t="s">
        <v>54</v>
      </c>
      <c r="B366" s="386"/>
    </row>
    <row r="367" spans="1:2" s="34" customFormat="1">
      <c r="A367" s="74" t="str">
        <f>A30</f>
        <v/>
      </c>
      <c r="B367" s="386"/>
    </row>
    <row r="368" spans="1:2" s="34" customFormat="1">
      <c r="A368" s="72" t="s">
        <v>55</v>
      </c>
      <c r="B368" s="387">
        <f>'卸売業務の状況１ (2)'!C8</f>
        <v>0</v>
      </c>
    </row>
    <row r="369" spans="1:2" s="34" customFormat="1">
      <c r="A369" s="72" t="s">
        <v>56</v>
      </c>
      <c r="B369" s="387">
        <f>'卸売業務の状況１ (2)'!F8</f>
        <v>0</v>
      </c>
    </row>
    <row r="370" spans="1:2" s="34" customFormat="1">
      <c r="A370" s="72" t="s">
        <v>57</v>
      </c>
      <c r="B370" s="387">
        <f>'卸売業務の状況１ (2)'!D8</f>
        <v>0</v>
      </c>
    </row>
    <row r="371" spans="1:2" s="34" customFormat="1">
      <c r="A371" s="72" t="s">
        <v>58</v>
      </c>
      <c r="B371" s="387">
        <f>'卸売業務の状況１ (2)'!G8</f>
        <v>0</v>
      </c>
    </row>
    <row r="372" spans="1:2" s="34" customFormat="1">
      <c r="A372" s="72" t="s">
        <v>59</v>
      </c>
      <c r="B372" s="387">
        <f>'卸売業務の状況１ (2)'!E8</f>
        <v>0</v>
      </c>
    </row>
    <row r="373" spans="1:2" s="34" customFormat="1">
      <c r="A373" s="72" t="s">
        <v>60</v>
      </c>
      <c r="B373" s="387">
        <f>'卸売業務の状況１ (2)'!H8</f>
        <v>0</v>
      </c>
    </row>
    <row r="374" spans="1:2" s="34" customFormat="1">
      <c r="A374" s="74" t="str">
        <f>A37</f>
        <v/>
      </c>
      <c r="B374" s="387"/>
    </row>
    <row r="375" spans="1:2" s="34" customFormat="1">
      <c r="A375" s="72" t="s">
        <v>55</v>
      </c>
      <c r="B375" s="387">
        <f>'卸売業務の状況１ (2)'!C10</f>
        <v>0</v>
      </c>
    </row>
    <row r="376" spans="1:2" s="34" customFormat="1">
      <c r="A376" s="72" t="s">
        <v>56</v>
      </c>
      <c r="B376" s="387">
        <f>'卸売業務の状況１ (2)'!F10</f>
        <v>0</v>
      </c>
    </row>
    <row r="377" spans="1:2" s="34" customFormat="1">
      <c r="A377" s="72" t="s">
        <v>57</v>
      </c>
      <c r="B377" s="387">
        <f>'卸売業務の状況１ (2)'!D10</f>
        <v>0</v>
      </c>
    </row>
    <row r="378" spans="1:2" s="34" customFormat="1">
      <c r="A378" s="72" t="s">
        <v>58</v>
      </c>
      <c r="B378" s="387">
        <f>'卸売業務の状況１ (2)'!G10</f>
        <v>0</v>
      </c>
    </row>
    <row r="379" spans="1:2" s="34" customFormat="1">
      <c r="A379" s="72" t="s">
        <v>59</v>
      </c>
      <c r="B379" s="387">
        <f>'卸売業務の状況１ (2)'!E10</f>
        <v>0</v>
      </c>
    </row>
    <row r="380" spans="1:2" s="34" customFormat="1">
      <c r="A380" s="72" t="s">
        <v>60</v>
      </c>
      <c r="B380" s="387">
        <f>'卸売業務の状況１ (2)'!H10</f>
        <v>0</v>
      </c>
    </row>
    <row r="381" spans="1:2" s="34" customFormat="1">
      <c r="A381" s="74" t="str">
        <f>A44</f>
        <v/>
      </c>
      <c r="B381" s="387"/>
    </row>
    <row r="382" spans="1:2" s="34" customFormat="1">
      <c r="A382" s="72" t="s">
        <v>55</v>
      </c>
      <c r="B382" s="387">
        <f>'卸売業務の状況１ (2)'!C12</f>
        <v>0</v>
      </c>
    </row>
    <row r="383" spans="1:2" s="34" customFormat="1">
      <c r="A383" s="72" t="s">
        <v>56</v>
      </c>
      <c r="B383" s="387">
        <f>'卸売業務の状況１ (2)'!F12</f>
        <v>0</v>
      </c>
    </row>
    <row r="384" spans="1:2" s="34" customFormat="1">
      <c r="A384" s="72" t="s">
        <v>57</v>
      </c>
      <c r="B384" s="387">
        <f>'卸売業務の状況１ (2)'!D12</f>
        <v>0</v>
      </c>
    </row>
    <row r="385" spans="1:2" s="34" customFormat="1">
      <c r="A385" s="72" t="s">
        <v>58</v>
      </c>
      <c r="B385" s="387">
        <f>'卸売業務の状況１ (2)'!G12</f>
        <v>0</v>
      </c>
    </row>
    <row r="386" spans="1:2" s="34" customFormat="1">
      <c r="A386" s="72" t="s">
        <v>59</v>
      </c>
      <c r="B386" s="387">
        <f>'卸売業務の状況１ (2)'!E12</f>
        <v>0</v>
      </c>
    </row>
    <row r="387" spans="1:2" s="34" customFormat="1">
      <c r="A387" s="72" t="s">
        <v>60</v>
      </c>
      <c r="B387" s="387">
        <f>'卸売業務の状況１ (2)'!H12</f>
        <v>0</v>
      </c>
    </row>
    <row r="388" spans="1:2" s="34" customFormat="1">
      <c r="A388" s="74" t="str">
        <f>A51</f>
        <v/>
      </c>
      <c r="B388" s="387"/>
    </row>
    <row r="389" spans="1:2" s="34" customFormat="1">
      <c r="A389" s="72" t="s">
        <v>55</v>
      </c>
      <c r="B389" s="387">
        <f>'卸売業務の状況１ (2)'!C14</f>
        <v>0</v>
      </c>
    </row>
    <row r="390" spans="1:2" s="34" customFormat="1">
      <c r="A390" s="72" t="s">
        <v>56</v>
      </c>
      <c r="B390" s="387">
        <f>'卸売業務の状況１ (2)'!F14</f>
        <v>0</v>
      </c>
    </row>
    <row r="391" spans="1:2" s="34" customFormat="1">
      <c r="A391" s="72" t="s">
        <v>57</v>
      </c>
      <c r="B391" s="387">
        <f>'卸売業務の状況１ (2)'!D14</f>
        <v>0</v>
      </c>
    </row>
    <row r="392" spans="1:2" s="34" customFormat="1">
      <c r="A392" s="72" t="s">
        <v>58</v>
      </c>
      <c r="B392" s="387">
        <f>'卸売業務の状況１ (2)'!G14</f>
        <v>0</v>
      </c>
    </row>
    <row r="393" spans="1:2" s="34" customFormat="1">
      <c r="A393" s="72" t="s">
        <v>59</v>
      </c>
      <c r="B393" s="387">
        <f>'卸売業務の状況１ (2)'!E14</f>
        <v>0</v>
      </c>
    </row>
    <row r="394" spans="1:2" s="34" customFormat="1">
      <c r="A394" s="72" t="s">
        <v>60</v>
      </c>
      <c r="B394" s="387">
        <f>'卸売業務の状況１ (2)'!H14</f>
        <v>0</v>
      </c>
    </row>
    <row r="395" spans="1:2" s="34" customFormat="1">
      <c r="A395" s="74" t="str">
        <f>A58</f>
        <v/>
      </c>
      <c r="B395" s="387"/>
    </row>
    <row r="396" spans="1:2" s="34" customFormat="1">
      <c r="A396" s="72" t="s">
        <v>55</v>
      </c>
      <c r="B396" s="387">
        <f>'卸売業務の状況１ (2)'!C15</f>
        <v>0</v>
      </c>
    </row>
    <row r="397" spans="1:2" s="34" customFormat="1">
      <c r="A397" s="72" t="s">
        <v>56</v>
      </c>
      <c r="B397" s="387">
        <f>'卸売業務の状況１ (2)'!F15</f>
        <v>0</v>
      </c>
    </row>
    <row r="398" spans="1:2" s="34" customFormat="1">
      <c r="A398" s="72" t="s">
        <v>57</v>
      </c>
      <c r="B398" s="387">
        <f>'卸売業務の状況１ (2)'!D15</f>
        <v>0</v>
      </c>
    </row>
    <row r="399" spans="1:2" s="34" customFormat="1">
      <c r="A399" s="72" t="s">
        <v>58</v>
      </c>
      <c r="B399" s="387">
        <f>'卸売業務の状況１ (2)'!G15</f>
        <v>0</v>
      </c>
    </row>
    <row r="400" spans="1:2" s="34" customFormat="1">
      <c r="A400" s="72" t="s">
        <v>59</v>
      </c>
      <c r="B400" s="387">
        <f>'卸売業務の状況１ (2)'!E15</f>
        <v>0</v>
      </c>
    </row>
    <row r="401" spans="1:2" s="34" customFormat="1">
      <c r="A401" s="72" t="s">
        <v>60</v>
      </c>
      <c r="B401" s="387">
        <f>'卸売業務の状況１ (2)'!H15</f>
        <v>0</v>
      </c>
    </row>
    <row r="402" spans="1:2" s="34" customFormat="1">
      <c r="A402" s="74" t="str">
        <f>A65</f>
        <v/>
      </c>
      <c r="B402" s="387"/>
    </row>
    <row r="403" spans="1:2" s="34" customFormat="1">
      <c r="A403" s="72" t="s">
        <v>55</v>
      </c>
      <c r="B403" s="387">
        <f>'卸売業務の状況１ (2)'!C16</f>
        <v>0</v>
      </c>
    </row>
    <row r="404" spans="1:2" s="34" customFormat="1">
      <c r="A404" s="72" t="s">
        <v>56</v>
      </c>
      <c r="B404" s="387">
        <f>'卸売業務の状況１ (2)'!F16</f>
        <v>0</v>
      </c>
    </row>
    <row r="405" spans="1:2" s="34" customFormat="1">
      <c r="A405" s="72" t="s">
        <v>57</v>
      </c>
      <c r="B405" s="387">
        <f>'卸売業務の状況１ (2)'!D16</f>
        <v>0</v>
      </c>
    </row>
    <row r="406" spans="1:2" s="34" customFormat="1">
      <c r="A406" s="72" t="s">
        <v>58</v>
      </c>
      <c r="B406" s="387">
        <f>'卸売業務の状況１ (2)'!G16</f>
        <v>0</v>
      </c>
    </row>
    <row r="407" spans="1:2" s="34" customFormat="1">
      <c r="A407" s="72" t="s">
        <v>59</v>
      </c>
      <c r="B407" s="387">
        <f>'卸売業務の状況１ (2)'!E16</f>
        <v>0</v>
      </c>
    </row>
    <row r="408" spans="1:2" s="34" customFormat="1">
      <c r="A408" s="72" t="s">
        <v>60</v>
      </c>
      <c r="B408" s="387">
        <f>'卸売業務の状況１ (2)'!H16</f>
        <v>0</v>
      </c>
    </row>
    <row r="409" spans="1:2" s="34" customFormat="1">
      <c r="A409" s="74" t="str">
        <f>A72</f>
        <v/>
      </c>
      <c r="B409" s="387"/>
    </row>
    <row r="410" spans="1:2" s="34" customFormat="1">
      <c r="A410" s="72" t="s">
        <v>55</v>
      </c>
      <c r="B410" s="387">
        <f>'卸売業務の状況１ (2)'!C17</f>
        <v>0</v>
      </c>
    </row>
    <row r="411" spans="1:2" s="34" customFormat="1">
      <c r="A411" s="72" t="s">
        <v>56</v>
      </c>
      <c r="B411" s="387">
        <f>'卸売業務の状況１ (2)'!F17</f>
        <v>0</v>
      </c>
    </row>
    <row r="412" spans="1:2" s="34" customFormat="1">
      <c r="A412" s="72" t="s">
        <v>57</v>
      </c>
      <c r="B412" s="387">
        <f>'卸売業務の状況１ (2)'!D17</f>
        <v>0</v>
      </c>
    </row>
    <row r="413" spans="1:2" s="34" customFormat="1">
      <c r="A413" s="72" t="s">
        <v>58</v>
      </c>
      <c r="B413" s="387">
        <f>'卸売業務の状況１ (2)'!G17</f>
        <v>0</v>
      </c>
    </row>
    <row r="414" spans="1:2" s="34" customFormat="1">
      <c r="A414" s="72" t="s">
        <v>59</v>
      </c>
      <c r="B414" s="387">
        <f>'卸売業務の状況１ (2)'!E17</f>
        <v>0</v>
      </c>
    </row>
    <row r="415" spans="1:2" s="34" customFormat="1">
      <c r="A415" s="72" t="s">
        <v>60</v>
      </c>
      <c r="B415" s="387">
        <f>'卸売業務の状況１ (2)'!H17</f>
        <v>0</v>
      </c>
    </row>
    <row r="416" spans="1:2" s="34" customFormat="1">
      <c r="A416" s="74" t="str">
        <f>A79</f>
        <v/>
      </c>
      <c r="B416" s="387"/>
    </row>
    <row r="417" spans="1:2" s="34" customFormat="1">
      <c r="A417" s="72" t="s">
        <v>55</v>
      </c>
      <c r="B417" s="387">
        <f>'卸売業務の状況１ (2)'!C18</f>
        <v>0</v>
      </c>
    </row>
    <row r="418" spans="1:2" s="34" customFormat="1">
      <c r="A418" s="72" t="s">
        <v>56</v>
      </c>
      <c r="B418" s="387">
        <f>'卸売業務の状況１ (2)'!F18</f>
        <v>0</v>
      </c>
    </row>
    <row r="419" spans="1:2" s="34" customFormat="1">
      <c r="A419" s="72" t="s">
        <v>57</v>
      </c>
      <c r="B419" s="387">
        <f>'卸売業務の状況１ (2)'!D18</f>
        <v>0</v>
      </c>
    </row>
    <row r="420" spans="1:2" s="34" customFormat="1">
      <c r="A420" s="72" t="s">
        <v>58</v>
      </c>
      <c r="B420" s="387">
        <f>'卸売業務の状況１ (2)'!G18</f>
        <v>0</v>
      </c>
    </row>
    <row r="421" spans="1:2" s="34" customFormat="1">
      <c r="A421" s="72" t="s">
        <v>59</v>
      </c>
      <c r="B421" s="387">
        <f>'卸売業務の状況１ (2)'!E18</f>
        <v>0</v>
      </c>
    </row>
    <row r="422" spans="1:2" s="34" customFormat="1">
      <c r="A422" s="72" t="s">
        <v>60</v>
      </c>
      <c r="B422" s="387">
        <f>'卸売業務の状況１ (2)'!H18</f>
        <v>0</v>
      </c>
    </row>
    <row r="423" spans="1:2" s="34" customFormat="1">
      <c r="A423" s="74" t="str">
        <f>A86</f>
        <v/>
      </c>
      <c r="B423" s="387"/>
    </row>
    <row r="424" spans="1:2" s="34" customFormat="1">
      <c r="A424" s="72" t="s">
        <v>55</v>
      </c>
      <c r="B424" s="387">
        <f>'卸売業務の状況１ (2)'!C19</f>
        <v>0</v>
      </c>
    </row>
    <row r="425" spans="1:2" s="34" customFormat="1">
      <c r="A425" s="72" t="s">
        <v>56</v>
      </c>
      <c r="B425" s="387">
        <f>'卸売業務の状況１ (2)'!F19</f>
        <v>0</v>
      </c>
    </row>
    <row r="426" spans="1:2" s="34" customFormat="1">
      <c r="A426" s="72" t="s">
        <v>57</v>
      </c>
      <c r="B426" s="387">
        <f>'卸売業務の状況１ (2)'!D19</f>
        <v>0</v>
      </c>
    </row>
    <row r="427" spans="1:2" s="34" customFormat="1">
      <c r="A427" s="72" t="s">
        <v>58</v>
      </c>
      <c r="B427" s="387">
        <f>'卸売業務の状況１ (2)'!G19</f>
        <v>0</v>
      </c>
    </row>
    <row r="428" spans="1:2" s="34" customFormat="1">
      <c r="A428" s="72" t="s">
        <v>59</v>
      </c>
      <c r="B428" s="387">
        <f>'卸売業務の状況１ (2)'!E19</f>
        <v>0</v>
      </c>
    </row>
    <row r="429" spans="1:2" s="34" customFormat="1">
      <c r="A429" s="72" t="s">
        <v>60</v>
      </c>
      <c r="B429" s="387">
        <f>'卸売業務の状況１ (2)'!H19</f>
        <v>0</v>
      </c>
    </row>
    <row r="430" spans="1:2" s="34" customFormat="1">
      <c r="A430" s="74" t="s">
        <v>61</v>
      </c>
      <c r="B430" s="387"/>
    </row>
    <row r="431" spans="1:2" s="34" customFormat="1">
      <c r="A431" s="72" t="s">
        <v>55</v>
      </c>
      <c r="B431" s="387">
        <f>'卸売業務の状況１ (2)'!C21</f>
        <v>0</v>
      </c>
    </row>
    <row r="432" spans="1:2" s="34" customFormat="1">
      <c r="A432" s="72" t="s">
        <v>56</v>
      </c>
      <c r="B432" s="387">
        <f>'卸売業務の状況１ (2)'!F21</f>
        <v>0</v>
      </c>
    </row>
    <row r="433" spans="1:2" s="34" customFormat="1">
      <c r="A433" s="72" t="s">
        <v>57</v>
      </c>
      <c r="B433" s="387">
        <f>'卸売業務の状況１ (2)'!D21</f>
        <v>0</v>
      </c>
    </row>
    <row r="434" spans="1:2" s="34" customFormat="1">
      <c r="A434" s="72" t="s">
        <v>58</v>
      </c>
      <c r="B434" s="387">
        <f>'卸売業務の状況１ (2)'!G21</f>
        <v>0</v>
      </c>
    </row>
    <row r="435" spans="1:2" s="34" customFormat="1">
      <c r="A435" s="72" t="s">
        <v>59</v>
      </c>
      <c r="B435" s="387">
        <f>'卸売業務の状況１ (2)'!E21</f>
        <v>0</v>
      </c>
    </row>
    <row r="436" spans="1:2" s="34" customFormat="1">
      <c r="A436" s="72" t="s">
        <v>60</v>
      </c>
      <c r="B436" s="387">
        <f>'卸売業務の状況１ (2)'!H21</f>
        <v>0</v>
      </c>
    </row>
    <row r="437" spans="1:2" s="34" customFormat="1">
      <c r="A437" s="74" t="s">
        <v>62</v>
      </c>
      <c r="B437" s="386"/>
    </row>
    <row r="438" spans="1:2" s="34" customFormat="1">
      <c r="A438" s="74" t="s">
        <v>63</v>
      </c>
      <c r="B438" s="386"/>
    </row>
    <row r="439" spans="1:2" s="34" customFormat="1">
      <c r="A439" s="74" t="str">
        <f>IF($B$7=1,コード表!AV$5,IF($B$7=2,コード表!AV$9,IF($B$7=3,コード表!AV$14,IF($B$7=4,コード表!AV$18,IF($B$7=5,コード表!AV$22,"")))))</f>
        <v/>
      </c>
      <c r="B439" s="386"/>
    </row>
    <row r="440" spans="1:2" s="34" customFormat="1">
      <c r="A440" t="s">
        <v>64</v>
      </c>
      <c r="B440" s="388">
        <f>卸売業務の状況２!C44</f>
        <v>0</v>
      </c>
    </row>
    <row r="441" spans="1:2" s="34" customFormat="1">
      <c r="A441" s="72" t="s">
        <v>65</v>
      </c>
      <c r="B441" s="388">
        <f>卸売業務の状況２!E44</f>
        <v>0</v>
      </c>
    </row>
    <row r="442" spans="1:2" s="34" customFormat="1">
      <c r="A442" s="72" t="s">
        <v>66</v>
      </c>
      <c r="B442" s="388">
        <f>卸売業務の状況２!G44</f>
        <v>0</v>
      </c>
    </row>
    <row r="443" spans="1:2" s="34" customFormat="1">
      <c r="A443" s="72" t="s">
        <v>67</v>
      </c>
      <c r="B443" s="388">
        <f>卸売業務の状況２!I44</f>
        <v>0</v>
      </c>
    </row>
    <row r="444" spans="1:2" s="34" customFormat="1">
      <c r="A444" t="s">
        <v>68</v>
      </c>
      <c r="B444" s="388">
        <f>卸売業務の状況２!K44</f>
        <v>0</v>
      </c>
    </row>
    <row r="445" spans="1:2" s="34" customFormat="1">
      <c r="A445" t="str">
        <f>A108</f>
        <v>　</v>
      </c>
      <c r="B445" s="388">
        <f>卸売業務の状況２!M44</f>
        <v>0</v>
      </c>
    </row>
    <row r="446" spans="1:2" s="34" customFormat="1">
      <c r="A446" t="str">
        <f t="shared" ref="A446:A448" si="15">A109</f>
        <v>　</v>
      </c>
      <c r="B446" s="388">
        <f>卸売業務の状況２!C62</f>
        <v>0</v>
      </c>
    </row>
    <row r="447" spans="1:2" s="34" customFormat="1">
      <c r="A447" t="str">
        <f t="shared" si="15"/>
        <v>　</v>
      </c>
      <c r="B447" s="388">
        <f>卸売業務の状況２!E62</f>
        <v>0</v>
      </c>
    </row>
    <row r="448" spans="1:2" s="34" customFormat="1">
      <c r="A448" t="str">
        <f t="shared" si="15"/>
        <v>　</v>
      </c>
      <c r="B448" s="388">
        <f>卸売業務の状況２!G62</f>
        <v>0</v>
      </c>
    </row>
    <row r="449" spans="1:2" s="34" customFormat="1">
      <c r="A449" s="74" t="str">
        <f>IF($B$7=1,コード表!AV$6,IF($B$7=2,コード表!AV$10,IF($B$7=3,コード表!AV$15,IF($B$7=4,コード表!AV$19,IF($B$7=5,コード表!AV$23,"")))))</f>
        <v/>
      </c>
      <c r="B449" s="388"/>
    </row>
    <row r="450" spans="1:2" s="34" customFormat="1">
      <c r="A450" t="s">
        <v>64</v>
      </c>
      <c r="B450" s="388">
        <f>卸売業務の状況２!C46</f>
        <v>0</v>
      </c>
    </row>
    <row r="451" spans="1:2" s="34" customFormat="1">
      <c r="A451" s="72" t="s">
        <v>65</v>
      </c>
      <c r="B451" s="388">
        <f>卸売業務の状況２!E46</f>
        <v>0</v>
      </c>
    </row>
    <row r="452" spans="1:2" s="34" customFormat="1">
      <c r="A452" s="72" t="s">
        <v>66</v>
      </c>
      <c r="B452" s="388">
        <f>卸売業務の状況２!G46</f>
        <v>0</v>
      </c>
    </row>
    <row r="453" spans="1:2" s="34" customFormat="1">
      <c r="A453" s="72" t="s">
        <v>67</v>
      </c>
      <c r="B453" s="388">
        <f>卸売業務の状況２!I46</f>
        <v>0</v>
      </c>
    </row>
    <row r="454" spans="1:2" s="34" customFormat="1">
      <c r="A454" t="s">
        <v>68</v>
      </c>
      <c r="B454" s="388">
        <f>卸売業務の状況２!K46</f>
        <v>0</v>
      </c>
    </row>
    <row r="455" spans="1:2" s="34" customFormat="1">
      <c r="A455" t="str">
        <f>A445</f>
        <v>　</v>
      </c>
      <c r="B455" s="388">
        <f>卸売業務の状況２!M46</f>
        <v>0</v>
      </c>
    </row>
    <row r="456" spans="1:2" s="34" customFormat="1">
      <c r="A456" t="str">
        <f>A446</f>
        <v>　</v>
      </c>
      <c r="B456" s="388">
        <f>卸売業務の状況２!C64</f>
        <v>0</v>
      </c>
    </row>
    <row r="457" spans="1:2" s="34" customFormat="1">
      <c r="A457" t="str">
        <f>A447</f>
        <v>　</v>
      </c>
      <c r="B457" s="388">
        <f>卸売業務の状況２!E64</f>
        <v>0</v>
      </c>
    </row>
    <row r="458" spans="1:2" s="34" customFormat="1">
      <c r="A458" t="str">
        <f>A448</f>
        <v>　</v>
      </c>
      <c r="B458" s="388">
        <f>卸売業務の状況２!G64</f>
        <v>0</v>
      </c>
    </row>
    <row r="459" spans="1:2" s="34" customFormat="1">
      <c r="A459" s="74" t="str">
        <f>IF(B$7=1,コード表!AV$22,IF(B$7=2,コード表!AV$24,IF(B$7=3,コード表!AV$16,IF(B$7=4,コード表!AV$20,IF(B$7=5,コード表!AV$24,"")))))</f>
        <v/>
      </c>
      <c r="B459" s="388"/>
    </row>
    <row r="460" spans="1:2" s="34" customFormat="1">
      <c r="A460" s="72" t="str">
        <f t="shared" ref="A460:A468" si="16">A440</f>
        <v>　生産者個人</v>
      </c>
      <c r="B460" s="388">
        <f>卸売業務の状況２!C48</f>
        <v>0</v>
      </c>
    </row>
    <row r="461" spans="1:2" s="34" customFormat="1">
      <c r="A461" s="72" t="str">
        <f t="shared" si="16"/>
        <v>　生産者任意組合</v>
      </c>
      <c r="B461" s="388">
        <f>卸売業務の状況２!E48</f>
        <v>0</v>
      </c>
    </row>
    <row r="462" spans="1:2" s="34" customFormat="1">
      <c r="A462" s="72" t="str">
        <f t="shared" si="16"/>
        <v>　出荷団体</v>
      </c>
      <c r="B462" s="388">
        <f>卸売業務の状況２!G48</f>
        <v>0</v>
      </c>
    </row>
    <row r="463" spans="1:2" s="34" customFormat="1">
      <c r="A463" s="72" t="str">
        <f t="shared" si="16"/>
        <v>　産地出荷業者</v>
      </c>
      <c r="B463" s="388">
        <f>卸売業務の状況２!I48</f>
        <v>0</v>
      </c>
    </row>
    <row r="464" spans="1:2" s="34" customFormat="1">
      <c r="A464" s="72" t="str">
        <f t="shared" si="16"/>
        <v xml:space="preserve">  商社</v>
      </c>
      <c r="B464" s="388">
        <f>卸売業務の状況２!K48</f>
        <v>0</v>
      </c>
    </row>
    <row r="465" spans="1:2" s="34" customFormat="1">
      <c r="A465" s="72" t="str">
        <f t="shared" si="16"/>
        <v>　</v>
      </c>
      <c r="B465" s="388">
        <f>卸売業務の状況２!M48</f>
        <v>0</v>
      </c>
    </row>
    <row r="466" spans="1:2" s="34" customFormat="1">
      <c r="A466" s="72" t="str">
        <f t="shared" si="16"/>
        <v>　</v>
      </c>
      <c r="B466" s="388">
        <f>卸売業務の状況２!C66</f>
        <v>0</v>
      </c>
    </row>
    <row r="467" spans="1:2" s="34" customFormat="1">
      <c r="A467" s="72" t="str">
        <f t="shared" si="16"/>
        <v>　</v>
      </c>
      <c r="B467" s="388">
        <f>卸売業務の状況２!E66</f>
        <v>0</v>
      </c>
    </row>
    <row r="468" spans="1:2" s="34" customFormat="1">
      <c r="A468" s="72" t="str">
        <f t="shared" si="16"/>
        <v>　</v>
      </c>
      <c r="B468" s="388">
        <f>卸売業務の状況２!G66</f>
        <v>0</v>
      </c>
    </row>
    <row r="469" spans="1:2" s="34" customFormat="1">
      <c r="A469" s="74" t="str">
        <f>IF(B$7=1,コード表!AV$23,IF(B$7=2,コード表!AV$25,IF(B$7=5,コード表!AV$25,"")))</f>
        <v/>
      </c>
      <c r="B469" s="388"/>
    </row>
    <row r="470" spans="1:2" s="34" customFormat="1">
      <c r="A470" s="72" t="str">
        <f>A440</f>
        <v>　生産者個人</v>
      </c>
      <c r="B470" s="388">
        <f>卸売業務の状況２!C50</f>
        <v>0</v>
      </c>
    </row>
    <row r="471" spans="1:2" s="34" customFormat="1">
      <c r="A471" s="72" t="str">
        <f t="shared" ref="A471:A478" si="17">A441</f>
        <v>　生産者任意組合</v>
      </c>
      <c r="B471" s="388">
        <f>卸売業務の状況２!E50</f>
        <v>0</v>
      </c>
    </row>
    <row r="472" spans="1:2" s="34" customFormat="1">
      <c r="A472" s="72" t="str">
        <f t="shared" si="17"/>
        <v>　出荷団体</v>
      </c>
      <c r="B472" s="388">
        <f>卸売業務の状況２!G50</f>
        <v>0</v>
      </c>
    </row>
    <row r="473" spans="1:2" s="34" customFormat="1">
      <c r="A473" s="72" t="str">
        <f t="shared" si="17"/>
        <v>　産地出荷業者</v>
      </c>
      <c r="B473" s="388">
        <f>卸売業務の状況２!I50</f>
        <v>0</v>
      </c>
    </row>
    <row r="474" spans="1:2" s="34" customFormat="1">
      <c r="A474" s="72" t="str">
        <f t="shared" si="17"/>
        <v xml:space="preserve">  商社</v>
      </c>
      <c r="B474" s="388">
        <f>卸売業務の状況２!K50</f>
        <v>0</v>
      </c>
    </row>
    <row r="475" spans="1:2" s="34" customFormat="1">
      <c r="A475" s="72" t="str">
        <f t="shared" si="17"/>
        <v>　</v>
      </c>
      <c r="B475" s="388">
        <f>卸売業務の状況２!M50</f>
        <v>0</v>
      </c>
    </row>
    <row r="476" spans="1:2" s="34" customFormat="1">
      <c r="A476" s="72" t="str">
        <f t="shared" si="17"/>
        <v>　</v>
      </c>
      <c r="B476" s="388">
        <f>卸売業務の状況２!C68</f>
        <v>0</v>
      </c>
    </row>
    <row r="477" spans="1:2" s="34" customFormat="1">
      <c r="A477" s="72" t="str">
        <f t="shared" si="17"/>
        <v>　</v>
      </c>
      <c r="B477" s="388">
        <f>卸売業務の状況２!E68</f>
        <v>0</v>
      </c>
    </row>
    <row r="478" spans="1:2" s="34" customFormat="1">
      <c r="A478" s="72" t="str">
        <f t="shared" si="17"/>
        <v>　</v>
      </c>
      <c r="B478" s="388">
        <f>卸売業務の状況２!G68</f>
        <v>0</v>
      </c>
    </row>
    <row r="479" spans="1:2" s="34" customFormat="1">
      <c r="A479" s="74" t="str">
        <f>IF(B$7=1,コード表!AV$27,IF(B$7=2,コード表!AV$27,IF(B$7=5,コード表!AV$26,"")))</f>
        <v/>
      </c>
      <c r="B479" s="388"/>
    </row>
    <row r="480" spans="1:2" s="34" customFormat="1">
      <c r="A480" s="72" t="str">
        <f>A440</f>
        <v>　生産者個人</v>
      </c>
      <c r="B480" s="388">
        <f>卸売業務の状況２!C52</f>
        <v>0</v>
      </c>
    </row>
    <row r="481" spans="1:2" s="34" customFormat="1">
      <c r="A481" s="72" t="str">
        <f t="shared" ref="A481:A488" si="18">A441</f>
        <v>　生産者任意組合</v>
      </c>
      <c r="B481" s="388">
        <f>卸売業務の状況２!E52</f>
        <v>0</v>
      </c>
    </row>
    <row r="482" spans="1:2" s="34" customFormat="1">
      <c r="A482" s="72" t="str">
        <f t="shared" si="18"/>
        <v>　出荷団体</v>
      </c>
      <c r="B482" s="388">
        <f>卸売業務の状況２!G52</f>
        <v>0</v>
      </c>
    </row>
    <row r="483" spans="1:2" s="34" customFormat="1">
      <c r="A483" s="72" t="str">
        <f t="shared" si="18"/>
        <v>　産地出荷業者</v>
      </c>
      <c r="B483" s="388">
        <f>卸売業務の状況２!I52</f>
        <v>0</v>
      </c>
    </row>
    <row r="484" spans="1:2" s="34" customFormat="1">
      <c r="A484" s="72" t="str">
        <f t="shared" si="18"/>
        <v xml:space="preserve">  商社</v>
      </c>
      <c r="B484" s="388">
        <f>卸売業務の状況２!K52</f>
        <v>0</v>
      </c>
    </row>
    <row r="485" spans="1:2" s="34" customFormat="1">
      <c r="A485" s="72" t="str">
        <f t="shared" si="18"/>
        <v>　</v>
      </c>
      <c r="B485" s="388">
        <f>卸売業務の状況２!M52</f>
        <v>0</v>
      </c>
    </row>
    <row r="486" spans="1:2" s="34" customFormat="1">
      <c r="A486" s="72" t="str">
        <f t="shared" si="18"/>
        <v>　</v>
      </c>
      <c r="B486" s="388">
        <f>卸売業務の状況２!C70</f>
        <v>0</v>
      </c>
    </row>
    <row r="487" spans="1:2" s="34" customFormat="1">
      <c r="A487" s="72" t="str">
        <f t="shared" si="18"/>
        <v>　</v>
      </c>
      <c r="B487" s="388">
        <f>卸売業務の状況２!E70</f>
        <v>0</v>
      </c>
    </row>
    <row r="488" spans="1:2" s="34" customFormat="1">
      <c r="A488" s="72" t="str">
        <f t="shared" si="18"/>
        <v>　</v>
      </c>
      <c r="B488" s="388">
        <f>卸売業務の状況２!G70</f>
        <v>0</v>
      </c>
    </row>
    <row r="489" spans="1:2" s="34" customFormat="1">
      <c r="A489" s="74" t="str">
        <f>IF($B$7=5,コード表!AV$27,"")</f>
        <v/>
      </c>
      <c r="B489" s="388"/>
    </row>
    <row r="490" spans="1:2" s="34" customFormat="1">
      <c r="A490" s="72" t="str">
        <f>A440</f>
        <v>　生産者個人</v>
      </c>
      <c r="B490" s="388">
        <f>卸売業務の状況２!C54</f>
        <v>0</v>
      </c>
    </row>
    <row r="491" spans="1:2" s="34" customFormat="1">
      <c r="A491" s="72" t="str">
        <f t="shared" ref="A491:A498" si="19">A441</f>
        <v>　生産者任意組合</v>
      </c>
      <c r="B491" s="388">
        <f>卸売業務の状況２!E54</f>
        <v>0</v>
      </c>
    </row>
    <row r="492" spans="1:2" s="34" customFormat="1">
      <c r="A492" s="72" t="str">
        <f t="shared" si="19"/>
        <v>　出荷団体</v>
      </c>
      <c r="B492" s="388">
        <f>卸売業務の状況２!G54</f>
        <v>0</v>
      </c>
    </row>
    <row r="493" spans="1:2" s="34" customFormat="1">
      <c r="A493" s="72" t="str">
        <f t="shared" si="19"/>
        <v>　産地出荷業者</v>
      </c>
      <c r="B493" s="388">
        <f>卸売業務の状況２!I54</f>
        <v>0</v>
      </c>
    </row>
    <row r="494" spans="1:2" s="34" customFormat="1">
      <c r="A494" s="72" t="str">
        <f t="shared" si="19"/>
        <v xml:space="preserve">  商社</v>
      </c>
      <c r="B494" s="388">
        <f>卸売業務の状況２!K54</f>
        <v>0</v>
      </c>
    </row>
    <row r="495" spans="1:2" s="34" customFormat="1">
      <c r="A495" s="72" t="str">
        <f t="shared" si="19"/>
        <v>　</v>
      </c>
      <c r="B495" s="388">
        <f>卸売業務の状況２!M54</f>
        <v>0</v>
      </c>
    </row>
    <row r="496" spans="1:2" s="34" customFormat="1">
      <c r="A496" s="72" t="str">
        <f t="shared" si="19"/>
        <v>　</v>
      </c>
      <c r="B496" s="388">
        <f>卸売業務の状況２!C72</f>
        <v>0</v>
      </c>
    </row>
    <row r="497" spans="1:2" s="34" customFormat="1">
      <c r="A497" s="72" t="str">
        <f t="shared" si="19"/>
        <v>　</v>
      </c>
      <c r="B497" s="388">
        <f>卸売業務の状況２!E72</f>
        <v>0</v>
      </c>
    </row>
    <row r="498" spans="1:2" s="34" customFormat="1">
      <c r="A498" s="72" t="str">
        <f t="shared" si="19"/>
        <v>　</v>
      </c>
      <c r="B498" s="388">
        <f>卸売業務の状況２!G72</f>
        <v>0</v>
      </c>
    </row>
    <row r="499" spans="1:2" s="34" customFormat="1">
      <c r="A499" s="74" t="s">
        <v>69</v>
      </c>
      <c r="B499" s="388"/>
    </row>
    <row r="500" spans="1:2" s="34" customFormat="1">
      <c r="A500" s="74" t="str">
        <f>A439</f>
        <v/>
      </c>
      <c r="B500" s="388"/>
    </row>
    <row r="501" spans="1:2" s="34" customFormat="1">
      <c r="A501" s="72" t="str">
        <f>A440</f>
        <v>　生産者個人</v>
      </c>
      <c r="B501" s="388">
        <f>卸売業務の状況２!C43</f>
        <v>0</v>
      </c>
    </row>
    <row r="502" spans="1:2" s="34" customFormat="1">
      <c r="A502" s="72" t="str">
        <f t="shared" ref="A502:A509" si="20">A441</f>
        <v>　生産者任意組合</v>
      </c>
      <c r="B502" s="388">
        <f>卸売業務の状況２!E43</f>
        <v>0</v>
      </c>
    </row>
    <row r="503" spans="1:2" s="34" customFormat="1">
      <c r="A503" s="72" t="str">
        <f t="shared" si="20"/>
        <v>　出荷団体</v>
      </c>
      <c r="B503" s="388">
        <f>卸売業務の状況２!G43</f>
        <v>0</v>
      </c>
    </row>
    <row r="504" spans="1:2" s="34" customFormat="1">
      <c r="A504" s="72" t="str">
        <f t="shared" si="20"/>
        <v>　産地出荷業者</v>
      </c>
      <c r="B504" s="388">
        <f>卸売業務の状況２!I43</f>
        <v>0</v>
      </c>
    </row>
    <row r="505" spans="1:2" s="34" customFormat="1">
      <c r="A505" s="72" t="str">
        <f t="shared" si="20"/>
        <v xml:space="preserve">  商社</v>
      </c>
      <c r="B505" s="388">
        <f>卸売業務の状況２!K43</f>
        <v>0</v>
      </c>
    </row>
    <row r="506" spans="1:2" s="34" customFormat="1">
      <c r="A506" s="72" t="str">
        <f t="shared" si="20"/>
        <v>　</v>
      </c>
      <c r="B506" s="388">
        <f>卸売業務の状況２!M43</f>
        <v>0</v>
      </c>
    </row>
    <row r="507" spans="1:2" s="34" customFormat="1">
      <c r="A507" s="72" t="str">
        <f t="shared" si="20"/>
        <v>　</v>
      </c>
      <c r="B507" s="388">
        <f>卸売業務の状況２!C61</f>
        <v>0</v>
      </c>
    </row>
    <row r="508" spans="1:2" s="34" customFormat="1">
      <c r="A508" s="72" t="str">
        <f t="shared" si="20"/>
        <v>　</v>
      </c>
      <c r="B508" s="388">
        <f>卸売業務の状況２!E61</f>
        <v>0</v>
      </c>
    </row>
    <row r="509" spans="1:2" s="34" customFormat="1">
      <c r="A509" s="72" t="str">
        <f t="shared" si="20"/>
        <v>　</v>
      </c>
      <c r="B509" s="388">
        <f>卸売業務の状況２!G61</f>
        <v>0</v>
      </c>
    </row>
    <row r="510" spans="1:2" s="34" customFormat="1">
      <c r="A510" s="74" t="str">
        <f>A449</f>
        <v/>
      </c>
      <c r="B510" s="388"/>
    </row>
    <row r="511" spans="1:2" s="34" customFormat="1">
      <c r="A511" s="72" t="str">
        <f>A440</f>
        <v>　生産者個人</v>
      </c>
      <c r="B511" s="388">
        <f>卸売業務の状況２!C45</f>
        <v>0</v>
      </c>
    </row>
    <row r="512" spans="1:2" s="34" customFormat="1">
      <c r="A512" s="72" t="str">
        <f t="shared" ref="A512:A518" si="21">A441</f>
        <v>　生産者任意組合</v>
      </c>
      <c r="B512" s="388">
        <f>卸売業務の状況２!E45</f>
        <v>0</v>
      </c>
    </row>
    <row r="513" spans="1:2" s="34" customFormat="1">
      <c r="A513" s="72" t="str">
        <f t="shared" si="21"/>
        <v>　出荷団体</v>
      </c>
      <c r="B513" s="388">
        <f>卸売業務の状況２!G45</f>
        <v>0</v>
      </c>
    </row>
    <row r="514" spans="1:2" s="34" customFormat="1">
      <c r="A514" s="72" t="str">
        <f t="shared" si="21"/>
        <v>　産地出荷業者</v>
      </c>
      <c r="B514" s="388">
        <f>卸売業務の状況２!I45</f>
        <v>0</v>
      </c>
    </row>
    <row r="515" spans="1:2" s="34" customFormat="1">
      <c r="A515" s="72" t="str">
        <f t="shared" si="21"/>
        <v xml:space="preserve">  商社</v>
      </c>
      <c r="B515" s="388">
        <f>卸売業務の状況２!K45</f>
        <v>0</v>
      </c>
    </row>
    <row r="516" spans="1:2" s="34" customFormat="1">
      <c r="A516" s="72" t="str">
        <f t="shared" si="21"/>
        <v>　</v>
      </c>
      <c r="B516" s="388">
        <f>卸売業務の状況２!M45</f>
        <v>0</v>
      </c>
    </row>
    <row r="517" spans="1:2" s="34" customFormat="1">
      <c r="A517" s="72" t="str">
        <f t="shared" si="21"/>
        <v>　</v>
      </c>
      <c r="B517" s="388">
        <f>卸売業務の状況２!C63</f>
        <v>0</v>
      </c>
    </row>
    <row r="518" spans="1:2" s="34" customFormat="1">
      <c r="A518" s="72" t="str">
        <f t="shared" si="21"/>
        <v>　</v>
      </c>
      <c r="B518" s="388">
        <f>卸売業務の状況２!E63</f>
        <v>0</v>
      </c>
    </row>
    <row r="519" spans="1:2" s="34" customFormat="1">
      <c r="A519" s="72" t="str">
        <f>A448</f>
        <v>　</v>
      </c>
      <c r="B519" s="388">
        <f>卸売業務の状況２!G63</f>
        <v>0</v>
      </c>
    </row>
    <row r="520" spans="1:2" s="34" customFormat="1">
      <c r="A520" s="74" t="str">
        <f>A459</f>
        <v/>
      </c>
      <c r="B520" s="388"/>
    </row>
    <row r="521" spans="1:2" s="34" customFormat="1">
      <c r="A521" s="72" t="str">
        <f>A440</f>
        <v>　生産者個人</v>
      </c>
      <c r="B521" s="388">
        <f>卸売業務の状況２!C47</f>
        <v>0</v>
      </c>
    </row>
    <row r="522" spans="1:2" s="34" customFormat="1">
      <c r="A522" s="72" t="str">
        <f t="shared" ref="A522:A528" si="22">A441</f>
        <v>　生産者任意組合</v>
      </c>
      <c r="B522" s="388">
        <f>卸売業務の状況２!E47</f>
        <v>0</v>
      </c>
    </row>
    <row r="523" spans="1:2" s="34" customFormat="1">
      <c r="A523" s="72" t="str">
        <f t="shared" si="22"/>
        <v>　出荷団体</v>
      </c>
      <c r="B523" s="388">
        <f>卸売業務の状況２!G47</f>
        <v>0</v>
      </c>
    </row>
    <row r="524" spans="1:2" s="34" customFormat="1">
      <c r="A524" s="72" t="str">
        <f t="shared" si="22"/>
        <v>　産地出荷業者</v>
      </c>
      <c r="B524" s="388">
        <f>卸売業務の状況２!I47</f>
        <v>0</v>
      </c>
    </row>
    <row r="525" spans="1:2" s="34" customFormat="1">
      <c r="A525" s="72" t="str">
        <f t="shared" si="22"/>
        <v xml:space="preserve">  商社</v>
      </c>
      <c r="B525" s="388">
        <f>卸売業務の状況２!K47</f>
        <v>0</v>
      </c>
    </row>
    <row r="526" spans="1:2" s="34" customFormat="1">
      <c r="A526" s="72" t="str">
        <f t="shared" si="22"/>
        <v>　</v>
      </c>
      <c r="B526" s="388">
        <f>卸売業務の状況２!M47</f>
        <v>0</v>
      </c>
    </row>
    <row r="527" spans="1:2" s="34" customFormat="1">
      <c r="A527" s="72" t="str">
        <f t="shared" si="22"/>
        <v>　</v>
      </c>
      <c r="B527" s="388">
        <f>卸売業務の状況２!C65</f>
        <v>0</v>
      </c>
    </row>
    <row r="528" spans="1:2" s="34" customFormat="1">
      <c r="A528" s="72" t="str">
        <f t="shared" si="22"/>
        <v>　</v>
      </c>
      <c r="B528" s="388">
        <f>卸売業務の状況２!E65</f>
        <v>0</v>
      </c>
    </row>
    <row r="529" spans="1:2" s="34" customFormat="1">
      <c r="A529" s="72" t="str">
        <f>A448</f>
        <v>　</v>
      </c>
      <c r="B529" s="388">
        <f>卸売業務の状況２!G65</f>
        <v>0</v>
      </c>
    </row>
    <row r="530" spans="1:2" s="34" customFormat="1">
      <c r="A530" s="74" t="str">
        <f>A469</f>
        <v/>
      </c>
      <c r="B530" s="388"/>
    </row>
    <row r="531" spans="1:2" s="34" customFormat="1">
      <c r="A531" s="72" t="str">
        <f>A440</f>
        <v>　生産者個人</v>
      </c>
      <c r="B531" s="388">
        <f>卸売業務の状況２!C49</f>
        <v>0</v>
      </c>
    </row>
    <row r="532" spans="1:2" s="34" customFormat="1">
      <c r="A532" s="72" t="str">
        <f t="shared" ref="A532:A539" si="23">A441</f>
        <v>　生産者任意組合</v>
      </c>
      <c r="B532" s="388">
        <f>卸売業務の状況２!E49</f>
        <v>0</v>
      </c>
    </row>
    <row r="533" spans="1:2" s="34" customFormat="1">
      <c r="A533" s="72" t="str">
        <f t="shared" si="23"/>
        <v>　出荷団体</v>
      </c>
      <c r="B533" s="388">
        <f>卸売業務の状況２!G49</f>
        <v>0</v>
      </c>
    </row>
    <row r="534" spans="1:2" s="34" customFormat="1">
      <c r="A534" s="72" t="str">
        <f t="shared" si="23"/>
        <v>　産地出荷業者</v>
      </c>
      <c r="B534" s="388">
        <f>卸売業務の状況２!I49</f>
        <v>0</v>
      </c>
    </row>
    <row r="535" spans="1:2" s="34" customFormat="1">
      <c r="A535" s="72" t="str">
        <f t="shared" si="23"/>
        <v xml:space="preserve">  商社</v>
      </c>
      <c r="B535" s="388">
        <f>卸売業務の状況２!K49</f>
        <v>0</v>
      </c>
    </row>
    <row r="536" spans="1:2" s="34" customFormat="1">
      <c r="A536" s="72" t="str">
        <f t="shared" si="23"/>
        <v>　</v>
      </c>
      <c r="B536" s="388">
        <f>卸売業務の状況２!M49</f>
        <v>0</v>
      </c>
    </row>
    <row r="537" spans="1:2" s="34" customFormat="1">
      <c r="A537" s="72" t="str">
        <f t="shared" si="23"/>
        <v>　</v>
      </c>
      <c r="B537" s="388">
        <f>卸売業務の状況２!C67</f>
        <v>0</v>
      </c>
    </row>
    <row r="538" spans="1:2" s="34" customFormat="1">
      <c r="A538" s="72" t="str">
        <f t="shared" si="23"/>
        <v>　</v>
      </c>
      <c r="B538" s="388">
        <f>卸売業務の状況２!E67</f>
        <v>0</v>
      </c>
    </row>
    <row r="539" spans="1:2" s="34" customFormat="1">
      <c r="A539" s="72" t="str">
        <f t="shared" si="23"/>
        <v>　</v>
      </c>
      <c r="B539" s="388">
        <f>卸売業務の状況２!G67</f>
        <v>0</v>
      </c>
    </row>
    <row r="540" spans="1:2" s="34" customFormat="1">
      <c r="A540" s="74" t="str">
        <f>A479</f>
        <v/>
      </c>
      <c r="B540" s="388"/>
    </row>
    <row r="541" spans="1:2" s="34" customFormat="1">
      <c r="A541" s="72" t="str">
        <f>A440</f>
        <v>　生産者個人</v>
      </c>
      <c r="B541" s="388">
        <f>卸売業務の状況２!C51</f>
        <v>0</v>
      </c>
    </row>
    <row r="542" spans="1:2" s="34" customFormat="1">
      <c r="A542" s="72" t="str">
        <f t="shared" ref="A542:A549" si="24">A441</f>
        <v>　生産者任意組合</v>
      </c>
      <c r="B542" s="388">
        <f>卸売業務の状況２!E51</f>
        <v>0</v>
      </c>
    </row>
    <row r="543" spans="1:2" s="34" customFormat="1">
      <c r="A543" s="72" t="str">
        <f t="shared" si="24"/>
        <v>　出荷団体</v>
      </c>
      <c r="B543" s="388">
        <f>卸売業務の状況２!G51</f>
        <v>0</v>
      </c>
    </row>
    <row r="544" spans="1:2" s="34" customFormat="1">
      <c r="A544" s="72" t="str">
        <f t="shared" si="24"/>
        <v>　産地出荷業者</v>
      </c>
      <c r="B544" s="388">
        <f>卸売業務の状況２!I51</f>
        <v>0</v>
      </c>
    </row>
    <row r="545" spans="1:2" s="34" customFormat="1">
      <c r="A545" s="72" t="str">
        <f t="shared" si="24"/>
        <v xml:space="preserve">  商社</v>
      </c>
      <c r="B545" s="388">
        <f>卸売業務の状況２!K51</f>
        <v>0</v>
      </c>
    </row>
    <row r="546" spans="1:2" s="34" customFormat="1">
      <c r="A546" s="72" t="str">
        <f t="shared" si="24"/>
        <v>　</v>
      </c>
      <c r="B546" s="388">
        <f>卸売業務の状況２!M51</f>
        <v>0</v>
      </c>
    </row>
    <row r="547" spans="1:2" s="34" customFormat="1">
      <c r="A547" s="72" t="str">
        <f t="shared" si="24"/>
        <v>　</v>
      </c>
      <c r="B547" s="388">
        <f>卸売業務の状況２!C69</f>
        <v>0</v>
      </c>
    </row>
    <row r="548" spans="1:2" s="34" customFormat="1">
      <c r="A548" s="72" t="str">
        <f t="shared" si="24"/>
        <v>　</v>
      </c>
      <c r="B548" s="388">
        <f>卸売業務の状況２!E69</f>
        <v>0</v>
      </c>
    </row>
    <row r="549" spans="1:2" s="34" customFormat="1">
      <c r="A549" s="72" t="str">
        <f t="shared" si="24"/>
        <v>　</v>
      </c>
      <c r="B549" s="388">
        <f>卸売業務の状況２!G69</f>
        <v>0</v>
      </c>
    </row>
    <row r="550" spans="1:2" s="34" customFormat="1">
      <c r="A550" s="74" t="str">
        <f>A489</f>
        <v/>
      </c>
      <c r="B550" s="388"/>
    </row>
    <row r="551" spans="1:2" s="34" customFormat="1">
      <c r="A551" s="72" t="str">
        <f>A440</f>
        <v>　生産者個人</v>
      </c>
      <c r="B551" s="388">
        <f>卸売業務の状況２!C53</f>
        <v>0</v>
      </c>
    </row>
    <row r="552" spans="1:2" s="34" customFormat="1">
      <c r="A552" s="72" t="str">
        <f t="shared" ref="A552:A559" si="25">A441</f>
        <v>　生産者任意組合</v>
      </c>
      <c r="B552" s="388">
        <f>卸売業務の状況２!E53</f>
        <v>0</v>
      </c>
    </row>
    <row r="553" spans="1:2" s="34" customFormat="1">
      <c r="A553" s="72" t="str">
        <f t="shared" si="25"/>
        <v>　出荷団体</v>
      </c>
      <c r="B553" s="388">
        <f>卸売業務の状況２!G53</f>
        <v>0</v>
      </c>
    </row>
    <row r="554" spans="1:2" s="34" customFormat="1">
      <c r="A554" s="72" t="str">
        <f t="shared" si="25"/>
        <v>　産地出荷業者</v>
      </c>
      <c r="B554" s="388">
        <f>卸売業務の状況２!I53</f>
        <v>0</v>
      </c>
    </row>
    <row r="555" spans="1:2" s="34" customFormat="1">
      <c r="A555" s="72" t="str">
        <f t="shared" si="25"/>
        <v xml:space="preserve">  商社</v>
      </c>
      <c r="B555" s="388">
        <f>卸売業務の状況２!K53</f>
        <v>0</v>
      </c>
    </row>
    <row r="556" spans="1:2" s="34" customFormat="1">
      <c r="A556" s="72" t="str">
        <f t="shared" si="25"/>
        <v>　</v>
      </c>
      <c r="B556" s="388">
        <f>卸売業務の状況２!M53</f>
        <v>0</v>
      </c>
    </row>
    <row r="557" spans="1:2" s="34" customFormat="1">
      <c r="A557" s="72" t="str">
        <f t="shared" si="25"/>
        <v>　</v>
      </c>
      <c r="B557" s="388">
        <f>卸売業務の状況２!C71</f>
        <v>0</v>
      </c>
    </row>
    <row r="558" spans="1:2" s="34" customFormat="1">
      <c r="A558" s="72" t="str">
        <f t="shared" si="25"/>
        <v>　</v>
      </c>
      <c r="B558" s="388">
        <f>卸売業務の状況２!E71</f>
        <v>0</v>
      </c>
    </row>
    <row r="559" spans="1:2" s="34" customFormat="1">
      <c r="A559" s="72" t="str">
        <f t="shared" si="25"/>
        <v>　</v>
      </c>
      <c r="B559" s="388">
        <f>卸売業務の状況２!G71</f>
        <v>0</v>
      </c>
    </row>
    <row r="560" spans="1:2" s="34" customFormat="1">
      <c r="A560" s="74" t="s">
        <v>70</v>
      </c>
      <c r="B560" s="386"/>
    </row>
    <row r="561" spans="1:2" s="34" customFormat="1">
      <c r="A561" s="74" t="s">
        <v>71</v>
      </c>
      <c r="B561" s="386"/>
    </row>
    <row r="562" spans="1:2" s="34" customFormat="1">
      <c r="A562" s="74" t="str">
        <f>A439</f>
        <v/>
      </c>
      <c r="B562" s="386"/>
    </row>
    <row r="563" spans="1:2" s="34" customFormat="1">
      <c r="A563" s="72" t="s">
        <v>72</v>
      </c>
      <c r="B563" s="388">
        <f>卸売業務の状況２!C96</f>
        <v>0</v>
      </c>
    </row>
    <row r="564" spans="1:2" s="34" customFormat="1">
      <c r="A564" s="72" t="s">
        <v>73</v>
      </c>
      <c r="B564" s="388">
        <f>卸売業務の状況２!E96</f>
        <v>0</v>
      </c>
    </row>
    <row r="565" spans="1:2" s="34" customFormat="1">
      <c r="A565" t="s">
        <v>74</v>
      </c>
      <c r="B565" s="388">
        <f>卸売業務の状況２!G96</f>
        <v>0</v>
      </c>
    </row>
    <row r="566" spans="1:2" s="34" customFormat="1">
      <c r="A566" t="s">
        <v>75</v>
      </c>
      <c r="B566" s="388">
        <f>卸売業務の状況２!I96</f>
        <v>0</v>
      </c>
    </row>
    <row r="567" spans="1:2" s="34" customFormat="1">
      <c r="A567" t="s">
        <v>76</v>
      </c>
      <c r="B567" s="388">
        <f>卸売業務の状況２!K96</f>
        <v>0</v>
      </c>
    </row>
    <row r="568" spans="1:2" s="34" customFormat="1">
      <c r="A568" s="74" t="str">
        <f>A449</f>
        <v/>
      </c>
      <c r="B568" s="386"/>
    </row>
    <row r="569" spans="1:2" s="34" customFormat="1">
      <c r="A569" t="str">
        <f>A563</f>
        <v>　仲卸業者</v>
      </c>
      <c r="B569" s="388">
        <f>卸売業務の状況２!C97</f>
        <v>0</v>
      </c>
    </row>
    <row r="570" spans="1:2" s="34" customFormat="1">
      <c r="A570" t="str">
        <f t="shared" ref="A570:A573" si="26">A564</f>
        <v>　売買参加者</v>
      </c>
      <c r="B570" s="388">
        <f>卸売業務の状況２!E97</f>
        <v>0</v>
      </c>
    </row>
    <row r="571" spans="1:2" s="34" customFormat="1">
      <c r="A571" t="str">
        <f t="shared" si="26"/>
        <v>　自社等</v>
      </c>
      <c r="B571" s="388">
        <f>卸売業務の状況２!G97</f>
        <v>0</v>
      </c>
    </row>
    <row r="572" spans="1:2" s="34" customFormat="1">
      <c r="A572" t="str">
        <f t="shared" si="26"/>
        <v>　第三者</v>
      </c>
      <c r="B572" s="388">
        <f>卸売業務の状況２!I97</f>
        <v>0</v>
      </c>
    </row>
    <row r="573" spans="1:2" s="34" customFormat="1">
      <c r="A573" t="str">
        <f t="shared" si="26"/>
        <v>　　うち他市場への転送</v>
      </c>
      <c r="B573" s="388">
        <f>卸売業務の状況２!K97</f>
        <v>0</v>
      </c>
    </row>
    <row r="574" spans="1:2" s="34" customFormat="1">
      <c r="A574" s="74" t="str">
        <f>A459</f>
        <v/>
      </c>
      <c r="B574" s="386"/>
    </row>
    <row r="575" spans="1:2" s="34" customFormat="1">
      <c r="A575" s="72" t="str">
        <f>A569</f>
        <v>　仲卸業者</v>
      </c>
      <c r="B575" s="388">
        <f>卸売業務の状況２!C98</f>
        <v>0</v>
      </c>
    </row>
    <row r="576" spans="1:2" s="34" customFormat="1">
      <c r="A576" s="72" t="str">
        <f t="shared" ref="A576:A579" si="27">A570</f>
        <v>　売買参加者</v>
      </c>
      <c r="B576" s="388">
        <f>卸売業務の状況２!E98</f>
        <v>0</v>
      </c>
    </row>
    <row r="577" spans="1:5" s="34" customFormat="1">
      <c r="A577" t="str">
        <f t="shared" si="27"/>
        <v>　自社等</v>
      </c>
      <c r="B577" s="388">
        <f>卸売業務の状況２!G98</f>
        <v>0</v>
      </c>
      <c r="C577" s="72"/>
      <c r="D577" s="72"/>
      <c r="E577" s="72"/>
    </row>
    <row r="578" spans="1:5" s="34" customFormat="1">
      <c r="A578" t="str">
        <f t="shared" si="27"/>
        <v>　第三者</v>
      </c>
      <c r="B578" s="388">
        <f>卸売業務の状況２!I98</f>
        <v>0</v>
      </c>
      <c r="C578" s="72"/>
      <c r="D578" s="72"/>
      <c r="E578" s="72"/>
    </row>
    <row r="579" spans="1:5" s="34" customFormat="1">
      <c r="A579" t="str">
        <f t="shared" si="27"/>
        <v>　　うち他市場への転送</v>
      </c>
      <c r="B579" s="388">
        <f>卸売業務の状況２!K98</f>
        <v>0</v>
      </c>
      <c r="C579" s="72"/>
      <c r="D579" s="72"/>
      <c r="E579" s="72"/>
    </row>
    <row r="580" spans="1:5" s="34" customFormat="1">
      <c r="A580" s="74" t="str">
        <f>A469</f>
        <v/>
      </c>
      <c r="B580" s="386"/>
      <c r="C580" s="72"/>
      <c r="D580" s="72"/>
      <c r="E580" s="72"/>
    </row>
    <row r="581" spans="1:5" s="34" customFormat="1">
      <c r="A581" s="72" t="str">
        <f>A575</f>
        <v>　仲卸業者</v>
      </c>
      <c r="B581" s="388">
        <f>卸売業務の状況２!C99</f>
        <v>0</v>
      </c>
      <c r="C581" s="72"/>
      <c r="D581" s="72"/>
      <c r="E581" s="72"/>
    </row>
    <row r="582" spans="1:5" s="34" customFormat="1">
      <c r="A582" s="72" t="str">
        <f t="shared" ref="A582:A585" si="28">A576</f>
        <v>　売買参加者</v>
      </c>
      <c r="B582" s="388">
        <f>卸売業務の状況２!E99</f>
        <v>0</v>
      </c>
      <c r="C582" s="72"/>
      <c r="D582" s="72"/>
      <c r="E582" s="72"/>
    </row>
    <row r="583" spans="1:5" s="34" customFormat="1">
      <c r="A583" t="str">
        <f t="shared" si="28"/>
        <v>　自社等</v>
      </c>
      <c r="B583" s="388">
        <f>卸売業務の状況２!G99</f>
        <v>0</v>
      </c>
      <c r="C583" s="72"/>
      <c r="D583" s="72"/>
      <c r="E583" s="72"/>
    </row>
    <row r="584" spans="1:5" s="34" customFormat="1">
      <c r="A584" t="str">
        <f t="shared" si="28"/>
        <v>　第三者</v>
      </c>
      <c r="B584" s="388">
        <f>卸売業務の状況２!I99</f>
        <v>0</v>
      </c>
      <c r="C584" s="72"/>
      <c r="D584" s="72"/>
      <c r="E584" s="72"/>
    </row>
    <row r="585" spans="1:5" s="34" customFormat="1">
      <c r="A585" t="str">
        <f t="shared" si="28"/>
        <v>　　うち他市場への転送</v>
      </c>
      <c r="B585" s="388">
        <f>卸売業務の状況２!K99</f>
        <v>0</v>
      </c>
      <c r="C585" s="72"/>
      <c r="D585" s="72"/>
      <c r="E585" s="72"/>
    </row>
    <row r="586" spans="1:5" s="34" customFormat="1">
      <c r="A586" s="74" t="str">
        <f>A479</f>
        <v/>
      </c>
      <c r="B586" s="386"/>
      <c r="C586" s="72"/>
      <c r="D586" s="72"/>
      <c r="E586" s="72"/>
    </row>
    <row r="587" spans="1:5" s="34" customFormat="1">
      <c r="A587" s="72" t="str">
        <f>A581</f>
        <v>　仲卸業者</v>
      </c>
      <c r="B587" s="388">
        <f>卸売業務の状況２!C100</f>
        <v>0</v>
      </c>
      <c r="C587" s="72"/>
      <c r="D587" s="72"/>
      <c r="E587" s="72"/>
    </row>
    <row r="588" spans="1:5" s="34" customFormat="1">
      <c r="A588" s="72" t="str">
        <f t="shared" ref="A588:A591" si="29">A582</f>
        <v>　売買参加者</v>
      </c>
      <c r="B588" s="388">
        <f>卸売業務の状況２!E100</f>
        <v>0</v>
      </c>
      <c r="C588" s="72"/>
      <c r="D588" s="72"/>
      <c r="E588" s="72"/>
    </row>
    <row r="589" spans="1:5" s="34" customFormat="1">
      <c r="A589" t="str">
        <f t="shared" si="29"/>
        <v>　自社等</v>
      </c>
      <c r="B589" s="388">
        <f>卸売業務の状況２!G100</f>
        <v>0</v>
      </c>
      <c r="C589" s="72"/>
      <c r="D589" s="72"/>
      <c r="E589" s="72"/>
    </row>
    <row r="590" spans="1:5" s="34" customFormat="1">
      <c r="A590" t="str">
        <f t="shared" si="29"/>
        <v>　第三者</v>
      </c>
      <c r="B590" s="371">
        <f>卸売業務の状況２!I100</f>
        <v>0</v>
      </c>
      <c r="C590" s="72"/>
      <c r="D590" s="347"/>
      <c r="E590"/>
    </row>
    <row r="591" spans="1:5" s="34" customFormat="1">
      <c r="A591" t="str">
        <f t="shared" si="29"/>
        <v>　　うち他市場への転送</v>
      </c>
      <c r="B591" s="388">
        <f>卸売業務の状況２!K100</f>
        <v>0</v>
      </c>
      <c r="C591" s="72"/>
      <c r="D591" s="72"/>
      <c r="E591" s="72"/>
    </row>
    <row r="592" spans="1:5" s="34" customFormat="1">
      <c r="A592" s="74" t="str">
        <f>A489</f>
        <v/>
      </c>
      <c r="B592" s="386"/>
      <c r="C592" s="72"/>
      <c r="D592" s="72"/>
      <c r="E592" s="72"/>
    </row>
    <row r="593" spans="1:2" s="34" customFormat="1">
      <c r="A593" s="72" t="str">
        <f>A587</f>
        <v>　仲卸業者</v>
      </c>
      <c r="B593" s="388">
        <f>卸売業務の状況２!C101</f>
        <v>0</v>
      </c>
    </row>
    <row r="594" spans="1:2" s="34" customFormat="1">
      <c r="A594" s="72" t="str">
        <f t="shared" ref="A594:A597" si="30">A588</f>
        <v>　売買参加者</v>
      </c>
      <c r="B594" s="388">
        <f>卸売業務の状況２!E101</f>
        <v>0</v>
      </c>
    </row>
    <row r="595" spans="1:2" s="34" customFormat="1">
      <c r="A595" t="str">
        <f t="shared" si="30"/>
        <v>　自社等</v>
      </c>
      <c r="B595" s="388">
        <f>卸売業務の状況２!G101</f>
        <v>0</v>
      </c>
    </row>
    <row r="596" spans="1:2" s="34" customFormat="1">
      <c r="A596" t="str">
        <f t="shared" si="30"/>
        <v>　第三者</v>
      </c>
      <c r="B596" s="388">
        <f>卸売業務の状況２!I101</f>
        <v>0</v>
      </c>
    </row>
    <row r="597" spans="1:2" s="34" customFormat="1">
      <c r="A597" t="str">
        <f t="shared" si="30"/>
        <v>　　うち他市場への転送</v>
      </c>
      <c r="B597" s="388">
        <f>卸売業務の状況２!K101</f>
        <v>0</v>
      </c>
    </row>
    <row r="598" spans="1:2" s="34" customFormat="1">
      <c r="A598" s="74" t="s">
        <v>77</v>
      </c>
      <c r="B598" s="388"/>
    </row>
    <row r="599" spans="1:2" s="34" customFormat="1">
      <c r="A599" s="74" t="str">
        <f>A439</f>
        <v/>
      </c>
      <c r="B599" s="386"/>
    </row>
    <row r="600" spans="1:2" s="34" customFormat="1">
      <c r="A600" s="72" t="s">
        <v>72</v>
      </c>
      <c r="B600" s="388">
        <f>卸売業務の状況２!D96</f>
        <v>0</v>
      </c>
    </row>
    <row r="601" spans="1:2" s="34" customFormat="1">
      <c r="A601" s="72" t="s">
        <v>73</v>
      </c>
      <c r="B601" s="388">
        <f>卸売業務の状況２!F96</f>
        <v>0</v>
      </c>
    </row>
    <row r="602" spans="1:2" s="34" customFormat="1">
      <c r="A602" t="s">
        <v>78</v>
      </c>
      <c r="B602" s="388">
        <f>卸売業務の状況２!H96</f>
        <v>0</v>
      </c>
    </row>
    <row r="603" spans="1:2" s="34" customFormat="1">
      <c r="A603" t="s">
        <v>75</v>
      </c>
      <c r="B603" s="388">
        <f>卸売業務の状況２!J96</f>
        <v>0</v>
      </c>
    </row>
    <row r="604" spans="1:2" s="34" customFormat="1">
      <c r="A604" t="s">
        <v>76</v>
      </c>
      <c r="B604" s="388">
        <f>卸売業務の状況２!L96</f>
        <v>0</v>
      </c>
    </row>
    <row r="605" spans="1:2" s="34" customFormat="1">
      <c r="A605" s="74" t="str">
        <f>A449</f>
        <v/>
      </c>
      <c r="B605" s="388"/>
    </row>
    <row r="606" spans="1:2" s="34" customFormat="1">
      <c r="A606" s="72" t="s">
        <v>72</v>
      </c>
      <c r="B606" s="388">
        <f>卸売業務の状況２!D97</f>
        <v>0</v>
      </c>
    </row>
    <row r="607" spans="1:2" s="34" customFormat="1">
      <c r="A607" s="72" t="s">
        <v>73</v>
      </c>
      <c r="B607" s="388">
        <f>卸売業務の状況２!F97</f>
        <v>0</v>
      </c>
    </row>
    <row r="608" spans="1:2" s="34" customFormat="1">
      <c r="A608" t="s">
        <v>78</v>
      </c>
      <c r="B608" s="388">
        <f>卸売業務の状況２!H97</f>
        <v>0</v>
      </c>
    </row>
    <row r="609" spans="1:2" s="34" customFormat="1">
      <c r="A609" t="s">
        <v>75</v>
      </c>
      <c r="B609" s="388">
        <f>卸売業務の状況２!J97</f>
        <v>0</v>
      </c>
    </row>
    <row r="610" spans="1:2" s="34" customFormat="1">
      <c r="A610" t="s">
        <v>76</v>
      </c>
      <c r="B610" s="388">
        <f>卸売業務の状況２!L97</f>
        <v>0</v>
      </c>
    </row>
    <row r="611" spans="1:2" s="34" customFormat="1">
      <c r="A611" s="74" t="str">
        <f>A459</f>
        <v/>
      </c>
      <c r="B611" s="388"/>
    </row>
    <row r="612" spans="1:2" s="34" customFormat="1">
      <c r="A612" s="72" t="s">
        <v>72</v>
      </c>
      <c r="B612" s="388">
        <f>卸売業務の状況２!D98</f>
        <v>0</v>
      </c>
    </row>
    <row r="613" spans="1:2" s="34" customFormat="1">
      <c r="A613" s="72" t="s">
        <v>73</v>
      </c>
      <c r="B613" s="388">
        <f>卸売業務の状況２!F98</f>
        <v>0</v>
      </c>
    </row>
    <row r="614" spans="1:2" s="34" customFormat="1">
      <c r="A614" t="s">
        <v>78</v>
      </c>
      <c r="B614" s="388">
        <f>卸売業務の状況２!H98</f>
        <v>0</v>
      </c>
    </row>
    <row r="615" spans="1:2" s="34" customFormat="1">
      <c r="A615" t="s">
        <v>75</v>
      </c>
      <c r="B615" s="388">
        <f>卸売業務の状況２!J98</f>
        <v>0</v>
      </c>
    </row>
    <row r="616" spans="1:2" s="34" customFormat="1">
      <c r="A616" t="s">
        <v>76</v>
      </c>
      <c r="B616" s="388">
        <f>卸売業務の状況２!L98</f>
        <v>0</v>
      </c>
    </row>
    <row r="617" spans="1:2" s="34" customFormat="1">
      <c r="A617" s="74" t="str">
        <f>A469</f>
        <v/>
      </c>
      <c r="B617" s="388"/>
    </row>
    <row r="618" spans="1:2" s="34" customFormat="1">
      <c r="A618" s="72" t="s">
        <v>72</v>
      </c>
      <c r="B618" s="388">
        <f>卸売業務の状況２!D99</f>
        <v>0</v>
      </c>
    </row>
    <row r="619" spans="1:2" s="34" customFormat="1">
      <c r="A619" s="72" t="s">
        <v>73</v>
      </c>
      <c r="B619" s="388">
        <f>卸売業務の状況２!F99</f>
        <v>0</v>
      </c>
    </row>
    <row r="620" spans="1:2" s="34" customFormat="1">
      <c r="A620" t="s">
        <v>78</v>
      </c>
      <c r="B620" s="388">
        <f>卸売業務の状況２!H99</f>
        <v>0</v>
      </c>
    </row>
    <row r="621" spans="1:2" s="34" customFormat="1">
      <c r="A621" t="s">
        <v>75</v>
      </c>
      <c r="B621" s="388">
        <f>卸売業務の状況２!J99</f>
        <v>0</v>
      </c>
    </row>
    <row r="622" spans="1:2" s="34" customFormat="1">
      <c r="A622" t="s">
        <v>76</v>
      </c>
      <c r="B622" s="388">
        <f>卸売業務の状況２!L99</f>
        <v>0</v>
      </c>
    </row>
    <row r="623" spans="1:2" s="34" customFormat="1">
      <c r="A623" s="74" t="str">
        <f>A479</f>
        <v/>
      </c>
      <c r="B623" s="388"/>
    </row>
    <row r="624" spans="1:2" s="34" customFormat="1">
      <c r="A624" s="72" t="s">
        <v>72</v>
      </c>
      <c r="B624" s="388">
        <f>卸売業務の状況２!D100</f>
        <v>0</v>
      </c>
    </row>
    <row r="625" spans="1:2" s="34" customFormat="1">
      <c r="A625" s="72" t="s">
        <v>73</v>
      </c>
      <c r="B625" s="388">
        <f>卸売業務の状況２!F100</f>
        <v>0</v>
      </c>
    </row>
    <row r="626" spans="1:2" s="34" customFormat="1">
      <c r="A626" t="s">
        <v>78</v>
      </c>
      <c r="B626" s="388">
        <f>卸売業務の状況２!H100</f>
        <v>0</v>
      </c>
    </row>
    <row r="627" spans="1:2" s="34" customFormat="1">
      <c r="A627" t="s">
        <v>75</v>
      </c>
      <c r="B627" s="388">
        <f>卸売業務の状況２!J100</f>
        <v>0</v>
      </c>
    </row>
    <row r="628" spans="1:2" s="34" customFormat="1">
      <c r="A628" t="s">
        <v>76</v>
      </c>
      <c r="B628" s="388">
        <f>卸売業務の状況２!L100</f>
        <v>0</v>
      </c>
    </row>
    <row r="629" spans="1:2" s="34" customFormat="1">
      <c r="A629" s="74" t="str">
        <f>A489</f>
        <v/>
      </c>
      <c r="B629" s="388"/>
    </row>
    <row r="630" spans="1:2" s="34" customFormat="1">
      <c r="A630" s="72" t="s">
        <v>72</v>
      </c>
      <c r="B630" s="388">
        <f>卸売業務の状況２!D101</f>
        <v>0</v>
      </c>
    </row>
    <row r="631" spans="1:2" s="34" customFormat="1">
      <c r="A631" s="72" t="s">
        <v>73</v>
      </c>
      <c r="B631" s="388">
        <f>卸売業務の状況２!F101</f>
        <v>0</v>
      </c>
    </row>
    <row r="632" spans="1:2" s="34" customFormat="1">
      <c r="A632" t="s">
        <v>78</v>
      </c>
      <c r="B632" s="388">
        <f>卸売業務の状況２!H101</f>
        <v>0</v>
      </c>
    </row>
    <row r="633" spans="1:2" s="34" customFormat="1">
      <c r="A633" t="s">
        <v>75</v>
      </c>
      <c r="B633" s="388">
        <f>卸売業務の状況２!J101</f>
        <v>0</v>
      </c>
    </row>
    <row r="634" spans="1:2" s="34" customFormat="1">
      <c r="A634" t="s">
        <v>76</v>
      </c>
      <c r="B634" s="388">
        <f>卸売業務の状況２!L101</f>
        <v>0</v>
      </c>
    </row>
    <row r="635" spans="1:2" s="34" customFormat="1">
      <c r="A635"/>
      <c r="B635" s="388"/>
    </row>
    <row r="636" spans="1:2" s="34" customFormat="1">
      <c r="A636" s="74" t="s">
        <v>79</v>
      </c>
      <c r="B636" s="386"/>
    </row>
    <row r="637" spans="1:2" s="34" customFormat="1">
      <c r="A637" s="74" t="s">
        <v>80</v>
      </c>
      <c r="B637" s="386"/>
    </row>
    <row r="638" spans="1:2" s="34" customFormat="1">
      <c r="A638" s="74" t="str">
        <f>A439</f>
        <v/>
      </c>
      <c r="B638" s="386"/>
    </row>
    <row r="639" spans="1:2" s="34" customFormat="1">
      <c r="A639" s="72" t="s">
        <v>81</v>
      </c>
      <c r="B639" s="388">
        <f>卸売業務の状況２!C124</f>
        <v>0</v>
      </c>
    </row>
    <row r="640" spans="1:2" s="34" customFormat="1">
      <c r="A640" t="s">
        <v>82</v>
      </c>
      <c r="B640" s="388">
        <f>卸売業務の状況２!E124</f>
        <v>0</v>
      </c>
    </row>
    <row r="641" spans="1:2" s="34" customFormat="1">
      <c r="A641" s="72" t="s">
        <v>83</v>
      </c>
      <c r="B641" s="388">
        <f>卸売業務の状況２!G124</f>
        <v>0</v>
      </c>
    </row>
    <row r="642" spans="1:2" s="34" customFormat="1">
      <c r="A642" t="s">
        <v>82</v>
      </c>
      <c r="B642" s="388">
        <f>卸売業務の状況２!I124</f>
        <v>0</v>
      </c>
    </row>
    <row r="643" spans="1:2" s="34" customFormat="1">
      <c r="A643" s="74" t="str">
        <f>A449</f>
        <v/>
      </c>
      <c r="B643" s="386"/>
    </row>
    <row r="644" spans="1:2" s="34" customFormat="1">
      <c r="A644" s="72" t="s">
        <v>81</v>
      </c>
      <c r="B644" s="388">
        <f>卸売業務の状況２!C125</f>
        <v>0</v>
      </c>
    </row>
    <row r="645" spans="1:2" s="34" customFormat="1">
      <c r="A645" t="s">
        <v>82</v>
      </c>
      <c r="B645" s="388">
        <f>卸売業務の状況２!E125</f>
        <v>0</v>
      </c>
    </row>
    <row r="646" spans="1:2" s="34" customFormat="1">
      <c r="A646" s="72" t="s">
        <v>83</v>
      </c>
      <c r="B646" s="388">
        <f>卸売業務の状況２!G125</f>
        <v>0</v>
      </c>
    </row>
    <row r="647" spans="1:2" s="34" customFormat="1">
      <c r="A647" t="s">
        <v>82</v>
      </c>
      <c r="B647" s="388">
        <f>卸売業務の状況２!I125</f>
        <v>0</v>
      </c>
    </row>
    <row r="648" spans="1:2" s="34" customFormat="1">
      <c r="A648" s="74" t="str">
        <f>A459</f>
        <v/>
      </c>
      <c r="B648" s="388"/>
    </row>
    <row r="649" spans="1:2" s="34" customFormat="1">
      <c r="A649" s="72" t="s">
        <v>81</v>
      </c>
      <c r="B649" s="388">
        <f>卸売業務の状況２!C126</f>
        <v>0</v>
      </c>
    </row>
    <row r="650" spans="1:2" s="34" customFormat="1">
      <c r="A650" t="s">
        <v>82</v>
      </c>
      <c r="B650" s="388">
        <f>卸売業務の状況２!E126</f>
        <v>0</v>
      </c>
    </row>
    <row r="651" spans="1:2" s="34" customFormat="1">
      <c r="A651" s="72" t="s">
        <v>83</v>
      </c>
      <c r="B651" s="388">
        <f>卸売業務の状況２!G126</f>
        <v>0</v>
      </c>
    </row>
    <row r="652" spans="1:2" s="34" customFormat="1">
      <c r="A652" t="s">
        <v>82</v>
      </c>
      <c r="B652" s="388">
        <f>卸売業務の状況２!I126</f>
        <v>0</v>
      </c>
    </row>
    <row r="653" spans="1:2" s="34" customFormat="1">
      <c r="A653" s="74" t="str">
        <f>A469</f>
        <v/>
      </c>
      <c r="B653" s="386"/>
    </row>
    <row r="654" spans="1:2" s="34" customFormat="1">
      <c r="A654" s="72" t="s">
        <v>81</v>
      </c>
      <c r="B654" s="388">
        <f>卸売業務の状況２!C127</f>
        <v>0</v>
      </c>
    </row>
    <row r="655" spans="1:2" s="34" customFormat="1">
      <c r="A655" t="s">
        <v>82</v>
      </c>
      <c r="B655" s="388">
        <f>卸売業務の状況２!E127</f>
        <v>0</v>
      </c>
    </row>
    <row r="656" spans="1:2" s="34" customFormat="1">
      <c r="A656" s="72" t="s">
        <v>83</v>
      </c>
      <c r="B656" s="388">
        <f>卸売業務の状況２!G127</f>
        <v>0</v>
      </c>
    </row>
    <row r="657" spans="1:2" s="34" customFormat="1">
      <c r="A657" t="s">
        <v>82</v>
      </c>
      <c r="B657" s="388">
        <f>卸売業務の状況２!I127</f>
        <v>0</v>
      </c>
    </row>
    <row r="658" spans="1:2" s="34" customFormat="1">
      <c r="A658" s="74" t="str">
        <f>A479</f>
        <v/>
      </c>
      <c r="B658" s="388"/>
    </row>
    <row r="659" spans="1:2" s="34" customFormat="1">
      <c r="A659" s="72" t="s">
        <v>81</v>
      </c>
      <c r="B659" s="388">
        <f>卸売業務の状況２!C128</f>
        <v>0</v>
      </c>
    </row>
    <row r="660" spans="1:2" s="34" customFormat="1">
      <c r="A660" t="s">
        <v>82</v>
      </c>
      <c r="B660" s="388">
        <f>卸売業務の状況２!E128</f>
        <v>0</v>
      </c>
    </row>
    <row r="661" spans="1:2" s="34" customFormat="1">
      <c r="A661" s="72" t="s">
        <v>83</v>
      </c>
      <c r="B661" s="388">
        <f>卸売業務の状況２!G128</f>
        <v>0</v>
      </c>
    </row>
    <row r="662" spans="1:2" s="34" customFormat="1">
      <c r="A662" t="s">
        <v>82</v>
      </c>
      <c r="B662" s="388">
        <f>卸売業務の状況２!I128</f>
        <v>0</v>
      </c>
    </row>
    <row r="663" spans="1:2" s="34" customFormat="1">
      <c r="A663" s="74" t="str">
        <f>A489</f>
        <v/>
      </c>
      <c r="B663" s="386"/>
    </row>
    <row r="664" spans="1:2" s="34" customFormat="1">
      <c r="A664" s="72" t="s">
        <v>81</v>
      </c>
      <c r="B664" s="388">
        <f>卸売業務の状況２!C129</f>
        <v>0</v>
      </c>
    </row>
    <row r="665" spans="1:2" s="34" customFormat="1">
      <c r="A665" t="s">
        <v>82</v>
      </c>
      <c r="B665" s="388">
        <f>卸売業務の状況２!E129</f>
        <v>0</v>
      </c>
    </row>
    <row r="666" spans="1:2" s="34" customFormat="1">
      <c r="A666" s="72" t="s">
        <v>83</v>
      </c>
      <c r="B666" s="388">
        <f>卸売業務の状況２!G129</f>
        <v>0</v>
      </c>
    </row>
    <row r="667" spans="1:2" s="34" customFormat="1">
      <c r="A667" t="s">
        <v>82</v>
      </c>
      <c r="B667" s="388">
        <f>卸売業務の状況２!I129</f>
        <v>0</v>
      </c>
    </row>
    <row r="668" spans="1:2" s="34" customFormat="1">
      <c r="A668"/>
      <c r="B668" s="388"/>
    </row>
    <row r="669" spans="1:2" s="34" customFormat="1">
      <c r="A669" s="74" t="s">
        <v>84</v>
      </c>
      <c r="B669" s="386"/>
    </row>
    <row r="670" spans="1:2" s="34" customFormat="1">
      <c r="A670" s="74" t="str">
        <f>A439</f>
        <v/>
      </c>
      <c r="B670" s="386"/>
    </row>
    <row r="671" spans="1:2" s="34" customFormat="1">
      <c r="A671" s="72" t="s">
        <v>81</v>
      </c>
      <c r="B671" s="388">
        <f>卸売業務の状況２!D124</f>
        <v>0</v>
      </c>
    </row>
    <row r="672" spans="1:2" s="34" customFormat="1">
      <c r="A672" t="s">
        <v>82</v>
      </c>
      <c r="B672" s="388">
        <f>卸売業務の状況２!F124</f>
        <v>0</v>
      </c>
    </row>
    <row r="673" spans="1:2" s="34" customFormat="1">
      <c r="A673" s="72" t="s">
        <v>83</v>
      </c>
      <c r="B673" s="388">
        <f>卸売業務の状況２!H124</f>
        <v>0</v>
      </c>
    </row>
    <row r="674" spans="1:2" s="34" customFormat="1">
      <c r="A674" t="s">
        <v>82</v>
      </c>
      <c r="B674" s="388">
        <f>卸売業務の状況２!J124</f>
        <v>0</v>
      </c>
    </row>
    <row r="675" spans="1:2" s="34" customFormat="1">
      <c r="A675" s="74" t="str">
        <f>A449</f>
        <v/>
      </c>
      <c r="B675" s="386"/>
    </row>
    <row r="676" spans="1:2" s="34" customFormat="1">
      <c r="A676" s="72" t="s">
        <v>81</v>
      </c>
      <c r="B676" s="388">
        <f>卸売業務の状況２!D125</f>
        <v>0</v>
      </c>
    </row>
    <row r="677" spans="1:2" s="34" customFormat="1">
      <c r="A677" t="s">
        <v>82</v>
      </c>
      <c r="B677" s="388">
        <f>卸売業務の状況２!F125</f>
        <v>0</v>
      </c>
    </row>
    <row r="678" spans="1:2" s="34" customFormat="1">
      <c r="A678" s="72" t="s">
        <v>83</v>
      </c>
      <c r="B678" s="388">
        <f>卸売業務の状況２!H125</f>
        <v>0</v>
      </c>
    </row>
    <row r="679" spans="1:2" s="34" customFormat="1">
      <c r="A679" t="s">
        <v>82</v>
      </c>
      <c r="B679" s="388">
        <f>卸売業務の状況２!J125</f>
        <v>0</v>
      </c>
    </row>
    <row r="680" spans="1:2" s="34" customFormat="1">
      <c r="A680" s="74" t="str">
        <f>A459</f>
        <v/>
      </c>
      <c r="B680" s="388"/>
    </row>
    <row r="681" spans="1:2" s="34" customFormat="1">
      <c r="A681" s="72" t="s">
        <v>81</v>
      </c>
      <c r="B681" s="388">
        <f>卸売業務の状況２!D126</f>
        <v>0</v>
      </c>
    </row>
    <row r="682" spans="1:2" s="34" customFormat="1">
      <c r="A682" t="s">
        <v>82</v>
      </c>
      <c r="B682" s="388">
        <f>卸売業務の状況２!F126</f>
        <v>0</v>
      </c>
    </row>
    <row r="683" spans="1:2" s="34" customFormat="1">
      <c r="A683" s="72" t="s">
        <v>83</v>
      </c>
      <c r="B683" s="388">
        <f>卸売業務の状況２!H126</f>
        <v>0</v>
      </c>
    </row>
    <row r="684" spans="1:2" s="34" customFormat="1">
      <c r="A684" t="s">
        <v>82</v>
      </c>
      <c r="B684" s="388">
        <f>卸売業務の状況２!J126</f>
        <v>0</v>
      </c>
    </row>
    <row r="685" spans="1:2" s="34" customFormat="1">
      <c r="A685" s="74" t="str">
        <f>A469</f>
        <v/>
      </c>
      <c r="B685" s="386"/>
    </row>
    <row r="686" spans="1:2" s="34" customFormat="1">
      <c r="A686" s="72" t="s">
        <v>81</v>
      </c>
      <c r="B686" s="388">
        <f>卸売業務の状況２!D127</f>
        <v>0</v>
      </c>
    </row>
    <row r="687" spans="1:2" s="34" customFormat="1">
      <c r="A687" t="s">
        <v>82</v>
      </c>
      <c r="B687" s="388">
        <f>卸売業務の状況２!F127</f>
        <v>0</v>
      </c>
    </row>
    <row r="688" spans="1:2" s="34" customFormat="1">
      <c r="A688" s="72" t="s">
        <v>83</v>
      </c>
      <c r="B688" s="388">
        <f>卸売業務の状況２!H127</f>
        <v>0</v>
      </c>
    </row>
    <row r="689" spans="1:2" s="34" customFormat="1">
      <c r="A689" t="s">
        <v>82</v>
      </c>
      <c r="B689" s="388">
        <f>卸売業務の状況２!J127</f>
        <v>0</v>
      </c>
    </row>
    <row r="690" spans="1:2" s="34" customFormat="1">
      <c r="A690" s="74" t="str">
        <f>A479</f>
        <v/>
      </c>
      <c r="B690" s="388"/>
    </row>
    <row r="691" spans="1:2" s="34" customFormat="1">
      <c r="A691" s="72" t="s">
        <v>81</v>
      </c>
      <c r="B691" s="388">
        <f>卸売業務の状況２!D128</f>
        <v>0</v>
      </c>
    </row>
    <row r="692" spans="1:2" s="34" customFormat="1">
      <c r="A692" t="s">
        <v>82</v>
      </c>
      <c r="B692" s="388">
        <f>卸売業務の状況２!F128</f>
        <v>0</v>
      </c>
    </row>
    <row r="693" spans="1:2" s="34" customFormat="1">
      <c r="A693" s="72" t="s">
        <v>83</v>
      </c>
      <c r="B693" s="388">
        <f>卸売業務の状況２!H128</f>
        <v>0</v>
      </c>
    </row>
    <row r="694" spans="1:2" s="34" customFormat="1">
      <c r="A694" t="s">
        <v>82</v>
      </c>
      <c r="B694" s="388">
        <f>卸売業務の状況２!J128</f>
        <v>0</v>
      </c>
    </row>
    <row r="695" spans="1:2" s="34" customFormat="1">
      <c r="A695" s="74" t="str">
        <f>A489</f>
        <v/>
      </c>
      <c r="B695" s="386"/>
    </row>
    <row r="696" spans="1:2" s="34" customFormat="1">
      <c r="A696" s="72" t="s">
        <v>81</v>
      </c>
      <c r="B696" s="388">
        <f>卸売業務の状況２!D129</f>
        <v>0</v>
      </c>
    </row>
    <row r="697" spans="1:2" s="34" customFormat="1">
      <c r="A697" t="s">
        <v>82</v>
      </c>
      <c r="B697" s="388">
        <f>卸売業務の状況２!F129</f>
        <v>0</v>
      </c>
    </row>
    <row r="698" spans="1:2" s="34" customFormat="1">
      <c r="A698" s="72" t="s">
        <v>83</v>
      </c>
      <c r="B698" s="388">
        <f>卸売業務の状況２!H129</f>
        <v>0</v>
      </c>
    </row>
    <row r="699" spans="1:2" s="34" customFormat="1">
      <c r="A699" t="s">
        <v>82</v>
      </c>
      <c r="B699" s="388">
        <f>卸売業務の状況２!J129</f>
        <v>0</v>
      </c>
    </row>
    <row r="700" spans="1:2" s="34" customFormat="1" ht="14.25" thickBot="1">
      <c r="A700" s="72"/>
      <c r="B700" s="388"/>
    </row>
    <row r="701" spans="1:2" s="34" customFormat="1">
      <c r="A701" s="94" t="s">
        <v>6</v>
      </c>
      <c r="B701" s="385"/>
    </row>
    <row r="702" spans="1:2" s="34" customFormat="1">
      <c r="A702" s="74" t="s">
        <v>86</v>
      </c>
      <c r="B702" s="386"/>
    </row>
    <row r="703" spans="1:2" s="34" customFormat="1">
      <c r="A703" s="72" t="s">
        <v>87</v>
      </c>
      <c r="B703" s="386">
        <f>貸借対照表!I4</f>
        <v>0</v>
      </c>
    </row>
    <row r="704" spans="1:2" s="34" customFormat="1">
      <c r="A704" s="74" t="s">
        <v>88</v>
      </c>
      <c r="B704" s="388">
        <f>貸借対照表!E7</f>
        <v>0</v>
      </c>
    </row>
    <row r="705" spans="1:2" s="34" customFormat="1">
      <c r="A705" s="72" t="s">
        <v>89</v>
      </c>
      <c r="B705" s="388">
        <f>貸借対照表!E8</f>
        <v>0</v>
      </c>
    </row>
    <row r="706" spans="1:2" s="34" customFormat="1">
      <c r="A706" s="72" t="s">
        <v>90</v>
      </c>
      <c r="B706" s="388">
        <f>貸借対照表!E9</f>
        <v>0</v>
      </c>
    </row>
    <row r="707" spans="1:2" s="34" customFormat="1">
      <c r="A707" s="72" t="s">
        <v>91</v>
      </c>
      <c r="B707" s="388">
        <f>貸借対照表!E10</f>
        <v>0</v>
      </c>
    </row>
    <row r="708" spans="1:2" s="34" customFormat="1">
      <c r="A708" s="72" t="s">
        <v>92</v>
      </c>
      <c r="B708" s="388">
        <f>貸借対照表!E11</f>
        <v>0</v>
      </c>
    </row>
    <row r="709" spans="1:2" s="34" customFormat="1">
      <c r="A709" s="72" t="s">
        <v>93</v>
      </c>
      <c r="B709" s="388">
        <f>貸借対照表!E12</f>
        <v>0</v>
      </c>
    </row>
    <row r="710" spans="1:2" s="34" customFormat="1">
      <c r="A710" s="72" t="s">
        <v>94</v>
      </c>
      <c r="B710" s="388">
        <f>貸借対照表!E13</f>
        <v>0</v>
      </c>
    </row>
    <row r="711" spans="1:2" s="34" customFormat="1">
      <c r="A711" s="72" t="s">
        <v>95</v>
      </c>
      <c r="B711" s="388">
        <f>貸借対照表!E14</f>
        <v>0</v>
      </c>
    </row>
    <row r="712" spans="1:2" s="34" customFormat="1">
      <c r="A712" s="72" t="s">
        <v>96</v>
      </c>
      <c r="B712" s="388">
        <f>貸借対照表!E15</f>
        <v>0</v>
      </c>
    </row>
    <row r="713" spans="1:2" s="34" customFormat="1">
      <c r="A713" s="72" t="s">
        <v>97</v>
      </c>
      <c r="B713" s="388">
        <f>貸借対照表!E16</f>
        <v>0</v>
      </c>
    </row>
    <row r="714" spans="1:2" s="34" customFormat="1">
      <c r="A714" s="72" t="s">
        <v>98</v>
      </c>
      <c r="B714" s="388">
        <f>貸借対照表!E17</f>
        <v>0</v>
      </c>
    </row>
    <row r="715" spans="1:2" s="34" customFormat="1">
      <c r="A715" s="72" t="s">
        <v>99</v>
      </c>
      <c r="B715" s="388">
        <f>貸借対照表!E18</f>
        <v>0</v>
      </c>
    </row>
    <row r="716" spans="1:2" s="34" customFormat="1">
      <c r="A716" s="72" t="s">
        <v>100</v>
      </c>
      <c r="B716" s="388">
        <f>貸借対照表!E19</f>
        <v>0</v>
      </c>
    </row>
    <row r="717" spans="1:2" s="34" customFormat="1">
      <c r="A717" s="72" t="s">
        <v>101</v>
      </c>
      <c r="B717" s="388">
        <f>貸借対照表!E20</f>
        <v>0</v>
      </c>
    </row>
    <row r="718" spans="1:2" s="34" customFormat="1">
      <c r="A718" s="72" t="s">
        <v>102</v>
      </c>
      <c r="B718" s="388">
        <f>貸借対照表!E21</f>
        <v>0</v>
      </c>
    </row>
    <row r="719" spans="1:2" s="34" customFormat="1">
      <c r="A719" s="72" t="s">
        <v>103</v>
      </c>
      <c r="B719" s="388">
        <f>貸借対照表!E22</f>
        <v>0</v>
      </c>
    </row>
    <row r="720" spans="1:2" s="34" customFormat="1">
      <c r="A720" s="72" t="s">
        <v>104</v>
      </c>
      <c r="B720" s="388">
        <f>貸借対照表!E23</f>
        <v>0</v>
      </c>
    </row>
    <row r="721" spans="1:2" s="34" customFormat="1">
      <c r="A721" t="s">
        <v>105</v>
      </c>
      <c r="B721" s="388">
        <f>貸借対照表!E24</f>
        <v>0</v>
      </c>
    </row>
    <row r="722" spans="1:2" s="34" customFormat="1">
      <c r="A722" t="s">
        <v>106</v>
      </c>
      <c r="B722" s="388">
        <f>貸借対照表!E25</f>
        <v>0</v>
      </c>
    </row>
    <row r="723" spans="1:2" s="34" customFormat="1">
      <c r="A723" t="s">
        <v>107</v>
      </c>
      <c r="B723" s="388">
        <f>貸借対照表!E26</f>
        <v>0</v>
      </c>
    </row>
    <row r="724" spans="1:2">
      <c r="A724" t="s">
        <v>108</v>
      </c>
      <c r="B724" s="388">
        <f>貸借対照表!E27</f>
        <v>0</v>
      </c>
    </row>
    <row r="725" spans="1:2" s="34" customFormat="1">
      <c r="A725" t="s">
        <v>109</v>
      </c>
      <c r="B725" s="388">
        <f>貸借対照表!E28</f>
        <v>0</v>
      </c>
    </row>
    <row r="726" spans="1:2" s="34" customFormat="1">
      <c r="A726" t="s">
        <v>110</v>
      </c>
      <c r="B726" s="388">
        <f>貸借対照表!E29</f>
        <v>0</v>
      </c>
    </row>
    <row r="727" spans="1:2" s="34" customFormat="1">
      <c r="A727" s="72" t="s">
        <v>111</v>
      </c>
      <c r="B727" s="388">
        <f>貸借対照表!E30</f>
        <v>0</v>
      </c>
    </row>
    <row r="728" spans="1:2" s="34" customFormat="1">
      <c r="A728" s="95" t="s">
        <v>112</v>
      </c>
      <c r="B728" s="388">
        <f>SUM(貸借対照表!E25:E29)</f>
        <v>0</v>
      </c>
    </row>
    <row r="729" spans="1:2" s="34" customFormat="1">
      <c r="A729" s="74" t="s">
        <v>113</v>
      </c>
      <c r="B729" s="388">
        <f>貸借対照表!E32</f>
        <v>0</v>
      </c>
    </row>
    <row r="730" spans="1:2" s="34" customFormat="1">
      <c r="A730" s="72" t="s">
        <v>114</v>
      </c>
      <c r="B730" s="388">
        <f>貸借対照表!E34</f>
        <v>0</v>
      </c>
    </row>
    <row r="731" spans="1:2" s="34" customFormat="1">
      <c r="A731" s="72" t="s">
        <v>115</v>
      </c>
      <c r="B731" s="388">
        <f>貸借対照表!E35</f>
        <v>0</v>
      </c>
    </row>
    <row r="732" spans="1:2" s="34" customFormat="1">
      <c r="A732" s="72" t="s">
        <v>116</v>
      </c>
      <c r="B732" s="388">
        <f>貸借対照表!E36</f>
        <v>0</v>
      </c>
    </row>
    <row r="733" spans="1:2" s="34" customFormat="1">
      <c r="A733" s="72" t="s">
        <v>117</v>
      </c>
      <c r="B733" s="388">
        <f>貸借対照表!E37</f>
        <v>0</v>
      </c>
    </row>
    <row r="734" spans="1:2" s="34" customFormat="1">
      <c r="A734" s="72" t="s">
        <v>118</v>
      </c>
      <c r="B734" s="388">
        <f>貸借対照表!E38</f>
        <v>0</v>
      </c>
    </row>
    <row r="735" spans="1:2" s="34" customFormat="1">
      <c r="A735" s="72" t="s">
        <v>119</v>
      </c>
      <c r="B735" s="388">
        <f>貸借対照表!E39</f>
        <v>0</v>
      </c>
    </row>
    <row r="736" spans="1:2" s="34" customFormat="1">
      <c r="A736" s="72" t="s">
        <v>120</v>
      </c>
      <c r="B736" s="388">
        <f>貸借対照表!E40</f>
        <v>0</v>
      </c>
    </row>
    <row r="737" spans="1:2" s="34" customFormat="1">
      <c r="A737" s="72" t="s">
        <v>105</v>
      </c>
      <c r="B737" s="388">
        <f>貸借対照表!E41</f>
        <v>0</v>
      </c>
    </row>
    <row r="738" spans="1:2" s="34" customFormat="1">
      <c r="A738" s="72" t="s">
        <v>106</v>
      </c>
      <c r="B738" s="388">
        <f>貸借対照表!E42</f>
        <v>0</v>
      </c>
    </row>
    <row r="739" spans="1:2">
      <c r="A739" s="72" t="s">
        <v>107</v>
      </c>
      <c r="B739" s="388">
        <f>貸借対照表!E43</f>
        <v>0</v>
      </c>
    </row>
    <row r="740" spans="1:2">
      <c r="A740" s="72" t="s">
        <v>108</v>
      </c>
      <c r="B740" s="388">
        <f>貸借対照表!E44</f>
        <v>0</v>
      </c>
    </row>
    <row r="741" spans="1:2">
      <c r="A741" s="72" t="s">
        <v>109</v>
      </c>
      <c r="B741" s="388">
        <f>貸借対照表!E45</f>
        <v>0</v>
      </c>
    </row>
    <row r="742" spans="1:2">
      <c r="A742" s="72" t="s">
        <v>121</v>
      </c>
      <c r="B742" s="388">
        <f>貸借対照表!E46</f>
        <v>0</v>
      </c>
    </row>
    <row r="743" spans="1:2">
      <c r="A743" s="95" t="s">
        <v>112</v>
      </c>
      <c r="B743" s="388">
        <f>SUM(貸借対照表!E41:E45)</f>
        <v>0</v>
      </c>
    </row>
    <row r="744" spans="1:2">
      <c r="A744" s="72" t="s">
        <v>122</v>
      </c>
      <c r="B744" s="388">
        <f>貸借対照表!E48</f>
        <v>0</v>
      </c>
    </row>
    <row r="745" spans="1:2">
      <c r="A745" s="72" t="s">
        <v>123</v>
      </c>
      <c r="B745" s="388">
        <f>貸借対照表!E49</f>
        <v>0</v>
      </c>
    </row>
    <row r="746" spans="1:2">
      <c r="A746" s="72" t="s">
        <v>124</v>
      </c>
      <c r="B746" s="388">
        <f>貸借対照表!E50</f>
        <v>0</v>
      </c>
    </row>
    <row r="747" spans="1:2">
      <c r="A747" s="72" t="s">
        <v>125</v>
      </c>
      <c r="B747" s="388">
        <f>貸借対照表!E51</f>
        <v>0</v>
      </c>
    </row>
    <row r="748" spans="1:2" s="34" customFormat="1">
      <c r="A748" s="72" t="s">
        <v>126</v>
      </c>
      <c r="B748" s="388">
        <f>貸借対照表!E52</f>
        <v>0</v>
      </c>
    </row>
    <row r="749" spans="1:2" s="34" customFormat="1">
      <c r="A749" s="72" t="s">
        <v>105</v>
      </c>
      <c r="B749" s="388">
        <f>貸借対照表!E53</f>
        <v>0</v>
      </c>
    </row>
    <row r="750" spans="1:2">
      <c r="A750" s="72" t="s">
        <v>106</v>
      </c>
      <c r="B750" s="388">
        <f>貸借対照表!E54</f>
        <v>0</v>
      </c>
    </row>
    <row r="751" spans="1:2">
      <c r="A751" s="72" t="s">
        <v>107</v>
      </c>
      <c r="B751" s="388">
        <f>貸借対照表!E55</f>
        <v>0</v>
      </c>
    </row>
    <row r="752" spans="1:2">
      <c r="A752" s="72" t="s">
        <v>108</v>
      </c>
      <c r="B752" s="388">
        <f>貸借対照表!E56</f>
        <v>0</v>
      </c>
    </row>
    <row r="753" spans="1:2">
      <c r="A753" s="72" t="s">
        <v>109</v>
      </c>
      <c r="B753" s="388">
        <f>貸借対照表!E57</f>
        <v>0</v>
      </c>
    </row>
    <row r="754" spans="1:2">
      <c r="A754" s="95" t="s">
        <v>112</v>
      </c>
      <c r="B754" s="388">
        <f>SUM(貸借対照表!E53:E57)</f>
        <v>0</v>
      </c>
    </row>
    <row r="755" spans="1:2">
      <c r="A755" s="72" t="s">
        <v>127</v>
      </c>
      <c r="B755" s="388">
        <f>貸借対照表!E59</f>
        <v>0</v>
      </c>
    </row>
    <row r="756" spans="1:2">
      <c r="A756" s="72" t="s">
        <v>128</v>
      </c>
      <c r="B756" s="388">
        <f>貸借対照表!E60</f>
        <v>0</v>
      </c>
    </row>
    <row r="757" spans="1:2">
      <c r="A757" s="72" t="s">
        <v>129</v>
      </c>
      <c r="B757" s="388">
        <f>貸借対照表!E61</f>
        <v>0</v>
      </c>
    </row>
    <row r="758" spans="1:2">
      <c r="A758" s="72" t="s">
        <v>130</v>
      </c>
      <c r="B758" s="388">
        <f>貸借対照表!E62</f>
        <v>0</v>
      </c>
    </row>
    <row r="759" spans="1:2">
      <c r="A759" s="72" t="s">
        <v>131</v>
      </c>
      <c r="B759" s="388">
        <f>貸借対照表!E63</f>
        <v>0</v>
      </c>
    </row>
    <row r="760" spans="1:2">
      <c r="A760" s="72" t="s">
        <v>132</v>
      </c>
      <c r="B760" s="388">
        <f>貸借対照表!E64</f>
        <v>0</v>
      </c>
    </row>
    <row r="761" spans="1:2">
      <c r="A761" s="72" t="s">
        <v>133</v>
      </c>
      <c r="B761" s="388">
        <f>貸借対照表!E65</f>
        <v>0</v>
      </c>
    </row>
    <row r="762" spans="1:2">
      <c r="A762" s="72" t="s">
        <v>134</v>
      </c>
      <c r="B762" s="388">
        <f>貸借対照表!E66</f>
        <v>0</v>
      </c>
    </row>
    <row r="763" spans="1:2">
      <c r="A763" s="72" t="s">
        <v>135</v>
      </c>
      <c r="B763" s="388">
        <f>貸借対照表!E67</f>
        <v>0</v>
      </c>
    </row>
    <row r="764" spans="1:2" s="34" customFormat="1">
      <c r="A764" s="72" t="s">
        <v>136</v>
      </c>
      <c r="B764" s="388">
        <f>貸借対照表!E68</f>
        <v>0</v>
      </c>
    </row>
    <row r="765" spans="1:2" s="34" customFormat="1">
      <c r="A765" s="72" t="s">
        <v>105</v>
      </c>
      <c r="B765" s="388">
        <f>貸借対照表!E69</f>
        <v>0</v>
      </c>
    </row>
    <row r="766" spans="1:2">
      <c r="A766" s="72" t="s">
        <v>106</v>
      </c>
      <c r="B766" s="388">
        <f>貸借対照表!E70</f>
        <v>0</v>
      </c>
    </row>
    <row r="767" spans="1:2">
      <c r="A767" s="72" t="s">
        <v>107</v>
      </c>
      <c r="B767" s="388">
        <f>貸借対照表!E71</f>
        <v>0</v>
      </c>
    </row>
    <row r="768" spans="1:2" s="34" customFormat="1">
      <c r="A768" s="72" t="s">
        <v>108</v>
      </c>
      <c r="B768" s="388">
        <f>貸借対照表!E72</f>
        <v>0</v>
      </c>
    </row>
    <row r="769" spans="1:2" s="34" customFormat="1">
      <c r="A769" s="72" t="s">
        <v>109</v>
      </c>
      <c r="B769" s="388">
        <f>貸借対照表!E73</f>
        <v>0</v>
      </c>
    </row>
    <row r="770" spans="1:2" s="34" customFormat="1">
      <c r="A770" s="72" t="s">
        <v>111</v>
      </c>
      <c r="B770" s="388">
        <f>貸借対照表!E74</f>
        <v>0</v>
      </c>
    </row>
    <row r="771" spans="1:2" s="34" customFormat="1">
      <c r="A771" s="95" t="s">
        <v>112</v>
      </c>
      <c r="B771" s="388">
        <f>SUM(貸借対照表!E69:E73)</f>
        <v>0</v>
      </c>
    </row>
    <row r="772" spans="1:2" s="34" customFormat="1">
      <c r="A772" s="74" t="s">
        <v>137</v>
      </c>
      <c r="B772" s="388">
        <f>貸借対照表!E76</f>
        <v>0</v>
      </c>
    </row>
    <row r="773" spans="1:2" s="34" customFormat="1">
      <c r="A773" s="72" t="s">
        <v>138</v>
      </c>
      <c r="B773" s="388">
        <f>貸借対照表!E77</f>
        <v>0</v>
      </c>
    </row>
    <row r="774" spans="1:2" s="34" customFormat="1">
      <c r="A774" s="72" t="s">
        <v>139</v>
      </c>
      <c r="B774" s="388">
        <f>貸借対照表!E78</f>
        <v>0</v>
      </c>
    </row>
    <row r="775" spans="1:2" s="34" customFormat="1">
      <c r="A775" s="72" t="s">
        <v>140</v>
      </c>
      <c r="B775" s="388">
        <f>貸借対照表!E79</f>
        <v>0</v>
      </c>
    </row>
    <row r="776" spans="1:2" s="34" customFormat="1">
      <c r="A776" s="72" t="s">
        <v>141</v>
      </c>
      <c r="B776" s="388">
        <f>貸借対照表!E80</f>
        <v>0</v>
      </c>
    </row>
    <row r="777" spans="1:2" s="34" customFormat="1">
      <c r="A777" s="72" t="s">
        <v>142</v>
      </c>
      <c r="B777" s="388">
        <f>貸借対照表!E81</f>
        <v>0</v>
      </c>
    </row>
    <row r="778" spans="1:2" s="34" customFormat="1">
      <c r="A778" s="72" t="s">
        <v>105</v>
      </c>
      <c r="B778" s="388">
        <f>貸借対照表!E82</f>
        <v>0</v>
      </c>
    </row>
    <row r="779" spans="1:2">
      <c r="A779" s="72" t="s">
        <v>106</v>
      </c>
      <c r="B779" s="388">
        <f>貸借対照表!E83</f>
        <v>0</v>
      </c>
    </row>
    <row r="780" spans="1:2" s="34" customFormat="1">
      <c r="A780" s="72" t="s">
        <v>107</v>
      </c>
      <c r="B780" s="388">
        <f>貸借対照表!E84</f>
        <v>0</v>
      </c>
    </row>
    <row r="781" spans="1:2" s="34" customFormat="1">
      <c r="A781" s="72" t="s">
        <v>108</v>
      </c>
      <c r="B781" s="388">
        <f>貸借対照表!E85</f>
        <v>0</v>
      </c>
    </row>
    <row r="782" spans="1:2" s="34" customFormat="1">
      <c r="A782" s="72" t="s">
        <v>109</v>
      </c>
      <c r="B782" s="388">
        <f>貸借対照表!E86</f>
        <v>0</v>
      </c>
    </row>
    <row r="783" spans="1:2" s="34" customFormat="1">
      <c r="A783" s="95" t="s">
        <v>112</v>
      </c>
      <c r="B783" s="388">
        <f>SUM(貸借対照表!E82:E86)</f>
        <v>0</v>
      </c>
    </row>
    <row r="784" spans="1:2" s="34" customFormat="1">
      <c r="A784" s="74" t="s">
        <v>143</v>
      </c>
      <c r="B784" s="388">
        <f>貸借対照表!I7</f>
        <v>0</v>
      </c>
    </row>
    <row r="785" spans="1:2" s="34" customFormat="1">
      <c r="A785" s="72" t="s">
        <v>144</v>
      </c>
      <c r="B785" s="388">
        <f>貸借対照表!I8</f>
        <v>0</v>
      </c>
    </row>
    <row r="786" spans="1:2" s="34" customFormat="1">
      <c r="A786" s="72" t="s">
        <v>145</v>
      </c>
      <c r="B786" s="388">
        <f>貸借対照表!I9</f>
        <v>0</v>
      </c>
    </row>
    <row r="787" spans="1:2" s="34" customFormat="1">
      <c r="A787" s="72" t="s">
        <v>146</v>
      </c>
      <c r="B787" s="388">
        <f>貸借対照表!I10</f>
        <v>0</v>
      </c>
    </row>
    <row r="788" spans="1:2" s="34" customFormat="1">
      <c r="A788" s="72" t="s">
        <v>147</v>
      </c>
      <c r="B788" s="388">
        <f>貸借対照表!I12</f>
        <v>0</v>
      </c>
    </row>
    <row r="789" spans="1:2" s="34" customFormat="1">
      <c r="A789" s="72" t="s">
        <v>148</v>
      </c>
      <c r="B789" s="388">
        <f>貸借対照表!I13</f>
        <v>0</v>
      </c>
    </row>
    <row r="790" spans="1:2" s="34" customFormat="1">
      <c r="A790" s="72" t="s">
        <v>149</v>
      </c>
      <c r="B790" s="388">
        <f>貸借対照表!I14</f>
        <v>0</v>
      </c>
    </row>
    <row r="791" spans="1:2" s="34" customFormat="1">
      <c r="A791" s="72" t="s">
        <v>150</v>
      </c>
      <c r="B791" s="388">
        <f>貸借対照表!I16</f>
        <v>0</v>
      </c>
    </row>
    <row r="792" spans="1:2" s="34" customFormat="1">
      <c r="A792" s="72" t="s">
        <v>151</v>
      </c>
      <c r="B792" s="388">
        <f>貸借対照表!I17</f>
        <v>0</v>
      </c>
    </row>
    <row r="793" spans="1:2" s="34" customFormat="1">
      <c r="A793" s="72" t="s">
        <v>152</v>
      </c>
      <c r="B793" s="388">
        <f>貸借対照表!I18</f>
        <v>0</v>
      </c>
    </row>
    <row r="794" spans="1:2" s="34" customFormat="1">
      <c r="A794" s="72" t="s">
        <v>153</v>
      </c>
      <c r="B794" s="388">
        <f>貸借対照表!I19</f>
        <v>0</v>
      </c>
    </row>
    <row r="795" spans="1:2" s="34" customFormat="1">
      <c r="A795" s="72" t="s">
        <v>154</v>
      </c>
      <c r="B795" s="388">
        <f>貸借対照表!I20</f>
        <v>0</v>
      </c>
    </row>
    <row r="796" spans="1:2" s="34" customFormat="1">
      <c r="A796" s="72" t="s">
        <v>155</v>
      </c>
      <c r="B796" s="388">
        <f>貸借対照表!I21</f>
        <v>0</v>
      </c>
    </row>
    <row r="797" spans="1:2" s="34" customFormat="1">
      <c r="A797" s="72" t="s">
        <v>156</v>
      </c>
      <c r="B797" s="388">
        <f>貸借対照表!I22</f>
        <v>0</v>
      </c>
    </row>
    <row r="798" spans="1:2" s="34" customFormat="1">
      <c r="A798" s="72" t="s">
        <v>157</v>
      </c>
      <c r="B798" s="388">
        <f>貸借対照表!I23</f>
        <v>0</v>
      </c>
    </row>
    <row r="799" spans="1:2" s="34" customFormat="1">
      <c r="A799" s="72" t="s">
        <v>158</v>
      </c>
      <c r="B799" s="388">
        <f>貸借対照表!I24</f>
        <v>0</v>
      </c>
    </row>
    <row r="800" spans="1:2" s="34" customFormat="1">
      <c r="A800" s="72" t="s">
        <v>159</v>
      </c>
      <c r="B800" s="388">
        <f>貸借対照表!I25</f>
        <v>0</v>
      </c>
    </row>
    <row r="801" spans="1:2" s="34" customFormat="1">
      <c r="A801" s="72" t="s">
        <v>160</v>
      </c>
      <c r="B801" s="388">
        <f>貸借対照表!I26</f>
        <v>0</v>
      </c>
    </row>
    <row r="802" spans="1:2" s="34" customFormat="1">
      <c r="A802" s="72" t="s">
        <v>161</v>
      </c>
      <c r="B802" s="388">
        <f>貸借対照表!I27</f>
        <v>0</v>
      </c>
    </row>
    <row r="803" spans="1:2" s="34" customFormat="1">
      <c r="A803" t="s">
        <v>105</v>
      </c>
      <c r="B803" s="388">
        <f>貸借対照表!I28</f>
        <v>0</v>
      </c>
    </row>
    <row r="804" spans="1:2" s="34" customFormat="1">
      <c r="A804" t="s">
        <v>106</v>
      </c>
      <c r="B804" s="388">
        <f>貸借対照表!I29</f>
        <v>0</v>
      </c>
    </row>
    <row r="805" spans="1:2">
      <c r="A805" t="s">
        <v>107</v>
      </c>
      <c r="B805" s="388">
        <f>貸借対照表!I30</f>
        <v>0</v>
      </c>
    </row>
    <row r="806" spans="1:2" s="34" customFormat="1">
      <c r="A806" t="s">
        <v>108</v>
      </c>
      <c r="B806" s="388">
        <f>貸借対照表!I31</f>
        <v>0</v>
      </c>
    </row>
    <row r="807" spans="1:2" s="34" customFormat="1">
      <c r="A807" t="s">
        <v>109</v>
      </c>
      <c r="B807" s="388">
        <f>貸借対照表!I32</f>
        <v>0</v>
      </c>
    </row>
    <row r="808" spans="1:2" s="34" customFormat="1">
      <c r="A808" t="s">
        <v>110</v>
      </c>
      <c r="B808" s="388">
        <f>貸借対照表!I33</f>
        <v>0</v>
      </c>
    </row>
    <row r="809" spans="1:2" s="34" customFormat="1">
      <c r="A809" s="95" t="s">
        <v>112</v>
      </c>
      <c r="B809" s="388">
        <f>SUM(貸借対照表!I29:I33)</f>
        <v>0</v>
      </c>
    </row>
    <row r="810" spans="1:2" s="34" customFormat="1">
      <c r="A810" s="74" t="s">
        <v>162</v>
      </c>
      <c r="B810" s="388">
        <f>貸借対照表!I35</f>
        <v>0</v>
      </c>
    </row>
    <row r="811" spans="1:2" s="34" customFormat="1">
      <c r="A811" s="72" t="s">
        <v>163</v>
      </c>
      <c r="B811" s="388">
        <f>貸借対照表!I36</f>
        <v>0</v>
      </c>
    </row>
    <row r="812" spans="1:2" s="34" customFormat="1">
      <c r="A812" s="72" t="s">
        <v>164</v>
      </c>
      <c r="B812" s="388">
        <f>貸借対照表!I37</f>
        <v>0</v>
      </c>
    </row>
    <row r="813" spans="1:2" s="34" customFormat="1">
      <c r="A813" s="72" t="s">
        <v>165</v>
      </c>
      <c r="B813" s="388">
        <f>貸借対照表!I38</f>
        <v>0</v>
      </c>
    </row>
    <row r="814" spans="1:2" s="34" customFormat="1">
      <c r="A814" s="72" t="s">
        <v>166</v>
      </c>
      <c r="B814" s="388">
        <f>貸借対照表!I39</f>
        <v>0</v>
      </c>
    </row>
    <row r="815" spans="1:2" s="34" customFormat="1">
      <c r="A815" s="72" t="s">
        <v>105</v>
      </c>
      <c r="B815" s="388">
        <f>貸借対照表!I40</f>
        <v>0</v>
      </c>
    </row>
    <row r="816" spans="1:2">
      <c r="A816" s="72" t="s">
        <v>106</v>
      </c>
      <c r="B816" s="388">
        <f>貸借対照表!I41</f>
        <v>0</v>
      </c>
    </row>
    <row r="817" spans="1:2" s="34" customFormat="1">
      <c r="A817" s="72" t="s">
        <v>107</v>
      </c>
      <c r="B817" s="388">
        <f>貸借対照表!I42</f>
        <v>0</v>
      </c>
    </row>
    <row r="818" spans="1:2" s="34" customFormat="1">
      <c r="A818" s="72" t="s">
        <v>108</v>
      </c>
      <c r="B818" s="388">
        <f>貸借対照表!I43</f>
        <v>0</v>
      </c>
    </row>
    <row r="819" spans="1:2" s="34" customFormat="1">
      <c r="A819" s="72" t="s">
        <v>109</v>
      </c>
      <c r="B819" s="388">
        <f>貸借対照表!I44</f>
        <v>0</v>
      </c>
    </row>
    <row r="820" spans="1:2" s="34" customFormat="1">
      <c r="A820" s="95" t="s">
        <v>112</v>
      </c>
      <c r="B820" s="388">
        <f>SUM(貸借対照表!I40:I44)</f>
        <v>0</v>
      </c>
    </row>
    <row r="821" spans="1:2" s="34" customFormat="1">
      <c r="A821" s="74" t="s">
        <v>167</v>
      </c>
      <c r="B821" s="388">
        <f>貸借対照表!I55</f>
        <v>0</v>
      </c>
    </row>
    <row r="822" spans="1:2" s="34" customFormat="1">
      <c r="A822" s="72" t="s">
        <v>168</v>
      </c>
      <c r="B822" s="388">
        <f>貸借対照表!I56</f>
        <v>0</v>
      </c>
    </row>
    <row r="823" spans="1:2" s="34" customFormat="1">
      <c r="A823" s="72" t="s">
        <v>169</v>
      </c>
      <c r="B823" s="388">
        <f>貸借対照表!I57</f>
        <v>0</v>
      </c>
    </row>
    <row r="824" spans="1:2" s="34" customFormat="1">
      <c r="A824" s="72" t="s">
        <v>170</v>
      </c>
      <c r="B824" s="388">
        <f>貸借対照表!I58</f>
        <v>0</v>
      </c>
    </row>
    <row r="825" spans="1:2" s="34" customFormat="1">
      <c r="A825" s="72" t="s">
        <v>171</v>
      </c>
      <c r="B825" s="388">
        <f>貸借対照表!I59</f>
        <v>0</v>
      </c>
    </row>
    <row r="826" spans="1:2" s="34" customFormat="1">
      <c r="A826" s="72" t="s">
        <v>172</v>
      </c>
      <c r="B826" s="388">
        <f>貸借対照表!I60</f>
        <v>0</v>
      </c>
    </row>
    <row r="827" spans="1:2" s="34" customFormat="1">
      <c r="A827" s="72" t="s">
        <v>173</v>
      </c>
      <c r="B827" s="388">
        <f>貸借対照表!I61</f>
        <v>0</v>
      </c>
    </row>
    <row r="828" spans="1:2" s="34" customFormat="1">
      <c r="A828" s="72" t="s">
        <v>174</v>
      </c>
      <c r="B828" s="388">
        <f>貸借対照表!I62</f>
        <v>0</v>
      </c>
    </row>
    <row r="829" spans="1:2" s="34" customFormat="1">
      <c r="A829" s="72" t="s">
        <v>175</v>
      </c>
      <c r="B829" s="388">
        <f>貸借対照表!I63</f>
        <v>0</v>
      </c>
    </row>
    <row r="830" spans="1:2" s="34" customFormat="1">
      <c r="A830" s="72" t="s">
        <v>176</v>
      </c>
      <c r="B830" s="388">
        <f>貸借対照表!I64</f>
        <v>0</v>
      </c>
    </row>
    <row r="831" spans="1:2" s="34" customFormat="1">
      <c r="A831" s="72" t="s">
        <v>177</v>
      </c>
      <c r="B831" s="388">
        <f>貸借対照表!I65</f>
        <v>0</v>
      </c>
    </row>
    <row r="832" spans="1:2" s="34" customFormat="1">
      <c r="A832" s="72" t="s">
        <v>178</v>
      </c>
      <c r="B832" s="388">
        <f>貸借対照表!I66</f>
        <v>0</v>
      </c>
    </row>
    <row r="833" spans="1:2" s="34" customFormat="1">
      <c r="A833" s="72" t="s">
        <v>179</v>
      </c>
      <c r="B833" s="388">
        <f>貸借対照表!I67</f>
        <v>0</v>
      </c>
    </row>
    <row r="834" spans="1:2" s="34" customFormat="1">
      <c r="A834" s="72" t="s">
        <v>173</v>
      </c>
      <c r="B834" s="388">
        <f>貸借対照表!I68</f>
        <v>0</v>
      </c>
    </row>
    <row r="835" spans="1:2" s="34" customFormat="1">
      <c r="A835" s="72" t="s">
        <v>174</v>
      </c>
      <c r="B835" s="388">
        <f>貸借対照表!I69</f>
        <v>0</v>
      </c>
    </row>
    <row r="836" spans="1:2" s="34" customFormat="1">
      <c r="A836" s="72" t="s">
        <v>175</v>
      </c>
      <c r="B836" s="388">
        <f>貸借対照表!I70</f>
        <v>0</v>
      </c>
    </row>
    <row r="837" spans="1:2" s="34" customFormat="1">
      <c r="A837" s="72" t="s">
        <v>176</v>
      </c>
      <c r="B837" s="388">
        <f>貸借対照表!I71</f>
        <v>0</v>
      </c>
    </row>
    <row r="838" spans="1:2" s="34" customFormat="1">
      <c r="A838" s="72" t="s">
        <v>180</v>
      </c>
      <c r="B838" s="388">
        <f>貸借対照表!I72</f>
        <v>0</v>
      </c>
    </row>
    <row r="839" spans="1:2" s="34" customFormat="1">
      <c r="A839" s="72" t="s">
        <v>181</v>
      </c>
      <c r="B839" s="388">
        <f>貸借対照表!I73</f>
        <v>0</v>
      </c>
    </row>
    <row r="840" spans="1:2" s="34" customFormat="1">
      <c r="A840" s="72" t="s">
        <v>182</v>
      </c>
      <c r="B840" s="388">
        <f>貸借対照表!I74</f>
        <v>0</v>
      </c>
    </row>
    <row r="841" spans="1:2" s="34" customFormat="1">
      <c r="A841" s="74" t="s">
        <v>183</v>
      </c>
      <c r="B841" s="388">
        <f>貸借対照表!I76</f>
        <v>0</v>
      </c>
    </row>
    <row r="842" spans="1:2" s="34" customFormat="1">
      <c r="A842" s="72" t="s">
        <v>184</v>
      </c>
      <c r="B842" s="388">
        <f>貸借対照表!I77</f>
        <v>0</v>
      </c>
    </row>
    <row r="843" spans="1:2" s="34" customFormat="1">
      <c r="A843" s="72" t="s">
        <v>185</v>
      </c>
      <c r="B843" s="388">
        <f>貸借対照表!I78</f>
        <v>0</v>
      </c>
    </row>
    <row r="844" spans="1:2" s="34" customFormat="1">
      <c r="A844" s="72" t="s">
        <v>186</v>
      </c>
      <c r="B844" s="388">
        <f>貸借対照表!I79</f>
        <v>0</v>
      </c>
    </row>
    <row r="845" spans="1:2" s="34" customFormat="1">
      <c r="A845" s="72" t="s">
        <v>173</v>
      </c>
      <c r="B845" s="388">
        <f>貸借対照表!I80</f>
        <v>0</v>
      </c>
    </row>
    <row r="846" spans="1:2" s="34" customFormat="1">
      <c r="A846" s="72" t="s">
        <v>174</v>
      </c>
      <c r="B846" s="388">
        <f>貸借対照表!I81</f>
        <v>0</v>
      </c>
    </row>
    <row r="847" spans="1:2" s="34" customFormat="1">
      <c r="A847" s="72" t="s">
        <v>175</v>
      </c>
      <c r="B847" s="388">
        <f>貸借対照表!I82</f>
        <v>0</v>
      </c>
    </row>
    <row r="848" spans="1:2" s="34" customFormat="1">
      <c r="A848" s="74" t="s">
        <v>187</v>
      </c>
      <c r="B848" s="388">
        <f>貸借対照表!I83</f>
        <v>0</v>
      </c>
    </row>
    <row r="849" spans="1:2" s="34" customFormat="1" ht="14.25" thickBot="1">
      <c r="A849" s="74"/>
      <c r="B849" s="388"/>
    </row>
    <row r="850" spans="1:2" s="34" customFormat="1">
      <c r="A850" s="94" t="s">
        <v>6</v>
      </c>
      <c r="B850" s="385"/>
    </row>
    <row r="851" spans="1:2" s="34" customFormat="1">
      <c r="A851" s="74" t="s">
        <v>188</v>
      </c>
      <c r="B851" s="386"/>
    </row>
    <row r="852" spans="1:2" s="34" customFormat="1">
      <c r="A852" s="72" t="s">
        <v>87</v>
      </c>
      <c r="B852" s="386">
        <f>損益計算書!G2</f>
        <v>0</v>
      </c>
    </row>
    <row r="853" spans="1:2" s="34" customFormat="1">
      <c r="A853" s="74" t="s">
        <v>189</v>
      </c>
      <c r="B853" s="386"/>
    </row>
    <row r="854" spans="1:2" s="34" customFormat="1">
      <c r="A854" s="72" t="s">
        <v>190</v>
      </c>
      <c r="B854" s="388">
        <f>損益計算書!G8</f>
        <v>0</v>
      </c>
    </row>
    <row r="855" spans="1:2" s="34" customFormat="1">
      <c r="A855" s="72" t="s">
        <v>191</v>
      </c>
      <c r="B855" s="388">
        <f>損益計算書!F9</f>
        <v>0</v>
      </c>
    </row>
    <row r="856" spans="1:2" s="34" customFormat="1">
      <c r="A856" s="74" t="s">
        <v>60</v>
      </c>
      <c r="B856" s="388">
        <f>損益計算書!G21</f>
        <v>0</v>
      </c>
    </row>
    <row r="857" spans="1:2" s="34" customFormat="1">
      <c r="A857" s="72" t="s">
        <v>192</v>
      </c>
      <c r="B857" s="388">
        <f>損益計算書!F12</f>
        <v>0</v>
      </c>
    </row>
    <row r="858" spans="1:2" s="34" customFormat="1">
      <c r="A858" s="72" t="s">
        <v>193</v>
      </c>
      <c r="B858" s="388">
        <f>損益計算書!F13</f>
        <v>0</v>
      </c>
    </row>
    <row r="859" spans="1:2" s="34" customFormat="1">
      <c r="A859" s="72" t="s">
        <v>194</v>
      </c>
      <c r="B859" s="388">
        <f>損益計算書!F15</f>
        <v>0</v>
      </c>
    </row>
    <row r="860" spans="1:2" s="34" customFormat="1">
      <c r="A860" s="72" t="s">
        <v>195</v>
      </c>
      <c r="B860" s="388">
        <f>損益計算書!E17</f>
        <v>0</v>
      </c>
    </row>
    <row r="861" spans="1:2" s="34" customFormat="1">
      <c r="A861" s="72" t="s">
        <v>196</v>
      </c>
      <c r="B861" s="388">
        <f>損益計算書!E18</f>
        <v>0</v>
      </c>
    </row>
    <row r="862" spans="1:2" s="34" customFormat="1">
      <c r="A862" s="72" t="s">
        <v>197</v>
      </c>
      <c r="B862" s="388">
        <f>損益計算書!F20</f>
        <v>0</v>
      </c>
    </row>
    <row r="863" spans="1:2" s="34" customFormat="1">
      <c r="A863" s="74" t="s">
        <v>198</v>
      </c>
      <c r="B863" s="388"/>
    </row>
    <row r="864" spans="1:2" s="34" customFormat="1">
      <c r="A864" s="72" t="s">
        <v>199</v>
      </c>
      <c r="B864" s="388">
        <f>損益計算書!G34</f>
        <v>0</v>
      </c>
    </row>
    <row r="865" spans="1:2" s="34" customFormat="1">
      <c r="A865" s="72" t="s">
        <v>200</v>
      </c>
      <c r="B865" s="388">
        <f>損益計算書!F25</f>
        <v>0</v>
      </c>
    </row>
    <row r="866" spans="1:2" s="34" customFormat="1">
      <c r="A866" s="72" t="s">
        <v>201</v>
      </c>
      <c r="B866" s="388">
        <f>損益計算書!F26</f>
        <v>0</v>
      </c>
    </row>
    <row r="867" spans="1:2" s="34" customFormat="1">
      <c r="A867" s="72" t="s">
        <v>202</v>
      </c>
      <c r="B867" s="388">
        <f>損益計算書!F27</f>
        <v>0</v>
      </c>
    </row>
    <row r="868" spans="1:2" s="34" customFormat="1">
      <c r="A868" s="72" t="s">
        <v>203</v>
      </c>
      <c r="B868" s="388">
        <f>損益計算書!F28</f>
        <v>0</v>
      </c>
    </row>
    <row r="869" spans="1:2" s="34" customFormat="1">
      <c r="A869" s="72" t="s">
        <v>204</v>
      </c>
      <c r="B869" s="388">
        <f>損益計算書!F29</f>
        <v>0</v>
      </c>
    </row>
    <row r="870" spans="1:2" s="34" customFormat="1">
      <c r="A870" s="72" t="s">
        <v>205</v>
      </c>
      <c r="B870" s="388">
        <f>損益計算書!F30</f>
        <v>0</v>
      </c>
    </row>
    <row r="871" spans="1:2" s="34" customFormat="1">
      <c r="A871" s="72" t="s">
        <v>206</v>
      </c>
      <c r="B871" s="388">
        <f>損益計算書!F31</f>
        <v>0</v>
      </c>
    </row>
    <row r="872" spans="1:2" s="34" customFormat="1">
      <c r="A872" s="72" t="s">
        <v>207</v>
      </c>
      <c r="B872" s="388">
        <f>損益計算書!F32</f>
        <v>0</v>
      </c>
    </row>
    <row r="873" spans="1:2" s="34" customFormat="1">
      <c r="A873" s="72" t="s">
        <v>208</v>
      </c>
      <c r="B873" s="388">
        <f>損益計算書!F33</f>
        <v>0</v>
      </c>
    </row>
    <row r="874" spans="1:2" s="34" customFormat="1">
      <c r="A874" s="72" t="s">
        <v>209</v>
      </c>
      <c r="B874" s="388">
        <f>損益計算書!F34</f>
        <v>0</v>
      </c>
    </row>
    <row r="875" spans="1:2" s="34" customFormat="1">
      <c r="A875" s="72" t="s">
        <v>210</v>
      </c>
      <c r="B875" s="388">
        <f>損益計算書!G45</f>
        <v>0</v>
      </c>
    </row>
    <row r="876" spans="1:2" s="34" customFormat="1">
      <c r="A876" s="72" t="s">
        <v>200</v>
      </c>
      <c r="B876" s="388">
        <f>損益計算書!F36</f>
        <v>0</v>
      </c>
    </row>
    <row r="877" spans="1:2" s="34" customFormat="1">
      <c r="A877" s="72" t="s">
        <v>201</v>
      </c>
      <c r="B877" s="388">
        <f>損益計算書!F37</f>
        <v>0</v>
      </c>
    </row>
    <row r="878" spans="1:2" s="34" customFormat="1">
      <c r="A878" s="72" t="s">
        <v>202</v>
      </c>
      <c r="B878" s="388">
        <f>損益計算書!F38</f>
        <v>0</v>
      </c>
    </row>
    <row r="879" spans="1:2" s="34" customFormat="1">
      <c r="A879" s="72" t="s">
        <v>203</v>
      </c>
      <c r="B879" s="388">
        <f>損益計算書!F39</f>
        <v>0</v>
      </c>
    </row>
    <row r="880" spans="1:2" s="34" customFormat="1">
      <c r="A880" s="72" t="s">
        <v>204</v>
      </c>
      <c r="B880" s="388">
        <f>損益計算書!F40</f>
        <v>0</v>
      </c>
    </row>
    <row r="881" spans="1:2" s="34" customFormat="1">
      <c r="A881" s="72" t="s">
        <v>205</v>
      </c>
      <c r="B881" s="388">
        <f>損益計算書!F41</f>
        <v>0</v>
      </c>
    </row>
    <row r="882" spans="1:2" s="34" customFormat="1">
      <c r="A882" s="72" t="s">
        <v>206</v>
      </c>
      <c r="B882" s="388">
        <f>損益計算書!F42</f>
        <v>0</v>
      </c>
    </row>
    <row r="883" spans="1:2" s="34" customFormat="1">
      <c r="A883" s="72" t="s">
        <v>207</v>
      </c>
      <c r="B883" s="388">
        <f>損益計算書!F43</f>
        <v>0</v>
      </c>
    </row>
    <row r="884" spans="1:2" s="34" customFormat="1">
      <c r="A884" s="72" t="s">
        <v>208</v>
      </c>
      <c r="B884" s="388">
        <f>損益計算書!F44</f>
        <v>0</v>
      </c>
    </row>
    <row r="885" spans="1:2" s="34" customFormat="1">
      <c r="A885" s="72" t="s">
        <v>209</v>
      </c>
      <c r="B885" s="388">
        <f>損益計算書!F45</f>
        <v>0</v>
      </c>
    </row>
    <row r="886" spans="1:2" s="34" customFormat="1">
      <c r="A886" s="74" t="s">
        <v>211</v>
      </c>
      <c r="B886" s="386"/>
    </row>
    <row r="887" spans="1:2" s="34" customFormat="1">
      <c r="A887" t="s">
        <v>212</v>
      </c>
      <c r="B887" s="388">
        <f>損益計算書!F49</f>
        <v>0</v>
      </c>
    </row>
    <row r="888" spans="1:2" s="34" customFormat="1">
      <c r="A888" t="s">
        <v>213</v>
      </c>
      <c r="B888" s="388">
        <f>損益計算書!F50</f>
        <v>0</v>
      </c>
    </row>
    <row r="889" spans="1:2" s="34" customFormat="1">
      <c r="A889" t="s">
        <v>214</v>
      </c>
      <c r="B889" s="388">
        <f>損益計算書!F51</f>
        <v>0</v>
      </c>
    </row>
    <row r="890" spans="1:2" s="34" customFormat="1">
      <c r="A890" s="72" t="s">
        <v>215</v>
      </c>
      <c r="B890" s="388">
        <f>損益計算書!F52</f>
        <v>0</v>
      </c>
    </row>
    <row r="891" spans="1:2" s="34" customFormat="1">
      <c r="A891" s="72" t="s">
        <v>216</v>
      </c>
      <c r="B891" s="388">
        <f>損益計算書!F53</f>
        <v>0</v>
      </c>
    </row>
    <row r="892" spans="1:2" s="34" customFormat="1">
      <c r="A892" s="72" t="s">
        <v>217</v>
      </c>
      <c r="B892" s="388">
        <f>損益計算書!F54</f>
        <v>0</v>
      </c>
    </row>
    <row r="893" spans="1:2" s="34" customFormat="1">
      <c r="A893" s="72" t="s">
        <v>218</v>
      </c>
      <c r="B893" s="388">
        <f>損益計算書!F55</f>
        <v>0</v>
      </c>
    </row>
    <row r="894" spans="1:2" s="34" customFormat="1">
      <c r="A894" s="72" t="s">
        <v>219</v>
      </c>
      <c r="B894" s="388">
        <f>損益計算書!F56</f>
        <v>0</v>
      </c>
    </row>
    <row r="895" spans="1:2" s="34" customFormat="1">
      <c r="A895" s="72" t="s">
        <v>220</v>
      </c>
      <c r="B895" s="388">
        <f>損益計算書!F57</f>
        <v>0</v>
      </c>
    </row>
    <row r="896" spans="1:2" s="34" customFormat="1">
      <c r="A896" s="72" t="s">
        <v>221</v>
      </c>
      <c r="B896" s="388">
        <f>損益計算書!F58</f>
        <v>0</v>
      </c>
    </row>
    <row r="897" spans="1:2" s="34" customFormat="1">
      <c r="A897" s="72" t="s">
        <v>222</v>
      </c>
      <c r="B897" s="388">
        <f>損益計算書!F59</f>
        <v>0</v>
      </c>
    </row>
    <row r="898" spans="1:2" s="34" customFormat="1">
      <c r="A898" s="72" t="s">
        <v>223</v>
      </c>
      <c r="B898" s="388">
        <f>損益計算書!F60</f>
        <v>0</v>
      </c>
    </row>
    <row r="899" spans="1:2" s="34" customFormat="1">
      <c r="A899" s="72" t="s">
        <v>224</v>
      </c>
      <c r="B899" s="388">
        <f>損益計算書!F61</f>
        <v>0</v>
      </c>
    </row>
    <row r="900" spans="1:2" s="34" customFormat="1">
      <c r="A900" s="72" t="s">
        <v>225</v>
      </c>
      <c r="B900" s="388">
        <f>損益計算書!F62</f>
        <v>0</v>
      </c>
    </row>
    <row r="901" spans="1:2" s="34" customFormat="1">
      <c r="A901" s="72" t="s">
        <v>226</v>
      </c>
      <c r="B901" s="388">
        <f>損益計算書!F63</f>
        <v>0</v>
      </c>
    </row>
    <row r="902" spans="1:2" s="34" customFormat="1">
      <c r="A902" s="72" t="s">
        <v>227</v>
      </c>
      <c r="B902" s="388">
        <f>損益計算書!F64</f>
        <v>0</v>
      </c>
    </row>
    <row r="903" spans="1:2" s="34" customFormat="1">
      <c r="A903" s="72" t="s">
        <v>228</v>
      </c>
      <c r="B903" s="388">
        <f>損益計算書!F65</f>
        <v>0</v>
      </c>
    </row>
    <row r="904" spans="1:2" s="34" customFormat="1">
      <c r="A904" s="72" t="s">
        <v>229</v>
      </c>
      <c r="B904" s="388">
        <f>損益計算書!F66</f>
        <v>0</v>
      </c>
    </row>
    <row r="905" spans="1:2" s="34" customFormat="1">
      <c r="A905" s="72" t="s">
        <v>230</v>
      </c>
      <c r="B905" s="388">
        <f>損益計算書!F67</f>
        <v>0</v>
      </c>
    </row>
    <row r="906" spans="1:2" s="34" customFormat="1">
      <c r="A906" s="72" t="s">
        <v>231</v>
      </c>
      <c r="B906" s="388">
        <f>損益計算書!F68</f>
        <v>0</v>
      </c>
    </row>
    <row r="907" spans="1:2" s="34" customFormat="1">
      <c r="A907" s="72" t="s">
        <v>232</v>
      </c>
      <c r="B907" s="388">
        <f>損益計算書!F69</f>
        <v>0</v>
      </c>
    </row>
    <row r="908" spans="1:2">
      <c r="A908" s="72" t="s">
        <v>233</v>
      </c>
      <c r="B908" s="388">
        <f>損益計算書!F70</f>
        <v>0</v>
      </c>
    </row>
    <row r="909" spans="1:2" s="34" customFormat="1">
      <c r="A909" s="72" t="s">
        <v>234</v>
      </c>
      <c r="B909" s="388">
        <f>損益計算書!F71</f>
        <v>0</v>
      </c>
    </row>
    <row r="910" spans="1:2" s="34" customFormat="1">
      <c r="A910" s="72" t="s">
        <v>235</v>
      </c>
      <c r="B910" s="388">
        <f>損益計算書!F72</f>
        <v>0</v>
      </c>
    </row>
    <row r="911" spans="1:2" s="34" customFormat="1">
      <c r="A911" s="72" t="s">
        <v>236</v>
      </c>
      <c r="B911" s="388">
        <f>損益計算書!F73</f>
        <v>0</v>
      </c>
    </row>
    <row r="912" spans="1:2" s="34" customFormat="1">
      <c r="A912" s="72" t="s">
        <v>237</v>
      </c>
      <c r="B912" s="388">
        <f>損益計算書!F74</f>
        <v>0</v>
      </c>
    </row>
    <row r="913" spans="1:5" s="34" customFormat="1">
      <c r="A913" s="72" t="s">
        <v>238</v>
      </c>
      <c r="B913" s="388">
        <f>損益計算書!F75</f>
        <v>0</v>
      </c>
      <c r="C913" s="72"/>
      <c r="D913" s="72"/>
      <c r="E913" s="72"/>
    </row>
    <row r="914" spans="1:5" s="34" customFormat="1">
      <c r="A914" s="72" t="s">
        <v>239</v>
      </c>
      <c r="B914" s="388">
        <f>損益計算書!F76</f>
        <v>0</v>
      </c>
      <c r="C914" s="72"/>
      <c r="D914" s="72"/>
      <c r="E914" s="72"/>
    </row>
    <row r="915" spans="1:5" s="34" customFormat="1">
      <c r="A915" s="72" t="str">
        <f>損益計算書!D77</f>
        <v>役員賞与</v>
      </c>
      <c r="B915" s="388">
        <f>損益計算書!F77</f>
        <v>0</v>
      </c>
      <c r="C915" s="72"/>
      <c r="D915" s="347"/>
      <c r="E915"/>
    </row>
    <row r="916" spans="1:5" s="34" customFormat="1">
      <c r="A916" s="72" t="str">
        <f>損益計算書!D78</f>
        <v>役員退職金</v>
      </c>
      <c r="B916" s="388">
        <f>損益計算書!F78</f>
        <v>0</v>
      </c>
      <c r="C916" s="72"/>
      <c r="D916" s="347"/>
      <c r="E916"/>
    </row>
    <row r="917" spans="1:5" s="34" customFormat="1">
      <c r="A917" s="72" t="str">
        <f>損益計算書!D79</f>
        <v>役員退職慰労引当金</v>
      </c>
      <c r="B917" s="388">
        <f>損益計算書!F79</f>
        <v>0</v>
      </c>
      <c r="C917" s="72"/>
      <c r="D917" s="347"/>
      <c r="E917"/>
    </row>
    <row r="918" spans="1:5" s="34" customFormat="1">
      <c r="A918" s="72" t="str">
        <f>損益計算書!D80</f>
        <v>その他人件費</v>
      </c>
      <c r="B918" s="388">
        <f>損益計算書!F80</f>
        <v>0</v>
      </c>
      <c r="C918" s="72"/>
      <c r="D918" s="347"/>
      <c r="E918"/>
    </row>
    <row r="919" spans="1:5" s="34" customFormat="1">
      <c r="A919" s="72" t="str">
        <f>損益計算書!D81</f>
        <v>その他</v>
      </c>
      <c r="B919" s="388">
        <f>損益計算書!F81</f>
        <v>0</v>
      </c>
      <c r="C919" s="72"/>
      <c r="D919" s="347"/>
      <c r="E919"/>
    </row>
    <row r="920" spans="1:5">
      <c r="A920" s="72">
        <f>損益計算書!D82</f>
        <v>0</v>
      </c>
      <c r="B920" s="388">
        <f>損益計算書!F82</f>
        <v>0</v>
      </c>
      <c r="C920" s="72"/>
      <c r="D920" s="347"/>
      <c r="E920"/>
    </row>
    <row r="921" spans="1:5" s="34" customFormat="1">
      <c r="A921" s="95" t="s">
        <v>240</v>
      </c>
      <c r="B921" s="388">
        <f>SUM(損益計算書!F77:F82)</f>
        <v>0</v>
      </c>
      <c r="C921" s="72"/>
      <c r="D921" s="72"/>
      <c r="E921" s="72"/>
    </row>
    <row r="922" spans="1:5" s="34" customFormat="1">
      <c r="A922" s="74" t="s">
        <v>241</v>
      </c>
      <c r="B922" s="386"/>
      <c r="C922" s="72"/>
      <c r="D922" s="72"/>
      <c r="E922" s="72"/>
    </row>
    <row r="923" spans="1:5" s="34" customFormat="1">
      <c r="A923" s="72" t="s">
        <v>242</v>
      </c>
      <c r="B923" s="388">
        <f>損益計算書!F86</f>
        <v>0</v>
      </c>
      <c r="C923" s="72"/>
      <c r="D923" s="72"/>
      <c r="E923" s="72"/>
    </row>
    <row r="924" spans="1:5" s="34" customFormat="1">
      <c r="A924" s="72" t="s">
        <v>243</v>
      </c>
      <c r="B924" s="388">
        <f>損益計算書!F87</f>
        <v>0</v>
      </c>
      <c r="C924" s="72"/>
      <c r="D924" s="72"/>
      <c r="E924" s="72"/>
    </row>
    <row r="925" spans="1:5" s="34" customFormat="1">
      <c r="A925" s="72" t="s">
        <v>244</v>
      </c>
      <c r="B925" s="388">
        <f>損益計算書!F88</f>
        <v>0</v>
      </c>
      <c r="C925" s="72"/>
      <c r="D925" s="72"/>
      <c r="E925" s="72"/>
    </row>
    <row r="926" spans="1:5" s="34" customFormat="1">
      <c r="A926" s="72" t="s">
        <v>245</v>
      </c>
      <c r="B926" s="388">
        <f>損益計算書!F89</f>
        <v>0</v>
      </c>
      <c r="C926" s="72"/>
      <c r="D926" s="72"/>
      <c r="E926" s="72"/>
    </row>
    <row r="927" spans="1:5" s="34" customFormat="1">
      <c r="A927" s="72" t="s">
        <v>105</v>
      </c>
      <c r="B927" s="388">
        <f>損益計算書!F90</f>
        <v>0</v>
      </c>
      <c r="C927" s="72"/>
      <c r="D927" s="72"/>
      <c r="E927" s="72"/>
    </row>
    <row r="928" spans="1:5" s="34" customFormat="1">
      <c r="A928" s="72" t="s">
        <v>106</v>
      </c>
      <c r="B928" s="388">
        <f>損益計算書!F91</f>
        <v>0</v>
      </c>
      <c r="C928" s="72"/>
      <c r="D928" s="72"/>
      <c r="E928" s="72"/>
    </row>
    <row r="929" spans="1:2" s="34" customFormat="1">
      <c r="A929" s="72" t="s">
        <v>107</v>
      </c>
      <c r="B929" s="388">
        <f>損益計算書!F92</f>
        <v>0</v>
      </c>
    </row>
    <row r="930" spans="1:2" s="34" customFormat="1">
      <c r="A930" s="72" t="s">
        <v>108</v>
      </c>
      <c r="B930" s="388">
        <f>損益計算書!F93</f>
        <v>0</v>
      </c>
    </row>
    <row r="931" spans="1:2" s="34" customFormat="1">
      <c r="A931" s="72" t="s">
        <v>109</v>
      </c>
      <c r="B931" s="388">
        <f>損益計算書!F94</f>
        <v>0</v>
      </c>
    </row>
    <row r="932" spans="1:2">
      <c r="A932" s="72" t="s">
        <v>110</v>
      </c>
      <c r="B932" s="388">
        <f>損益計算書!F95</f>
        <v>0</v>
      </c>
    </row>
    <row r="933" spans="1:2" s="34" customFormat="1">
      <c r="A933" s="95" t="s">
        <v>240</v>
      </c>
      <c r="B933" s="388">
        <f>SUM(損益計算書!F90:F95)</f>
        <v>0</v>
      </c>
    </row>
    <row r="934" spans="1:2" s="34" customFormat="1">
      <c r="A934" s="74" t="s">
        <v>246</v>
      </c>
      <c r="B934" s="386"/>
    </row>
    <row r="935" spans="1:2" s="34" customFormat="1">
      <c r="A935" s="72" t="s">
        <v>247</v>
      </c>
      <c r="B935" s="388">
        <f>損益計算書!F97</f>
        <v>0</v>
      </c>
    </row>
    <row r="936" spans="1:2" s="34" customFormat="1">
      <c r="A936" s="72" t="s">
        <v>248</v>
      </c>
      <c r="B936" s="388">
        <f>損益計算書!F98</f>
        <v>0</v>
      </c>
    </row>
    <row r="937" spans="1:2" s="34" customFormat="1">
      <c r="A937" s="72" t="s">
        <v>249</v>
      </c>
      <c r="B937" s="388">
        <f>損益計算書!F99</f>
        <v>0</v>
      </c>
    </row>
    <row r="938" spans="1:2" s="34" customFormat="1">
      <c r="A938" s="72" t="s">
        <v>250</v>
      </c>
      <c r="B938" s="388">
        <f>損益計算書!F100</f>
        <v>0</v>
      </c>
    </row>
    <row r="939" spans="1:2" s="34" customFormat="1">
      <c r="A939" s="72" t="s">
        <v>105</v>
      </c>
      <c r="B939" s="388">
        <f>損益計算書!F101</f>
        <v>0</v>
      </c>
    </row>
    <row r="940" spans="1:2" s="34" customFormat="1">
      <c r="A940" s="72" t="s">
        <v>106</v>
      </c>
      <c r="B940" s="388">
        <f>損益計算書!F102</f>
        <v>0</v>
      </c>
    </row>
    <row r="941" spans="1:2" s="34" customFormat="1">
      <c r="A941" s="72" t="s">
        <v>107</v>
      </c>
      <c r="B941" s="388">
        <f>損益計算書!F103</f>
        <v>0</v>
      </c>
    </row>
    <row r="942" spans="1:2" s="34" customFormat="1">
      <c r="A942" s="72" t="s">
        <v>108</v>
      </c>
      <c r="B942" s="388">
        <f>損益計算書!F104</f>
        <v>0</v>
      </c>
    </row>
    <row r="943" spans="1:2" s="34" customFormat="1">
      <c r="A943" s="72" t="s">
        <v>109</v>
      </c>
      <c r="B943" s="388">
        <f>損益計算書!F105</f>
        <v>0</v>
      </c>
    </row>
    <row r="944" spans="1:2" s="34" customFormat="1">
      <c r="A944" s="72" t="s">
        <v>110</v>
      </c>
      <c r="B944" s="388">
        <f>損益計算書!F106</f>
        <v>0</v>
      </c>
    </row>
    <row r="945" spans="1:2" s="34" customFormat="1">
      <c r="A945" s="95" t="s">
        <v>240</v>
      </c>
      <c r="B945" s="388">
        <f>SUM(損益計算書!F101:F106)</f>
        <v>0</v>
      </c>
    </row>
    <row r="946" spans="1:2" s="34" customFormat="1">
      <c r="A946" s="74" t="s">
        <v>251</v>
      </c>
      <c r="B946" s="386"/>
    </row>
    <row r="947" spans="1:2" s="34" customFormat="1">
      <c r="A947" s="72" t="s">
        <v>252</v>
      </c>
      <c r="B947" s="388">
        <f>損益計算書!E110</f>
        <v>0</v>
      </c>
    </row>
    <row r="948" spans="1:2" s="34" customFormat="1">
      <c r="A948" s="72" t="s">
        <v>253</v>
      </c>
      <c r="B948" s="388">
        <f>損益計算書!E111</f>
        <v>0</v>
      </c>
    </row>
    <row r="949" spans="1:2" s="34" customFormat="1">
      <c r="A949" s="72" t="s">
        <v>254</v>
      </c>
      <c r="B949" s="388">
        <f>損益計算書!E112</f>
        <v>0</v>
      </c>
    </row>
    <row r="950" spans="1:2" s="34" customFormat="1">
      <c r="A950" s="72" t="s">
        <v>255</v>
      </c>
      <c r="B950" s="388">
        <f>損益計算書!E113</f>
        <v>0</v>
      </c>
    </row>
    <row r="951" spans="1:2" s="34" customFormat="1">
      <c r="A951" s="72" t="s">
        <v>256</v>
      </c>
      <c r="B951" s="388">
        <f>損益計算書!E114</f>
        <v>0</v>
      </c>
    </row>
    <row r="952" spans="1:2" s="34" customFormat="1">
      <c r="A952" s="72" t="s">
        <v>257</v>
      </c>
      <c r="B952" s="388">
        <f>損益計算書!E115</f>
        <v>0</v>
      </c>
    </row>
    <row r="953" spans="1:2" s="34" customFormat="1">
      <c r="A953" s="72" t="s">
        <v>258</v>
      </c>
      <c r="B953" s="388">
        <f>損益計算書!E116</f>
        <v>0</v>
      </c>
    </row>
    <row r="954" spans="1:2" s="34" customFormat="1">
      <c r="A954" s="72" t="s">
        <v>259</v>
      </c>
      <c r="B954" s="388">
        <f>損益計算書!E117</f>
        <v>0</v>
      </c>
    </row>
    <row r="955" spans="1:2" s="34" customFormat="1">
      <c r="A955" s="72" t="s">
        <v>253</v>
      </c>
      <c r="B955" s="388">
        <f>損益計算書!E118</f>
        <v>0</v>
      </c>
    </row>
    <row r="956" spans="1:2" s="34" customFormat="1">
      <c r="A956" s="72" t="s">
        <v>254</v>
      </c>
      <c r="B956" s="388">
        <f>損益計算書!E119</f>
        <v>0</v>
      </c>
    </row>
    <row r="957" spans="1:2" s="34" customFormat="1">
      <c r="A957" s="72" t="s">
        <v>255</v>
      </c>
      <c r="B957" s="388">
        <f>損益計算書!E120</f>
        <v>0</v>
      </c>
    </row>
    <row r="958" spans="1:2" s="34" customFormat="1">
      <c r="A958" s="72" t="s">
        <v>256</v>
      </c>
      <c r="B958" s="388">
        <f>損益計算書!E121</f>
        <v>0</v>
      </c>
    </row>
    <row r="959" spans="1:2" s="34" customFormat="1">
      <c r="A959" s="72" t="s">
        <v>260</v>
      </c>
      <c r="B959" s="388">
        <f>損益計算書!E122</f>
        <v>0</v>
      </c>
    </row>
    <row r="960" spans="1:2" s="34" customFormat="1">
      <c r="A960" s="72" t="s">
        <v>253</v>
      </c>
      <c r="B960" s="388">
        <f>損益計算書!E123</f>
        <v>0</v>
      </c>
    </row>
    <row r="961" spans="1:2" s="34" customFormat="1">
      <c r="A961" s="72" t="s">
        <v>254</v>
      </c>
      <c r="B961" s="388">
        <f>損益計算書!E124</f>
        <v>0</v>
      </c>
    </row>
    <row r="962" spans="1:2" s="34" customFormat="1">
      <c r="A962" s="74" t="s">
        <v>261</v>
      </c>
      <c r="B962" s="386"/>
    </row>
    <row r="963" spans="1:2" s="34" customFormat="1">
      <c r="A963" s="72" t="s">
        <v>262</v>
      </c>
      <c r="B963" s="388">
        <f>損益計算書!E126</f>
        <v>0</v>
      </c>
    </row>
    <row r="964" spans="1:2" s="34" customFormat="1">
      <c r="A964" s="72" t="s">
        <v>253</v>
      </c>
      <c r="B964" s="388">
        <f>損益計算書!E127</f>
        <v>0</v>
      </c>
    </row>
    <row r="965" spans="1:2" s="34" customFormat="1">
      <c r="A965" s="72" t="s">
        <v>254</v>
      </c>
      <c r="B965" s="388">
        <f>損益計算書!E128</f>
        <v>0</v>
      </c>
    </row>
    <row r="966" spans="1:2" s="34" customFormat="1">
      <c r="A966" s="72" t="s">
        <v>255</v>
      </c>
      <c r="B966" s="388">
        <f>損益計算書!E129</f>
        <v>0</v>
      </c>
    </row>
    <row r="967" spans="1:2" s="34" customFormat="1">
      <c r="A967" s="72" t="s">
        <v>263</v>
      </c>
      <c r="B967" s="388">
        <f>損益計算書!E130</f>
        <v>0</v>
      </c>
    </row>
    <row r="968" spans="1:2" s="34" customFormat="1">
      <c r="A968" s="72" t="s">
        <v>253</v>
      </c>
      <c r="B968" s="388">
        <f>損益計算書!E131</f>
        <v>0</v>
      </c>
    </row>
    <row r="969" spans="1:2" s="34" customFormat="1">
      <c r="A969" s="72" t="s">
        <v>254</v>
      </c>
      <c r="B969" s="388">
        <f>損益計算書!E132</f>
        <v>0</v>
      </c>
    </row>
    <row r="970" spans="1:2" s="34" customFormat="1">
      <c r="A970" s="72" t="s">
        <v>255</v>
      </c>
      <c r="B970" s="388">
        <f>損益計算書!E133</f>
        <v>0</v>
      </c>
    </row>
    <row r="971" spans="1:2" s="34" customFormat="1">
      <c r="A971" s="72" t="s">
        <v>264</v>
      </c>
      <c r="B971" s="388">
        <f>損益計算書!E134</f>
        <v>0</v>
      </c>
    </row>
    <row r="972" spans="1:2" s="34" customFormat="1">
      <c r="A972" s="72" t="s">
        <v>253</v>
      </c>
      <c r="B972" s="388">
        <f>損益計算書!E135</f>
        <v>0</v>
      </c>
    </row>
    <row r="973" spans="1:2" s="34" customFormat="1">
      <c r="A973" s="72" t="s">
        <v>254</v>
      </c>
      <c r="B973" s="388">
        <f>損益計算書!E136</f>
        <v>0</v>
      </c>
    </row>
    <row r="974" spans="1:2" s="34" customFormat="1">
      <c r="A974" s="72" t="s">
        <v>255</v>
      </c>
      <c r="B974" s="388">
        <f>損益計算書!E137</f>
        <v>0</v>
      </c>
    </row>
    <row r="975" spans="1:2" s="34" customFormat="1">
      <c r="A975" s="72" t="s">
        <v>265</v>
      </c>
      <c r="B975" s="388">
        <f>損益計算書!E138</f>
        <v>0</v>
      </c>
    </row>
    <row r="976" spans="1:2" s="34" customFormat="1">
      <c r="A976" s="72" t="s">
        <v>253</v>
      </c>
      <c r="B976" s="388">
        <f>損益計算書!E139</f>
        <v>0</v>
      </c>
    </row>
    <row r="977" spans="1:2" s="34" customFormat="1">
      <c r="A977" s="72" t="s">
        <v>254</v>
      </c>
      <c r="B977" s="388">
        <f>損益計算書!E140</f>
        <v>0</v>
      </c>
    </row>
    <row r="978" spans="1:2" s="34" customFormat="1">
      <c r="A978" s="72" t="s">
        <v>255</v>
      </c>
      <c r="B978" s="388">
        <f>損益計算書!E141</f>
        <v>0</v>
      </c>
    </row>
    <row r="979" spans="1:2" s="34" customFormat="1">
      <c r="A979" s="72" t="s">
        <v>266</v>
      </c>
      <c r="B979" s="388">
        <f>損益計算書!E142</f>
        <v>0</v>
      </c>
    </row>
    <row r="980" spans="1:2" s="34" customFormat="1">
      <c r="A980" s="72" t="s">
        <v>253</v>
      </c>
      <c r="B980" s="388">
        <f>損益計算書!E143</f>
        <v>0</v>
      </c>
    </row>
    <row r="981" spans="1:2" s="34" customFormat="1">
      <c r="A981" s="72" t="s">
        <v>254</v>
      </c>
      <c r="B981" s="388">
        <f>損益計算書!E144</f>
        <v>0</v>
      </c>
    </row>
    <row r="982" spans="1:2" s="34" customFormat="1">
      <c r="A982" s="72" t="s">
        <v>255</v>
      </c>
      <c r="B982" s="388">
        <f>損益計算書!E145</f>
        <v>0</v>
      </c>
    </row>
    <row r="983" spans="1:2" s="34" customFormat="1">
      <c r="A983" s="74" t="s">
        <v>267</v>
      </c>
      <c r="B983" s="388">
        <f>損益計算書!G146</f>
        <v>0</v>
      </c>
    </row>
    <row r="984" spans="1:2" s="34" customFormat="1">
      <c r="A984" s="74" t="s">
        <v>268</v>
      </c>
      <c r="B984" s="388">
        <f>損益計算書!G147</f>
        <v>0</v>
      </c>
    </row>
    <row r="985" spans="1:2" s="34" customFormat="1">
      <c r="A985" s="74" t="s">
        <v>269</v>
      </c>
      <c r="B985" s="388">
        <f>損益計算書!G149</f>
        <v>0</v>
      </c>
    </row>
    <row r="986" spans="1:2" s="34" customFormat="1">
      <c r="A986" s="74" t="s">
        <v>270</v>
      </c>
      <c r="B986" s="388">
        <f>損益計算書!G150</f>
        <v>0</v>
      </c>
    </row>
    <row r="987" spans="1:2" ht="14.25" thickBot="1">
      <c r="B987" s="72"/>
    </row>
    <row r="988" spans="1:2">
      <c r="A988" s="321" t="s">
        <v>271</v>
      </c>
      <c r="B988" s="389"/>
    </row>
    <row r="989" spans="1:2">
      <c r="A989" s="74" t="s">
        <v>272</v>
      </c>
      <c r="B989" s="370"/>
    </row>
    <row r="990" spans="1:2">
      <c r="A990" s="74" t="s">
        <v>273</v>
      </c>
      <c r="B990" s="370"/>
    </row>
    <row r="991" spans="1:2">
      <c r="A991" s="74" t="str">
        <f>卸売業務の状況３!B5</f>
        <v>定率出荷奨励金</v>
      </c>
      <c r="B991" s="370"/>
    </row>
    <row r="992" spans="1:2">
      <c r="A992" s="74" t="str">
        <f>卸売業務の状況３!C5</f>
        <v/>
      </c>
      <c r="B992" s="370"/>
    </row>
    <row r="993" spans="1:2">
      <c r="A993" s="72">
        <f>卸売業務の状況３!D5</f>
        <v>0</v>
      </c>
      <c r="B993" s="370">
        <f>卸売業務の状況３!E5</f>
        <v>0</v>
      </c>
    </row>
    <row r="994" spans="1:2">
      <c r="A994" s="72">
        <f>卸売業務の状況３!D6</f>
        <v>0</v>
      </c>
      <c r="B994" s="370">
        <f>卸売業務の状況３!E6</f>
        <v>0</v>
      </c>
    </row>
    <row r="995" spans="1:2">
      <c r="A995" s="72">
        <f>卸売業務の状況３!D7</f>
        <v>0</v>
      </c>
      <c r="B995" s="370">
        <f>卸売業務の状況３!E7</f>
        <v>0</v>
      </c>
    </row>
    <row r="996" spans="1:2">
      <c r="A996" s="72">
        <f>卸売業務の状況３!D8</f>
        <v>0</v>
      </c>
      <c r="B996" s="370">
        <f>卸売業務の状況３!E8</f>
        <v>0</v>
      </c>
    </row>
    <row r="997" spans="1:2">
      <c r="A997" s="72">
        <f>卸売業務の状況３!D9</f>
        <v>0</v>
      </c>
      <c r="B997" s="370">
        <f>卸売業務の状況３!E9</f>
        <v>0</v>
      </c>
    </row>
    <row r="998" spans="1:2">
      <c r="A998" s="72">
        <f>卸売業務の状況３!D10</f>
        <v>0</v>
      </c>
      <c r="B998" s="370">
        <f>卸売業務の状況３!E10</f>
        <v>0</v>
      </c>
    </row>
    <row r="999" spans="1:2">
      <c r="A999" s="72">
        <f>卸売業務の状況３!D11</f>
        <v>0</v>
      </c>
      <c r="B999" s="370">
        <f>卸売業務の状況３!E11</f>
        <v>0</v>
      </c>
    </row>
    <row r="1000" spans="1:2">
      <c r="A1000" s="72">
        <f>卸売業務の状況３!D12</f>
        <v>0</v>
      </c>
      <c r="B1000" s="370">
        <f>卸売業務の状況３!E12</f>
        <v>0</v>
      </c>
    </row>
    <row r="1001" spans="1:2">
      <c r="A1001" s="72">
        <f>卸売業務の状況３!D13</f>
        <v>0</v>
      </c>
      <c r="B1001" s="370">
        <f>卸売業務の状況３!E13</f>
        <v>0</v>
      </c>
    </row>
    <row r="1002" spans="1:2">
      <c r="A1002" s="72">
        <f>卸売業務の状況３!D14</f>
        <v>0</v>
      </c>
      <c r="B1002" s="370">
        <f>卸売業務の状況３!E14</f>
        <v>0</v>
      </c>
    </row>
    <row r="1003" spans="1:2">
      <c r="A1003" s="72">
        <f>卸売業務の状況３!D15</f>
        <v>0</v>
      </c>
      <c r="B1003" s="370">
        <f>卸売業務の状況３!E15</f>
        <v>0</v>
      </c>
    </row>
    <row r="1004" spans="1:2">
      <c r="A1004" s="72">
        <f>卸売業務の状況３!D16</f>
        <v>0</v>
      </c>
      <c r="B1004" s="371">
        <f>卸売業務の状況３!E16</f>
        <v>0</v>
      </c>
    </row>
    <row r="1005" spans="1:2">
      <c r="A1005" s="72">
        <f>卸売業務の状況３!D17</f>
        <v>0</v>
      </c>
      <c r="B1005" s="371">
        <f>卸売業務の状況３!E17</f>
        <v>0</v>
      </c>
    </row>
    <row r="1006" spans="1:2">
      <c r="A1006" s="72">
        <f>卸売業務の状況３!D18</f>
        <v>0</v>
      </c>
      <c r="B1006" s="371">
        <f>卸売業務の状況３!E18</f>
        <v>0</v>
      </c>
    </row>
    <row r="1007" spans="1:2">
      <c r="A1007" s="74" t="str">
        <f>卸売業務の状況３!C19</f>
        <v/>
      </c>
      <c r="B1007" s="371"/>
    </row>
    <row r="1008" spans="1:2">
      <c r="A1008" s="72">
        <f>卸売業務の状況３!D19</f>
        <v>0</v>
      </c>
      <c r="B1008" s="371">
        <f>卸売業務の状況３!E19</f>
        <v>0</v>
      </c>
    </row>
    <row r="1009" spans="1:2">
      <c r="A1009" s="72">
        <f>卸売業務の状況３!D20</f>
        <v>0</v>
      </c>
      <c r="B1009" s="371">
        <f>卸売業務の状況３!E20</f>
        <v>0</v>
      </c>
    </row>
    <row r="1010" spans="1:2">
      <c r="A1010" s="72">
        <f>卸売業務の状況３!D21</f>
        <v>0</v>
      </c>
      <c r="B1010" s="371">
        <f>卸売業務の状況３!E21</f>
        <v>0</v>
      </c>
    </row>
    <row r="1011" spans="1:2">
      <c r="A1011" s="72">
        <f>卸売業務の状況３!D22</f>
        <v>0</v>
      </c>
      <c r="B1011" s="371">
        <f>卸売業務の状況３!E22</f>
        <v>0</v>
      </c>
    </row>
    <row r="1012" spans="1:2">
      <c r="A1012" s="72">
        <f>卸売業務の状況３!D23</f>
        <v>0</v>
      </c>
      <c r="B1012" s="371">
        <f>卸売業務の状況３!E23</f>
        <v>0</v>
      </c>
    </row>
    <row r="1013" spans="1:2">
      <c r="A1013" s="72">
        <f>卸売業務の状況３!D24</f>
        <v>0</v>
      </c>
      <c r="B1013" s="371">
        <f>卸売業務の状況３!E24</f>
        <v>0</v>
      </c>
    </row>
    <row r="1014" spans="1:2">
      <c r="A1014" s="72">
        <f>卸売業務の状況３!D25</f>
        <v>0</v>
      </c>
      <c r="B1014" s="371">
        <f>卸売業務の状況３!E25</f>
        <v>0</v>
      </c>
    </row>
    <row r="1015" spans="1:2">
      <c r="A1015" s="72">
        <f>卸売業務の状況３!D26</f>
        <v>0</v>
      </c>
      <c r="B1015" s="371">
        <f>卸売業務の状況３!E26</f>
        <v>0</v>
      </c>
    </row>
    <row r="1016" spans="1:2">
      <c r="A1016" s="72">
        <f>卸売業務の状況３!D27</f>
        <v>0</v>
      </c>
      <c r="B1016" s="371">
        <f>卸売業務の状況３!E27</f>
        <v>0</v>
      </c>
    </row>
    <row r="1017" spans="1:2">
      <c r="A1017" s="72">
        <f>卸売業務の状況３!D28</f>
        <v>0</v>
      </c>
      <c r="B1017" s="371">
        <f>卸売業務の状況３!E28</f>
        <v>0</v>
      </c>
    </row>
    <row r="1018" spans="1:2">
      <c r="A1018" s="72">
        <f>卸売業務の状況３!D29</f>
        <v>0</v>
      </c>
      <c r="B1018" s="371">
        <f>卸売業務の状況３!E29</f>
        <v>0</v>
      </c>
    </row>
    <row r="1019" spans="1:2">
      <c r="A1019" s="72">
        <f>卸売業務の状況３!D30</f>
        <v>0</v>
      </c>
      <c r="B1019" s="371">
        <f>卸売業務の状況３!E30</f>
        <v>0</v>
      </c>
    </row>
    <row r="1020" spans="1:2">
      <c r="A1020" s="72">
        <f>卸売業務の状況３!D31</f>
        <v>0</v>
      </c>
      <c r="B1020" s="371">
        <f>卸売業務の状況３!E31</f>
        <v>0</v>
      </c>
    </row>
    <row r="1021" spans="1:2">
      <c r="A1021" s="72">
        <f>卸売業務の状況３!D32</f>
        <v>0</v>
      </c>
      <c r="B1021" s="371">
        <f>卸売業務の状況３!E32</f>
        <v>0</v>
      </c>
    </row>
    <row r="1022" spans="1:2">
      <c r="A1022" s="74" t="str">
        <f>卸売業務の状況３!C33</f>
        <v/>
      </c>
      <c r="B1022" s="371"/>
    </row>
    <row r="1023" spans="1:2">
      <c r="A1023" s="72" t="str">
        <f>卸売業務の状況３!D33</f>
        <v>5/1000未満</v>
      </c>
      <c r="B1023" s="371">
        <f>卸売業務の状況３!E33</f>
        <v>0</v>
      </c>
    </row>
    <row r="1024" spans="1:2">
      <c r="A1024" s="72" t="str">
        <f>卸売業務の状況３!D34</f>
        <v>5以上～10未満/1000</v>
      </c>
      <c r="B1024" s="371">
        <f>卸売業務の状況３!E34</f>
        <v>0</v>
      </c>
    </row>
    <row r="1025" spans="1:2">
      <c r="A1025" s="72" t="str">
        <f>卸売業務の状況３!D35</f>
        <v>10以上～15未満/1000</v>
      </c>
      <c r="B1025" s="371">
        <f>卸売業務の状況３!E35</f>
        <v>0</v>
      </c>
    </row>
    <row r="1026" spans="1:2">
      <c r="A1026" s="72" t="str">
        <f>卸売業務の状況３!D36</f>
        <v>15以上～20未満/1000</v>
      </c>
      <c r="B1026" s="371">
        <f>卸売業務の状況３!E36</f>
        <v>0</v>
      </c>
    </row>
    <row r="1027" spans="1:2">
      <c r="A1027" s="72" t="str">
        <f>卸売業務の状況３!D37</f>
        <v>20以上～25未満/1000</v>
      </c>
      <c r="B1027" s="371">
        <f>卸売業務の状況３!E37</f>
        <v>0</v>
      </c>
    </row>
    <row r="1028" spans="1:2">
      <c r="A1028" s="72" t="str">
        <f>卸売業務の状況３!D38</f>
        <v>25以上～30未満/1000</v>
      </c>
      <c r="B1028" s="371">
        <f>卸売業務の状況３!E38</f>
        <v>0</v>
      </c>
    </row>
    <row r="1029" spans="1:2">
      <c r="A1029" s="72" t="str">
        <f>卸売業務の状況３!D39</f>
        <v>30以上～40未満/1000</v>
      </c>
      <c r="B1029" s="371">
        <f>卸売業務の状況３!E39</f>
        <v>0</v>
      </c>
    </row>
    <row r="1030" spans="1:2">
      <c r="A1030" s="72" t="str">
        <f>卸売業務の状況３!D40</f>
        <v>40以上～50未満/1000</v>
      </c>
      <c r="B1030" s="371">
        <f>卸売業務の状況３!E40</f>
        <v>0</v>
      </c>
    </row>
    <row r="1031" spans="1:2">
      <c r="A1031" s="72" t="str">
        <f>卸売業務の状況３!D41</f>
        <v>50以上～60未満/1000</v>
      </c>
      <c r="B1031" s="371">
        <f>卸売業務の状況３!E41</f>
        <v>0</v>
      </c>
    </row>
    <row r="1032" spans="1:2">
      <c r="A1032" s="72" t="str">
        <f>卸売業務の状況３!D42</f>
        <v>60以上～70未満/1000</v>
      </c>
      <c r="B1032" s="371">
        <f>卸売業務の状況３!E42</f>
        <v>0</v>
      </c>
    </row>
    <row r="1033" spans="1:2">
      <c r="A1033" s="72" t="str">
        <f>卸売業務の状況３!D43</f>
        <v>70以上～80未満/1000</v>
      </c>
      <c r="B1033" s="371">
        <f>卸売業務の状況３!E43</f>
        <v>0</v>
      </c>
    </row>
    <row r="1034" spans="1:2">
      <c r="A1034" s="72" t="str">
        <f>卸売業務の状況３!D44</f>
        <v>80以上～90未満/1000</v>
      </c>
      <c r="B1034" s="371">
        <f>卸売業務の状況３!E44</f>
        <v>0</v>
      </c>
    </row>
    <row r="1035" spans="1:2">
      <c r="A1035" s="72" t="str">
        <f>卸売業務の状況３!D45</f>
        <v>90以上～100未満/1000</v>
      </c>
      <c r="B1035" s="371">
        <f>卸売業務の状況３!E45</f>
        <v>0</v>
      </c>
    </row>
    <row r="1036" spans="1:2">
      <c r="A1036" s="72" t="str">
        <f>卸売業務の状況３!D46</f>
        <v>100/1000以上</v>
      </c>
      <c r="B1036" s="371">
        <f>卸売業務の状況３!E46</f>
        <v>0</v>
      </c>
    </row>
    <row r="1037" spans="1:2">
      <c r="A1037" s="74" t="str">
        <f>卸売業務の状況３!C47</f>
        <v/>
      </c>
      <c r="B1037" s="371"/>
    </row>
    <row r="1038" spans="1:2">
      <c r="A1038" s="72">
        <f>卸売業務の状況３!D47</f>
        <v>0</v>
      </c>
      <c r="B1038" s="371">
        <f>卸売業務の状況３!E47</f>
        <v>0</v>
      </c>
    </row>
    <row r="1039" spans="1:2">
      <c r="A1039" s="72">
        <f>卸売業務の状況３!D48</f>
        <v>0</v>
      </c>
      <c r="B1039" s="371">
        <f>卸売業務の状況３!E48</f>
        <v>0</v>
      </c>
    </row>
    <row r="1040" spans="1:2">
      <c r="A1040" s="72">
        <f>卸売業務の状況３!D49</f>
        <v>0</v>
      </c>
      <c r="B1040" s="371">
        <f>卸売業務の状況３!E49</f>
        <v>0</v>
      </c>
    </row>
    <row r="1041" spans="1:2">
      <c r="A1041" s="72">
        <f>卸売業務の状況３!D50</f>
        <v>0</v>
      </c>
      <c r="B1041" s="371">
        <f>卸売業務の状況３!E50</f>
        <v>0</v>
      </c>
    </row>
    <row r="1042" spans="1:2">
      <c r="A1042" s="72">
        <f>卸売業務の状況３!D51</f>
        <v>0</v>
      </c>
      <c r="B1042" s="371">
        <f>卸売業務の状況３!E51</f>
        <v>0</v>
      </c>
    </row>
    <row r="1043" spans="1:2">
      <c r="A1043" s="72">
        <f>卸売業務の状況３!D52</f>
        <v>0</v>
      </c>
      <c r="B1043" s="371">
        <f>卸売業務の状況３!E52</f>
        <v>0</v>
      </c>
    </row>
    <row r="1044" spans="1:2">
      <c r="A1044" s="72">
        <f>卸売業務の状況３!D53</f>
        <v>0</v>
      </c>
      <c r="B1044" s="371">
        <f>卸売業務の状況３!E53</f>
        <v>0</v>
      </c>
    </row>
    <row r="1045" spans="1:2">
      <c r="A1045" s="72">
        <f>卸売業務の状況３!D54</f>
        <v>0</v>
      </c>
      <c r="B1045" s="371">
        <f>卸売業務の状況３!E54</f>
        <v>0</v>
      </c>
    </row>
    <row r="1046" spans="1:2">
      <c r="A1046" s="72">
        <f>卸売業務の状況３!D55</f>
        <v>0</v>
      </c>
      <c r="B1046" s="371">
        <f>卸売業務の状況３!E55</f>
        <v>0</v>
      </c>
    </row>
    <row r="1047" spans="1:2">
      <c r="A1047" s="72">
        <f>卸売業務の状況３!D56</f>
        <v>0</v>
      </c>
      <c r="B1047" s="371">
        <f>卸売業務の状況３!E56</f>
        <v>0</v>
      </c>
    </row>
    <row r="1048" spans="1:2">
      <c r="A1048" s="72">
        <f>卸売業務の状況３!D57</f>
        <v>0</v>
      </c>
      <c r="B1048" s="371">
        <f>卸売業務の状況３!E57</f>
        <v>0</v>
      </c>
    </row>
    <row r="1049" spans="1:2">
      <c r="A1049" s="72">
        <f>卸売業務の状況３!D58</f>
        <v>0</v>
      </c>
      <c r="B1049" s="371">
        <f>卸売業務の状況３!E58</f>
        <v>0</v>
      </c>
    </row>
    <row r="1050" spans="1:2">
      <c r="A1050" s="72">
        <f>卸売業務の状況３!D59</f>
        <v>0</v>
      </c>
      <c r="B1050" s="371">
        <f>卸売業務の状況３!E59</f>
        <v>0</v>
      </c>
    </row>
    <row r="1051" spans="1:2">
      <c r="A1051" s="72">
        <f>卸売業務の状況３!D60</f>
        <v>0</v>
      </c>
      <c r="B1051" s="371">
        <f>卸売業務の状況３!E60</f>
        <v>0</v>
      </c>
    </row>
    <row r="1052" spans="1:2">
      <c r="A1052" s="74" t="s">
        <v>274</v>
      </c>
      <c r="B1052" s="371"/>
    </row>
    <row r="1053" spans="1:2">
      <c r="A1053" s="74" t="str">
        <f>卸売業務の状況３!B63</f>
        <v>特別出荷奨励金</v>
      </c>
      <c r="B1053" s="370"/>
    </row>
    <row r="1054" spans="1:2">
      <c r="A1054" s="74" t="str">
        <f>卸売業務の状況３!C63</f>
        <v>災害見舞金</v>
      </c>
      <c r="B1054" s="370"/>
    </row>
    <row r="1055" spans="1:2">
      <c r="A1055" s="72" t="str">
        <f>卸売業務の状況３!D63</f>
        <v>定額</v>
      </c>
      <c r="B1055" s="371">
        <f>卸売業務の状況３!E63</f>
        <v>0</v>
      </c>
    </row>
    <row r="1056" spans="1:2">
      <c r="A1056" s="72" t="str">
        <f>卸売業務の状況３!D64</f>
        <v>定率</v>
      </c>
      <c r="B1056" s="371">
        <f>卸売業務の状況３!E64</f>
        <v>0</v>
      </c>
    </row>
    <row r="1057" spans="1:2">
      <c r="A1057" s="72" t="str">
        <f>卸売業務の状況３!D65</f>
        <v>出荷単位(箱､㎏等)当たり</v>
      </c>
      <c r="B1057" s="371">
        <f>卸売業務の状況３!E65</f>
        <v>0</v>
      </c>
    </row>
    <row r="1058" spans="1:2">
      <c r="A1058" s="72" t="str">
        <f>卸売業務の状況３!D66</f>
        <v>出荷者と協議した額､率</v>
      </c>
      <c r="B1058" s="371">
        <f>卸売業務の状況３!E66</f>
        <v>0</v>
      </c>
    </row>
    <row r="1059" spans="1:2">
      <c r="A1059" s="72">
        <f>卸売業務の状況３!D67</f>
        <v>0</v>
      </c>
      <c r="B1059" s="371">
        <f>卸売業務の状況３!E67</f>
        <v>0</v>
      </c>
    </row>
    <row r="1060" spans="1:2">
      <c r="A1060" s="72">
        <f>卸売業務の状況３!D68</f>
        <v>0</v>
      </c>
      <c r="B1060" s="371">
        <f>卸売業務の状況３!E68</f>
        <v>0</v>
      </c>
    </row>
    <row r="1061" spans="1:2">
      <c r="A1061" s="72" t="str">
        <f>卸売業務の状況３!D69</f>
        <v>その他</v>
      </c>
      <c r="B1061" s="371">
        <f>卸売業務の状況３!E69</f>
        <v>0</v>
      </c>
    </row>
    <row r="1062" spans="1:2">
      <c r="A1062" s="74" t="str">
        <f>卸売業務の状況３!C70</f>
        <v>需要増進事業費</v>
      </c>
      <c r="B1062" s="371"/>
    </row>
    <row r="1063" spans="1:2">
      <c r="A1063" s="72" t="str">
        <f>卸売業務の状況３!D70</f>
        <v>定額</v>
      </c>
      <c r="B1063" s="371">
        <f>卸売業務の状況３!E70</f>
        <v>0</v>
      </c>
    </row>
    <row r="1064" spans="1:2">
      <c r="A1064" s="72" t="str">
        <f>卸売業務の状況３!D71</f>
        <v>定率</v>
      </c>
      <c r="B1064" s="371">
        <f>卸売業務の状況３!E71</f>
        <v>0</v>
      </c>
    </row>
    <row r="1065" spans="1:2">
      <c r="A1065" s="72" t="str">
        <f>卸売業務の状況３!D72</f>
        <v>出荷単位(箱､㎏等)当たり</v>
      </c>
      <c r="B1065" s="371">
        <f>卸売業務の状況３!E72</f>
        <v>0</v>
      </c>
    </row>
    <row r="1066" spans="1:2">
      <c r="A1066" s="72" t="str">
        <f>卸売業務の状況３!D73</f>
        <v>出荷者と協議した額､率</v>
      </c>
      <c r="B1066" s="370">
        <f>卸売業務の状況３!E73</f>
        <v>0</v>
      </c>
    </row>
    <row r="1067" spans="1:2">
      <c r="A1067" s="72">
        <f>卸売業務の状況３!D74</f>
        <v>0</v>
      </c>
      <c r="B1067" s="371">
        <f>卸売業務の状況３!E74</f>
        <v>0</v>
      </c>
    </row>
    <row r="1068" spans="1:2">
      <c r="A1068" s="72">
        <f>卸売業務の状況３!D75</f>
        <v>0</v>
      </c>
      <c r="B1068" s="371">
        <f>卸売業務の状況３!E75</f>
        <v>0</v>
      </c>
    </row>
    <row r="1069" spans="1:2">
      <c r="A1069" s="72" t="str">
        <f>卸売業務の状況３!D76</f>
        <v>その他</v>
      </c>
      <c r="B1069" s="371">
        <f>卸売業務の状況３!E76</f>
        <v>0</v>
      </c>
    </row>
    <row r="1070" spans="1:2">
      <c r="A1070" s="74" t="str">
        <f>卸売業務の状況３!C77</f>
        <v>出荷施設整備助成金</v>
      </c>
      <c r="B1070" s="371"/>
    </row>
    <row r="1071" spans="1:2">
      <c r="A1071" s="72" t="str">
        <f>卸売業務の状況３!D77</f>
        <v>定額</v>
      </c>
      <c r="B1071" s="371">
        <f>卸売業務の状況３!E77</f>
        <v>0</v>
      </c>
    </row>
    <row r="1072" spans="1:2">
      <c r="A1072" s="72" t="str">
        <f>卸売業務の状況３!D78</f>
        <v>定率</v>
      </c>
      <c r="B1072" s="371">
        <f>卸売業務の状況３!E78</f>
        <v>0</v>
      </c>
    </row>
    <row r="1073" spans="1:2">
      <c r="A1073" s="72" t="str">
        <f>卸売業務の状況３!D79</f>
        <v>出荷単位(箱､㎏等)当たり</v>
      </c>
      <c r="B1073" s="371">
        <f>卸売業務の状況３!E79</f>
        <v>0</v>
      </c>
    </row>
    <row r="1074" spans="1:2">
      <c r="A1074" s="72" t="str">
        <f>卸売業務の状況３!D80</f>
        <v>出荷者と協議した額､率</v>
      </c>
      <c r="B1074" s="371">
        <f>卸売業務の状況３!E80</f>
        <v>0</v>
      </c>
    </row>
    <row r="1075" spans="1:2">
      <c r="A1075" s="72">
        <f>卸売業務の状況３!D81</f>
        <v>0</v>
      </c>
      <c r="B1075" s="371">
        <f>卸売業務の状況３!E81</f>
        <v>0</v>
      </c>
    </row>
    <row r="1076" spans="1:2">
      <c r="A1076" s="72">
        <f>卸売業務の状況３!D82</f>
        <v>0</v>
      </c>
      <c r="B1076" s="371">
        <f>卸売業務の状況３!E82</f>
        <v>0</v>
      </c>
    </row>
    <row r="1077" spans="1:2">
      <c r="A1077" t="str">
        <f>卸売業務の状況３!D83</f>
        <v>その他</v>
      </c>
      <c r="B1077" s="371">
        <f>卸売業務の状況３!E83</f>
        <v>0</v>
      </c>
    </row>
    <row r="1078" spans="1:2">
      <c r="A1078" s="74" t="str">
        <f>卸売業務の状況３!C84</f>
        <v>その他</v>
      </c>
      <c r="B1078" s="371"/>
    </row>
    <row r="1079" spans="1:2">
      <c r="A1079" s="72" t="str">
        <f>卸売業務の状況３!D84</f>
        <v>定額</v>
      </c>
      <c r="B1079" s="371">
        <f>卸売業務の状況３!E84</f>
        <v>0</v>
      </c>
    </row>
    <row r="1080" spans="1:2">
      <c r="A1080" s="72" t="str">
        <f>卸売業務の状況３!D85</f>
        <v>定率</v>
      </c>
      <c r="B1080" s="370">
        <f>卸売業務の状況３!E85</f>
        <v>0</v>
      </c>
    </row>
    <row r="1081" spans="1:2">
      <c r="A1081" s="72" t="str">
        <f>卸売業務の状況３!D86</f>
        <v>出荷単位(箱､㎏等)当たり</v>
      </c>
      <c r="B1081" s="370">
        <f>卸売業務の状況３!E86</f>
        <v>0</v>
      </c>
    </row>
    <row r="1082" spans="1:2">
      <c r="A1082" s="72" t="str">
        <f>卸売業務の状況３!D87</f>
        <v>出荷者と協議した額､率</v>
      </c>
      <c r="B1082" s="370">
        <f>卸売業務の状況３!E87</f>
        <v>0</v>
      </c>
    </row>
    <row r="1083" spans="1:2">
      <c r="A1083" s="72">
        <f>卸売業務の状況３!D88</f>
        <v>0</v>
      </c>
      <c r="B1083" s="370">
        <f>卸売業務の状況３!E88</f>
        <v>0</v>
      </c>
    </row>
    <row r="1084" spans="1:2">
      <c r="A1084" s="72">
        <f>卸売業務の状況３!D89</f>
        <v>0</v>
      </c>
      <c r="B1084" s="370">
        <f>卸売業務の状況３!E89</f>
        <v>0</v>
      </c>
    </row>
    <row r="1085" spans="1:2">
      <c r="A1085" s="72" t="str">
        <f>卸売業務の状況３!D90</f>
        <v>その他</v>
      </c>
      <c r="B1085" s="370">
        <f>卸売業務の状況３!E90</f>
        <v>0</v>
      </c>
    </row>
    <row r="1086" spans="1:2">
      <c r="A1086" s="74" t="s">
        <v>275</v>
      </c>
      <c r="B1086" s="371"/>
    </row>
    <row r="1087" spans="1:2">
      <c r="A1087" s="74" t="str">
        <f>卸売業務の状況３!B93</f>
        <v>定率完納奨励金</v>
      </c>
      <c r="B1087" s="370"/>
    </row>
    <row r="1088" spans="1:2">
      <c r="A1088" s="74">
        <f>卸売業務の状況３!C93</f>
        <v>0</v>
      </c>
      <c r="B1088" s="370"/>
    </row>
    <row r="1089" spans="1:2">
      <c r="A1089" s="72" t="str">
        <f>卸売業務の状況３!D93</f>
        <v>1/1000未満</v>
      </c>
      <c r="B1089" s="370">
        <f>卸売業務の状況３!E93</f>
        <v>0</v>
      </c>
    </row>
    <row r="1090" spans="1:2">
      <c r="A1090" s="72" t="str">
        <f>卸売業務の状況３!D94</f>
        <v>1/1000以上2/1000未満</v>
      </c>
      <c r="B1090" s="370">
        <f>卸売業務の状況３!E94</f>
        <v>0</v>
      </c>
    </row>
    <row r="1091" spans="1:2">
      <c r="A1091" s="72" t="str">
        <f>卸売業務の状況３!D95</f>
        <v>2/1000以上3/1000未満</v>
      </c>
      <c r="B1091" s="370">
        <f>卸売業務の状況３!E95</f>
        <v>0</v>
      </c>
    </row>
    <row r="1092" spans="1:2">
      <c r="A1092" s="72" t="str">
        <f>卸売業務の状況３!D96</f>
        <v>3/1000以上4/1000未満</v>
      </c>
      <c r="B1092" s="370">
        <f>卸売業務の状況３!E96</f>
        <v>0</v>
      </c>
    </row>
    <row r="1093" spans="1:2">
      <c r="A1093" s="72" t="str">
        <f>卸売業務の状況３!D97</f>
        <v>4/1000以上5/1000未満</v>
      </c>
      <c r="B1093" s="370">
        <f>卸売業務の状況３!E97</f>
        <v>0</v>
      </c>
    </row>
    <row r="1094" spans="1:2">
      <c r="A1094" s="72" t="str">
        <f>卸売業務の状況３!D98</f>
        <v>5/1000以上6/1000未満</v>
      </c>
      <c r="B1094" s="370">
        <f>卸売業務の状況３!E98</f>
        <v>0</v>
      </c>
    </row>
    <row r="1095" spans="1:2">
      <c r="A1095" s="72" t="str">
        <f>卸売業務の状況３!D99</f>
        <v>6/1000以上7/1000未満</v>
      </c>
      <c r="B1095" s="370">
        <f>卸売業務の状況３!E99</f>
        <v>0</v>
      </c>
    </row>
    <row r="1096" spans="1:2">
      <c r="A1096" s="72" t="str">
        <f>卸売業務の状況３!D100</f>
        <v>7/1000以上8/1000未満</v>
      </c>
      <c r="B1096" s="370">
        <f>卸売業務の状況３!E100</f>
        <v>0</v>
      </c>
    </row>
    <row r="1097" spans="1:2">
      <c r="A1097" s="72" t="str">
        <f>卸売業務の状況３!D101</f>
        <v>8/1000以上9/1000未満</v>
      </c>
      <c r="B1097" s="370">
        <f>卸売業務の状況３!E101</f>
        <v>0</v>
      </c>
    </row>
    <row r="1098" spans="1:2">
      <c r="A1098" s="72" t="str">
        <f>卸売業務の状況３!D102</f>
        <v>9/1000以上10/1000未満</v>
      </c>
      <c r="B1098" s="370">
        <f>卸売業務の状況３!E102</f>
        <v>0</v>
      </c>
    </row>
    <row r="1099" spans="1:2">
      <c r="A1099" s="72" t="str">
        <f>卸売業務の状況３!D103</f>
        <v>10/1000以上</v>
      </c>
      <c r="B1099" s="370">
        <f>卸売業務の状況３!E103</f>
        <v>0</v>
      </c>
    </row>
    <row r="1100" spans="1:2">
      <c r="A1100" s="74">
        <f>卸売業務の状況３!C104</f>
        <v>0</v>
      </c>
      <c r="B1100" s="370"/>
    </row>
    <row r="1101" spans="1:2">
      <c r="A1101" s="72">
        <f>卸売業務の状況３!D104</f>
        <v>0</v>
      </c>
      <c r="B1101" s="370">
        <f>卸売業務の状況３!E104</f>
        <v>0</v>
      </c>
    </row>
    <row r="1102" spans="1:2">
      <c r="A1102" s="72">
        <f>卸売業務の状況３!D105</f>
        <v>0</v>
      </c>
      <c r="B1102" s="370">
        <f>卸売業務の状況３!E105</f>
        <v>0</v>
      </c>
    </row>
    <row r="1103" spans="1:2">
      <c r="A1103" s="72">
        <f>卸売業務の状況３!D106</f>
        <v>0</v>
      </c>
      <c r="B1103" s="370">
        <f>卸売業務の状況３!E106</f>
        <v>0</v>
      </c>
    </row>
    <row r="1104" spans="1:2">
      <c r="A1104" s="72">
        <f>卸売業務の状況３!D107</f>
        <v>0</v>
      </c>
      <c r="B1104" s="370">
        <f>卸売業務の状況３!E107</f>
        <v>0</v>
      </c>
    </row>
    <row r="1105" spans="1:2">
      <c r="A1105" s="72">
        <f>卸売業務の状況３!D108</f>
        <v>0</v>
      </c>
      <c r="B1105" s="370">
        <f>卸売業務の状況３!E108</f>
        <v>0</v>
      </c>
    </row>
    <row r="1106" spans="1:2">
      <c r="A1106" s="72">
        <f>卸売業務の状況３!D109</f>
        <v>0</v>
      </c>
      <c r="B1106" s="370">
        <f>卸売業務の状況３!E109</f>
        <v>0</v>
      </c>
    </row>
    <row r="1107" spans="1:2">
      <c r="A1107" s="72">
        <f>卸売業務の状況３!D110</f>
        <v>0</v>
      </c>
      <c r="B1107" s="370">
        <f>卸売業務の状況３!E110</f>
        <v>0</v>
      </c>
    </row>
    <row r="1108" spans="1:2">
      <c r="A1108" s="72">
        <f>卸売業務の状況３!D111</f>
        <v>0</v>
      </c>
      <c r="B1108" s="370">
        <f>卸売業務の状況３!E111</f>
        <v>0</v>
      </c>
    </row>
    <row r="1109" spans="1:2">
      <c r="A1109" s="72">
        <f>卸売業務の状況３!D112</f>
        <v>0</v>
      </c>
      <c r="B1109" s="370">
        <f>卸売業務の状況３!E112</f>
        <v>0</v>
      </c>
    </row>
    <row r="1110" spans="1:2">
      <c r="A1110" s="72">
        <f>卸売業務の状況３!D113</f>
        <v>0</v>
      </c>
      <c r="B1110" s="370">
        <f>卸売業務の状況３!E113</f>
        <v>0</v>
      </c>
    </row>
    <row r="1111" spans="1:2">
      <c r="A1111" s="74">
        <f>卸売業務の状況３!C114</f>
        <v>0</v>
      </c>
      <c r="B1111" s="370"/>
    </row>
    <row r="1112" spans="1:2">
      <c r="A1112" s="72">
        <f>卸売業務の状況３!D114</f>
        <v>0</v>
      </c>
      <c r="B1112" s="371">
        <f>卸売業務の状況３!E114</f>
        <v>0</v>
      </c>
    </row>
    <row r="1113" spans="1:2">
      <c r="A1113" s="72">
        <f>卸売業務の状況３!D115</f>
        <v>0</v>
      </c>
      <c r="B1113" s="371">
        <f>卸売業務の状況３!E115</f>
        <v>0</v>
      </c>
    </row>
    <row r="1114" spans="1:2">
      <c r="A1114" s="72">
        <f>卸売業務の状況３!D116</f>
        <v>0</v>
      </c>
      <c r="B1114" s="371">
        <f>卸売業務の状況３!E116</f>
        <v>0</v>
      </c>
    </row>
    <row r="1115" spans="1:2">
      <c r="A1115" s="72">
        <f>卸売業務の状況３!D117</f>
        <v>0</v>
      </c>
      <c r="B1115" s="371">
        <f>卸売業務の状況３!E117</f>
        <v>0</v>
      </c>
    </row>
    <row r="1116" spans="1:2">
      <c r="A1116" s="72">
        <f>卸売業務の状況３!D118</f>
        <v>0</v>
      </c>
      <c r="B1116" s="371">
        <f>卸売業務の状況３!E118</f>
        <v>0</v>
      </c>
    </row>
    <row r="1117" spans="1:2">
      <c r="A1117" s="72">
        <f>卸売業務の状況３!D119</f>
        <v>0</v>
      </c>
      <c r="B1117" s="371">
        <f>卸売業務の状況３!E119</f>
        <v>0</v>
      </c>
    </row>
    <row r="1118" spans="1:2">
      <c r="A1118" s="72">
        <f>卸売業務の状況３!D120</f>
        <v>0</v>
      </c>
      <c r="B1118" s="371">
        <f>卸売業務の状況３!E120</f>
        <v>0</v>
      </c>
    </row>
    <row r="1119" spans="1:2">
      <c r="A1119" s="72">
        <f>卸売業務の状況３!D121</f>
        <v>0</v>
      </c>
      <c r="B1119" s="371">
        <f>卸売業務の状況３!E121</f>
        <v>0</v>
      </c>
    </row>
    <row r="1120" spans="1:2">
      <c r="A1120" s="72">
        <f>卸売業務の状況３!D122</f>
        <v>0</v>
      </c>
      <c r="B1120" s="371">
        <f>卸売業務の状況３!E122</f>
        <v>0</v>
      </c>
    </row>
    <row r="1121" spans="1:2">
      <c r="A1121" s="72">
        <f>卸売業務の状況３!D123</f>
        <v>0</v>
      </c>
      <c r="B1121" s="371">
        <f>卸売業務の状況３!E123</f>
        <v>0</v>
      </c>
    </row>
    <row r="1122" spans="1:2">
      <c r="A1122" s="74">
        <f>卸売業務の状況３!C124</f>
        <v>0</v>
      </c>
      <c r="B1122" s="371"/>
    </row>
    <row r="1123" spans="1:2">
      <c r="A1123" s="72">
        <f>卸売業務の状況３!D124</f>
        <v>0</v>
      </c>
      <c r="B1123" s="371">
        <f>卸売業務の状況３!E124</f>
        <v>0</v>
      </c>
    </row>
    <row r="1124" spans="1:2">
      <c r="A1124" s="72">
        <f>卸売業務の状況３!D125</f>
        <v>0</v>
      </c>
      <c r="B1124" s="371">
        <f>卸売業務の状況３!E125</f>
        <v>0</v>
      </c>
    </row>
    <row r="1125" spans="1:2">
      <c r="A1125" s="72">
        <f>卸売業務の状況３!D126</f>
        <v>0</v>
      </c>
      <c r="B1125" s="370">
        <f>卸売業務の状況３!E126</f>
        <v>0</v>
      </c>
    </row>
    <row r="1126" spans="1:2">
      <c r="A1126" s="72">
        <f>卸売業務の状況３!D127</f>
        <v>0</v>
      </c>
      <c r="B1126" s="370">
        <f>卸売業務の状況３!E127</f>
        <v>0</v>
      </c>
    </row>
    <row r="1127" spans="1:2">
      <c r="A1127" s="72">
        <f>卸売業務の状況３!D128</f>
        <v>0</v>
      </c>
      <c r="B1127" s="370">
        <f>卸売業務の状況３!E128</f>
        <v>0</v>
      </c>
    </row>
    <row r="1128" spans="1:2">
      <c r="A1128" s="72">
        <f>卸売業務の状況３!D129</f>
        <v>0</v>
      </c>
      <c r="B1128" s="370">
        <f>卸売業務の状況３!E129</f>
        <v>0</v>
      </c>
    </row>
    <row r="1129" spans="1:2">
      <c r="A1129" s="72">
        <f>卸売業務の状況３!D130</f>
        <v>0</v>
      </c>
      <c r="B1129" s="370">
        <f>卸売業務の状況３!E130</f>
        <v>0</v>
      </c>
    </row>
    <row r="1130" spans="1:2">
      <c r="A1130" s="72">
        <f>卸売業務の状況３!D131</f>
        <v>0</v>
      </c>
      <c r="B1130" s="370">
        <f>卸売業務の状況３!E131</f>
        <v>0</v>
      </c>
    </row>
    <row r="1131" spans="1:2">
      <c r="A1131" s="72">
        <f>卸売業務の状況３!D132</f>
        <v>0</v>
      </c>
      <c r="B1131" s="370">
        <f>卸売業務の状況３!E132</f>
        <v>0</v>
      </c>
    </row>
    <row r="1132" spans="1:2">
      <c r="A1132" s="72">
        <f>卸売業務の状況３!D133</f>
        <v>0</v>
      </c>
      <c r="B1132" s="370">
        <f>卸売業務の状況３!E133</f>
        <v>0</v>
      </c>
    </row>
    <row r="1133" spans="1:2">
      <c r="A1133" s="74" t="s">
        <v>276</v>
      </c>
      <c r="B1133" s="371"/>
    </row>
    <row r="1134" spans="1:2">
      <c r="A1134" s="74" t="str">
        <f>卸売業務の状況３!B136</f>
        <v>特別完納奨励金</v>
      </c>
      <c r="B1134" s="370"/>
    </row>
    <row r="1135" spans="1:2">
      <c r="A1135" s="74">
        <f>卸売業務の状況３!C136</f>
        <v>0</v>
      </c>
      <c r="B1135" s="370"/>
    </row>
    <row r="1136" spans="1:2">
      <c r="A1136" s="72" t="str">
        <f>卸売業務の状況３!D136</f>
        <v>仲卸､買参組合事務費等助成金</v>
      </c>
      <c r="B1136" s="370">
        <f>卸売業務の状況３!E136</f>
        <v>0</v>
      </c>
    </row>
    <row r="1137" spans="1:2">
      <c r="A1137" s="72" t="str">
        <f>卸売業務の状況３!D137</f>
        <v>イベント等協賛金</v>
      </c>
      <c r="B1137" s="370">
        <f>卸売業務の状況３!E137</f>
        <v>0</v>
      </c>
    </row>
    <row r="1138" spans="1:2">
      <c r="A1138" s="72" t="str">
        <f>卸売業務の状況３!D138</f>
        <v>施設整備助成金</v>
      </c>
      <c r="B1138" s="370">
        <f>卸売業務の状況３!E138</f>
        <v>0</v>
      </c>
    </row>
    <row r="1139" spans="1:2">
      <c r="A1139" s="72" t="str">
        <f>卸売業務の状況３!D139</f>
        <v>荷引き料</v>
      </c>
      <c r="B1139" s="370">
        <f>卸売業務の状況３!E139</f>
        <v>0</v>
      </c>
    </row>
    <row r="1140" spans="1:2">
      <c r="A1140" s="72">
        <f>卸売業務の状況３!D140</f>
        <v>0</v>
      </c>
      <c r="B1140" s="370">
        <f>卸売業務の状況３!E140</f>
        <v>0</v>
      </c>
    </row>
    <row r="1141" spans="1:2">
      <c r="A1141" s="72">
        <f>卸売業務の状況３!D141</f>
        <v>0</v>
      </c>
      <c r="B1141" s="370">
        <f>卸売業務の状況３!E141</f>
        <v>0</v>
      </c>
    </row>
    <row r="1142" spans="1:2">
      <c r="A1142" s="72">
        <f>卸売業務の状況３!D142</f>
        <v>0</v>
      </c>
      <c r="B1142" s="370">
        <f>卸売業務の状況３!E142</f>
        <v>0</v>
      </c>
    </row>
    <row r="1143" spans="1:2">
      <c r="A1143" s="72">
        <f>卸売業務の状況３!D143</f>
        <v>0</v>
      </c>
      <c r="B1143" s="370">
        <f>卸売業務の状況３!E143</f>
        <v>0</v>
      </c>
    </row>
    <row r="1144" spans="1:2">
      <c r="A1144" s="72">
        <f>卸売業務の状況３!D144</f>
        <v>0</v>
      </c>
      <c r="B1144" s="370">
        <f>卸売業務の状況３!E144</f>
        <v>0</v>
      </c>
    </row>
    <row r="1145" spans="1:2">
      <c r="A1145" s="72">
        <f>卸売業務の状況３!D145</f>
        <v>0</v>
      </c>
      <c r="B1145" s="370">
        <f>卸売業務の状況３!E145</f>
        <v>0</v>
      </c>
    </row>
    <row r="1146" spans="1:2">
      <c r="A1146" s="74">
        <f>卸売業務の状況３!C146</f>
        <v>0</v>
      </c>
      <c r="B1146" s="370"/>
    </row>
    <row r="1147" spans="1:2">
      <c r="A1147" s="72">
        <f>卸売業務の状況３!D146</f>
        <v>0</v>
      </c>
      <c r="B1147" s="370">
        <f>卸売業務の状況３!E146</f>
        <v>0</v>
      </c>
    </row>
    <row r="1148" spans="1:2">
      <c r="A1148" s="72">
        <f>卸売業務の状況３!D147</f>
        <v>0</v>
      </c>
      <c r="B1148" s="370">
        <f>卸売業務の状況３!E147</f>
        <v>0</v>
      </c>
    </row>
    <row r="1149" spans="1:2">
      <c r="A1149" s="72">
        <f>卸売業務の状況３!D148</f>
        <v>0</v>
      </c>
      <c r="B1149" s="370">
        <f>卸売業務の状況３!E148</f>
        <v>0</v>
      </c>
    </row>
    <row r="1150" spans="1:2">
      <c r="A1150" s="72">
        <f>卸売業務の状況３!D149</f>
        <v>0</v>
      </c>
      <c r="B1150" s="370">
        <f>卸売業務の状況３!E149</f>
        <v>0</v>
      </c>
    </row>
    <row r="1151" spans="1:2">
      <c r="A1151" s="72">
        <f>卸売業務の状況３!D150</f>
        <v>0</v>
      </c>
      <c r="B1151" s="370">
        <f>卸売業務の状況３!E150</f>
        <v>0</v>
      </c>
    </row>
    <row r="1152" spans="1:2">
      <c r="A1152" s="72">
        <f>卸売業務の状況３!D151</f>
        <v>0</v>
      </c>
      <c r="B1152" s="370">
        <f>卸売業務の状況３!E151</f>
        <v>0</v>
      </c>
    </row>
    <row r="1153" spans="1:2">
      <c r="A1153" s="72">
        <f>卸売業務の状況３!D152</f>
        <v>0</v>
      </c>
      <c r="B1153" s="370">
        <f>卸売業務の状況３!E152</f>
        <v>0</v>
      </c>
    </row>
    <row r="1154" spans="1:2">
      <c r="A1154" s="72">
        <f>卸売業務の状況３!D153</f>
        <v>0</v>
      </c>
      <c r="B1154" s="370">
        <f>卸売業務の状況３!E153</f>
        <v>0</v>
      </c>
    </row>
    <row r="1155" spans="1:2">
      <c r="A1155" s="72">
        <f>卸売業務の状況３!D154</f>
        <v>0</v>
      </c>
      <c r="B1155" s="370">
        <f>卸売業務の状況３!E154</f>
        <v>0</v>
      </c>
    </row>
    <row r="1156" spans="1:2">
      <c r="A1156" s="72">
        <f>卸売業務の状況３!D155</f>
        <v>0</v>
      </c>
      <c r="B1156" s="370">
        <f>卸売業務の状況３!E155</f>
        <v>0</v>
      </c>
    </row>
    <row r="1157" spans="1:2">
      <c r="A1157" s="74">
        <f>卸売業務の状況３!C156</f>
        <v>0</v>
      </c>
      <c r="B1157" s="370"/>
    </row>
    <row r="1158" spans="1:2">
      <c r="A1158" s="72">
        <f>卸売業務の状況３!D156</f>
        <v>0</v>
      </c>
      <c r="B1158" s="370">
        <f>卸売業務の状況３!E156</f>
        <v>0</v>
      </c>
    </row>
    <row r="1159" spans="1:2">
      <c r="A1159" s="72">
        <f>卸売業務の状況３!D157</f>
        <v>0</v>
      </c>
      <c r="B1159" s="371">
        <f>卸売業務の状況３!E157</f>
        <v>0</v>
      </c>
    </row>
    <row r="1160" spans="1:2">
      <c r="A1160" s="72">
        <f>卸売業務の状況３!D158</f>
        <v>0</v>
      </c>
      <c r="B1160" s="370">
        <f>卸売業務の状況３!E158</f>
        <v>0</v>
      </c>
    </row>
    <row r="1161" spans="1:2">
      <c r="A1161" s="72">
        <f>卸売業務の状況３!D159</f>
        <v>0</v>
      </c>
      <c r="B1161" s="370">
        <f>卸売業務の状況３!E159</f>
        <v>0</v>
      </c>
    </row>
    <row r="1162" spans="1:2">
      <c r="A1162" s="72">
        <f>卸売業務の状況３!D160</f>
        <v>0</v>
      </c>
      <c r="B1162" s="370">
        <f>卸売業務の状況３!E160</f>
        <v>0</v>
      </c>
    </row>
    <row r="1163" spans="1:2">
      <c r="A1163" s="72">
        <f>卸売業務の状況３!D161</f>
        <v>0</v>
      </c>
      <c r="B1163" s="370">
        <f>卸売業務の状況３!E161</f>
        <v>0</v>
      </c>
    </row>
    <row r="1164" spans="1:2">
      <c r="A1164" s="72">
        <f>卸売業務の状況３!D162</f>
        <v>0</v>
      </c>
      <c r="B1164" s="370">
        <f>卸売業務の状況３!E162</f>
        <v>0</v>
      </c>
    </row>
    <row r="1165" spans="1:2">
      <c r="A1165" s="72">
        <f>卸売業務の状況３!D163</f>
        <v>0</v>
      </c>
      <c r="B1165" s="370">
        <f>卸売業務の状況３!E163</f>
        <v>0</v>
      </c>
    </row>
    <row r="1166" spans="1:2">
      <c r="A1166" s="72">
        <f>卸売業務の状況３!D164</f>
        <v>0</v>
      </c>
      <c r="B1166" s="370">
        <f>卸売業務の状況３!E164</f>
        <v>0</v>
      </c>
    </row>
    <row r="1167" spans="1:2">
      <c r="A1167" s="72">
        <f>卸売業務の状況３!D165</f>
        <v>0</v>
      </c>
      <c r="B1167" s="370">
        <f>卸売業務の状況３!E165</f>
        <v>0</v>
      </c>
    </row>
    <row r="1168" spans="1:2">
      <c r="A1168" s="74">
        <f>卸売業務の状況３!C166</f>
        <v>0</v>
      </c>
      <c r="B1168" s="370"/>
    </row>
    <row r="1169" spans="1:2">
      <c r="A1169" s="72">
        <f>卸売業務の状況３!D166</f>
        <v>0</v>
      </c>
      <c r="B1169" s="370">
        <f>卸売業務の状況３!E166</f>
        <v>0</v>
      </c>
    </row>
    <row r="1170" spans="1:2">
      <c r="A1170" s="72">
        <f>卸売業務の状況３!D167</f>
        <v>0</v>
      </c>
      <c r="B1170" s="370">
        <f>卸売業務の状況３!E167</f>
        <v>0</v>
      </c>
    </row>
    <row r="1171" spans="1:2">
      <c r="A1171" s="72">
        <f>卸売業務の状況３!D168</f>
        <v>0</v>
      </c>
      <c r="B1171" s="371">
        <f>卸売業務の状況３!E168</f>
        <v>0</v>
      </c>
    </row>
    <row r="1172" spans="1:2">
      <c r="A1172" s="72">
        <f>卸売業務の状況３!D169</f>
        <v>0</v>
      </c>
      <c r="B1172" s="370">
        <f>卸売業務の状況３!E169</f>
        <v>0</v>
      </c>
    </row>
    <row r="1173" spans="1:2">
      <c r="A1173" s="72">
        <f>卸売業務の状況３!D170</f>
        <v>0</v>
      </c>
      <c r="B1173" s="370">
        <f>卸売業務の状況３!E170</f>
        <v>0</v>
      </c>
    </row>
    <row r="1174" spans="1:2">
      <c r="A1174" s="72">
        <f>卸売業務の状況３!D171</f>
        <v>0</v>
      </c>
      <c r="B1174" s="370">
        <f>卸売業務の状況３!E171</f>
        <v>0</v>
      </c>
    </row>
    <row r="1175" spans="1:2">
      <c r="A1175" s="72">
        <f>卸売業務の状況３!D172</f>
        <v>0</v>
      </c>
      <c r="B1175" s="370">
        <f>卸売業務の状況３!E172</f>
        <v>0</v>
      </c>
    </row>
    <row r="1176" spans="1:2">
      <c r="A1176" s="72">
        <f>卸売業務の状況３!D173</f>
        <v>0</v>
      </c>
      <c r="B1176" s="370">
        <f>卸売業務の状況３!E173</f>
        <v>0</v>
      </c>
    </row>
    <row r="1177" spans="1:2">
      <c r="A1177" s="72">
        <f>卸売業務の状況３!D174</f>
        <v>0</v>
      </c>
      <c r="B1177" s="370">
        <f>卸売業務の状況３!E174</f>
        <v>0</v>
      </c>
    </row>
    <row r="1178" spans="1:2">
      <c r="A1178" s="72">
        <f>卸売業務の状況３!D175</f>
        <v>0</v>
      </c>
      <c r="B1178" s="370">
        <f>卸売業務の状況３!E175</f>
        <v>0</v>
      </c>
    </row>
    <row r="1179" spans="1:2" ht="14.25" thickBot="1">
      <c r="B1179" s="72"/>
    </row>
    <row r="1180" spans="1:2">
      <c r="A1180" s="321" t="s">
        <v>277</v>
      </c>
      <c r="B1180" s="389"/>
    </row>
    <row r="1181" spans="1:2">
      <c r="A1181" s="74" t="s">
        <v>272</v>
      </c>
      <c r="B1181" s="370"/>
    </row>
    <row r="1182" spans="1:2">
      <c r="A1182" s="74" t="str">
        <f>A990</f>
        <v>【奨励金１】</v>
      </c>
      <c r="B1182" s="370"/>
    </row>
    <row r="1183" spans="1:2">
      <c r="A1183" s="74" t="str">
        <f>A991</f>
        <v>定率出荷奨励金</v>
      </c>
      <c r="B1183" s="371"/>
    </row>
    <row r="1184" spans="1:2">
      <c r="A1184" s="74" t="str">
        <f t="shared" ref="A1184:A1247" si="31">A992</f>
        <v/>
      </c>
      <c r="B1184" s="370"/>
    </row>
    <row r="1185" spans="1:3">
      <c r="A1185" s="72">
        <f t="shared" si="31"/>
        <v>0</v>
      </c>
      <c r="B1185" s="371">
        <f>卸売業務の状況３②!E5</f>
        <v>0</v>
      </c>
      <c r="C1185" s="72"/>
    </row>
    <row r="1186" spans="1:3">
      <c r="A1186" s="72">
        <f t="shared" si="31"/>
        <v>0</v>
      </c>
      <c r="B1186" s="371">
        <f>卸売業務の状況３②!E6</f>
        <v>0</v>
      </c>
      <c r="C1186" s="72"/>
    </row>
    <row r="1187" spans="1:3">
      <c r="A1187" s="72">
        <f t="shared" si="31"/>
        <v>0</v>
      </c>
      <c r="B1187" s="371">
        <f>卸売業務の状況３②!E7</f>
        <v>0</v>
      </c>
      <c r="C1187" s="72"/>
    </row>
    <row r="1188" spans="1:3">
      <c r="A1188" s="72">
        <f t="shared" si="31"/>
        <v>0</v>
      </c>
      <c r="B1188" s="371">
        <f>卸売業務の状況３②!E8</f>
        <v>0</v>
      </c>
      <c r="C1188" s="72"/>
    </row>
    <row r="1189" spans="1:3">
      <c r="A1189" s="72">
        <f t="shared" si="31"/>
        <v>0</v>
      </c>
      <c r="B1189" s="371">
        <f>卸売業務の状況３②!E9</f>
        <v>0</v>
      </c>
      <c r="C1189" s="72"/>
    </row>
    <row r="1190" spans="1:3">
      <c r="A1190" s="72">
        <f t="shared" si="31"/>
        <v>0</v>
      </c>
      <c r="B1190" s="371">
        <f>卸売業務の状況３②!E10</f>
        <v>0</v>
      </c>
      <c r="C1190" s="72"/>
    </row>
    <row r="1191" spans="1:3">
      <c r="A1191" s="72">
        <f t="shared" si="31"/>
        <v>0</v>
      </c>
      <c r="B1191" s="371">
        <f>卸売業務の状況３②!E11</f>
        <v>0</v>
      </c>
      <c r="C1191" s="72"/>
    </row>
    <row r="1192" spans="1:3">
      <c r="A1192" s="72">
        <f t="shared" si="31"/>
        <v>0</v>
      </c>
      <c r="B1192" s="371">
        <f>卸売業務の状況３②!E12</f>
        <v>0</v>
      </c>
      <c r="C1192" s="72"/>
    </row>
    <row r="1193" spans="1:3">
      <c r="A1193" s="72">
        <f t="shared" si="31"/>
        <v>0</v>
      </c>
      <c r="B1193" s="371">
        <f>卸売業務の状況３②!E13</f>
        <v>0</v>
      </c>
      <c r="C1193" s="72"/>
    </row>
    <row r="1194" spans="1:3">
      <c r="A1194" s="72">
        <f t="shared" si="31"/>
        <v>0</v>
      </c>
      <c r="B1194" s="371">
        <f>卸売業務の状況３②!E14</f>
        <v>0</v>
      </c>
      <c r="C1194"/>
    </row>
    <row r="1195" spans="1:3">
      <c r="A1195" s="72">
        <f t="shared" si="31"/>
        <v>0</v>
      </c>
      <c r="B1195" s="371">
        <f>卸売業務の状況３②!E15</f>
        <v>0</v>
      </c>
      <c r="C1195" s="72"/>
    </row>
    <row r="1196" spans="1:3">
      <c r="A1196" s="72">
        <f t="shared" si="31"/>
        <v>0</v>
      </c>
      <c r="B1196" s="371">
        <f>卸売業務の状況３②!E16</f>
        <v>0</v>
      </c>
      <c r="C1196" s="72"/>
    </row>
    <row r="1197" spans="1:3">
      <c r="A1197" s="72">
        <f t="shared" si="31"/>
        <v>0</v>
      </c>
      <c r="B1197" s="371">
        <f>卸売業務の状況３②!E17</f>
        <v>0</v>
      </c>
      <c r="C1197" s="72"/>
    </row>
    <row r="1198" spans="1:3">
      <c r="A1198" s="72">
        <f t="shared" si="31"/>
        <v>0</v>
      </c>
      <c r="B1198" s="371">
        <f>卸売業務の状況３②!E18</f>
        <v>0</v>
      </c>
      <c r="C1198" s="72"/>
    </row>
    <row r="1199" spans="1:3">
      <c r="A1199" s="74" t="str">
        <f t="shared" si="31"/>
        <v/>
      </c>
      <c r="B1199" s="370"/>
      <c r="C1199" s="72"/>
    </row>
    <row r="1200" spans="1:3">
      <c r="A1200" s="72">
        <f t="shared" si="31"/>
        <v>0</v>
      </c>
      <c r="B1200" s="371">
        <f>卸売業務の状況３②!E19</f>
        <v>0</v>
      </c>
      <c r="C1200" s="72"/>
    </row>
    <row r="1201" spans="1:2">
      <c r="A1201" s="72">
        <f t="shared" si="31"/>
        <v>0</v>
      </c>
      <c r="B1201" s="371">
        <f>卸売業務の状況３②!E20</f>
        <v>0</v>
      </c>
    </row>
    <row r="1202" spans="1:2">
      <c r="A1202" s="72">
        <f t="shared" si="31"/>
        <v>0</v>
      </c>
      <c r="B1202" s="371">
        <f>卸売業務の状況３②!E21</f>
        <v>0</v>
      </c>
    </row>
    <row r="1203" spans="1:2">
      <c r="A1203" s="72">
        <f t="shared" si="31"/>
        <v>0</v>
      </c>
      <c r="B1203" s="371">
        <f>卸売業務の状況３②!E22</f>
        <v>0</v>
      </c>
    </row>
    <row r="1204" spans="1:2">
      <c r="A1204" s="72">
        <f t="shared" si="31"/>
        <v>0</v>
      </c>
      <c r="B1204" s="371">
        <f>卸売業務の状況３②!E23</f>
        <v>0</v>
      </c>
    </row>
    <row r="1205" spans="1:2">
      <c r="A1205" s="72">
        <f t="shared" si="31"/>
        <v>0</v>
      </c>
      <c r="B1205" s="371">
        <f>卸売業務の状況３②!E24</f>
        <v>0</v>
      </c>
    </row>
    <row r="1206" spans="1:2">
      <c r="A1206" s="72">
        <f t="shared" si="31"/>
        <v>0</v>
      </c>
      <c r="B1206" s="371">
        <f>卸売業務の状況３②!E25</f>
        <v>0</v>
      </c>
    </row>
    <row r="1207" spans="1:2">
      <c r="A1207" s="72">
        <f t="shared" si="31"/>
        <v>0</v>
      </c>
      <c r="B1207" s="371">
        <f>卸売業務の状況３②!E26</f>
        <v>0</v>
      </c>
    </row>
    <row r="1208" spans="1:2">
      <c r="A1208" s="72">
        <f t="shared" si="31"/>
        <v>0</v>
      </c>
      <c r="B1208" s="371">
        <f>卸売業務の状況３②!E27</f>
        <v>0</v>
      </c>
    </row>
    <row r="1209" spans="1:2">
      <c r="A1209" s="72">
        <f t="shared" si="31"/>
        <v>0</v>
      </c>
      <c r="B1209" s="371">
        <f>卸売業務の状況３②!E28</f>
        <v>0</v>
      </c>
    </row>
    <row r="1210" spans="1:2">
      <c r="A1210" s="72">
        <f t="shared" si="31"/>
        <v>0</v>
      </c>
      <c r="B1210" s="371">
        <f>卸売業務の状況３②!E29</f>
        <v>0</v>
      </c>
    </row>
    <row r="1211" spans="1:2">
      <c r="A1211" s="72">
        <f t="shared" si="31"/>
        <v>0</v>
      </c>
      <c r="B1211" s="371">
        <f>卸売業務の状況３②!E30</f>
        <v>0</v>
      </c>
    </row>
    <row r="1212" spans="1:2">
      <c r="A1212" s="72">
        <f t="shared" si="31"/>
        <v>0</v>
      </c>
      <c r="B1212" s="371">
        <f>卸売業務の状況３②!E31</f>
        <v>0</v>
      </c>
    </row>
    <row r="1213" spans="1:2">
      <c r="A1213" s="72">
        <f t="shared" si="31"/>
        <v>0</v>
      </c>
      <c r="B1213" s="371">
        <f>卸売業務の状況３②!E32</f>
        <v>0</v>
      </c>
    </row>
    <row r="1214" spans="1:2">
      <c r="A1214" s="74" t="str">
        <f t="shared" si="31"/>
        <v/>
      </c>
      <c r="B1214" s="370"/>
    </row>
    <row r="1215" spans="1:2">
      <c r="A1215" s="72" t="str">
        <f t="shared" si="31"/>
        <v>5/1000未満</v>
      </c>
      <c r="B1215" s="371">
        <f>卸売業務の状況３②!E33</f>
        <v>0</v>
      </c>
    </row>
    <row r="1216" spans="1:2">
      <c r="A1216" s="72" t="str">
        <f t="shared" si="31"/>
        <v>5以上～10未満/1000</v>
      </c>
      <c r="B1216" s="371">
        <f>卸売業務の状況３②!E34</f>
        <v>0</v>
      </c>
    </row>
    <row r="1217" spans="1:2">
      <c r="A1217" s="72" t="str">
        <f t="shared" si="31"/>
        <v>10以上～15未満/1000</v>
      </c>
      <c r="B1217" s="371">
        <f>卸売業務の状況３②!E35</f>
        <v>0</v>
      </c>
    </row>
    <row r="1218" spans="1:2">
      <c r="A1218" s="72" t="str">
        <f t="shared" si="31"/>
        <v>15以上～20未満/1000</v>
      </c>
      <c r="B1218" s="371">
        <f>卸売業務の状況３②!E36</f>
        <v>0</v>
      </c>
    </row>
    <row r="1219" spans="1:2">
      <c r="A1219" s="72" t="str">
        <f t="shared" si="31"/>
        <v>20以上～25未満/1000</v>
      </c>
      <c r="B1219" s="371">
        <f>卸売業務の状況３②!E37</f>
        <v>0</v>
      </c>
    </row>
    <row r="1220" spans="1:2">
      <c r="A1220" s="72" t="str">
        <f t="shared" si="31"/>
        <v>25以上～30未満/1000</v>
      </c>
      <c r="B1220" s="371">
        <f>卸売業務の状況３②!E38</f>
        <v>0</v>
      </c>
    </row>
    <row r="1221" spans="1:2">
      <c r="A1221" s="72" t="str">
        <f t="shared" si="31"/>
        <v>30以上～40未満/1000</v>
      </c>
      <c r="B1221" s="371">
        <f>卸売業務の状況３②!E39</f>
        <v>0</v>
      </c>
    </row>
    <row r="1222" spans="1:2">
      <c r="A1222" s="72" t="str">
        <f t="shared" si="31"/>
        <v>40以上～50未満/1000</v>
      </c>
      <c r="B1222" s="371">
        <f>卸売業務の状況３②!E40</f>
        <v>0</v>
      </c>
    </row>
    <row r="1223" spans="1:2">
      <c r="A1223" s="72" t="str">
        <f t="shared" si="31"/>
        <v>50以上～60未満/1000</v>
      </c>
      <c r="B1223" s="371">
        <f>卸売業務の状況３②!E41</f>
        <v>0</v>
      </c>
    </row>
    <row r="1224" spans="1:2">
      <c r="A1224" s="72" t="str">
        <f t="shared" si="31"/>
        <v>60以上～70未満/1000</v>
      </c>
      <c r="B1224" s="371">
        <f>卸売業務の状況３②!E42</f>
        <v>0</v>
      </c>
    </row>
    <row r="1225" spans="1:2">
      <c r="A1225" s="72" t="str">
        <f t="shared" si="31"/>
        <v>70以上～80未満/1000</v>
      </c>
      <c r="B1225" s="371">
        <f>卸売業務の状況３②!E43</f>
        <v>0</v>
      </c>
    </row>
    <row r="1226" spans="1:2">
      <c r="A1226" s="72" t="str">
        <f t="shared" si="31"/>
        <v>80以上～90未満/1000</v>
      </c>
      <c r="B1226" s="371">
        <f>卸売業務の状況３②!E44</f>
        <v>0</v>
      </c>
    </row>
    <row r="1227" spans="1:2">
      <c r="A1227" s="72" t="str">
        <f t="shared" si="31"/>
        <v>90以上～100未満/1000</v>
      </c>
      <c r="B1227" s="371">
        <f>卸売業務の状況３②!E45</f>
        <v>0</v>
      </c>
    </row>
    <row r="1228" spans="1:2">
      <c r="A1228" s="72" t="str">
        <f t="shared" si="31"/>
        <v>100/1000以上</v>
      </c>
      <c r="B1228" s="371">
        <f>卸売業務の状況３②!E46</f>
        <v>0</v>
      </c>
    </row>
    <row r="1229" spans="1:2">
      <c r="A1229" s="74" t="str">
        <f t="shared" si="31"/>
        <v/>
      </c>
      <c r="B1229" s="370"/>
    </row>
    <row r="1230" spans="1:2">
      <c r="A1230" s="72">
        <f t="shared" si="31"/>
        <v>0</v>
      </c>
      <c r="B1230" s="371">
        <f>卸売業務の状況３②!E47</f>
        <v>0</v>
      </c>
    </row>
    <row r="1231" spans="1:2">
      <c r="A1231" s="72">
        <f t="shared" si="31"/>
        <v>0</v>
      </c>
      <c r="B1231" s="371">
        <f>卸売業務の状況３②!E48</f>
        <v>0</v>
      </c>
    </row>
    <row r="1232" spans="1:2">
      <c r="A1232" s="72">
        <f t="shared" si="31"/>
        <v>0</v>
      </c>
      <c r="B1232" s="371">
        <f>卸売業務の状況３②!E49</f>
        <v>0</v>
      </c>
    </row>
    <row r="1233" spans="1:2">
      <c r="A1233" s="72">
        <f t="shared" si="31"/>
        <v>0</v>
      </c>
      <c r="B1233" s="371">
        <f>卸売業務の状況３②!E50</f>
        <v>0</v>
      </c>
    </row>
    <row r="1234" spans="1:2">
      <c r="A1234" s="72">
        <f t="shared" si="31"/>
        <v>0</v>
      </c>
      <c r="B1234" s="371">
        <f>卸売業務の状況３②!E51</f>
        <v>0</v>
      </c>
    </row>
    <row r="1235" spans="1:2">
      <c r="A1235" s="72">
        <f t="shared" si="31"/>
        <v>0</v>
      </c>
      <c r="B1235" s="371">
        <f>卸売業務の状況３②!E52</f>
        <v>0</v>
      </c>
    </row>
    <row r="1236" spans="1:2">
      <c r="A1236" s="72">
        <f t="shared" si="31"/>
        <v>0</v>
      </c>
      <c r="B1236" s="371">
        <f>卸売業務の状況３②!E53</f>
        <v>0</v>
      </c>
    </row>
    <row r="1237" spans="1:2">
      <c r="A1237" s="72">
        <f t="shared" si="31"/>
        <v>0</v>
      </c>
      <c r="B1237" s="371">
        <f>卸売業務の状況３②!E54</f>
        <v>0</v>
      </c>
    </row>
    <row r="1238" spans="1:2">
      <c r="A1238" s="72">
        <f t="shared" si="31"/>
        <v>0</v>
      </c>
      <c r="B1238" s="371">
        <f>卸売業務の状況３②!E55</f>
        <v>0</v>
      </c>
    </row>
    <row r="1239" spans="1:2">
      <c r="A1239" s="72">
        <f t="shared" si="31"/>
        <v>0</v>
      </c>
      <c r="B1239" s="371">
        <f>卸売業務の状況３②!E56</f>
        <v>0</v>
      </c>
    </row>
    <row r="1240" spans="1:2">
      <c r="A1240" s="72">
        <f t="shared" si="31"/>
        <v>0</v>
      </c>
      <c r="B1240" s="371">
        <f>卸売業務の状況３②!E57</f>
        <v>0</v>
      </c>
    </row>
    <row r="1241" spans="1:2">
      <c r="A1241" s="72">
        <f t="shared" si="31"/>
        <v>0</v>
      </c>
      <c r="B1241" s="371">
        <f>卸売業務の状況３②!E58</f>
        <v>0</v>
      </c>
    </row>
    <row r="1242" spans="1:2">
      <c r="A1242" s="72">
        <f t="shared" si="31"/>
        <v>0</v>
      </c>
      <c r="B1242" s="371">
        <f>卸売業務の状況３②!E59</f>
        <v>0</v>
      </c>
    </row>
    <row r="1243" spans="1:2">
      <c r="A1243" s="72">
        <f t="shared" si="31"/>
        <v>0</v>
      </c>
      <c r="B1243" s="371">
        <f>卸売業務の状況３②!E60</f>
        <v>0</v>
      </c>
    </row>
    <row r="1244" spans="1:2">
      <c r="A1244" s="74" t="str">
        <f t="shared" si="31"/>
        <v>【奨励金２】</v>
      </c>
      <c r="B1244" s="370"/>
    </row>
    <row r="1245" spans="1:2">
      <c r="A1245" s="74" t="str">
        <f t="shared" si="31"/>
        <v>特別出荷奨励金</v>
      </c>
      <c r="B1245" s="370"/>
    </row>
    <row r="1246" spans="1:2">
      <c r="A1246" s="74" t="str">
        <f t="shared" si="31"/>
        <v>災害見舞金</v>
      </c>
      <c r="B1246" s="370"/>
    </row>
    <row r="1247" spans="1:2">
      <c r="A1247" s="72" t="str">
        <f t="shared" si="31"/>
        <v>定額</v>
      </c>
      <c r="B1247" s="371">
        <f>卸売業務の状況３②!E63</f>
        <v>0</v>
      </c>
    </row>
    <row r="1248" spans="1:2">
      <c r="A1248" s="72" t="str">
        <f t="shared" ref="A1248:A1311" si="32">A1056</f>
        <v>定率</v>
      </c>
      <c r="B1248" s="371">
        <f>卸売業務の状況３②!E64</f>
        <v>0</v>
      </c>
    </row>
    <row r="1249" spans="1:2">
      <c r="A1249" s="72" t="str">
        <f t="shared" si="32"/>
        <v>出荷単位(箱､㎏等)当たり</v>
      </c>
      <c r="B1249" s="371">
        <f>卸売業務の状況３②!E65</f>
        <v>0</v>
      </c>
    </row>
    <row r="1250" spans="1:2">
      <c r="A1250" s="72" t="str">
        <f t="shared" si="32"/>
        <v>出荷者と協議した額､率</v>
      </c>
      <c r="B1250" s="371">
        <f>卸売業務の状況３②!E66</f>
        <v>0</v>
      </c>
    </row>
    <row r="1251" spans="1:2">
      <c r="A1251" s="72">
        <f t="shared" si="32"/>
        <v>0</v>
      </c>
      <c r="B1251" s="371">
        <f>卸売業務の状況３②!E67</f>
        <v>0</v>
      </c>
    </row>
    <row r="1252" spans="1:2">
      <c r="A1252" s="72">
        <f t="shared" si="32"/>
        <v>0</v>
      </c>
      <c r="B1252" s="371">
        <f>卸売業務の状況３②!E68</f>
        <v>0</v>
      </c>
    </row>
    <row r="1253" spans="1:2">
      <c r="A1253" s="72" t="str">
        <f t="shared" si="32"/>
        <v>その他</v>
      </c>
      <c r="B1253" s="371">
        <f>卸売業務の状況３②!E69</f>
        <v>0</v>
      </c>
    </row>
    <row r="1254" spans="1:2">
      <c r="A1254" s="74" t="str">
        <f t="shared" si="32"/>
        <v>需要増進事業費</v>
      </c>
      <c r="B1254" s="370"/>
    </row>
    <row r="1255" spans="1:2">
      <c r="A1255" s="72" t="str">
        <f t="shared" si="32"/>
        <v>定額</v>
      </c>
      <c r="B1255" s="371">
        <f>卸売業務の状況３②!E70</f>
        <v>0</v>
      </c>
    </row>
    <row r="1256" spans="1:2">
      <c r="A1256" s="72" t="str">
        <f t="shared" si="32"/>
        <v>定率</v>
      </c>
      <c r="B1256" s="371">
        <f>卸売業務の状況３②!E71</f>
        <v>0</v>
      </c>
    </row>
    <row r="1257" spans="1:2">
      <c r="A1257" s="72" t="str">
        <f t="shared" si="32"/>
        <v>出荷単位(箱､㎏等)当たり</v>
      </c>
      <c r="B1257" s="371">
        <f>卸売業務の状況３②!E72</f>
        <v>0</v>
      </c>
    </row>
    <row r="1258" spans="1:2">
      <c r="A1258" s="72" t="str">
        <f t="shared" si="32"/>
        <v>出荷者と協議した額､率</v>
      </c>
      <c r="B1258" s="371">
        <f>卸売業務の状況３②!E73</f>
        <v>0</v>
      </c>
    </row>
    <row r="1259" spans="1:2">
      <c r="A1259" s="72">
        <f t="shared" si="32"/>
        <v>0</v>
      </c>
      <c r="B1259" s="371">
        <f>卸売業務の状況３②!E74</f>
        <v>0</v>
      </c>
    </row>
    <row r="1260" spans="1:2">
      <c r="A1260" s="72">
        <f t="shared" si="32"/>
        <v>0</v>
      </c>
      <c r="B1260" s="371">
        <f>卸売業務の状況３②!E75</f>
        <v>0</v>
      </c>
    </row>
    <row r="1261" spans="1:2">
      <c r="A1261" s="72" t="str">
        <f t="shared" si="32"/>
        <v>その他</v>
      </c>
      <c r="B1261" s="371">
        <f>卸売業務の状況３②!E76</f>
        <v>0</v>
      </c>
    </row>
    <row r="1262" spans="1:2">
      <c r="A1262" s="74" t="str">
        <f t="shared" si="32"/>
        <v>出荷施設整備助成金</v>
      </c>
      <c r="B1262" s="370"/>
    </row>
    <row r="1263" spans="1:2">
      <c r="A1263" s="72" t="str">
        <f t="shared" si="32"/>
        <v>定額</v>
      </c>
      <c r="B1263" s="371">
        <f>卸売業務の状況３②!E77</f>
        <v>0</v>
      </c>
    </row>
    <row r="1264" spans="1:2">
      <c r="A1264" s="72" t="str">
        <f t="shared" si="32"/>
        <v>定率</v>
      </c>
      <c r="B1264" s="371">
        <f>卸売業務の状況３②!E78</f>
        <v>0</v>
      </c>
    </row>
    <row r="1265" spans="1:2">
      <c r="A1265" s="72" t="str">
        <f t="shared" si="32"/>
        <v>出荷単位(箱､㎏等)当たり</v>
      </c>
      <c r="B1265" s="371">
        <f>卸売業務の状況３②!E79</f>
        <v>0</v>
      </c>
    </row>
    <row r="1266" spans="1:2">
      <c r="A1266" s="72" t="str">
        <f t="shared" si="32"/>
        <v>出荷者と協議した額､率</v>
      </c>
      <c r="B1266" s="371">
        <f>卸売業務の状況３②!E80</f>
        <v>0</v>
      </c>
    </row>
    <row r="1267" spans="1:2">
      <c r="A1267" s="72">
        <f t="shared" si="32"/>
        <v>0</v>
      </c>
      <c r="B1267" s="371">
        <f>卸売業務の状況３②!E81</f>
        <v>0</v>
      </c>
    </row>
    <row r="1268" spans="1:2">
      <c r="A1268" s="72">
        <f t="shared" si="32"/>
        <v>0</v>
      </c>
      <c r="B1268" s="371">
        <f>卸売業務の状況３②!E82</f>
        <v>0</v>
      </c>
    </row>
    <row r="1269" spans="1:2">
      <c r="A1269" s="72" t="str">
        <f t="shared" si="32"/>
        <v>その他</v>
      </c>
      <c r="B1269" s="371">
        <f>卸売業務の状況３②!E83</f>
        <v>0</v>
      </c>
    </row>
    <row r="1270" spans="1:2">
      <c r="A1270" s="74" t="str">
        <f t="shared" si="32"/>
        <v>その他</v>
      </c>
      <c r="B1270" s="370"/>
    </row>
    <row r="1271" spans="1:2">
      <c r="A1271" s="72" t="str">
        <f t="shared" si="32"/>
        <v>定額</v>
      </c>
      <c r="B1271" s="371">
        <f>卸売業務の状況３②!E84</f>
        <v>0</v>
      </c>
    </row>
    <row r="1272" spans="1:2">
      <c r="A1272" s="72" t="str">
        <f t="shared" si="32"/>
        <v>定率</v>
      </c>
      <c r="B1272" s="371">
        <f>卸売業務の状況３②!E85</f>
        <v>0</v>
      </c>
    </row>
    <row r="1273" spans="1:2">
      <c r="A1273" s="72" t="str">
        <f t="shared" si="32"/>
        <v>出荷単位(箱､㎏等)当たり</v>
      </c>
      <c r="B1273" s="371">
        <f>卸売業務の状況３②!E86</f>
        <v>0</v>
      </c>
    </row>
    <row r="1274" spans="1:2">
      <c r="A1274" s="72" t="str">
        <f t="shared" si="32"/>
        <v>出荷者と協議した額､率</v>
      </c>
      <c r="B1274" s="371">
        <f>卸売業務の状況３②!E87</f>
        <v>0</v>
      </c>
    </row>
    <row r="1275" spans="1:2">
      <c r="A1275" s="72">
        <f t="shared" si="32"/>
        <v>0</v>
      </c>
      <c r="B1275" s="371">
        <f>卸売業務の状況３②!E88</f>
        <v>0</v>
      </c>
    </row>
    <row r="1276" spans="1:2">
      <c r="A1276" s="72">
        <f t="shared" si="32"/>
        <v>0</v>
      </c>
      <c r="B1276" s="371">
        <f>卸売業務の状況３②!E89</f>
        <v>0</v>
      </c>
    </row>
    <row r="1277" spans="1:2">
      <c r="A1277" s="72" t="str">
        <f t="shared" si="32"/>
        <v>その他</v>
      </c>
      <c r="B1277" s="371">
        <f>卸売業務の状況３②!E90</f>
        <v>0</v>
      </c>
    </row>
    <row r="1278" spans="1:2">
      <c r="A1278" s="74" t="str">
        <f t="shared" si="32"/>
        <v>【奨励金３】</v>
      </c>
      <c r="B1278" s="370"/>
    </row>
    <row r="1279" spans="1:2">
      <c r="A1279" s="74" t="str">
        <f t="shared" si="32"/>
        <v>定率完納奨励金</v>
      </c>
      <c r="B1279" s="370"/>
    </row>
    <row r="1280" spans="1:2">
      <c r="A1280" s="74">
        <f t="shared" si="32"/>
        <v>0</v>
      </c>
      <c r="B1280" s="370"/>
    </row>
    <row r="1281" spans="1:2">
      <c r="A1281" s="72" t="str">
        <f t="shared" si="32"/>
        <v>1/1000未満</v>
      </c>
      <c r="B1281" s="371">
        <f>卸売業務の状況３②!E93</f>
        <v>0</v>
      </c>
    </row>
    <row r="1282" spans="1:2">
      <c r="A1282" s="72" t="str">
        <f t="shared" si="32"/>
        <v>1/1000以上2/1000未満</v>
      </c>
      <c r="B1282" s="371">
        <f>卸売業務の状況３②!E94</f>
        <v>0</v>
      </c>
    </row>
    <row r="1283" spans="1:2">
      <c r="A1283" s="72" t="str">
        <f t="shared" si="32"/>
        <v>2/1000以上3/1000未満</v>
      </c>
      <c r="B1283" s="371">
        <f>卸売業務の状況３②!E95</f>
        <v>0</v>
      </c>
    </row>
    <row r="1284" spans="1:2">
      <c r="A1284" s="72" t="str">
        <f t="shared" si="32"/>
        <v>3/1000以上4/1000未満</v>
      </c>
      <c r="B1284" s="371">
        <f>卸売業務の状況３②!E96</f>
        <v>0</v>
      </c>
    </row>
    <row r="1285" spans="1:2">
      <c r="A1285" s="72" t="str">
        <f t="shared" si="32"/>
        <v>4/1000以上5/1000未満</v>
      </c>
      <c r="B1285" s="371">
        <f>卸売業務の状況３②!E97</f>
        <v>0</v>
      </c>
    </row>
    <row r="1286" spans="1:2">
      <c r="A1286" s="72" t="str">
        <f t="shared" si="32"/>
        <v>5/1000以上6/1000未満</v>
      </c>
      <c r="B1286" s="371">
        <f>卸売業務の状況３②!E98</f>
        <v>0</v>
      </c>
    </row>
    <row r="1287" spans="1:2">
      <c r="A1287" s="72" t="str">
        <f t="shared" si="32"/>
        <v>6/1000以上7/1000未満</v>
      </c>
      <c r="B1287" s="371">
        <f>卸売業務の状況３②!E99</f>
        <v>0</v>
      </c>
    </row>
    <row r="1288" spans="1:2">
      <c r="A1288" s="72" t="str">
        <f t="shared" si="32"/>
        <v>7/1000以上8/1000未満</v>
      </c>
      <c r="B1288" s="371">
        <f>卸売業務の状況３②!E100</f>
        <v>0</v>
      </c>
    </row>
    <row r="1289" spans="1:2">
      <c r="A1289" s="72" t="str">
        <f t="shared" si="32"/>
        <v>8/1000以上9/1000未満</v>
      </c>
      <c r="B1289" s="371">
        <f>卸売業務の状況３②!E101</f>
        <v>0</v>
      </c>
    </row>
    <row r="1290" spans="1:2">
      <c r="A1290" s="72" t="str">
        <f t="shared" si="32"/>
        <v>9/1000以上10/1000未満</v>
      </c>
      <c r="B1290" s="371">
        <f>卸売業務の状況３②!E102</f>
        <v>0</v>
      </c>
    </row>
    <row r="1291" spans="1:2">
      <c r="A1291" s="72" t="str">
        <f t="shared" si="32"/>
        <v>10/1000以上</v>
      </c>
      <c r="B1291" s="371">
        <f>卸売業務の状況３②!E103</f>
        <v>0</v>
      </c>
    </row>
    <row r="1292" spans="1:2" s="74" customFormat="1">
      <c r="A1292" s="74">
        <f t="shared" si="32"/>
        <v>0</v>
      </c>
      <c r="B1292" s="372"/>
    </row>
    <row r="1293" spans="1:2">
      <c r="A1293" s="72">
        <f t="shared" si="32"/>
        <v>0</v>
      </c>
      <c r="B1293" s="370">
        <f>卸売業務の状況３②!D104</f>
        <v>0</v>
      </c>
    </row>
    <row r="1294" spans="1:2">
      <c r="A1294" s="72">
        <f t="shared" si="32"/>
        <v>0</v>
      </c>
      <c r="B1294" s="370">
        <f>卸売業務の状況３②!D105</f>
        <v>0</v>
      </c>
    </row>
    <row r="1295" spans="1:2">
      <c r="A1295" s="72">
        <f t="shared" si="32"/>
        <v>0</v>
      </c>
      <c r="B1295" s="370">
        <f>卸売業務の状況３②!D106</f>
        <v>0</v>
      </c>
    </row>
    <row r="1296" spans="1:2">
      <c r="A1296" s="72">
        <f t="shared" si="32"/>
        <v>0</v>
      </c>
      <c r="B1296" s="370">
        <f>卸売業務の状況３②!D107</f>
        <v>0</v>
      </c>
    </row>
    <row r="1297" spans="1:2">
      <c r="A1297" s="72">
        <f t="shared" si="32"/>
        <v>0</v>
      </c>
      <c r="B1297" s="370">
        <f>卸売業務の状況３②!D108</f>
        <v>0</v>
      </c>
    </row>
    <row r="1298" spans="1:2">
      <c r="A1298" s="72">
        <f t="shared" si="32"/>
        <v>0</v>
      </c>
      <c r="B1298" s="370">
        <f>卸売業務の状況３②!D109</f>
        <v>0</v>
      </c>
    </row>
    <row r="1299" spans="1:2">
      <c r="A1299" s="72">
        <f t="shared" si="32"/>
        <v>0</v>
      </c>
      <c r="B1299" s="370">
        <f>卸売業務の状況３②!D110</f>
        <v>0</v>
      </c>
    </row>
    <row r="1300" spans="1:2">
      <c r="A1300" s="72">
        <f t="shared" si="32"/>
        <v>0</v>
      </c>
      <c r="B1300" s="370">
        <f>卸売業務の状況３②!D111</f>
        <v>0</v>
      </c>
    </row>
    <row r="1301" spans="1:2">
      <c r="A1301" s="72">
        <f t="shared" si="32"/>
        <v>0</v>
      </c>
      <c r="B1301" s="370">
        <f>卸売業務の状況３②!D112</f>
        <v>0</v>
      </c>
    </row>
    <row r="1302" spans="1:2">
      <c r="A1302" s="72">
        <f t="shared" si="32"/>
        <v>0</v>
      </c>
      <c r="B1302" s="370">
        <f>卸売業務の状況３②!D113</f>
        <v>0</v>
      </c>
    </row>
    <row r="1303" spans="1:2">
      <c r="A1303" s="74">
        <f t="shared" si="32"/>
        <v>0</v>
      </c>
      <c r="B1303" s="370"/>
    </row>
    <row r="1304" spans="1:2">
      <c r="A1304" s="72">
        <f t="shared" si="32"/>
        <v>0</v>
      </c>
      <c r="B1304" s="370">
        <f>卸売業務の状況３②!D114</f>
        <v>0</v>
      </c>
    </row>
    <row r="1305" spans="1:2">
      <c r="A1305" s="72">
        <f t="shared" si="32"/>
        <v>0</v>
      </c>
      <c r="B1305" s="370">
        <f>卸売業務の状況３②!D115</f>
        <v>0</v>
      </c>
    </row>
    <row r="1306" spans="1:2">
      <c r="A1306" s="72">
        <f t="shared" si="32"/>
        <v>0</v>
      </c>
      <c r="B1306" s="370">
        <f>卸売業務の状況３②!D116</f>
        <v>0</v>
      </c>
    </row>
    <row r="1307" spans="1:2">
      <c r="A1307" s="72">
        <f t="shared" si="32"/>
        <v>0</v>
      </c>
      <c r="B1307" s="370">
        <f>卸売業務の状況３②!D117</f>
        <v>0</v>
      </c>
    </row>
    <row r="1308" spans="1:2">
      <c r="A1308" s="72">
        <f t="shared" si="32"/>
        <v>0</v>
      </c>
      <c r="B1308" s="370">
        <f>卸売業務の状況３②!D118</f>
        <v>0</v>
      </c>
    </row>
    <row r="1309" spans="1:2">
      <c r="A1309" s="72">
        <f t="shared" si="32"/>
        <v>0</v>
      </c>
      <c r="B1309" s="370">
        <f>卸売業務の状況３②!D119</f>
        <v>0</v>
      </c>
    </row>
    <row r="1310" spans="1:2">
      <c r="A1310" s="72">
        <f t="shared" si="32"/>
        <v>0</v>
      </c>
      <c r="B1310" s="370">
        <f>卸売業務の状況３②!D120</f>
        <v>0</v>
      </c>
    </row>
    <row r="1311" spans="1:2">
      <c r="A1311" s="72">
        <f t="shared" si="32"/>
        <v>0</v>
      </c>
      <c r="B1311" s="370">
        <f>卸売業務の状況３②!D121</f>
        <v>0</v>
      </c>
    </row>
    <row r="1312" spans="1:2">
      <c r="A1312" s="72">
        <f t="shared" ref="A1312:A1370" si="33">A1120</f>
        <v>0</v>
      </c>
      <c r="B1312" s="370">
        <f>卸売業務の状況３②!D122</f>
        <v>0</v>
      </c>
    </row>
    <row r="1313" spans="1:2">
      <c r="A1313" s="72">
        <f t="shared" si="33"/>
        <v>0</v>
      </c>
      <c r="B1313" s="370">
        <f>卸売業務の状況３②!D123</f>
        <v>0</v>
      </c>
    </row>
    <row r="1314" spans="1:2">
      <c r="A1314" s="74">
        <f t="shared" si="33"/>
        <v>0</v>
      </c>
      <c r="B1314" s="370"/>
    </row>
    <row r="1315" spans="1:2">
      <c r="A1315" s="72">
        <f t="shared" si="33"/>
        <v>0</v>
      </c>
      <c r="B1315" s="371">
        <f>卸売業務の状況３②!E124</f>
        <v>0</v>
      </c>
    </row>
    <row r="1316" spans="1:2">
      <c r="A1316" s="72">
        <f t="shared" si="33"/>
        <v>0</v>
      </c>
      <c r="B1316" s="371">
        <f>卸売業務の状況３②!E125</f>
        <v>0</v>
      </c>
    </row>
    <row r="1317" spans="1:2">
      <c r="A1317" s="72">
        <f t="shared" si="33"/>
        <v>0</v>
      </c>
      <c r="B1317" s="371">
        <f>卸売業務の状況３②!E126</f>
        <v>0</v>
      </c>
    </row>
    <row r="1318" spans="1:2">
      <c r="A1318" s="72">
        <f t="shared" si="33"/>
        <v>0</v>
      </c>
      <c r="B1318" s="371">
        <f>卸売業務の状況３②!E127</f>
        <v>0</v>
      </c>
    </row>
    <row r="1319" spans="1:2">
      <c r="A1319" s="72">
        <f t="shared" si="33"/>
        <v>0</v>
      </c>
      <c r="B1319" s="371">
        <f>卸売業務の状況３②!E128</f>
        <v>0</v>
      </c>
    </row>
    <row r="1320" spans="1:2">
      <c r="A1320" s="72">
        <f t="shared" si="33"/>
        <v>0</v>
      </c>
      <c r="B1320" s="371">
        <f>卸売業務の状況３②!E129</f>
        <v>0</v>
      </c>
    </row>
    <row r="1321" spans="1:2">
      <c r="A1321" s="72">
        <f t="shared" si="33"/>
        <v>0</v>
      </c>
      <c r="B1321" s="371">
        <f>卸売業務の状況３②!E130</f>
        <v>0</v>
      </c>
    </row>
    <row r="1322" spans="1:2">
      <c r="A1322" s="72">
        <f t="shared" si="33"/>
        <v>0</v>
      </c>
      <c r="B1322" s="371">
        <f>卸売業務の状況３②!E131</f>
        <v>0</v>
      </c>
    </row>
    <row r="1323" spans="1:2">
      <c r="A1323" s="72">
        <f t="shared" si="33"/>
        <v>0</v>
      </c>
      <c r="B1323" s="371">
        <f>卸売業務の状況３②!E132</f>
        <v>0</v>
      </c>
    </row>
    <row r="1324" spans="1:2">
      <c r="A1324" s="72">
        <f t="shared" si="33"/>
        <v>0</v>
      </c>
      <c r="B1324" s="371">
        <f>卸売業務の状況３②!E133</f>
        <v>0</v>
      </c>
    </row>
    <row r="1325" spans="1:2">
      <c r="A1325" s="74" t="str">
        <f t="shared" si="33"/>
        <v>【奨励金４】</v>
      </c>
      <c r="B1325" s="370"/>
    </row>
    <row r="1326" spans="1:2">
      <c r="A1326" s="74" t="str">
        <f t="shared" si="33"/>
        <v>特別完納奨励金</v>
      </c>
      <c r="B1326" s="370"/>
    </row>
    <row r="1327" spans="1:2">
      <c r="A1327" s="74">
        <f t="shared" si="33"/>
        <v>0</v>
      </c>
      <c r="B1327" s="370"/>
    </row>
    <row r="1328" spans="1:2">
      <c r="A1328" s="72" t="str">
        <f t="shared" si="33"/>
        <v>仲卸､買参組合事務費等助成金</v>
      </c>
      <c r="B1328" s="371">
        <f>卸売業務の状況３②!E136</f>
        <v>0</v>
      </c>
    </row>
    <row r="1329" spans="1:2">
      <c r="A1329" s="72" t="str">
        <f t="shared" si="33"/>
        <v>イベント等協賛金</v>
      </c>
      <c r="B1329" s="371">
        <f>卸売業務の状況３②!E137</f>
        <v>0</v>
      </c>
    </row>
    <row r="1330" spans="1:2">
      <c r="A1330" s="72" t="str">
        <f t="shared" si="33"/>
        <v>施設整備助成金</v>
      </c>
      <c r="B1330" s="371">
        <f>卸売業務の状況３②!E138</f>
        <v>0</v>
      </c>
    </row>
    <row r="1331" spans="1:2">
      <c r="A1331" s="72" t="str">
        <f t="shared" si="33"/>
        <v>荷引き料</v>
      </c>
      <c r="B1331" s="371">
        <f>卸売業務の状況３②!E139</f>
        <v>0</v>
      </c>
    </row>
    <row r="1332" spans="1:2">
      <c r="A1332" s="72">
        <f t="shared" si="33"/>
        <v>0</v>
      </c>
      <c r="B1332" s="371">
        <f>卸売業務の状況３②!E140</f>
        <v>0</v>
      </c>
    </row>
    <row r="1333" spans="1:2">
      <c r="A1333" s="72">
        <f t="shared" si="33"/>
        <v>0</v>
      </c>
      <c r="B1333" s="371">
        <f>卸売業務の状況３②!E141</f>
        <v>0</v>
      </c>
    </row>
    <row r="1334" spans="1:2">
      <c r="A1334" s="72">
        <f t="shared" si="33"/>
        <v>0</v>
      </c>
      <c r="B1334" s="371">
        <f>卸売業務の状況３②!E142</f>
        <v>0</v>
      </c>
    </row>
    <row r="1335" spans="1:2">
      <c r="A1335" s="72">
        <f t="shared" si="33"/>
        <v>0</v>
      </c>
      <c r="B1335" s="371">
        <f>卸売業務の状況３②!E143</f>
        <v>0</v>
      </c>
    </row>
    <row r="1336" spans="1:2">
      <c r="A1336" s="72">
        <f t="shared" si="33"/>
        <v>0</v>
      </c>
      <c r="B1336" s="371">
        <f>卸売業務の状況３②!E144</f>
        <v>0</v>
      </c>
    </row>
    <row r="1337" spans="1:2">
      <c r="A1337" s="72">
        <f t="shared" si="33"/>
        <v>0</v>
      </c>
      <c r="B1337" s="371">
        <f>卸売業務の状況３②!E145</f>
        <v>0</v>
      </c>
    </row>
    <row r="1338" spans="1:2">
      <c r="A1338" s="74">
        <f t="shared" si="33"/>
        <v>0</v>
      </c>
      <c r="B1338" s="370"/>
    </row>
    <row r="1339" spans="1:2">
      <c r="A1339" s="72">
        <f t="shared" si="33"/>
        <v>0</v>
      </c>
      <c r="B1339" s="371">
        <f>卸売業務の状況３②!E146</f>
        <v>0</v>
      </c>
    </row>
    <row r="1340" spans="1:2">
      <c r="A1340" s="72">
        <f t="shared" si="33"/>
        <v>0</v>
      </c>
      <c r="B1340" s="371">
        <f>卸売業務の状況３②!E147</f>
        <v>0</v>
      </c>
    </row>
    <row r="1341" spans="1:2">
      <c r="A1341" s="72">
        <f t="shared" si="33"/>
        <v>0</v>
      </c>
      <c r="B1341" s="371">
        <f>卸売業務の状況３②!E148</f>
        <v>0</v>
      </c>
    </row>
    <row r="1342" spans="1:2">
      <c r="A1342" s="72">
        <f t="shared" si="33"/>
        <v>0</v>
      </c>
      <c r="B1342" s="371">
        <f>卸売業務の状況３②!E149</f>
        <v>0</v>
      </c>
    </row>
    <row r="1343" spans="1:2">
      <c r="A1343" s="72">
        <f t="shared" si="33"/>
        <v>0</v>
      </c>
      <c r="B1343" s="371">
        <f>卸売業務の状況３②!E150</f>
        <v>0</v>
      </c>
    </row>
    <row r="1344" spans="1:2">
      <c r="A1344" s="72">
        <f t="shared" si="33"/>
        <v>0</v>
      </c>
      <c r="B1344" s="371">
        <f>卸売業務の状況３②!E151</f>
        <v>0</v>
      </c>
    </row>
    <row r="1345" spans="1:2">
      <c r="A1345" s="72">
        <f t="shared" si="33"/>
        <v>0</v>
      </c>
      <c r="B1345" s="371">
        <f>卸売業務の状況３②!E152</f>
        <v>0</v>
      </c>
    </row>
    <row r="1346" spans="1:2">
      <c r="A1346" s="72">
        <f t="shared" si="33"/>
        <v>0</v>
      </c>
      <c r="B1346" s="371">
        <f>卸売業務の状況３②!E153</f>
        <v>0</v>
      </c>
    </row>
    <row r="1347" spans="1:2">
      <c r="A1347" s="72">
        <f t="shared" si="33"/>
        <v>0</v>
      </c>
      <c r="B1347" s="371">
        <f>卸売業務の状況３②!E154</f>
        <v>0</v>
      </c>
    </row>
    <row r="1348" spans="1:2">
      <c r="A1348" s="72">
        <f t="shared" si="33"/>
        <v>0</v>
      </c>
      <c r="B1348" s="371">
        <f>卸売業務の状況３②!E155</f>
        <v>0</v>
      </c>
    </row>
    <row r="1349" spans="1:2">
      <c r="A1349" s="74">
        <f t="shared" si="33"/>
        <v>0</v>
      </c>
      <c r="B1349" s="370"/>
    </row>
    <row r="1350" spans="1:2">
      <c r="A1350" s="72">
        <f t="shared" si="33"/>
        <v>0</v>
      </c>
      <c r="B1350" s="371">
        <f>卸売業務の状況３②!E156</f>
        <v>0</v>
      </c>
    </row>
    <row r="1351" spans="1:2">
      <c r="A1351" s="72">
        <f t="shared" si="33"/>
        <v>0</v>
      </c>
      <c r="B1351" s="371">
        <f>卸売業務の状況３②!E157</f>
        <v>0</v>
      </c>
    </row>
    <row r="1352" spans="1:2">
      <c r="A1352" s="72">
        <f t="shared" si="33"/>
        <v>0</v>
      </c>
      <c r="B1352" s="371">
        <f>卸売業務の状況３②!E158</f>
        <v>0</v>
      </c>
    </row>
    <row r="1353" spans="1:2">
      <c r="A1353" s="72">
        <f t="shared" si="33"/>
        <v>0</v>
      </c>
      <c r="B1353" s="371">
        <f>卸売業務の状況３②!E159</f>
        <v>0</v>
      </c>
    </row>
    <row r="1354" spans="1:2">
      <c r="A1354" s="72">
        <f t="shared" si="33"/>
        <v>0</v>
      </c>
      <c r="B1354" s="371">
        <f>卸売業務の状況３②!E160</f>
        <v>0</v>
      </c>
    </row>
    <row r="1355" spans="1:2">
      <c r="A1355" s="72">
        <f t="shared" si="33"/>
        <v>0</v>
      </c>
      <c r="B1355" s="371">
        <f>卸売業務の状況３②!E161</f>
        <v>0</v>
      </c>
    </row>
    <row r="1356" spans="1:2">
      <c r="A1356" s="72">
        <f t="shared" si="33"/>
        <v>0</v>
      </c>
      <c r="B1356" s="371">
        <f>卸売業務の状況３②!E162</f>
        <v>0</v>
      </c>
    </row>
    <row r="1357" spans="1:2">
      <c r="A1357" s="72">
        <f t="shared" si="33"/>
        <v>0</v>
      </c>
      <c r="B1357" s="371">
        <f>卸売業務の状況３②!E163</f>
        <v>0</v>
      </c>
    </row>
    <row r="1358" spans="1:2">
      <c r="A1358" s="72">
        <f t="shared" si="33"/>
        <v>0</v>
      </c>
      <c r="B1358" s="371">
        <f>卸売業務の状況３②!E164</f>
        <v>0</v>
      </c>
    </row>
    <row r="1359" spans="1:2">
      <c r="A1359" s="72">
        <f t="shared" si="33"/>
        <v>0</v>
      </c>
      <c r="B1359" s="371">
        <f>卸売業務の状況３②!E165</f>
        <v>0</v>
      </c>
    </row>
    <row r="1360" spans="1:2">
      <c r="A1360" s="74">
        <f t="shared" si="33"/>
        <v>0</v>
      </c>
      <c r="B1360" s="370"/>
    </row>
    <row r="1361" spans="1:3">
      <c r="A1361" s="72">
        <f t="shared" si="33"/>
        <v>0</v>
      </c>
      <c r="B1361" s="371">
        <f>卸売業務の状況３②!E166</f>
        <v>0</v>
      </c>
      <c r="C1361" s="72"/>
    </row>
    <row r="1362" spans="1:3">
      <c r="A1362" s="72">
        <f t="shared" si="33"/>
        <v>0</v>
      </c>
      <c r="B1362" s="371">
        <f>卸売業務の状況３②!E167</f>
        <v>0</v>
      </c>
      <c r="C1362" s="72"/>
    </row>
    <row r="1363" spans="1:3">
      <c r="A1363" s="72">
        <f t="shared" si="33"/>
        <v>0</v>
      </c>
      <c r="B1363" s="371">
        <f>卸売業務の状況３②!E168</f>
        <v>0</v>
      </c>
      <c r="C1363" s="72"/>
    </row>
    <row r="1364" spans="1:3">
      <c r="A1364" s="72">
        <f t="shared" si="33"/>
        <v>0</v>
      </c>
      <c r="B1364" s="371">
        <f>卸売業務の状況３②!E169</f>
        <v>0</v>
      </c>
      <c r="C1364" s="72"/>
    </row>
    <row r="1365" spans="1:3">
      <c r="A1365" s="72">
        <f t="shared" si="33"/>
        <v>0</v>
      </c>
      <c r="B1365" s="371">
        <f>卸売業務の状況３②!E170</f>
        <v>0</v>
      </c>
      <c r="C1365" s="72"/>
    </row>
    <row r="1366" spans="1:3">
      <c r="A1366" s="72">
        <f t="shared" si="33"/>
        <v>0</v>
      </c>
      <c r="B1366" s="371">
        <f>卸売業務の状況３②!E171</f>
        <v>0</v>
      </c>
      <c r="C1366" s="72"/>
    </row>
    <row r="1367" spans="1:3">
      <c r="A1367" s="72">
        <f t="shared" si="33"/>
        <v>0</v>
      </c>
      <c r="B1367" s="371">
        <f>卸売業務の状況３②!E172</f>
        <v>0</v>
      </c>
      <c r="C1367" s="72"/>
    </row>
    <row r="1368" spans="1:3">
      <c r="A1368" s="72">
        <f t="shared" si="33"/>
        <v>0</v>
      </c>
      <c r="B1368" s="371">
        <f>卸売業務の状況３②!E173</f>
        <v>0</v>
      </c>
      <c r="C1368" s="72"/>
    </row>
    <row r="1369" spans="1:3">
      <c r="A1369" s="72">
        <f t="shared" si="33"/>
        <v>0</v>
      </c>
      <c r="B1369" s="371">
        <f>卸売業務の状況３②!E174</f>
        <v>0</v>
      </c>
      <c r="C1369" s="72"/>
    </row>
    <row r="1370" spans="1:3">
      <c r="A1370" s="72">
        <f t="shared" si="33"/>
        <v>0</v>
      </c>
      <c r="B1370" s="371">
        <f>卸売業務の状況３②!E175</f>
        <v>0</v>
      </c>
    </row>
    <row r="1371" spans="1:3">
      <c r="A1371" s="772" t="s">
        <v>1106</v>
      </c>
      <c r="B1371" s="73">
        <f>COUNTA(指定保管場所!B3:C59)</f>
        <v>0</v>
      </c>
      <c r="C1371" s="74" t="s">
        <v>278</v>
      </c>
    </row>
  </sheetData>
  <sheetProtection selectLockedCells="1"/>
  <phoneticPr fontId="3"/>
  <dataValidations count="5">
    <dataValidation type="list" allowBlank="1" showInputMessage="1" showErrorMessage="1" sqref="B9" xr:uid="{00000000-0002-0000-0100-000002000000}">
      <formula1>$G$7:$G$8</formula1>
    </dataValidation>
    <dataValidation imeMode="off" allowBlank="1" showInputMessage="1" showErrorMessage="1" sqref="B4:B6 B2 B12" xr:uid="{00000000-0002-0000-0100-000003000000}"/>
    <dataValidation type="list" allowBlank="1" showInputMessage="1" showErrorMessage="1" sqref="B7" xr:uid="{00000000-0002-0000-0100-000000000000}">
      <formula1>$E$7:$E$11</formula1>
    </dataValidation>
    <dataValidation type="list" allowBlank="1" showInputMessage="1" showErrorMessage="1" sqref="B11 B8" xr:uid="{00000000-0002-0000-0100-000001000000}">
      <formula1>$K$7:$K$8</formula1>
    </dataValidation>
    <dataValidation type="list" allowBlank="1" showInputMessage="1" showErrorMessage="1" sqref="B10" xr:uid="{9EA5BD43-D54C-421D-BC0E-C76DD2C79925}">
      <formula1>$I$7:$I$8</formula1>
    </dataValidation>
  </dataValidations>
  <pageMargins left="0.78700000000000003" right="0.78700000000000003" top="0.98399999999999999" bottom="0.98399999999999999" header="0.51200000000000001" footer="0.51200000000000001"/>
  <pageSetup paperSize="9" orientation="portrait" r:id="rId1"/>
  <headerFooter alignWithMargins="0"/>
  <ignoredErrors>
    <ignoredError sqref="A183 A193 A203 A237 A243 A249 A255"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pageSetUpPr fitToPage="1"/>
  </sheetPr>
  <dimension ref="A1:BB167"/>
  <sheetViews>
    <sheetView topLeftCell="A16" workbookViewId="0">
      <selection activeCell="K44" sqref="K44"/>
    </sheetView>
  </sheetViews>
  <sheetFormatPr defaultColWidth="9" defaultRowHeight="13.5"/>
  <cols>
    <col min="1" max="1" width="5.625" style="190" customWidth="1"/>
    <col min="2" max="2" width="5.625" style="203" customWidth="1"/>
    <col min="3" max="3" width="9.875" style="190" bestFit="1" customWidth="1"/>
    <col min="4" max="4" width="5.625" style="190" customWidth="1"/>
    <col min="5" max="5" width="5.625" style="203" customWidth="1"/>
    <col min="6" max="6" width="5.625" style="190" hidden="1" customWidth="1"/>
    <col min="7" max="7" width="34.375" style="190" bestFit="1" customWidth="1"/>
    <col min="8" max="8" width="5.75" style="190" customWidth="1"/>
    <col min="9" max="9" width="5.625" style="190" customWidth="1"/>
    <col min="10" max="10" width="8.25" style="203" customWidth="1"/>
    <col min="11" max="11" width="27.875" style="190" customWidth="1"/>
    <col min="12" max="12" width="5.75" style="190" customWidth="1"/>
    <col min="13" max="13" width="5.625" style="190" customWidth="1"/>
    <col min="14" max="14" width="8.125" style="203" customWidth="1"/>
    <col min="15" max="15" width="25.5" style="190" bestFit="1" customWidth="1"/>
    <col min="16" max="16" width="5.75" style="190" customWidth="1"/>
    <col min="17" max="17" width="6.125" style="190" customWidth="1"/>
    <col min="18" max="18" width="7.5" style="203" customWidth="1"/>
    <col min="19" max="19" width="33.75" style="190" bestFit="1" customWidth="1"/>
    <col min="20" max="20" width="5.75" style="190" customWidth="1"/>
    <col min="21" max="21" width="5.625" style="190" customWidth="1"/>
    <col min="22" max="22" width="7.5" style="203" bestFit="1" customWidth="1"/>
    <col min="23" max="23" width="29.625" style="190" bestFit="1" customWidth="1"/>
    <col min="24" max="24" width="5.75" style="190" customWidth="1"/>
    <col min="25" max="25" width="5.625" style="190" customWidth="1"/>
    <col min="26" max="26" width="7.5" style="203" bestFit="1" customWidth="1"/>
    <col min="27" max="27" width="23.5" style="190" bestFit="1" customWidth="1"/>
    <col min="28" max="28" width="1.625" style="199" customWidth="1"/>
    <col min="29" max="31" width="5.75" style="199" customWidth="1"/>
    <col min="32" max="32" width="1.625" style="199" customWidth="1"/>
    <col min="33" max="33" width="5.625" style="199" customWidth="1"/>
    <col min="34" max="34" width="13" style="199" bestFit="1" customWidth="1"/>
    <col min="35" max="35" width="1.625" style="199" customWidth="1"/>
    <col min="36" max="36" width="5.125" style="199" customWidth="1"/>
    <col min="37" max="37" width="9" style="199"/>
    <col min="38" max="38" width="1.625" style="199" customWidth="1"/>
    <col min="39" max="39" width="6.125" style="199" bestFit="1" customWidth="1"/>
    <col min="40" max="40" width="5.25" style="199" bestFit="1" customWidth="1"/>
    <col min="41" max="41" width="1.75" style="199" customWidth="1"/>
    <col min="42" max="43" width="6.375" style="199" customWidth="1"/>
    <col min="44" max="45" width="1.75" style="199" customWidth="1"/>
    <col min="46" max="46" width="38.75" style="199" bestFit="1" customWidth="1"/>
    <col min="47" max="47" width="1.625" style="199" customWidth="1"/>
    <col min="48" max="48" width="30" style="199" bestFit="1" customWidth="1"/>
    <col min="49" max="49" width="1.625" style="199" customWidth="1"/>
    <col min="50" max="50" width="3.375" style="199" customWidth="1"/>
    <col min="51" max="51" width="19.375" style="199" customWidth="1"/>
    <col min="52" max="52" width="1.875" style="199" customWidth="1"/>
    <col min="53" max="53" width="3.125" style="199" customWidth="1"/>
    <col min="54" max="54" width="10.875" style="199" customWidth="1"/>
    <col min="55" max="16384" width="9" style="199"/>
  </cols>
  <sheetData>
    <row r="1" spans="1:54">
      <c r="A1" s="190" t="s">
        <v>279</v>
      </c>
      <c r="B1" s="190"/>
      <c r="E1" s="190"/>
      <c r="J1" s="190"/>
      <c r="N1" s="190"/>
      <c r="R1" s="190"/>
      <c r="V1" s="190"/>
      <c r="Z1" s="190"/>
      <c r="AI1" s="200"/>
      <c r="AJ1" s="200"/>
      <c r="AL1" s="200"/>
      <c r="AS1" s="201"/>
      <c r="AT1" s="199" t="s">
        <v>280</v>
      </c>
      <c r="BA1" s="199" t="s">
        <v>281</v>
      </c>
    </row>
    <row r="2" spans="1:54">
      <c r="B2" s="190"/>
      <c r="E2" s="190"/>
      <c r="J2" s="190"/>
      <c r="N2" s="190"/>
      <c r="R2" s="190"/>
      <c r="V2" s="190"/>
      <c r="Z2" s="190"/>
      <c r="AI2" s="200"/>
      <c r="AJ2" s="200"/>
      <c r="AL2" s="200"/>
      <c r="AS2" s="201"/>
    </row>
    <row r="3" spans="1:54">
      <c r="A3" s="202" t="s">
        <v>282</v>
      </c>
      <c r="C3" s="191"/>
      <c r="D3" s="202" t="s">
        <v>283</v>
      </c>
      <c r="G3" s="191"/>
      <c r="H3" s="202" t="s">
        <v>284</v>
      </c>
      <c r="I3" s="203"/>
      <c r="K3" s="191"/>
      <c r="L3" s="202" t="s">
        <v>285</v>
      </c>
      <c r="M3" s="203"/>
      <c r="O3" s="191"/>
      <c r="P3" s="202" t="s">
        <v>286</v>
      </c>
      <c r="Q3" s="203"/>
      <c r="S3" s="191"/>
      <c r="T3" s="202" t="s">
        <v>287</v>
      </c>
      <c r="U3" s="203"/>
      <c r="W3" s="191"/>
      <c r="X3" s="202" t="s">
        <v>288</v>
      </c>
      <c r="Y3" s="203"/>
      <c r="AA3" s="191"/>
      <c r="AC3" s="199" t="s">
        <v>289</v>
      </c>
      <c r="AG3" s="199" t="s">
        <v>290</v>
      </c>
      <c r="AI3" s="200"/>
      <c r="AJ3" s="200" t="s">
        <v>39</v>
      </c>
      <c r="AL3" s="200"/>
      <c r="AM3" s="199" t="s">
        <v>291</v>
      </c>
      <c r="AP3" s="199" t="s">
        <v>292</v>
      </c>
      <c r="AS3" s="201"/>
      <c r="AT3" s="199" t="s">
        <v>293</v>
      </c>
      <c r="AV3" s="199" t="s">
        <v>294</v>
      </c>
      <c r="AY3" s="199" t="s">
        <v>295</v>
      </c>
      <c r="BA3" s="199" t="s">
        <v>296</v>
      </c>
    </row>
    <row r="4" spans="1:54">
      <c r="A4" s="192" t="s">
        <v>297</v>
      </c>
      <c r="B4" s="204" t="s">
        <v>298</v>
      </c>
      <c r="C4" s="193" t="s">
        <v>299</v>
      </c>
      <c r="D4" s="192" t="s">
        <v>297</v>
      </c>
      <c r="E4" s="204" t="s">
        <v>298</v>
      </c>
      <c r="F4" s="205"/>
      <c r="G4" s="193" t="s">
        <v>299</v>
      </c>
      <c r="H4" s="192" t="s">
        <v>297</v>
      </c>
      <c r="I4" s="205" t="s">
        <v>298</v>
      </c>
      <c r="J4" s="206" t="s">
        <v>300</v>
      </c>
      <c r="K4" s="207" t="s">
        <v>299</v>
      </c>
      <c r="L4" s="192" t="s">
        <v>297</v>
      </c>
      <c r="M4" s="205" t="s">
        <v>298</v>
      </c>
      <c r="N4" s="206" t="s">
        <v>300</v>
      </c>
      <c r="O4" s="207" t="s">
        <v>299</v>
      </c>
      <c r="P4" s="192" t="s">
        <v>297</v>
      </c>
      <c r="Q4" s="205" t="s">
        <v>298</v>
      </c>
      <c r="R4" s="206" t="s">
        <v>300</v>
      </c>
      <c r="S4" s="207" t="s">
        <v>299</v>
      </c>
      <c r="T4" s="192" t="s">
        <v>297</v>
      </c>
      <c r="U4" s="205" t="s">
        <v>298</v>
      </c>
      <c r="V4" s="206" t="s">
        <v>300</v>
      </c>
      <c r="W4" s="207" t="s">
        <v>299</v>
      </c>
      <c r="X4" s="192" t="s">
        <v>297</v>
      </c>
      <c r="Y4" s="205" t="s">
        <v>298</v>
      </c>
      <c r="Z4" s="206" t="s">
        <v>300</v>
      </c>
      <c r="AA4" s="207" t="s">
        <v>299</v>
      </c>
      <c r="AC4" s="199" t="s">
        <v>298</v>
      </c>
      <c r="AD4" s="199" t="s">
        <v>299</v>
      </c>
      <c r="AE4" s="199" t="s">
        <v>301</v>
      </c>
      <c r="AG4" s="199" t="s">
        <v>298</v>
      </c>
      <c r="AH4" s="199" t="s">
        <v>299</v>
      </c>
      <c r="AJ4" s="199" t="s">
        <v>298</v>
      </c>
      <c r="AK4" s="199" t="s">
        <v>299</v>
      </c>
      <c r="AM4" s="199" t="s">
        <v>298</v>
      </c>
      <c r="AN4" s="199" t="s">
        <v>299</v>
      </c>
      <c r="AP4" s="199" t="s">
        <v>298</v>
      </c>
      <c r="AQ4" s="199" t="s">
        <v>299</v>
      </c>
      <c r="AS4" s="201"/>
      <c r="AT4" s="189" t="s">
        <v>33</v>
      </c>
      <c r="AV4" s="189" t="s">
        <v>33</v>
      </c>
      <c r="AW4" s="189"/>
      <c r="AX4" s="199" t="s">
        <v>302</v>
      </c>
    </row>
    <row r="5" spans="1:54">
      <c r="A5" s="192">
        <v>1</v>
      </c>
      <c r="B5" s="208">
        <v>1</v>
      </c>
      <c r="C5" s="193" t="s">
        <v>303</v>
      </c>
      <c r="D5" s="192">
        <v>1</v>
      </c>
      <c r="E5" s="208">
        <v>1</v>
      </c>
      <c r="F5" s="209">
        <v>11</v>
      </c>
      <c r="G5" s="193" t="s">
        <v>304</v>
      </c>
      <c r="H5" s="192">
        <v>1</v>
      </c>
      <c r="I5" s="205">
        <v>1</v>
      </c>
      <c r="J5" s="210">
        <v>101011</v>
      </c>
      <c r="K5" s="207" t="s">
        <v>305</v>
      </c>
      <c r="L5" s="192">
        <v>1</v>
      </c>
      <c r="M5" s="205">
        <v>1</v>
      </c>
      <c r="N5" s="210">
        <v>201011</v>
      </c>
      <c r="O5" s="207" t="s">
        <v>306</v>
      </c>
      <c r="P5" s="192">
        <v>1</v>
      </c>
      <c r="Q5" s="205">
        <v>1</v>
      </c>
      <c r="R5" s="210">
        <v>302021</v>
      </c>
      <c r="S5" s="207" t="s">
        <v>307</v>
      </c>
      <c r="T5" s="192">
        <v>1</v>
      </c>
      <c r="U5" s="205">
        <v>1</v>
      </c>
      <c r="V5" s="210">
        <v>405061</v>
      </c>
      <c r="W5" s="207" t="s">
        <v>308</v>
      </c>
      <c r="X5" s="192">
        <v>1</v>
      </c>
      <c r="Y5" s="205">
        <v>1</v>
      </c>
      <c r="Z5" s="210">
        <v>513141</v>
      </c>
      <c r="AA5" s="207" t="s">
        <v>309</v>
      </c>
      <c r="AC5" s="199">
        <v>1</v>
      </c>
      <c r="AD5" s="199" t="s">
        <v>310</v>
      </c>
      <c r="AE5" s="199" t="s">
        <v>311</v>
      </c>
      <c r="AG5" s="199">
        <v>1</v>
      </c>
      <c r="AH5" s="199" t="s">
        <v>33</v>
      </c>
      <c r="AI5" s="200"/>
      <c r="AJ5" s="190">
        <v>1</v>
      </c>
      <c r="AK5" s="199" t="s">
        <v>34</v>
      </c>
      <c r="AL5" s="200"/>
      <c r="AM5" s="199">
        <v>1</v>
      </c>
      <c r="AN5" s="199" t="s">
        <v>312</v>
      </c>
      <c r="AP5" s="199">
        <v>1</v>
      </c>
      <c r="AQ5" s="199" t="s">
        <v>313</v>
      </c>
      <c r="AS5" s="201"/>
      <c r="AT5" s="199" t="s">
        <v>314</v>
      </c>
      <c r="AV5" s="199" t="s">
        <v>315</v>
      </c>
      <c r="AX5" s="199">
        <v>1</v>
      </c>
      <c r="AY5" s="351" t="s">
        <v>316</v>
      </c>
      <c r="BA5" s="199">
        <v>1</v>
      </c>
      <c r="BB5" s="199" t="s">
        <v>317</v>
      </c>
    </row>
    <row r="6" spans="1:54">
      <c r="A6" s="192">
        <v>2</v>
      </c>
      <c r="B6" s="208">
        <v>2</v>
      </c>
      <c r="C6" s="193" t="s">
        <v>318</v>
      </c>
      <c r="D6" s="192">
        <v>2</v>
      </c>
      <c r="E6" s="208">
        <v>2</v>
      </c>
      <c r="F6" s="209">
        <v>44</v>
      </c>
      <c r="G6" s="193" t="s">
        <v>319</v>
      </c>
      <c r="H6" s="192">
        <v>2</v>
      </c>
      <c r="I6" s="205">
        <v>1</v>
      </c>
      <c r="J6" s="204">
        <v>102021</v>
      </c>
      <c r="K6" s="207" t="s">
        <v>335</v>
      </c>
      <c r="L6" s="192">
        <v>2</v>
      </c>
      <c r="M6" s="205">
        <v>2</v>
      </c>
      <c r="N6" s="211">
        <v>201012</v>
      </c>
      <c r="O6" s="207" t="s">
        <v>320</v>
      </c>
      <c r="P6" s="192">
        <v>2</v>
      </c>
      <c r="Q6" s="205">
        <v>1</v>
      </c>
      <c r="R6" s="210">
        <v>303031</v>
      </c>
      <c r="S6" s="207" t="s">
        <v>321</v>
      </c>
      <c r="T6" s="192">
        <v>2</v>
      </c>
      <c r="U6" s="205">
        <v>1</v>
      </c>
      <c r="V6" s="210">
        <v>410111</v>
      </c>
      <c r="W6" s="207" t="s">
        <v>322</v>
      </c>
      <c r="X6" s="192">
        <v>2</v>
      </c>
      <c r="Y6" s="205">
        <v>2</v>
      </c>
      <c r="Z6" s="210">
        <v>513142</v>
      </c>
      <c r="AA6" s="207" t="s">
        <v>323</v>
      </c>
      <c r="AC6" s="199">
        <v>2</v>
      </c>
      <c r="AD6" s="199" t="s">
        <v>324</v>
      </c>
      <c r="AE6" s="199" t="s">
        <v>325</v>
      </c>
      <c r="AG6" s="199">
        <v>2</v>
      </c>
      <c r="AH6" s="199" t="s">
        <v>326</v>
      </c>
      <c r="AI6" s="200"/>
      <c r="AJ6" s="190">
        <v>2</v>
      </c>
      <c r="AK6" s="199" t="s">
        <v>39</v>
      </c>
      <c r="AL6" s="200"/>
      <c r="AM6" s="199">
        <v>2</v>
      </c>
      <c r="AN6" s="199" t="s">
        <v>327</v>
      </c>
      <c r="AP6" s="199">
        <v>2</v>
      </c>
      <c r="AQ6" s="199" t="s">
        <v>328</v>
      </c>
      <c r="AS6" s="201"/>
      <c r="AT6" s="199" t="s">
        <v>329</v>
      </c>
      <c r="AV6" s="199" t="s">
        <v>330</v>
      </c>
      <c r="AX6" s="199">
        <v>2</v>
      </c>
      <c r="AY6" s="352" t="s">
        <v>331</v>
      </c>
      <c r="BA6" s="199">
        <v>2</v>
      </c>
      <c r="BB6" s="199" t="s">
        <v>332</v>
      </c>
    </row>
    <row r="7" spans="1:54">
      <c r="A7" s="192">
        <v>3</v>
      </c>
      <c r="B7" s="208">
        <v>3</v>
      </c>
      <c r="C7" s="193" t="s">
        <v>333</v>
      </c>
      <c r="D7" s="192">
        <v>3</v>
      </c>
      <c r="E7" s="208">
        <v>3</v>
      </c>
      <c r="F7" s="209">
        <v>55</v>
      </c>
      <c r="G7" s="193" t="s">
        <v>334</v>
      </c>
      <c r="H7" s="192">
        <v>3</v>
      </c>
      <c r="I7" s="205">
        <v>1</v>
      </c>
      <c r="J7" s="204">
        <v>103031</v>
      </c>
      <c r="K7" s="207" t="s">
        <v>347</v>
      </c>
      <c r="L7" s="192">
        <v>3</v>
      </c>
      <c r="M7" s="205">
        <v>1</v>
      </c>
      <c r="N7" s="211">
        <v>202021</v>
      </c>
      <c r="O7" s="207" t="s">
        <v>336</v>
      </c>
      <c r="P7" s="192">
        <v>3</v>
      </c>
      <c r="Q7" s="205">
        <v>1</v>
      </c>
      <c r="R7" s="210">
        <v>305051</v>
      </c>
      <c r="S7" s="207" t="s">
        <v>337</v>
      </c>
      <c r="T7" s="192">
        <v>3</v>
      </c>
      <c r="U7" s="205">
        <v>1</v>
      </c>
      <c r="V7" s="210">
        <v>413241</v>
      </c>
      <c r="W7" s="207" t="s">
        <v>338</v>
      </c>
      <c r="X7" s="192">
        <v>3</v>
      </c>
      <c r="Y7" s="205">
        <v>1</v>
      </c>
      <c r="Z7" s="210">
        <v>513151</v>
      </c>
      <c r="AA7" s="207" t="s">
        <v>339</v>
      </c>
      <c r="AC7" s="199">
        <v>3</v>
      </c>
      <c r="AD7" s="199" t="s">
        <v>340</v>
      </c>
      <c r="AE7" s="199" t="s">
        <v>341</v>
      </c>
      <c r="AG7" s="199">
        <v>3</v>
      </c>
      <c r="AH7" s="199" t="s">
        <v>41</v>
      </c>
      <c r="AI7" s="200"/>
      <c r="AJ7" s="200"/>
      <c r="AL7" s="200"/>
      <c r="AS7" s="201"/>
      <c r="AT7" s="199" t="s">
        <v>342</v>
      </c>
      <c r="AV7" s="199" t="s">
        <v>343</v>
      </c>
      <c r="AX7" s="199">
        <v>3</v>
      </c>
      <c r="AY7" s="352" t="s">
        <v>344</v>
      </c>
    </row>
    <row r="8" spans="1:54">
      <c r="A8" s="192">
        <v>4</v>
      </c>
      <c r="B8" s="208">
        <v>4</v>
      </c>
      <c r="C8" s="193" t="s">
        <v>345</v>
      </c>
      <c r="D8" s="192">
        <v>4</v>
      </c>
      <c r="E8" s="208">
        <v>4</v>
      </c>
      <c r="F8" s="209">
        <v>66</v>
      </c>
      <c r="G8" s="193" t="s">
        <v>346</v>
      </c>
      <c r="H8" s="192">
        <v>4</v>
      </c>
      <c r="I8" s="205">
        <v>1</v>
      </c>
      <c r="J8" s="204">
        <v>104041</v>
      </c>
      <c r="K8" s="207" t="s">
        <v>359</v>
      </c>
      <c r="L8" s="192">
        <v>4</v>
      </c>
      <c r="M8" s="205">
        <v>2</v>
      </c>
      <c r="N8" s="211">
        <v>202022</v>
      </c>
      <c r="O8" s="207" t="s">
        <v>348</v>
      </c>
      <c r="P8" s="192">
        <v>4</v>
      </c>
      <c r="Q8" s="205">
        <v>2</v>
      </c>
      <c r="R8" s="210">
        <v>305052</v>
      </c>
      <c r="S8" s="207" t="s">
        <v>349</v>
      </c>
      <c r="T8" s="192">
        <v>4</v>
      </c>
      <c r="U8" s="205">
        <v>1</v>
      </c>
      <c r="V8" s="210">
        <v>414271</v>
      </c>
      <c r="W8" s="207" t="s">
        <v>350</v>
      </c>
      <c r="X8" s="192">
        <v>4</v>
      </c>
      <c r="Y8" s="205">
        <v>1</v>
      </c>
      <c r="Z8" s="210">
        <v>514251</v>
      </c>
      <c r="AA8" s="207" t="s">
        <v>351</v>
      </c>
      <c r="AC8" s="199">
        <v>4</v>
      </c>
      <c r="AD8" s="199" t="s">
        <v>352</v>
      </c>
      <c r="AE8" s="199" t="s">
        <v>353</v>
      </c>
      <c r="AG8" s="199">
        <v>4</v>
      </c>
      <c r="AH8" s="199" t="s">
        <v>354</v>
      </c>
      <c r="AI8" s="200"/>
      <c r="AJ8" s="200"/>
      <c r="AL8" s="200"/>
      <c r="AS8" s="201"/>
      <c r="AT8" s="199" t="s">
        <v>355</v>
      </c>
      <c r="AV8" s="189" t="s">
        <v>326</v>
      </c>
      <c r="AW8" s="189"/>
      <c r="AX8" s="199">
        <v>4</v>
      </c>
      <c r="AY8" s="352" t="s">
        <v>356</v>
      </c>
    </row>
    <row r="9" spans="1:54">
      <c r="A9" s="192">
        <v>5</v>
      </c>
      <c r="B9" s="208">
        <v>5</v>
      </c>
      <c r="C9" s="193" t="s">
        <v>357</v>
      </c>
      <c r="D9" s="192">
        <v>5</v>
      </c>
      <c r="E9" s="208">
        <v>5</v>
      </c>
      <c r="F9" s="209">
        <v>77</v>
      </c>
      <c r="G9" s="193" t="s">
        <v>358</v>
      </c>
      <c r="H9" s="192">
        <v>5</v>
      </c>
      <c r="I9" s="205">
        <v>1</v>
      </c>
      <c r="J9" s="204">
        <v>105053</v>
      </c>
      <c r="K9" s="391" t="s">
        <v>386</v>
      </c>
      <c r="L9" s="192">
        <v>5</v>
      </c>
      <c r="M9" s="205">
        <v>1</v>
      </c>
      <c r="N9" s="211">
        <v>204041</v>
      </c>
      <c r="O9" s="207" t="s">
        <v>360</v>
      </c>
      <c r="P9" s="192">
        <v>5</v>
      </c>
      <c r="Q9" s="205">
        <v>1</v>
      </c>
      <c r="R9" s="210">
        <v>306071</v>
      </c>
      <c r="S9" s="207" t="s">
        <v>361</v>
      </c>
      <c r="T9" s="192">
        <v>5</v>
      </c>
      <c r="U9" s="205">
        <v>1</v>
      </c>
      <c r="V9" s="210">
        <v>422371</v>
      </c>
      <c r="W9" s="207" t="s">
        <v>362</v>
      </c>
      <c r="X9" s="192">
        <v>5</v>
      </c>
      <c r="Y9" s="205">
        <v>1</v>
      </c>
      <c r="Z9" s="210">
        <v>522351</v>
      </c>
      <c r="AA9" s="207" t="s">
        <v>363</v>
      </c>
      <c r="AC9" s="199">
        <v>5</v>
      </c>
      <c r="AD9" s="199" t="s">
        <v>364</v>
      </c>
      <c r="AE9" s="199" t="s">
        <v>365</v>
      </c>
      <c r="AG9" s="199">
        <v>5</v>
      </c>
      <c r="AH9" s="199" t="s">
        <v>43</v>
      </c>
      <c r="AI9" s="200"/>
      <c r="AJ9" s="200"/>
      <c r="AL9" s="200"/>
      <c r="AS9" s="201"/>
      <c r="AV9" s="199" t="s">
        <v>366</v>
      </c>
      <c r="AX9" s="199">
        <v>5</v>
      </c>
      <c r="AY9" s="352" t="s">
        <v>367</v>
      </c>
    </row>
    <row r="10" spans="1:54">
      <c r="A10" s="192">
        <v>6</v>
      </c>
      <c r="B10" s="208">
        <v>6</v>
      </c>
      <c r="C10" s="193" t="s">
        <v>368</v>
      </c>
      <c r="D10" s="192">
        <v>6</v>
      </c>
      <c r="E10" s="208">
        <v>6</v>
      </c>
      <c r="F10" s="209">
        <v>88</v>
      </c>
      <c r="G10" s="193" t="s">
        <v>369</v>
      </c>
      <c r="H10" s="192">
        <v>6</v>
      </c>
      <c r="I10" s="205">
        <v>1</v>
      </c>
      <c r="J10" s="204">
        <v>108091</v>
      </c>
      <c r="K10" s="207" t="s">
        <v>395</v>
      </c>
      <c r="L10" s="192">
        <v>6</v>
      </c>
      <c r="M10" s="205">
        <v>1</v>
      </c>
      <c r="N10" s="211">
        <v>205051</v>
      </c>
      <c r="O10" s="207" t="s">
        <v>370</v>
      </c>
      <c r="P10" s="192">
        <v>6</v>
      </c>
      <c r="Q10" s="205">
        <v>1</v>
      </c>
      <c r="R10" s="210">
        <v>308091</v>
      </c>
      <c r="S10" s="207" t="s">
        <v>371</v>
      </c>
      <c r="T10" s="192">
        <v>6</v>
      </c>
      <c r="U10" s="205">
        <v>1</v>
      </c>
      <c r="V10" s="210">
        <v>423391</v>
      </c>
      <c r="W10" s="207" t="s">
        <v>372</v>
      </c>
      <c r="X10" s="192">
        <v>6</v>
      </c>
      <c r="Y10" s="205">
        <v>1</v>
      </c>
      <c r="Z10" s="210">
        <v>525411</v>
      </c>
      <c r="AA10" s="207" t="s">
        <v>373</v>
      </c>
      <c r="AG10" s="199">
        <v>6</v>
      </c>
      <c r="AH10" s="199" t="s">
        <v>327</v>
      </c>
      <c r="AI10" s="200"/>
      <c r="AJ10" s="200"/>
      <c r="AL10" s="200"/>
      <c r="AS10" s="201"/>
      <c r="AV10" s="199" t="s">
        <v>374</v>
      </c>
      <c r="AX10" s="199">
        <v>6</v>
      </c>
      <c r="AY10" s="352" t="s">
        <v>375</v>
      </c>
    </row>
    <row r="11" spans="1:54">
      <c r="A11" s="192">
        <v>7</v>
      </c>
      <c r="B11" s="208">
        <v>7</v>
      </c>
      <c r="C11" s="193" t="s">
        <v>376</v>
      </c>
      <c r="D11" s="192">
        <v>7</v>
      </c>
      <c r="E11" s="208">
        <v>7</v>
      </c>
      <c r="F11" s="209">
        <v>89</v>
      </c>
      <c r="G11" s="193" t="s">
        <v>377</v>
      </c>
      <c r="H11" s="192">
        <v>7</v>
      </c>
      <c r="I11" s="205">
        <v>1</v>
      </c>
      <c r="J11" s="204">
        <v>109101</v>
      </c>
      <c r="K11" s="207" t="s">
        <v>404</v>
      </c>
      <c r="L11" s="192">
        <v>7</v>
      </c>
      <c r="M11" s="205">
        <v>2</v>
      </c>
      <c r="N11" s="211">
        <v>205052</v>
      </c>
      <c r="O11" s="207" t="s">
        <v>378</v>
      </c>
      <c r="P11" s="192">
        <v>7</v>
      </c>
      <c r="Q11" s="205">
        <v>1</v>
      </c>
      <c r="R11" s="210">
        <v>313151</v>
      </c>
      <c r="S11" s="207" t="s">
        <v>379</v>
      </c>
      <c r="T11" s="192">
        <v>7</v>
      </c>
      <c r="U11" s="205">
        <v>1</v>
      </c>
      <c r="V11" s="210">
        <v>425431</v>
      </c>
      <c r="W11" s="207" t="s">
        <v>380</v>
      </c>
      <c r="X11" s="192">
        <v>7</v>
      </c>
      <c r="Y11" s="205">
        <v>2</v>
      </c>
      <c r="Z11" s="210">
        <v>525412</v>
      </c>
      <c r="AA11" s="207" t="s">
        <v>381</v>
      </c>
      <c r="AI11" s="200"/>
      <c r="AJ11" s="200"/>
      <c r="AL11" s="200"/>
      <c r="AS11" s="201"/>
      <c r="AT11" s="189" t="s">
        <v>326</v>
      </c>
      <c r="AV11" s="199" t="s">
        <v>382</v>
      </c>
      <c r="AX11" s="199">
        <v>7</v>
      </c>
      <c r="AY11" s="352" t="s">
        <v>383</v>
      </c>
    </row>
    <row r="12" spans="1:54">
      <c r="A12" s="192">
        <v>8</v>
      </c>
      <c r="B12" s="208">
        <v>8</v>
      </c>
      <c r="C12" s="193" t="s">
        <v>384</v>
      </c>
      <c r="D12" s="192">
        <v>8</v>
      </c>
      <c r="E12" s="208">
        <v>8</v>
      </c>
      <c r="F12" s="209">
        <v>1011</v>
      </c>
      <c r="G12" s="193" t="s">
        <v>385</v>
      </c>
      <c r="H12" s="192">
        <v>8</v>
      </c>
      <c r="I12" s="205">
        <v>1</v>
      </c>
      <c r="J12" s="204">
        <v>113141</v>
      </c>
      <c r="K12" s="207" t="s">
        <v>413</v>
      </c>
      <c r="L12" s="192">
        <v>8</v>
      </c>
      <c r="M12" s="205">
        <v>1</v>
      </c>
      <c r="N12" s="211">
        <v>208091</v>
      </c>
      <c r="O12" s="207" t="s">
        <v>387</v>
      </c>
      <c r="P12" s="192">
        <v>8</v>
      </c>
      <c r="Q12" s="205">
        <v>2</v>
      </c>
      <c r="R12" s="210">
        <v>313152</v>
      </c>
      <c r="S12" s="207" t="s">
        <v>388</v>
      </c>
      <c r="T12" s="192">
        <v>8</v>
      </c>
      <c r="U12" s="205">
        <v>1</v>
      </c>
      <c r="V12" s="210">
        <v>426461</v>
      </c>
      <c r="W12" s="207" t="s">
        <v>389</v>
      </c>
      <c r="X12" s="192">
        <v>8</v>
      </c>
      <c r="Y12" s="205">
        <v>1</v>
      </c>
      <c r="Z12" s="210">
        <v>526441</v>
      </c>
      <c r="AA12" s="207" t="s">
        <v>390</v>
      </c>
      <c r="AI12" s="200"/>
      <c r="AJ12" s="200"/>
      <c r="AL12" s="200"/>
      <c r="AS12" s="201"/>
      <c r="AT12" s="199" t="s">
        <v>391</v>
      </c>
      <c r="AX12" s="199">
        <v>8</v>
      </c>
      <c r="AY12" s="352" t="s">
        <v>392</v>
      </c>
    </row>
    <row r="13" spans="1:54">
      <c r="A13" s="192">
        <v>9</v>
      </c>
      <c r="B13" s="208">
        <v>9</v>
      </c>
      <c r="C13" s="193" t="s">
        <v>393</v>
      </c>
      <c r="D13" s="192">
        <v>9</v>
      </c>
      <c r="E13" s="208">
        <v>9</v>
      </c>
      <c r="F13" s="209">
        <v>1112</v>
      </c>
      <c r="G13" s="193" t="s">
        <v>394</v>
      </c>
      <c r="H13" s="192">
        <v>9</v>
      </c>
      <c r="I13" s="205">
        <v>1</v>
      </c>
      <c r="J13" s="204">
        <v>113151</v>
      </c>
      <c r="K13" s="207" t="s">
        <v>420</v>
      </c>
      <c r="L13" s="192">
        <v>9</v>
      </c>
      <c r="M13" s="205">
        <v>2</v>
      </c>
      <c r="N13" s="211">
        <v>208092</v>
      </c>
      <c r="O13" s="207" t="s">
        <v>396</v>
      </c>
      <c r="P13" s="192">
        <v>9</v>
      </c>
      <c r="Q13" s="205">
        <v>1</v>
      </c>
      <c r="R13" s="210">
        <v>313181</v>
      </c>
      <c r="S13" s="207" t="s">
        <v>397</v>
      </c>
      <c r="T13" s="192">
        <v>9</v>
      </c>
      <c r="U13" s="205">
        <v>1</v>
      </c>
      <c r="V13" s="210">
        <v>431531</v>
      </c>
      <c r="W13" s="207" t="s">
        <v>398</v>
      </c>
      <c r="X13" s="192">
        <v>9</v>
      </c>
      <c r="Y13" s="205" t="e">
        <v>#N/A</v>
      </c>
      <c r="Z13" s="210" t="e">
        <v>#N/A</v>
      </c>
      <c r="AA13" s="207" t="e">
        <v>#N/A</v>
      </c>
      <c r="AC13" s="212" t="s">
        <v>399</v>
      </c>
      <c r="AD13" s="212"/>
      <c r="AI13" s="200"/>
      <c r="AJ13" s="200"/>
      <c r="AL13" s="200"/>
      <c r="AS13" s="201"/>
      <c r="AT13" s="199" t="s">
        <v>400</v>
      </c>
      <c r="AV13" s="189" t="s">
        <v>41</v>
      </c>
      <c r="AW13" s="189"/>
      <c r="AX13" s="199">
        <v>9</v>
      </c>
      <c r="AY13" s="352" t="s">
        <v>401</v>
      </c>
    </row>
    <row r="14" spans="1:54">
      <c r="A14" s="192">
        <v>10</v>
      </c>
      <c r="B14" s="204">
        <v>10</v>
      </c>
      <c r="C14" s="193" t="s">
        <v>402</v>
      </c>
      <c r="D14" s="192">
        <v>10</v>
      </c>
      <c r="E14" s="204">
        <v>10</v>
      </c>
      <c r="F14" s="209">
        <v>1213</v>
      </c>
      <c r="G14" s="193" t="s">
        <v>403</v>
      </c>
      <c r="H14" s="192">
        <v>10</v>
      </c>
      <c r="I14" s="205">
        <v>2</v>
      </c>
      <c r="J14" s="204">
        <v>113152</v>
      </c>
      <c r="K14" s="391" t="s">
        <v>1100</v>
      </c>
      <c r="L14" s="192">
        <v>10</v>
      </c>
      <c r="M14" s="205">
        <v>1</v>
      </c>
      <c r="N14" s="211">
        <v>209101</v>
      </c>
      <c r="O14" s="207" t="s">
        <v>405</v>
      </c>
      <c r="P14" s="192">
        <v>10</v>
      </c>
      <c r="Q14" s="205">
        <v>1</v>
      </c>
      <c r="R14" s="210">
        <v>313192</v>
      </c>
      <c r="S14" s="207" t="s">
        <v>406</v>
      </c>
      <c r="T14" s="192">
        <v>10</v>
      </c>
      <c r="U14" s="205">
        <v>1</v>
      </c>
      <c r="V14" s="210">
        <v>438641</v>
      </c>
      <c r="W14" s="207" t="s">
        <v>407</v>
      </c>
      <c r="X14" s="192">
        <v>10</v>
      </c>
      <c r="Y14" s="205" t="e">
        <v>#N/A</v>
      </c>
      <c r="Z14" s="210" t="e">
        <v>#N/A</v>
      </c>
      <c r="AA14" s="207" t="e">
        <v>#N/A</v>
      </c>
      <c r="AC14" s="213" t="s">
        <v>408</v>
      </c>
      <c r="AD14" s="212"/>
      <c r="AI14" s="200"/>
      <c r="AJ14" s="200"/>
      <c r="AL14" s="200"/>
      <c r="AS14" s="201"/>
      <c r="AV14" s="199" t="s">
        <v>409</v>
      </c>
      <c r="AX14" s="199">
        <v>10</v>
      </c>
      <c r="AY14" s="352" t="s">
        <v>410</v>
      </c>
    </row>
    <row r="15" spans="1:54">
      <c r="A15" s="192">
        <v>11</v>
      </c>
      <c r="B15" s="204">
        <v>11</v>
      </c>
      <c r="C15" s="193" t="s">
        <v>411</v>
      </c>
      <c r="D15" s="192">
        <v>11</v>
      </c>
      <c r="E15" s="204">
        <v>11</v>
      </c>
      <c r="F15" s="209">
        <v>1314</v>
      </c>
      <c r="G15" s="193" t="s">
        <v>412</v>
      </c>
      <c r="H15" s="192">
        <v>11</v>
      </c>
      <c r="I15" s="205">
        <v>3</v>
      </c>
      <c r="J15" s="204">
        <v>113153</v>
      </c>
      <c r="K15" s="207" t="s">
        <v>432</v>
      </c>
      <c r="L15" s="192">
        <v>11</v>
      </c>
      <c r="M15" s="205">
        <v>1</v>
      </c>
      <c r="N15" s="211">
        <v>213141</v>
      </c>
      <c r="O15" s="207" t="s">
        <v>414</v>
      </c>
      <c r="P15" s="192">
        <v>11</v>
      </c>
      <c r="Q15" s="205">
        <v>1</v>
      </c>
      <c r="R15" s="210">
        <v>313221</v>
      </c>
      <c r="S15" s="207" t="s">
        <v>415</v>
      </c>
      <c r="T15" s="192">
        <v>11</v>
      </c>
      <c r="U15" s="205" t="e">
        <v>#N/A</v>
      </c>
      <c r="V15" s="210" t="e">
        <v>#N/A</v>
      </c>
      <c r="W15" s="207" t="e">
        <v>#N/A</v>
      </c>
      <c r="X15" s="192">
        <v>11</v>
      </c>
      <c r="Y15" s="205" t="e">
        <v>#N/A</v>
      </c>
      <c r="Z15" s="210" t="e">
        <v>#N/A</v>
      </c>
      <c r="AA15" s="207" t="e">
        <v>#N/A</v>
      </c>
      <c r="AC15" s="214" t="s">
        <v>298</v>
      </c>
      <c r="AD15" s="212" t="s">
        <v>299</v>
      </c>
      <c r="AI15" s="200"/>
      <c r="AJ15" s="200"/>
      <c r="AL15" s="200"/>
      <c r="AS15" s="201"/>
      <c r="AV15" s="199" t="s">
        <v>416</v>
      </c>
      <c r="AX15" s="199">
        <v>11</v>
      </c>
      <c r="AY15" s="352" t="s">
        <v>417</v>
      </c>
    </row>
    <row r="16" spans="1:54">
      <c r="A16" s="192">
        <v>12</v>
      </c>
      <c r="B16" s="204">
        <v>12</v>
      </c>
      <c r="C16" s="193" t="s">
        <v>418</v>
      </c>
      <c r="D16" s="192">
        <v>12</v>
      </c>
      <c r="E16" s="204">
        <v>12</v>
      </c>
      <c r="F16" s="209">
        <v>1415</v>
      </c>
      <c r="G16" s="193" t="s">
        <v>419</v>
      </c>
      <c r="H16" s="192">
        <v>12</v>
      </c>
      <c r="I16" s="205">
        <v>1</v>
      </c>
      <c r="J16" s="204">
        <v>113161</v>
      </c>
      <c r="K16" s="207" t="s">
        <v>439</v>
      </c>
      <c r="L16" s="192">
        <v>12</v>
      </c>
      <c r="M16" s="205">
        <v>2</v>
      </c>
      <c r="N16" s="211">
        <v>213142</v>
      </c>
      <c r="O16" s="207" t="s">
        <v>421</v>
      </c>
      <c r="P16" s="192">
        <v>12</v>
      </c>
      <c r="Q16" s="205">
        <v>2</v>
      </c>
      <c r="R16" s="210">
        <v>313222</v>
      </c>
      <c r="S16" s="207" t="s">
        <v>422</v>
      </c>
      <c r="T16" s="192">
        <v>12</v>
      </c>
      <c r="U16" s="205" t="e">
        <v>#N/A</v>
      </c>
      <c r="V16" s="210" t="e">
        <v>#N/A</v>
      </c>
      <c r="W16" s="207" t="e">
        <v>#N/A</v>
      </c>
      <c r="X16" s="192">
        <v>12</v>
      </c>
      <c r="Y16" s="205" t="e">
        <v>#N/A</v>
      </c>
      <c r="Z16" s="210" t="e">
        <v>#N/A</v>
      </c>
      <c r="AA16" s="207" t="e">
        <v>#N/A</v>
      </c>
      <c r="AC16" s="212">
        <v>1</v>
      </c>
      <c r="AD16" s="212" t="str">
        <f t="shared" ref="AD16:AD39" si="0">VLOOKUP(AC16,B$5:C$60,2,FALSE)</f>
        <v>札幌市</v>
      </c>
      <c r="AI16" s="200"/>
      <c r="AJ16" s="200"/>
      <c r="AL16" s="200"/>
      <c r="AS16" s="201"/>
      <c r="AT16" s="189" t="s">
        <v>41</v>
      </c>
      <c r="AV16" s="199" t="s">
        <v>423</v>
      </c>
      <c r="AX16" s="199">
        <v>12</v>
      </c>
      <c r="AY16" s="352" t="s">
        <v>424</v>
      </c>
    </row>
    <row r="17" spans="1:51">
      <c r="A17" s="192">
        <v>13</v>
      </c>
      <c r="B17" s="204">
        <v>13</v>
      </c>
      <c r="C17" s="193" t="s">
        <v>425</v>
      </c>
      <c r="D17" s="192">
        <v>13</v>
      </c>
      <c r="E17" s="204">
        <v>13</v>
      </c>
      <c r="F17" s="209">
        <v>1516</v>
      </c>
      <c r="G17" s="193" t="s">
        <v>426</v>
      </c>
      <c r="H17" s="192">
        <v>13</v>
      </c>
      <c r="I17" s="205">
        <v>1</v>
      </c>
      <c r="J17" s="204">
        <v>113171</v>
      </c>
      <c r="K17" s="207" t="s">
        <v>447</v>
      </c>
      <c r="L17" s="192">
        <v>13</v>
      </c>
      <c r="M17" s="205">
        <v>3</v>
      </c>
      <c r="N17" s="211">
        <v>213143</v>
      </c>
      <c r="O17" s="207" t="s">
        <v>427</v>
      </c>
      <c r="P17" s="192">
        <v>13</v>
      </c>
      <c r="Q17" s="205">
        <v>1</v>
      </c>
      <c r="R17" s="210">
        <v>313231</v>
      </c>
      <c r="S17" s="207" t="s">
        <v>428</v>
      </c>
      <c r="T17" s="192">
        <v>13</v>
      </c>
      <c r="U17" s="205" t="e">
        <v>#N/A</v>
      </c>
      <c r="V17" s="210" t="e">
        <v>#N/A</v>
      </c>
      <c r="W17" s="207" t="e">
        <v>#N/A</v>
      </c>
      <c r="X17" s="192">
        <v>13</v>
      </c>
      <c r="Y17" s="205" t="e">
        <v>#N/A</v>
      </c>
      <c r="Z17" s="210" t="e">
        <v>#N/A</v>
      </c>
      <c r="AA17" s="207" t="e">
        <v>#N/A</v>
      </c>
      <c r="AC17" s="212">
        <v>5</v>
      </c>
      <c r="AD17" s="212" t="str">
        <f t="shared" si="0"/>
        <v>仙台市</v>
      </c>
      <c r="AI17" s="200"/>
      <c r="AJ17" s="200"/>
      <c r="AL17" s="200"/>
      <c r="AS17" s="201"/>
      <c r="AT17" s="199" t="s">
        <v>409</v>
      </c>
      <c r="AV17" s="189" t="s">
        <v>42</v>
      </c>
      <c r="AW17" s="189"/>
      <c r="AX17" s="199">
        <v>13</v>
      </c>
      <c r="AY17" s="352" t="s">
        <v>429</v>
      </c>
    </row>
    <row r="18" spans="1:51">
      <c r="A18" s="192">
        <v>14</v>
      </c>
      <c r="B18" s="204">
        <v>14</v>
      </c>
      <c r="C18" s="193" t="s">
        <v>430</v>
      </c>
      <c r="D18" s="192">
        <v>14</v>
      </c>
      <c r="E18" s="204">
        <v>14</v>
      </c>
      <c r="F18" s="209">
        <v>1617</v>
      </c>
      <c r="G18" s="193" t="s">
        <v>431</v>
      </c>
      <c r="H18" s="192">
        <v>14</v>
      </c>
      <c r="I18" s="205">
        <v>1</v>
      </c>
      <c r="J18" s="204">
        <v>113181</v>
      </c>
      <c r="K18" s="207" t="s">
        <v>455</v>
      </c>
      <c r="L18" s="192">
        <v>14</v>
      </c>
      <c r="M18" s="205">
        <v>4</v>
      </c>
      <c r="N18" s="211">
        <v>213144</v>
      </c>
      <c r="O18" s="207" t="s">
        <v>433</v>
      </c>
      <c r="P18" s="192">
        <v>14</v>
      </c>
      <c r="Q18" s="205">
        <v>1</v>
      </c>
      <c r="R18" s="210">
        <v>315281</v>
      </c>
      <c r="S18" s="207" t="s">
        <v>434</v>
      </c>
      <c r="T18" s="192">
        <v>14</v>
      </c>
      <c r="U18" s="205" t="e">
        <v>#N/A</v>
      </c>
      <c r="V18" s="210" t="e">
        <v>#N/A</v>
      </c>
      <c r="W18" s="207" t="e">
        <v>#N/A</v>
      </c>
      <c r="X18" s="192">
        <v>14</v>
      </c>
      <c r="Y18" s="205" t="e">
        <v>#N/A</v>
      </c>
      <c r="Z18" s="210" t="e">
        <v>#N/A</v>
      </c>
      <c r="AA18" s="207" t="e">
        <v>#N/A</v>
      </c>
      <c r="AC18" s="212">
        <v>9</v>
      </c>
      <c r="AD18" s="212" t="str">
        <f t="shared" si="0"/>
        <v>さいたま市</v>
      </c>
      <c r="AI18" s="200"/>
      <c r="AJ18" s="200"/>
      <c r="AL18" s="200"/>
      <c r="AS18" s="201"/>
      <c r="AT18" s="199" t="s">
        <v>416</v>
      </c>
      <c r="AV18" s="199" t="s">
        <v>435</v>
      </c>
      <c r="AX18" s="199">
        <v>14</v>
      </c>
      <c r="AY18" s="352" t="s">
        <v>436</v>
      </c>
    </row>
    <row r="19" spans="1:51">
      <c r="A19" s="192">
        <v>15</v>
      </c>
      <c r="B19" s="204">
        <v>15</v>
      </c>
      <c r="C19" s="193" t="s">
        <v>437</v>
      </c>
      <c r="D19" s="192">
        <v>15</v>
      </c>
      <c r="E19" s="204">
        <v>15</v>
      </c>
      <c r="F19" s="209">
        <v>1618</v>
      </c>
      <c r="G19" s="193" t="s">
        <v>438</v>
      </c>
      <c r="H19" s="192">
        <v>15</v>
      </c>
      <c r="I19" s="205">
        <v>1</v>
      </c>
      <c r="J19" s="204">
        <v>113191</v>
      </c>
      <c r="K19" s="207" t="s">
        <v>461</v>
      </c>
      <c r="L19" s="192">
        <v>15</v>
      </c>
      <c r="M19" s="205">
        <v>5</v>
      </c>
      <c r="N19" s="211">
        <v>213145</v>
      </c>
      <c r="O19" s="207" t="s">
        <v>440</v>
      </c>
      <c r="P19" s="192">
        <v>15</v>
      </c>
      <c r="Q19" s="205">
        <v>1</v>
      </c>
      <c r="R19" s="210">
        <v>318311</v>
      </c>
      <c r="S19" s="207" t="s">
        <v>441</v>
      </c>
      <c r="T19" s="192">
        <v>15</v>
      </c>
      <c r="U19" s="205" t="e">
        <v>#N/A</v>
      </c>
      <c r="V19" s="210" t="e">
        <v>#N/A</v>
      </c>
      <c r="W19" s="207" t="e">
        <v>#N/A</v>
      </c>
      <c r="X19" s="192">
        <v>15</v>
      </c>
      <c r="Y19" s="205" t="e">
        <v>#N/A</v>
      </c>
      <c r="Z19" s="210" t="e">
        <v>#N/A</v>
      </c>
      <c r="AA19" s="207" t="e">
        <v>#N/A</v>
      </c>
      <c r="AC19" s="212">
        <v>10</v>
      </c>
      <c r="AD19" s="212" t="str">
        <f t="shared" si="0"/>
        <v>東京都</v>
      </c>
      <c r="AI19" s="200"/>
      <c r="AJ19" s="200"/>
      <c r="AL19" s="200"/>
      <c r="AS19" s="201"/>
      <c r="AT19" s="199" t="s">
        <v>442</v>
      </c>
      <c r="AV19" s="199" t="s">
        <v>443</v>
      </c>
      <c r="AX19" s="199" t="s">
        <v>444</v>
      </c>
      <c r="AY19" s="352"/>
    </row>
    <row r="20" spans="1:51">
      <c r="A20" s="192">
        <v>16</v>
      </c>
      <c r="B20" s="204">
        <v>16</v>
      </c>
      <c r="C20" s="193" t="s">
        <v>445</v>
      </c>
      <c r="D20" s="192">
        <v>16</v>
      </c>
      <c r="E20" s="204">
        <v>16</v>
      </c>
      <c r="F20" s="209">
        <v>1619</v>
      </c>
      <c r="G20" s="193" t="s">
        <v>446</v>
      </c>
      <c r="H20" s="192">
        <v>16</v>
      </c>
      <c r="I20" s="205">
        <v>1</v>
      </c>
      <c r="J20" s="204">
        <v>113201</v>
      </c>
      <c r="K20" s="207" t="s">
        <v>468</v>
      </c>
      <c r="L20" s="192">
        <v>16</v>
      </c>
      <c r="M20" s="205">
        <v>6</v>
      </c>
      <c r="N20" s="211">
        <v>213146</v>
      </c>
      <c r="O20" s="207" t="s">
        <v>448</v>
      </c>
      <c r="P20" s="192">
        <v>16</v>
      </c>
      <c r="Q20" s="205">
        <v>1</v>
      </c>
      <c r="R20" s="210">
        <v>320331</v>
      </c>
      <c r="S20" s="207" t="s">
        <v>449</v>
      </c>
      <c r="T20" s="192">
        <v>16</v>
      </c>
      <c r="U20" s="205" t="e">
        <v>#N/A</v>
      </c>
      <c r="V20" s="210" t="e">
        <v>#N/A</v>
      </c>
      <c r="W20" s="207" t="e">
        <v>#N/A</v>
      </c>
      <c r="X20" s="192">
        <v>16</v>
      </c>
      <c r="Y20" s="205" t="e">
        <v>#N/A</v>
      </c>
      <c r="Z20" s="210" t="e">
        <v>#N/A</v>
      </c>
      <c r="AA20" s="207" t="e">
        <v>#N/A</v>
      </c>
      <c r="AC20" s="212">
        <v>11</v>
      </c>
      <c r="AD20" s="212" t="str">
        <f t="shared" si="0"/>
        <v>横浜市</v>
      </c>
      <c r="AS20" s="201"/>
      <c r="AT20" s="199" t="s">
        <v>450</v>
      </c>
      <c r="AV20" s="199" t="s">
        <v>451</v>
      </c>
      <c r="AX20" s="199">
        <v>1</v>
      </c>
      <c r="AY20" s="351" t="s">
        <v>452</v>
      </c>
    </row>
    <row r="21" spans="1:51">
      <c r="A21" s="192">
        <v>17</v>
      </c>
      <c r="B21" s="204">
        <v>17</v>
      </c>
      <c r="C21" s="193" t="s">
        <v>453</v>
      </c>
      <c r="D21" s="192">
        <v>17</v>
      </c>
      <c r="E21" s="204">
        <v>17</v>
      </c>
      <c r="F21" s="209">
        <v>1620</v>
      </c>
      <c r="G21" s="193" t="s">
        <v>454</v>
      </c>
      <c r="H21" s="192">
        <v>17</v>
      </c>
      <c r="I21" s="205">
        <v>1</v>
      </c>
      <c r="J21" s="204">
        <v>113221</v>
      </c>
      <c r="K21" s="207" t="s">
        <v>476</v>
      </c>
      <c r="L21" s="192">
        <v>17</v>
      </c>
      <c r="M21" s="205">
        <v>7</v>
      </c>
      <c r="N21" s="211">
        <v>213147</v>
      </c>
      <c r="O21" s="207" t="s">
        <v>456</v>
      </c>
      <c r="P21" s="192">
        <v>17</v>
      </c>
      <c r="Q21" s="205">
        <v>1</v>
      </c>
      <c r="R21" s="210">
        <v>326451</v>
      </c>
      <c r="S21" s="207" t="s">
        <v>457</v>
      </c>
      <c r="T21" s="192">
        <v>17</v>
      </c>
      <c r="U21" s="205" t="e">
        <v>#N/A</v>
      </c>
      <c r="V21" s="210" t="e">
        <v>#N/A</v>
      </c>
      <c r="W21" s="207" t="e">
        <v>#N/A</v>
      </c>
      <c r="X21" s="192">
        <v>17</v>
      </c>
      <c r="Y21" s="205" t="e">
        <v>#N/A</v>
      </c>
      <c r="Z21" s="210" t="e">
        <v>#N/A</v>
      </c>
      <c r="AA21" s="207" t="e">
        <v>#N/A</v>
      </c>
      <c r="AC21" s="212">
        <v>12</v>
      </c>
      <c r="AD21" s="212" t="str">
        <f t="shared" si="0"/>
        <v>川崎市</v>
      </c>
      <c r="AS21" s="201"/>
      <c r="AT21" s="199" t="s">
        <v>423</v>
      </c>
      <c r="AV21" s="189" t="s">
        <v>43</v>
      </c>
      <c r="AW21" s="189"/>
      <c r="AX21" s="199">
        <v>2</v>
      </c>
      <c r="AY21" s="352" t="s">
        <v>458</v>
      </c>
    </row>
    <row r="22" spans="1:51">
      <c r="A22" s="192">
        <v>18</v>
      </c>
      <c r="B22" s="204">
        <v>18</v>
      </c>
      <c r="C22" s="193" t="s">
        <v>459</v>
      </c>
      <c r="D22" s="192">
        <v>18</v>
      </c>
      <c r="E22" s="204">
        <v>18</v>
      </c>
      <c r="F22" s="209">
        <v>1621</v>
      </c>
      <c r="G22" s="193" t="s">
        <v>460</v>
      </c>
      <c r="H22" s="192">
        <v>18</v>
      </c>
      <c r="I22" s="205">
        <v>1</v>
      </c>
      <c r="J22" s="204">
        <v>114251</v>
      </c>
      <c r="K22" s="207" t="s">
        <v>484</v>
      </c>
      <c r="L22" s="192">
        <v>18</v>
      </c>
      <c r="M22" s="205">
        <v>1</v>
      </c>
      <c r="N22" s="211">
        <v>213211</v>
      </c>
      <c r="O22" s="207" t="s">
        <v>462</v>
      </c>
      <c r="P22" s="192">
        <v>18</v>
      </c>
      <c r="Q22" s="205">
        <v>1</v>
      </c>
      <c r="R22" s="210">
        <v>331511</v>
      </c>
      <c r="S22" s="207" t="s">
        <v>463</v>
      </c>
      <c r="T22" s="192">
        <v>18</v>
      </c>
      <c r="U22" s="205" t="e">
        <v>#N/A</v>
      </c>
      <c r="V22" s="210" t="e">
        <v>#N/A</v>
      </c>
      <c r="W22" s="207" t="e">
        <v>#N/A</v>
      </c>
      <c r="X22" s="192">
        <v>18</v>
      </c>
      <c r="Y22" s="205" t="e">
        <v>#N/A</v>
      </c>
      <c r="Z22" s="210" t="e">
        <v>#N/A</v>
      </c>
      <c r="AA22" s="207" t="e">
        <v>#N/A</v>
      </c>
      <c r="AC22" s="212">
        <v>13</v>
      </c>
      <c r="AD22" s="212" t="str">
        <f t="shared" si="0"/>
        <v>静岡市</v>
      </c>
      <c r="AS22" s="201"/>
      <c r="AT22" s="189" t="s">
        <v>42</v>
      </c>
      <c r="AV22" s="199" t="s">
        <v>464</v>
      </c>
      <c r="AX22" s="199">
        <v>3</v>
      </c>
      <c r="AY22" s="352" t="s">
        <v>465</v>
      </c>
    </row>
    <row r="23" spans="1:51">
      <c r="A23" s="192">
        <v>19</v>
      </c>
      <c r="B23" s="204">
        <v>19</v>
      </c>
      <c r="C23" s="193" t="s">
        <v>466</v>
      </c>
      <c r="D23" s="192">
        <v>19</v>
      </c>
      <c r="E23" s="204">
        <v>19</v>
      </c>
      <c r="F23" s="209">
        <v>1622</v>
      </c>
      <c r="G23" s="193" t="s">
        <v>467</v>
      </c>
      <c r="H23" s="192">
        <v>19</v>
      </c>
      <c r="I23" s="205">
        <v>2</v>
      </c>
      <c r="J23" s="204">
        <v>114252</v>
      </c>
      <c r="K23" s="207" t="s">
        <v>489</v>
      </c>
      <c r="L23" s="192">
        <v>19</v>
      </c>
      <c r="M23" s="205">
        <v>1</v>
      </c>
      <c r="N23" s="211">
        <v>214251</v>
      </c>
      <c r="O23" s="207" t="s">
        <v>469</v>
      </c>
      <c r="P23" s="192">
        <v>19</v>
      </c>
      <c r="Q23" s="205">
        <v>1</v>
      </c>
      <c r="R23" s="210">
        <v>344721</v>
      </c>
      <c r="S23" s="207" t="s">
        <v>470</v>
      </c>
      <c r="T23" s="192">
        <v>19</v>
      </c>
      <c r="U23" s="205" t="e">
        <v>#N/A</v>
      </c>
      <c r="V23" s="210" t="e">
        <v>#N/A</v>
      </c>
      <c r="W23" s="207" t="e">
        <v>#N/A</v>
      </c>
      <c r="X23" s="192">
        <v>19</v>
      </c>
      <c r="Y23" s="205" t="e">
        <v>#N/A</v>
      </c>
      <c r="Z23" s="210" t="e">
        <v>#N/A</v>
      </c>
      <c r="AA23" s="207" t="e">
        <v>#N/A</v>
      </c>
      <c r="AC23" s="212">
        <v>14</v>
      </c>
      <c r="AD23" s="212" t="str">
        <f t="shared" si="0"/>
        <v>浜松市</v>
      </c>
      <c r="AS23" s="201"/>
      <c r="AT23" s="199" t="s">
        <v>471</v>
      </c>
      <c r="AV23" s="199" t="s">
        <v>472</v>
      </c>
      <c r="AX23" s="199">
        <v>4</v>
      </c>
      <c r="AY23" s="352" t="s">
        <v>473</v>
      </c>
    </row>
    <row r="24" spans="1:51">
      <c r="A24" s="192">
        <v>20</v>
      </c>
      <c r="B24" s="204">
        <v>20</v>
      </c>
      <c r="C24" s="193" t="s">
        <v>474</v>
      </c>
      <c r="D24" s="192">
        <v>20</v>
      </c>
      <c r="E24" s="204">
        <v>20</v>
      </c>
      <c r="F24" s="209">
        <v>1623</v>
      </c>
      <c r="G24" s="193" t="s">
        <v>475</v>
      </c>
      <c r="H24" s="192">
        <v>20</v>
      </c>
      <c r="I24" s="205">
        <v>1</v>
      </c>
      <c r="J24" s="204">
        <v>115281</v>
      </c>
      <c r="K24" s="207" t="s">
        <v>495</v>
      </c>
      <c r="L24" s="192">
        <v>20</v>
      </c>
      <c r="M24" s="205">
        <v>2</v>
      </c>
      <c r="N24" s="211">
        <v>214252</v>
      </c>
      <c r="O24" s="207" t="s">
        <v>477</v>
      </c>
      <c r="P24" s="192">
        <v>20</v>
      </c>
      <c r="Q24" s="205">
        <v>2</v>
      </c>
      <c r="R24" s="210">
        <v>344722</v>
      </c>
      <c r="S24" s="207" t="s">
        <v>478</v>
      </c>
      <c r="T24" s="192">
        <v>20</v>
      </c>
      <c r="U24" s="205" t="e">
        <v>#N/A</v>
      </c>
      <c r="V24" s="210" t="e">
        <v>#N/A</v>
      </c>
      <c r="W24" s="207" t="e">
        <v>#N/A</v>
      </c>
      <c r="X24" s="192">
        <v>20</v>
      </c>
      <c r="Y24" s="205" t="e">
        <v>#N/A</v>
      </c>
      <c r="Z24" s="210" t="e">
        <v>#N/A</v>
      </c>
      <c r="AA24" s="207" t="e">
        <v>#N/A</v>
      </c>
      <c r="AC24" s="212">
        <v>15</v>
      </c>
      <c r="AD24" s="212" t="str">
        <f t="shared" si="0"/>
        <v>新潟市</v>
      </c>
      <c r="AS24" s="201"/>
      <c r="AT24" s="199" t="s">
        <v>479</v>
      </c>
      <c r="AV24" s="199" t="s">
        <v>480</v>
      </c>
      <c r="AX24" s="199">
        <v>5</v>
      </c>
      <c r="AY24" s="352" t="s">
        <v>481</v>
      </c>
    </row>
    <row r="25" spans="1:51">
      <c r="A25" s="192">
        <v>21</v>
      </c>
      <c r="B25" s="204">
        <v>21</v>
      </c>
      <c r="C25" s="193" t="s">
        <v>482</v>
      </c>
      <c r="D25" s="192">
        <v>21</v>
      </c>
      <c r="E25" s="204">
        <v>21</v>
      </c>
      <c r="F25" s="209">
        <v>1624</v>
      </c>
      <c r="G25" s="193" t="s">
        <v>483</v>
      </c>
      <c r="H25" s="192">
        <v>21</v>
      </c>
      <c r="I25" s="205">
        <v>1</v>
      </c>
      <c r="J25" s="204">
        <v>116291</v>
      </c>
      <c r="K25" s="207" t="s">
        <v>500</v>
      </c>
      <c r="L25" s="192">
        <v>21</v>
      </c>
      <c r="M25" s="205">
        <v>1</v>
      </c>
      <c r="N25" s="211">
        <v>216291</v>
      </c>
      <c r="O25" s="207" t="s">
        <v>485</v>
      </c>
      <c r="P25" s="192">
        <v>21</v>
      </c>
      <c r="Q25" s="205" t="e">
        <v>#N/A</v>
      </c>
      <c r="R25" s="210" t="e">
        <v>#N/A</v>
      </c>
      <c r="S25" s="207" t="e">
        <v>#N/A</v>
      </c>
      <c r="T25" s="192">
        <v>21</v>
      </c>
      <c r="U25" s="205" t="e">
        <v>#N/A</v>
      </c>
      <c r="V25" s="210" t="e">
        <v>#N/A</v>
      </c>
      <c r="W25" s="207" t="e">
        <v>#N/A</v>
      </c>
      <c r="X25" s="192">
        <v>21</v>
      </c>
      <c r="Y25" s="205" t="e">
        <v>#N/A</v>
      </c>
      <c r="Z25" s="210" t="e">
        <v>#N/A</v>
      </c>
      <c r="AA25" s="207" t="e">
        <v>#N/A</v>
      </c>
      <c r="AC25" s="212">
        <v>19</v>
      </c>
      <c r="AD25" s="212" t="str">
        <f t="shared" si="0"/>
        <v>名古屋市</v>
      </c>
      <c r="AS25" s="201"/>
      <c r="AT25" s="199" t="s">
        <v>486</v>
      </c>
      <c r="AV25" s="199" t="s">
        <v>382</v>
      </c>
      <c r="AX25" s="199">
        <v>6</v>
      </c>
      <c r="AY25" s="352" t="s">
        <v>331</v>
      </c>
    </row>
    <row r="26" spans="1:51">
      <c r="A26" s="192">
        <v>22</v>
      </c>
      <c r="B26" s="204">
        <v>22</v>
      </c>
      <c r="C26" s="193" t="s">
        <v>487</v>
      </c>
      <c r="D26" s="192">
        <v>22</v>
      </c>
      <c r="E26" s="204">
        <v>22</v>
      </c>
      <c r="F26" s="209">
        <v>1625</v>
      </c>
      <c r="G26" s="193" t="s">
        <v>488</v>
      </c>
      <c r="H26" s="192">
        <v>22</v>
      </c>
      <c r="I26" s="205">
        <v>1</v>
      </c>
      <c r="J26" s="204">
        <v>117301</v>
      </c>
      <c r="K26" s="207" t="s">
        <v>505</v>
      </c>
      <c r="L26" s="192">
        <v>22</v>
      </c>
      <c r="M26" s="205">
        <v>2</v>
      </c>
      <c r="N26" s="211">
        <v>216292</v>
      </c>
      <c r="O26" s="207" t="s">
        <v>490</v>
      </c>
      <c r="P26" s="192">
        <v>22</v>
      </c>
      <c r="Q26" s="205" t="e">
        <v>#N/A</v>
      </c>
      <c r="R26" s="210" t="e">
        <v>#N/A</v>
      </c>
      <c r="S26" s="207" t="e">
        <v>#N/A</v>
      </c>
      <c r="T26" s="192">
        <v>22</v>
      </c>
      <c r="U26" s="205" t="e">
        <v>#N/A</v>
      </c>
      <c r="V26" s="210" t="e">
        <v>#N/A</v>
      </c>
      <c r="W26" s="207" t="e">
        <v>#N/A</v>
      </c>
      <c r="X26" s="192">
        <v>22</v>
      </c>
      <c r="Y26" s="205" t="e">
        <v>#N/A</v>
      </c>
      <c r="Z26" s="210" t="e">
        <v>#N/A</v>
      </c>
      <c r="AA26" s="207" t="e">
        <v>#N/A</v>
      </c>
      <c r="AC26" s="212">
        <v>20</v>
      </c>
      <c r="AD26" s="212" t="str">
        <f t="shared" si="0"/>
        <v>京都市</v>
      </c>
      <c r="AS26" s="201"/>
      <c r="AT26" s="199" t="s">
        <v>491</v>
      </c>
      <c r="AV26" s="199" t="s">
        <v>492</v>
      </c>
      <c r="AW26" s="189"/>
      <c r="AX26" s="199">
        <v>7</v>
      </c>
      <c r="AY26" s="352" t="s">
        <v>344</v>
      </c>
    </row>
    <row r="27" spans="1:51">
      <c r="A27" s="192">
        <v>23</v>
      </c>
      <c r="B27" s="204">
        <v>23</v>
      </c>
      <c r="C27" s="193" t="s">
        <v>493</v>
      </c>
      <c r="D27" s="192">
        <v>23</v>
      </c>
      <c r="E27" s="204">
        <v>23</v>
      </c>
      <c r="F27" s="209">
        <v>1626</v>
      </c>
      <c r="G27" s="193" t="s">
        <v>494</v>
      </c>
      <c r="H27" s="192">
        <v>23</v>
      </c>
      <c r="I27" s="205">
        <v>2</v>
      </c>
      <c r="J27" s="204">
        <v>117302</v>
      </c>
      <c r="K27" s="207" t="s">
        <v>511</v>
      </c>
      <c r="L27" s="192">
        <v>23</v>
      </c>
      <c r="M27" s="205">
        <v>1</v>
      </c>
      <c r="N27" s="211">
        <v>217301</v>
      </c>
      <c r="O27" s="207" t="s">
        <v>496</v>
      </c>
      <c r="P27" s="192">
        <v>23</v>
      </c>
      <c r="Q27" s="205" t="e">
        <v>#N/A</v>
      </c>
      <c r="R27" s="210" t="e">
        <v>#N/A</v>
      </c>
      <c r="S27" s="207" t="e">
        <v>#N/A</v>
      </c>
      <c r="T27" s="192">
        <v>23</v>
      </c>
      <c r="U27" s="205" t="e">
        <v>#N/A</v>
      </c>
      <c r="V27" s="210" t="e">
        <v>#N/A</v>
      </c>
      <c r="W27" s="207" t="e">
        <v>#N/A</v>
      </c>
      <c r="X27" s="192">
        <v>23</v>
      </c>
      <c r="Y27" s="205" t="e">
        <v>#N/A</v>
      </c>
      <c r="Z27" s="210" t="e">
        <v>#N/A</v>
      </c>
      <c r="AA27" s="207" t="e">
        <v>#N/A</v>
      </c>
      <c r="AC27" s="212">
        <v>21</v>
      </c>
      <c r="AD27" s="212" t="str">
        <f t="shared" si="0"/>
        <v>大阪府</v>
      </c>
      <c r="AS27" s="201"/>
      <c r="AT27" s="199" t="s">
        <v>497</v>
      </c>
      <c r="AV27" s="199" t="s">
        <v>451</v>
      </c>
      <c r="AX27" s="199">
        <v>8</v>
      </c>
      <c r="AY27" s="352" t="s">
        <v>356</v>
      </c>
    </row>
    <row r="28" spans="1:51">
      <c r="A28" s="192">
        <v>24</v>
      </c>
      <c r="B28" s="204">
        <v>24</v>
      </c>
      <c r="C28" s="193" t="s">
        <v>498</v>
      </c>
      <c r="D28" s="192">
        <v>24</v>
      </c>
      <c r="E28" s="204">
        <v>24</v>
      </c>
      <c r="F28" s="209">
        <v>1627</v>
      </c>
      <c r="G28" s="193" t="s">
        <v>499</v>
      </c>
      <c r="H28" s="192">
        <v>24</v>
      </c>
      <c r="I28" s="205">
        <v>1</v>
      </c>
      <c r="J28" s="204">
        <v>118311</v>
      </c>
      <c r="K28" s="207" t="s">
        <v>517</v>
      </c>
      <c r="L28" s="192">
        <v>24</v>
      </c>
      <c r="M28" s="205">
        <v>2</v>
      </c>
      <c r="N28" s="211">
        <v>217302</v>
      </c>
      <c r="O28" s="207" t="s">
        <v>501</v>
      </c>
      <c r="P28" s="192">
        <v>24</v>
      </c>
      <c r="Q28" s="205" t="e">
        <v>#N/A</v>
      </c>
      <c r="R28" s="210" t="e">
        <v>#N/A</v>
      </c>
      <c r="S28" s="207" t="e">
        <v>#N/A</v>
      </c>
      <c r="T28" s="192">
        <v>24</v>
      </c>
      <c r="U28" s="205" t="e">
        <v>#N/A</v>
      </c>
      <c r="V28" s="210" t="e">
        <v>#N/A</v>
      </c>
      <c r="W28" s="207" t="e">
        <v>#N/A</v>
      </c>
      <c r="X28" s="192">
        <v>24</v>
      </c>
      <c r="Y28" s="205" t="e">
        <v>#N/A</v>
      </c>
      <c r="Z28" s="210" t="e">
        <v>#N/A</v>
      </c>
      <c r="AA28" s="207" t="e">
        <v>#N/A</v>
      </c>
      <c r="AC28" s="212">
        <v>22</v>
      </c>
      <c r="AD28" s="212" t="str">
        <f t="shared" si="0"/>
        <v>大阪市</v>
      </c>
      <c r="AS28" s="201"/>
      <c r="AT28" s="199" t="s">
        <v>502</v>
      </c>
      <c r="AX28" s="199">
        <v>9</v>
      </c>
      <c r="AY28" s="352" t="s">
        <v>367</v>
      </c>
    </row>
    <row r="29" spans="1:51">
      <c r="A29" s="192">
        <v>25</v>
      </c>
      <c r="B29" s="204">
        <v>25</v>
      </c>
      <c r="C29" s="193" t="s">
        <v>503</v>
      </c>
      <c r="D29" s="192">
        <v>25</v>
      </c>
      <c r="E29" s="204">
        <v>25</v>
      </c>
      <c r="F29" s="209">
        <v>1728</v>
      </c>
      <c r="G29" s="193" t="s">
        <v>504</v>
      </c>
      <c r="H29" s="192">
        <v>25</v>
      </c>
      <c r="I29" s="205">
        <v>1</v>
      </c>
      <c r="J29" s="204">
        <v>119321</v>
      </c>
      <c r="K29" s="207" t="s">
        <v>523</v>
      </c>
      <c r="L29" s="192">
        <v>25</v>
      </c>
      <c r="M29" s="205">
        <v>1</v>
      </c>
      <c r="N29" s="211">
        <v>218311</v>
      </c>
      <c r="O29" s="207" t="s">
        <v>506</v>
      </c>
      <c r="P29" s="192">
        <v>25</v>
      </c>
      <c r="Q29" s="205" t="e">
        <v>#N/A</v>
      </c>
      <c r="R29" s="210" t="e">
        <v>#N/A</v>
      </c>
      <c r="S29" s="207" t="e">
        <v>#N/A</v>
      </c>
      <c r="T29" s="192">
        <v>25</v>
      </c>
      <c r="U29" s="205" t="e">
        <v>#N/A</v>
      </c>
      <c r="V29" s="210" t="e">
        <v>#N/A</v>
      </c>
      <c r="W29" s="207" t="e">
        <v>#N/A</v>
      </c>
      <c r="X29" s="192">
        <v>25</v>
      </c>
      <c r="Y29" s="205" t="e">
        <v>#N/A</v>
      </c>
      <c r="Z29" s="210" t="e">
        <v>#N/A</v>
      </c>
      <c r="AA29" s="207" t="e">
        <v>#N/A</v>
      </c>
      <c r="AC29" s="212">
        <v>23</v>
      </c>
      <c r="AD29" s="212" t="str">
        <f t="shared" si="0"/>
        <v>神戸市</v>
      </c>
      <c r="AS29" s="201"/>
      <c r="AT29" s="199" t="s">
        <v>507</v>
      </c>
      <c r="AV29" s="189" t="s">
        <v>508</v>
      </c>
      <c r="AX29" s="199">
        <v>10</v>
      </c>
      <c r="AY29" s="352" t="s">
        <v>375</v>
      </c>
    </row>
    <row r="30" spans="1:51">
      <c r="A30" s="192">
        <v>26</v>
      </c>
      <c r="B30" s="204">
        <v>26</v>
      </c>
      <c r="C30" s="193" t="s">
        <v>509</v>
      </c>
      <c r="D30" s="192">
        <v>26</v>
      </c>
      <c r="E30" s="204">
        <v>26</v>
      </c>
      <c r="F30" s="209">
        <v>1729</v>
      </c>
      <c r="G30" s="193" t="s">
        <v>510</v>
      </c>
      <c r="H30" s="192">
        <v>26</v>
      </c>
      <c r="I30" s="205">
        <v>1</v>
      </c>
      <c r="J30" s="204">
        <v>120331</v>
      </c>
      <c r="K30" s="207" t="s">
        <v>528</v>
      </c>
      <c r="L30" s="192">
        <v>26</v>
      </c>
      <c r="M30" s="205">
        <v>2</v>
      </c>
      <c r="N30" s="211">
        <v>218312</v>
      </c>
      <c r="O30" s="207" t="s">
        <v>512</v>
      </c>
      <c r="P30" s="192">
        <v>26</v>
      </c>
      <c r="Q30" s="205" t="e">
        <v>#N/A</v>
      </c>
      <c r="R30" s="210" t="e">
        <v>#N/A</v>
      </c>
      <c r="S30" s="207" t="e">
        <v>#N/A</v>
      </c>
      <c r="T30" s="192">
        <v>26</v>
      </c>
      <c r="U30" s="205" t="e">
        <v>#N/A</v>
      </c>
      <c r="V30" s="210" t="e">
        <v>#N/A</v>
      </c>
      <c r="W30" s="207" t="e">
        <v>#N/A</v>
      </c>
      <c r="X30" s="192">
        <v>26</v>
      </c>
      <c r="Y30" s="205" t="e">
        <v>#N/A</v>
      </c>
      <c r="Z30" s="210" t="e">
        <v>#N/A</v>
      </c>
      <c r="AA30" s="207" t="e">
        <v>#N/A</v>
      </c>
      <c r="AC30" s="212">
        <v>25</v>
      </c>
      <c r="AD30" s="212" t="str">
        <f t="shared" si="0"/>
        <v>奈良県</v>
      </c>
      <c r="AS30" s="201"/>
      <c r="AT30" s="189" t="s">
        <v>43</v>
      </c>
      <c r="AV30" s="199" t="s">
        <v>513</v>
      </c>
      <c r="AX30" s="199">
        <v>11</v>
      </c>
      <c r="AY30" s="352" t="s">
        <v>514</v>
      </c>
    </row>
    <row r="31" spans="1:51">
      <c r="A31" s="192">
        <v>27</v>
      </c>
      <c r="B31" s="204">
        <v>27</v>
      </c>
      <c r="C31" s="193" t="s">
        <v>515</v>
      </c>
      <c r="D31" s="192">
        <v>27</v>
      </c>
      <c r="E31" s="204">
        <v>27</v>
      </c>
      <c r="F31" s="209">
        <v>1730</v>
      </c>
      <c r="G31" s="193" t="s">
        <v>516</v>
      </c>
      <c r="H31" s="192">
        <v>27</v>
      </c>
      <c r="I31" s="205">
        <v>1</v>
      </c>
      <c r="J31" s="204">
        <v>121341</v>
      </c>
      <c r="K31" s="207" t="s">
        <v>534</v>
      </c>
      <c r="L31" s="192">
        <v>27</v>
      </c>
      <c r="M31" s="205">
        <v>1</v>
      </c>
      <c r="N31" s="211">
        <v>219321</v>
      </c>
      <c r="O31" s="207" t="s">
        <v>518</v>
      </c>
      <c r="P31" s="192">
        <v>27</v>
      </c>
      <c r="Q31" s="205" t="e">
        <v>#N/A</v>
      </c>
      <c r="R31" s="210" t="e">
        <v>#N/A</v>
      </c>
      <c r="S31" s="207" t="e">
        <v>#N/A</v>
      </c>
      <c r="T31" s="192">
        <v>27</v>
      </c>
      <c r="U31" s="205" t="e">
        <v>#N/A</v>
      </c>
      <c r="V31" s="210" t="e">
        <v>#N/A</v>
      </c>
      <c r="W31" s="207" t="e">
        <v>#N/A</v>
      </c>
      <c r="X31" s="192">
        <v>27</v>
      </c>
      <c r="Y31" s="205" t="e">
        <v>#N/A</v>
      </c>
      <c r="Z31" s="210" t="e">
        <v>#N/A</v>
      </c>
      <c r="AA31" s="207" t="e">
        <v>#N/A</v>
      </c>
      <c r="AC31" s="212">
        <v>27</v>
      </c>
      <c r="AD31" s="212" t="str">
        <f t="shared" si="0"/>
        <v>岡山市</v>
      </c>
      <c r="AS31" s="201"/>
      <c r="AT31" s="199" t="s">
        <v>519</v>
      </c>
      <c r="AV31" s="199" t="s">
        <v>520</v>
      </c>
      <c r="AW31" s="189"/>
      <c r="AX31" s="199">
        <v>12</v>
      </c>
      <c r="AY31" s="352"/>
    </row>
    <row r="32" spans="1:51">
      <c r="A32" s="192">
        <v>28</v>
      </c>
      <c r="B32" s="204">
        <v>28</v>
      </c>
      <c r="C32" s="193" t="s">
        <v>521</v>
      </c>
      <c r="D32" s="192">
        <v>28</v>
      </c>
      <c r="E32" s="204">
        <v>28</v>
      </c>
      <c r="F32" s="209">
        <v>1831</v>
      </c>
      <c r="G32" s="193" t="s">
        <v>522</v>
      </c>
      <c r="H32" s="192">
        <v>28</v>
      </c>
      <c r="I32" s="205">
        <v>2</v>
      </c>
      <c r="J32" s="204">
        <v>122352</v>
      </c>
      <c r="K32" s="207" t="s">
        <v>548</v>
      </c>
      <c r="L32" s="192">
        <v>28</v>
      </c>
      <c r="M32" s="205">
        <v>2</v>
      </c>
      <c r="N32" s="211">
        <v>219322</v>
      </c>
      <c r="O32" s="207" t="s">
        <v>524</v>
      </c>
      <c r="P32" s="192">
        <v>28</v>
      </c>
      <c r="Q32" s="205" t="e">
        <v>#N/A</v>
      </c>
      <c r="R32" s="210" t="e">
        <v>#N/A</v>
      </c>
      <c r="S32" s="207" t="e">
        <v>#N/A</v>
      </c>
      <c r="T32" s="192">
        <v>28</v>
      </c>
      <c r="U32" s="205" t="e">
        <v>#N/A</v>
      </c>
      <c r="V32" s="210" t="e">
        <v>#N/A</v>
      </c>
      <c r="W32" s="207" t="e">
        <v>#N/A</v>
      </c>
      <c r="X32" s="192">
        <v>28</v>
      </c>
      <c r="Y32" s="205" t="e">
        <v>#N/A</v>
      </c>
      <c r="Z32" s="210" t="e">
        <v>#N/A</v>
      </c>
      <c r="AA32" s="207" t="e">
        <v>#N/A</v>
      </c>
      <c r="AC32" s="212">
        <v>28</v>
      </c>
      <c r="AD32" s="212" t="str">
        <f t="shared" si="0"/>
        <v>広島市</v>
      </c>
      <c r="AS32" s="201"/>
      <c r="AT32" s="199" t="s">
        <v>525</v>
      </c>
      <c r="AV32" s="199" t="s">
        <v>423</v>
      </c>
      <c r="AX32" s="199">
        <v>13</v>
      </c>
      <c r="AY32" s="352"/>
    </row>
    <row r="33" spans="1:51">
      <c r="A33" s="192">
        <v>29</v>
      </c>
      <c r="B33" s="204">
        <v>29</v>
      </c>
      <c r="C33" s="193" t="s">
        <v>526</v>
      </c>
      <c r="D33" s="192">
        <v>29</v>
      </c>
      <c r="E33" s="204">
        <v>29</v>
      </c>
      <c r="F33" s="209">
        <v>2033</v>
      </c>
      <c r="G33" s="193" t="s">
        <v>527</v>
      </c>
      <c r="H33" s="192">
        <v>29</v>
      </c>
      <c r="I33" s="205">
        <v>2</v>
      </c>
      <c r="J33" s="204">
        <v>122362</v>
      </c>
      <c r="K33" s="207" t="s">
        <v>553</v>
      </c>
      <c r="L33" s="192">
        <v>29</v>
      </c>
      <c r="M33" s="205">
        <v>1</v>
      </c>
      <c r="N33" s="211">
        <v>220331</v>
      </c>
      <c r="O33" s="207" t="s">
        <v>529</v>
      </c>
      <c r="P33" s="192">
        <v>29</v>
      </c>
      <c r="Q33" s="205" t="e">
        <v>#N/A</v>
      </c>
      <c r="R33" s="210" t="e">
        <v>#N/A</v>
      </c>
      <c r="S33" s="207" t="e">
        <v>#N/A</v>
      </c>
      <c r="T33" s="192">
        <v>29</v>
      </c>
      <c r="U33" s="205" t="e">
        <v>#N/A</v>
      </c>
      <c r="V33" s="210" t="e">
        <v>#N/A</v>
      </c>
      <c r="W33" s="207" t="e">
        <v>#N/A</v>
      </c>
      <c r="X33" s="192">
        <v>29</v>
      </c>
      <c r="Y33" s="205" t="e">
        <v>#N/A</v>
      </c>
      <c r="Z33" s="210" t="e">
        <v>#N/A</v>
      </c>
      <c r="AA33" s="207" t="e">
        <v>#N/A</v>
      </c>
      <c r="AC33" s="212">
        <v>34</v>
      </c>
      <c r="AD33" s="212" t="str">
        <f t="shared" si="0"/>
        <v>北九州市</v>
      </c>
      <c r="AS33" s="201"/>
      <c r="AT33" s="199" t="s">
        <v>530</v>
      </c>
      <c r="AV33" s="189" t="s">
        <v>531</v>
      </c>
      <c r="AX33" s="199">
        <v>14</v>
      </c>
      <c r="AY33" s="352"/>
    </row>
    <row r="34" spans="1:51">
      <c r="A34" s="192">
        <v>30</v>
      </c>
      <c r="B34" s="204">
        <v>30</v>
      </c>
      <c r="C34" s="193" t="s">
        <v>532</v>
      </c>
      <c r="D34" s="192">
        <v>30</v>
      </c>
      <c r="E34" s="204">
        <v>30</v>
      </c>
      <c r="F34" s="209">
        <v>2134</v>
      </c>
      <c r="G34" s="193" t="s">
        <v>533</v>
      </c>
      <c r="H34" s="192">
        <v>30</v>
      </c>
      <c r="I34" s="205">
        <v>1</v>
      </c>
      <c r="J34" s="204">
        <v>123381</v>
      </c>
      <c r="K34" s="207" t="s">
        <v>558</v>
      </c>
      <c r="L34" s="192">
        <v>30</v>
      </c>
      <c r="M34" s="205">
        <v>1</v>
      </c>
      <c r="N34" s="211">
        <v>221341</v>
      </c>
      <c r="O34" s="207" t="s">
        <v>535</v>
      </c>
      <c r="P34" s="192">
        <v>30</v>
      </c>
      <c r="Q34" s="205" t="e">
        <v>#N/A</v>
      </c>
      <c r="R34" s="210" t="e">
        <v>#N/A</v>
      </c>
      <c r="S34" s="207" t="e">
        <v>#N/A</v>
      </c>
      <c r="T34" s="192">
        <v>30</v>
      </c>
      <c r="U34" s="205" t="e">
        <v>#N/A</v>
      </c>
      <c r="V34" s="210" t="e">
        <v>#N/A</v>
      </c>
      <c r="W34" s="207" t="e">
        <v>#N/A</v>
      </c>
      <c r="X34" s="192">
        <v>30</v>
      </c>
      <c r="Y34" s="205" t="e">
        <v>#N/A</v>
      </c>
      <c r="Z34" s="210" t="e">
        <v>#N/A</v>
      </c>
      <c r="AA34" s="207" t="e">
        <v>#N/A</v>
      </c>
      <c r="AC34" s="212">
        <v>35</v>
      </c>
      <c r="AD34" s="212" t="str">
        <f t="shared" si="0"/>
        <v>福岡市</v>
      </c>
      <c r="AS34" s="201"/>
      <c r="AT34" s="199" t="s">
        <v>480</v>
      </c>
      <c r="AV34" s="199" t="s">
        <v>536</v>
      </c>
      <c r="AX34" s="199" t="s">
        <v>537</v>
      </c>
    </row>
    <row r="35" spans="1:51">
      <c r="A35" s="192">
        <v>31</v>
      </c>
      <c r="B35" s="204">
        <v>31</v>
      </c>
      <c r="C35" s="193" t="s">
        <v>538</v>
      </c>
      <c r="D35" s="192">
        <v>31</v>
      </c>
      <c r="E35" s="204">
        <v>31</v>
      </c>
      <c r="F35" s="209">
        <v>2235</v>
      </c>
      <c r="G35" s="193" t="s">
        <v>539</v>
      </c>
      <c r="H35" s="192">
        <v>31</v>
      </c>
      <c r="I35" s="205">
        <v>1</v>
      </c>
      <c r="J35" s="204">
        <v>124401</v>
      </c>
      <c r="K35" s="207" t="s">
        <v>563</v>
      </c>
      <c r="L35" s="192">
        <v>31</v>
      </c>
      <c r="M35" s="205">
        <v>2</v>
      </c>
      <c r="N35" s="211">
        <v>221342</v>
      </c>
      <c r="O35" s="207" t="s">
        <v>540</v>
      </c>
      <c r="P35" s="192">
        <v>31</v>
      </c>
      <c r="Q35" s="205" t="e">
        <v>#N/A</v>
      </c>
      <c r="R35" s="210" t="e">
        <v>#N/A</v>
      </c>
      <c r="S35" s="207" t="e">
        <v>#N/A</v>
      </c>
      <c r="T35" s="192">
        <v>31</v>
      </c>
      <c r="U35" s="205" t="e">
        <v>#N/A</v>
      </c>
      <c r="V35" s="210" t="e">
        <v>#N/A</v>
      </c>
      <c r="W35" s="207" t="e">
        <v>#N/A</v>
      </c>
      <c r="X35" s="192">
        <v>31</v>
      </c>
      <c r="Y35" s="205" t="e">
        <v>#N/A</v>
      </c>
      <c r="Z35" s="210" t="e">
        <v>#N/A</v>
      </c>
      <c r="AA35" s="207" t="e">
        <v>#N/A</v>
      </c>
      <c r="AC35" s="212">
        <v>40</v>
      </c>
      <c r="AD35" s="212" t="str">
        <f t="shared" si="0"/>
        <v>沖縄県</v>
      </c>
      <c r="AS35" s="201"/>
      <c r="AT35" s="199" t="s">
        <v>541</v>
      </c>
      <c r="AV35" s="199" t="s">
        <v>513</v>
      </c>
      <c r="AX35" s="199">
        <v>1</v>
      </c>
      <c r="AY35" s="351" t="s">
        <v>316</v>
      </c>
    </row>
    <row r="36" spans="1:51">
      <c r="A36" s="192">
        <v>32</v>
      </c>
      <c r="B36" s="204">
        <v>32</v>
      </c>
      <c r="C36" s="193" t="s">
        <v>542</v>
      </c>
      <c r="D36" s="192">
        <v>32</v>
      </c>
      <c r="E36" s="204">
        <v>32</v>
      </c>
      <c r="F36" s="209">
        <v>2437</v>
      </c>
      <c r="G36" s="193" t="s">
        <v>543</v>
      </c>
      <c r="H36" s="192">
        <v>32</v>
      </c>
      <c r="I36" s="205">
        <v>1</v>
      </c>
      <c r="J36" s="204">
        <v>125411</v>
      </c>
      <c r="K36" s="207" t="s">
        <v>568</v>
      </c>
      <c r="L36" s="192">
        <v>32</v>
      </c>
      <c r="M36" s="205">
        <v>1</v>
      </c>
      <c r="N36" s="211">
        <v>222351</v>
      </c>
      <c r="O36" s="207" t="s">
        <v>544</v>
      </c>
      <c r="P36" s="192">
        <v>32</v>
      </c>
      <c r="Q36" s="205" t="e">
        <v>#N/A</v>
      </c>
      <c r="R36" s="210" t="e">
        <v>#N/A</v>
      </c>
      <c r="S36" s="207" t="e">
        <v>#N/A</v>
      </c>
      <c r="T36" s="192">
        <v>32</v>
      </c>
      <c r="U36" s="205" t="e">
        <v>#N/A</v>
      </c>
      <c r="V36" s="210" t="e">
        <v>#N/A</v>
      </c>
      <c r="W36" s="207" t="e">
        <v>#N/A</v>
      </c>
      <c r="X36" s="192">
        <v>32</v>
      </c>
      <c r="Y36" s="205" t="e">
        <v>#N/A</v>
      </c>
      <c r="Z36" s="210" t="e">
        <v>#N/A</v>
      </c>
      <c r="AA36" s="207" t="e">
        <v>#N/A</v>
      </c>
      <c r="AC36" s="212">
        <v>44</v>
      </c>
      <c r="AD36" s="212" t="e">
        <f t="shared" si="0"/>
        <v>#N/A</v>
      </c>
      <c r="AI36" s="200"/>
      <c r="AJ36" s="200"/>
      <c r="AL36" s="200"/>
      <c r="AS36" s="201"/>
      <c r="AT36" s="199" t="s">
        <v>492</v>
      </c>
      <c r="AV36" s="199" t="s">
        <v>520</v>
      </c>
      <c r="AX36" s="199">
        <v>2</v>
      </c>
      <c r="AY36" s="351" t="s">
        <v>545</v>
      </c>
    </row>
    <row r="37" spans="1:51">
      <c r="A37" s="192">
        <v>33</v>
      </c>
      <c r="B37" s="204">
        <v>33</v>
      </c>
      <c r="C37" s="193" t="s">
        <v>546</v>
      </c>
      <c r="D37" s="192">
        <v>33</v>
      </c>
      <c r="E37" s="204">
        <v>33</v>
      </c>
      <c r="F37" s="209">
        <v>2538</v>
      </c>
      <c r="G37" s="193" t="s">
        <v>547</v>
      </c>
      <c r="H37" s="192">
        <v>33</v>
      </c>
      <c r="I37" s="205">
        <v>2</v>
      </c>
      <c r="J37" s="204">
        <v>125412</v>
      </c>
      <c r="K37" s="207" t="s">
        <v>573</v>
      </c>
      <c r="L37" s="192">
        <v>33</v>
      </c>
      <c r="M37" s="205">
        <v>2</v>
      </c>
      <c r="N37" s="211">
        <v>222352</v>
      </c>
      <c r="O37" s="207" t="s">
        <v>549</v>
      </c>
      <c r="P37" s="192">
        <v>33</v>
      </c>
      <c r="Q37" s="205" t="e">
        <v>#N/A</v>
      </c>
      <c r="R37" s="210" t="e">
        <v>#N/A</v>
      </c>
      <c r="S37" s="207" t="e">
        <v>#N/A</v>
      </c>
      <c r="T37" s="192">
        <v>33</v>
      </c>
      <c r="U37" s="205" t="e">
        <v>#N/A</v>
      </c>
      <c r="V37" s="210" t="e">
        <v>#N/A</v>
      </c>
      <c r="W37" s="207" t="e">
        <v>#N/A</v>
      </c>
      <c r="X37" s="192">
        <v>33</v>
      </c>
      <c r="Y37" s="205" t="e">
        <v>#N/A</v>
      </c>
      <c r="Z37" s="210" t="e">
        <v>#N/A</v>
      </c>
      <c r="AA37" s="207" t="e">
        <v>#N/A</v>
      </c>
      <c r="AC37" s="212"/>
      <c r="AD37" s="212" t="e">
        <f t="shared" si="0"/>
        <v>#N/A</v>
      </c>
      <c r="AI37" s="200"/>
      <c r="AJ37" s="200"/>
      <c r="AL37" s="200"/>
      <c r="AS37" s="201"/>
      <c r="AT37" s="199" t="s">
        <v>343</v>
      </c>
      <c r="AV37" s="199" t="s">
        <v>423</v>
      </c>
      <c r="AW37" s="189"/>
      <c r="AX37" s="199">
        <v>3</v>
      </c>
      <c r="AY37" s="351" t="s">
        <v>550</v>
      </c>
    </row>
    <row r="38" spans="1:51">
      <c r="A38" s="192">
        <v>34</v>
      </c>
      <c r="B38" s="204">
        <v>34</v>
      </c>
      <c r="C38" s="193" t="s">
        <v>551</v>
      </c>
      <c r="D38" s="192">
        <v>34</v>
      </c>
      <c r="E38" s="204">
        <v>34</v>
      </c>
      <c r="F38" s="209">
        <v>2639</v>
      </c>
      <c r="G38" s="193" t="s">
        <v>552</v>
      </c>
      <c r="H38" s="192">
        <v>34</v>
      </c>
      <c r="I38" s="205">
        <v>1</v>
      </c>
      <c r="J38" s="204">
        <v>125421</v>
      </c>
      <c r="K38" s="207" t="s">
        <v>578</v>
      </c>
      <c r="L38" s="192">
        <v>34</v>
      </c>
      <c r="M38" s="205">
        <v>3</v>
      </c>
      <c r="N38" s="211">
        <v>222353</v>
      </c>
      <c r="O38" s="207" t="s">
        <v>554</v>
      </c>
      <c r="P38" s="192">
        <v>34</v>
      </c>
      <c r="Q38" s="205" t="e">
        <v>#N/A</v>
      </c>
      <c r="R38" s="210" t="e">
        <v>#N/A</v>
      </c>
      <c r="S38" s="207" t="e">
        <v>#N/A</v>
      </c>
      <c r="T38" s="192">
        <v>34</v>
      </c>
      <c r="U38" s="205" t="e">
        <v>#N/A</v>
      </c>
      <c r="V38" s="210" t="e">
        <v>#N/A</v>
      </c>
      <c r="W38" s="207" t="e">
        <v>#N/A</v>
      </c>
      <c r="X38" s="192">
        <v>34</v>
      </c>
      <c r="Y38" s="205" t="e">
        <v>#N/A</v>
      </c>
      <c r="Z38" s="210" t="e">
        <v>#N/A</v>
      </c>
      <c r="AA38" s="207" t="e">
        <v>#N/A</v>
      </c>
      <c r="AC38" s="212"/>
      <c r="AD38" s="212" t="e">
        <f t="shared" si="0"/>
        <v>#N/A</v>
      </c>
      <c r="AI38" s="200"/>
      <c r="AJ38" s="200"/>
      <c r="AL38" s="200"/>
      <c r="AS38" s="201"/>
      <c r="AX38" s="199">
        <v>4</v>
      </c>
      <c r="AY38" s="351" t="s">
        <v>555</v>
      </c>
    </row>
    <row r="39" spans="1:51">
      <c r="A39" s="192">
        <v>35</v>
      </c>
      <c r="B39" s="204">
        <v>35</v>
      </c>
      <c r="C39" s="193" t="s">
        <v>556</v>
      </c>
      <c r="D39" s="192">
        <v>35</v>
      </c>
      <c r="E39" s="204">
        <v>35</v>
      </c>
      <c r="F39" s="209">
        <v>2740</v>
      </c>
      <c r="G39" s="193" t="s">
        <v>557</v>
      </c>
      <c r="H39" s="192">
        <v>35</v>
      </c>
      <c r="I39" s="205">
        <v>1</v>
      </c>
      <c r="J39" s="204">
        <v>126441</v>
      </c>
      <c r="K39" s="207" t="s">
        <v>583</v>
      </c>
      <c r="L39" s="192">
        <v>35</v>
      </c>
      <c r="M39" s="205">
        <v>1</v>
      </c>
      <c r="N39" s="211">
        <v>222361</v>
      </c>
      <c r="O39" s="207" t="s">
        <v>559</v>
      </c>
      <c r="P39" s="192">
        <v>35</v>
      </c>
      <c r="Q39" s="205" t="e">
        <v>#N/A</v>
      </c>
      <c r="R39" s="210" t="e">
        <v>#N/A</v>
      </c>
      <c r="S39" s="207" t="e">
        <v>#N/A</v>
      </c>
      <c r="T39" s="192">
        <v>35</v>
      </c>
      <c r="U39" s="205" t="e">
        <v>#N/A</v>
      </c>
      <c r="V39" s="210" t="e">
        <v>#N/A</v>
      </c>
      <c r="W39" s="207" t="e">
        <v>#N/A</v>
      </c>
      <c r="X39" s="192">
        <v>35</v>
      </c>
      <c r="Y39" s="205" t="e">
        <v>#N/A</v>
      </c>
      <c r="Z39" s="210" t="e">
        <v>#N/A</v>
      </c>
      <c r="AA39" s="207" t="e">
        <v>#N/A</v>
      </c>
      <c r="AC39" s="212"/>
      <c r="AD39" s="212" t="e">
        <f t="shared" si="0"/>
        <v>#N/A</v>
      </c>
      <c r="AI39" s="200"/>
      <c r="AJ39" s="200"/>
      <c r="AL39" s="200"/>
      <c r="AS39" s="201"/>
      <c r="AX39" s="199">
        <v>5</v>
      </c>
      <c r="AY39" s="351" t="s">
        <v>560</v>
      </c>
    </row>
    <row r="40" spans="1:51">
      <c r="A40" s="192">
        <v>36</v>
      </c>
      <c r="B40" s="204">
        <v>36</v>
      </c>
      <c r="C40" s="193" t="s">
        <v>561</v>
      </c>
      <c r="D40" s="192">
        <v>36</v>
      </c>
      <c r="E40" s="204">
        <v>36</v>
      </c>
      <c r="F40" s="209">
        <v>2741</v>
      </c>
      <c r="G40" s="193" t="s">
        <v>562</v>
      </c>
      <c r="H40" s="192">
        <v>36</v>
      </c>
      <c r="I40" s="205">
        <v>1</v>
      </c>
      <c r="J40" s="204">
        <v>126451</v>
      </c>
      <c r="K40" s="207" t="s">
        <v>587</v>
      </c>
      <c r="L40" s="192">
        <v>36</v>
      </c>
      <c r="M40" s="205">
        <v>1</v>
      </c>
      <c r="N40" s="211">
        <v>223381</v>
      </c>
      <c r="O40" s="207" t="s">
        <v>564</v>
      </c>
      <c r="P40" s="192">
        <v>36</v>
      </c>
      <c r="Q40" s="205" t="e">
        <v>#N/A</v>
      </c>
      <c r="R40" s="210" t="e">
        <v>#N/A</v>
      </c>
      <c r="S40" s="207" t="e">
        <v>#N/A</v>
      </c>
      <c r="T40" s="192">
        <v>36</v>
      </c>
      <c r="U40" s="205" t="e">
        <v>#N/A</v>
      </c>
      <c r="V40" s="210" t="e">
        <v>#N/A</v>
      </c>
      <c r="W40" s="207" t="e">
        <v>#N/A</v>
      </c>
      <c r="X40" s="192">
        <v>36</v>
      </c>
      <c r="Y40" s="205" t="e">
        <v>#N/A</v>
      </c>
      <c r="Z40" s="210" t="e">
        <v>#N/A</v>
      </c>
      <c r="AA40" s="207" t="e">
        <v>#N/A</v>
      </c>
      <c r="AI40" s="200"/>
      <c r="AJ40" s="200"/>
      <c r="AL40" s="200"/>
      <c r="AS40" s="201"/>
      <c r="AV40" s="189"/>
      <c r="AX40" s="199">
        <v>6</v>
      </c>
      <c r="AY40" s="351" t="s">
        <v>565</v>
      </c>
    </row>
    <row r="41" spans="1:51">
      <c r="A41" s="192">
        <v>37</v>
      </c>
      <c r="B41" s="204">
        <v>37</v>
      </c>
      <c r="C41" s="193" t="s">
        <v>566</v>
      </c>
      <c r="D41" s="192">
        <v>37</v>
      </c>
      <c r="E41" s="204">
        <v>37</v>
      </c>
      <c r="F41" s="209">
        <v>2742</v>
      </c>
      <c r="G41" s="193" t="s">
        <v>567</v>
      </c>
      <c r="H41" s="192">
        <v>37</v>
      </c>
      <c r="I41" s="205">
        <v>1</v>
      </c>
      <c r="J41" s="204">
        <v>127461</v>
      </c>
      <c r="K41" s="207" t="s">
        <v>591</v>
      </c>
      <c r="L41" s="192">
        <v>37</v>
      </c>
      <c r="M41" s="205">
        <v>1</v>
      </c>
      <c r="N41" s="204">
        <v>225411</v>
      </c>
      <c r="O41" s="207" t="s">
        <v>569</v>
      </c>
      <c r="P41" s="192">
        <v>37</v>
      </c>
      <c r="Q41" s="205" t="e">
        <v>#N/A</v>
      </c>
      <c r="R41" s="210" t="e">
        <v>#N/A</v>
      </c>
      <c r="S41" s="207" t="e">
        <v>#N/A</v>
      </c>
      <c r="T41" s="192">
        <v>37</v>
      </c>
      <c r="U41" s="205" t="e">
        <v>#N/A</v>
      </c>
      <c r="V41" s="210" t="e">
        <v>#N/A</v>
      </c>
      <c r="W41" s="207" t="e">
        <v>#N/A</v>
      </c>
      <c r="X41" s="192">
        <v>37</v>
      </c>
      <c r="Y41" s="205" t="e">
        <v>#N/A</v>
      </c>
      <c r="Z41" s="210" t="e">
        <v>#N/A</v>
      </c>
      <c r="AA41" s="207" t="e">
        <v>#N/A</v>
      </c>
      <c r="AI41" s="200"/>
      <c r="AJ41" s="200"/>
      <c r="AL41" s="200"/>
      <c r="AS41" s="201"/>
      <c r="AX41" s="199">
        <v>7</v>
      </c>
      <c r="AY41" s="351" t="s">
        <v>570</v>
      </c>
    </row>
    <row r="42" spans="1:51">
      <c r="A42" s="192">
        <v>38</v>
      </c>
      <c r="B42" s="204">
        <v>38</v>
      </c>
      <c r="C42" s="193" t="s">
        <v>571</v>
      </c>
      <c r="D42" s="192">
        <v>38</v>
      </c>
      <c r="E42" s="204">
        <v>38</v>
      </c>
      <c r="F42" s="209">
        <v>2944</v>
      </c>
      <c r="G42" s="193" t="s">
        <v>572</v>
      </c>
      <c r="H42" s="192">
        <v>38</v>
      </c>
      <c r="I42" s="205">
        <v>1</v>
      </c>
      <c r="J42" s="204">
        <v>128481</v>
      </c>
      <c r="K42" s="207" t="s">
        <v>595</v>
      </c>
      <c r="L42" s="192">
        <v>38</v>
      </c>
      <c r="M42" s="205">
        <v>2</v>
      </c>
      <c r="N42" s="204">
        <v>225412</v>
      </c>
      <c r="O42" s="207" t="s">
        <v>574</v>
      </c>
      <c r="P42" s="192">
        <v>38</v>
      </c>
      <c r="Q42" s="205" t="e">
        <v>#N/A</v>
      </c>
      <c r="R42" s="210" t="e">
        <v>#N/A</v>
      </c>
      <c r="S42" s="207" t="e">
        <v>#N/A</v>
      </c>
      <c r="T42" s="192">
        <v>38</v>
      </c>
      <c r="U42" s="205" t="e">
        <v>#N/A</v>
      </c>
      <c r="V42" s="210" t="e">
        <v>#N/A</v>
      </c>
      <c r="W42" s="207" t="e">
        <v>#N/A</v>
      </c>
      <c r="X42" s="192">
        <v>38</v>
      </c>
      <c r="Y42" s="205" t="e">
        <v>#N/A</v>
      </c>
      <c r="Z42" s="210" t="e">
        <v>#N/A</v>
      </c>
      <c r="AA42" s="207" t="e">
        <v>#N/A</v>
      </c>
      <c r="AI42" s="200"/>
      <c r="AJ42" s="200"/>
      <c r="AL42" s="200"/>
      <c r="AS42" s="201"/>
      <c r="AX42" s="199">
        <v>8</v>
      </c>
      <c r="AY42" s="351" t="s">
        <v>575</v>
      </c>
    </row>
    <row r="43" spans="1:51">
      <c r="A43" s="192">
        <v>39</v>
      </c>
      <c r="B43" s="204">
        <v>39</v>
      </c>
      <c r="C43" s="193" t="s">
        <v>576</v>
      </c>
      <c r="D43" s="192">
        <v>39</v>
      </c>
      <c r="E43" s="204">
        <v>39</v>
      </c>
      <c r="F43" s="209">
        <v>2945</v>
      </c>
      <c r="G43" s="193" t="s">
        <v>577</v>
      </c>
      <c r="H43" s="192">
        <v>39</v>
      </c>
      <c r="I43" s="205">
        <v>2</v>
      </c>
      <c r="J43" s="204">
        <v>128482</v>
      </c>
      <c r="K43" s="207" t="s">
        <v>599</v>
      </c>
      <c r="L43" s="192">
        <v>39</v>
      </c>
      <c r="M43" s="205">
        <v>1</v>
      </c>
      <c r="N43" s="211">
        <v>226441</v>
      </c>
      <c r="O43" s="207" t="s">
        <v>579</v>
      </c>
      <c r="P43" s="192">
        <v>39</v>
      </c>
      <c r="Q43" s="205" t="e">
        <v>#N/A</v>
      </c>
      <c r="R43" s="210" t="e">
        <v>#N/A</v>
      </c>
      <c r="S43" s="207" t="e">
        <v>#N/A</v>
      </c>
      <c r="T43" s="192">
        <v>39</v>
      </c>
      <c r="U43" s="205" t="e">
        <v>#N/A</v>
      </c>
      <c r="V43" s="210" t="e">
        <v>#N/A</v>
      </c>
      <c r="W43" s="207" t="e">
        <v>#N/A</v>
      </c>
      <c r="X43" s="192">
        <v>39</v>
      </c>
      <c r="Y43" s="205" t="e">
        <v>#N/A</v>
      </c>
      <c r="Z43" s="210" t="e">
        <v>#N/A</v>
      </c>
      <c r="AA43" s="207" t="e">
        <v>#N/A</v>
      </c>
      <c r="AI43" s="200"/>
      <c r="AJ43" s="200"/>
      <c r="AL43" s="200"/>
      <c r="AX43" s="199">
        <v>9</v>
      </c>
      <c r="AY43" s="351" t="s">
        <v>580</v>
      </c>
    </row>
    <row r="44" spans="1:51">
      <c r="A44" s="192">
        <v>40</v>
      </c>
      <c r="B44" s="204">
        <v>40</v>
      </c>
      <c r="C44" s="193" t="s">
        <v>581</v>
      </c>
      <c r="D44" s="192">
        <v>40</v>
      </c>
      <c r="E44" s="204">
        <v>40</v>
      </c>
      <c r="F44" s="209">
        <v>3046</v>
      </c>
      <c r="G44" s="193" t="s">
        <v>582</v>
      </c>
      <c r="H44" s="192">
        <v>40</v>
      </c>
      <c r="I44" s="205">
        <v>1</v>
      </c>
      <c r="J44" s="204">
        <v>129491</v>
      </c>
      <c r="K44" s="207" t="s">
        <v>603</v>
      </c>
      <c r="L44" s="192">
        <v>40</v>
      </c>
      <c r="M44" s="205">
        <v>1</v>
      </c>
      <c r="N44" s="211">
        <v>227471</v>
      </c>
      <c r="O44" s="207" t="s">
        <v>584</v>
      </c>
      <c r="P44" s="192">
        <v>40</v>
      </c>
      <c r="Q44" s="205" t="e">
        <v>#N/A</v>
      </c>
      <c r="R44" s="210" t="e">
        <v>#N/A</v>
      </c>
      <c r="S44" s="207" t="e">
        <v>#N/A</v>
      </c>
      <c r="T44" s="192">
        <v>40</v>
      </c>
      <c r="U44" s="205" t="e">
        <v>#N/A</v>
      </c>
      <c r="V44" s="210" t="e">
        <v>#N/A</v>
      </c>
      <c r="W44" s="207" t="e">
        <v>#N/A</v>
      </c>
      <c r="X44" s="192">
        <v>40</v>
      </c>
      <c r="Y44" s="205" t="e">
        <v>#N/A</v>
      </c>
      <c r="Z44" s="210" t="e">
        <v>#N/A</v>
      </c>
      <c r="AA44" s="207" t="e">
        <v>#N/A</v>
      </c>
      <c r="AI44" s="200"/>
      <c r="AJ44" s="200"/>
      <c r="AL44" s="200"/>
      <c r="AX44" s="199">
        <v>10</v>
      </c>
      <c r="AY44" s="351" t="s">
        <v>585</v>
      </c>
    </row>
    <row r="45" spans="1:51">
      <c r="A45" s="192"/>
      <c r="B45" s="204"/>
      <c r="C45" s="193"/>
      <c r="D45" s="192">
        <v>41</v>
      </c>
      <c r="E45" s="204">
        <v>41</v>
      </c>
      <c r="F45" s="209">
        <v>3147</v>
      </c>
      <c r="G45" s="193" t="s">
        <v>586</v>
      </c>
      <c r="H45" s="192">
        <v>41</v>
      </c>
      <c r="I45" s="205">
        <v>2</v>
      </c>
      <c r="J45" s="204">
        <v>129492</v>
      </c>
      <c r="K45" s="207" t="s">
        <v>606</v>
      </c>
      <c r="L45" s="192">
        <v>41</v>
      </c>
      <c r="M45" s="205">
        <v>2</v>
      </c>
      <c r="N45" s="211">
        <v>227472</v>
      </c>
      <c r="O45" s="207" t="s">
        <v>588</v>
      </c>
      <c r="P45" s="192">
        <v>41</v>
      </c>
      <c r="Q45" s="205" t="e">
        <v>#N/A</v>
      </c>
      <c r="R45" s="210" t="e">
        <v>#N/A</v>
      </c>
      <c r="S45" s="207" t="e">
        <v>#N/A</v>
      </c>
      <c r="T45" s="192">
        <v>41</v>
      </c>
      <c r="U45" s="205" t="e">
        <v>#N/A</v>
      </c>
      <c r="V45" s="210" t="e">
        <v>#N/A</v>
      </c>
      <c r="W45" s="207" t="e">
        <v>#N/A</v>
      </c>
      <c r="X45" s="192">
        <v>41</v>
      </c>
      <c r="Y45" s="205" t="e">
        <v>#N/A</v>
      </c>
      <c r="Z45" s="210" t="e">
        <v>#N/A</v>
      </c>
      <c r="AA45" s="207" t="e">
        <v>#N/A</v>
      </c>
      <c r="AX45" s="199">
        <v>11</v>
      </c>
      <c r="AY45" s="351" t="s">
        <v>589</v>
      </c>
    </row>
    <row r="46" spans="1:51">
      <c r="A46" s="192"/>
      <c r="B46" s="204"/>
      <c r="C46" s="193"/>
      <c r="D46" s="192">
        <v>42</v>
      </c>
      <c r="E46" s="204">
        <v>42</v>
      </c>
      <c r="F46" s="209">
        <v>3148</v>
      </c>
      <c r="G46" s="193" t="s">
        <v>590</v>
      </c>
      <c r="H46" s="192">
        <v>42</v>
      </c>
      <c r="I46" s="205">
        <v>1</v>
      </c>
      <c r="J46" s="204">
        <v>130501</v>
      </c>
      <c r="K46" s="207" t="s">
        <v>609</v>
      </c>
      <c r="L46" s="192">
        <v>42</v>
      </c>
      <c r="M46" s="205">
        <v>1</v>
      </c>
      <c r="N46" s="211">
        <v>228481</v>
      </c>
      <c r="O46" s="207" t="s">
        <v>592</v>
      </c>
      <c r="P46" s="192">
        <v>42</v>
      </c>
      <c r="Q46" s="205" t="e">
        <v>#N/A</v>
      </c>
      <c r="R46" s="210" t="e">
        <v>#N/A</v>
      </c>
      <c r="S46" s="207" t="e">
        <v>#N/A</v>
      </c>
      <c r="T46" s="192">
        <v>42</v>
      </c>
      <c r="U46" s="205" t="e">
        <v>#N/A</v>
      </c>
      <c r="V46" s="210" t="e">
        <v>#N/A</v>
      </c>
      <c r="W46" s="207" t="e">
        <v>#N/A</v>
      </c>
      <c r="X46" s="192">
        <v>42</v>
      </c>
      <c r="Y46" s="205" t="e">
        <v>#N/A</v>
      </c>
      <c r="Z46" s="210" t="e">
        <v>#N/A</v>
      </c>
      <c r="AA46" s="207" t="e">
        <v>#N/A</v>
      </c>
      <c r="AX46" s="199">
        <v>12</v>
      </c>
      <c r="AY46" s="351" t="s">
        <v>593</v>
      </c>
    </row>
    <row r="47" spans="1:51">
      <c r="A47" s="192"/>
      <c r="B47" s="204"/>
      <c r="C47" s="193"/>
      <c r="D47" s="192">
        <v>43</v>
      </c>
      <c r="E47" s="204">
        <v>43</v>
      </c>
      <c r="F47" s="209">
        <v>3149</v>
      </c>
      <c r="G47" s="193" t="s">
        <v>594</v>
      </c>
      <c r="H47" s="192">
        <v>43</v>
      </c>
      <c r="I47" s="205">
        <v>2</v>
      </c>
      <c r="J47" s="204">
        <v>130502</v>
      </c>
      <c r="K47" s="207" t="s">
        <v>612</v>
      </c>
      <c r="L47" s="192">
        <v>43</v>
      </c>
      <c r="M47" s="205">
        <v>2</v>
      </c>
      <c r="N47" s="211">
        <v>228482</v>
      </c>
      <c r="O47" s="207" t="s">
        <v>596</v>
      </c>
      <c r="P47" s="192">
        <v>43</v>
      </c>
      <c r="Q47" s="205" t="e">
        <v>#N/A</v>
      </c>
      <c r="R47" s="210" t="e">
        <v>#N/A</v>
      </c>
      <c r="S47" s="207" t="e">
        <v>#N/A</v>
      </c>
      <c r="T47" s="192">
        <v>43</v>
      </c>
      <c r="U47" s="205" t="e">
        <v>#N/A</v>
      </c>
      <c r="V47" s="210" t="e">
        <v>#N/A</v>
      </c>
      <c r="W47" s="207" t="e">
        <v>#N/A</v>
      </c>
      <c r="X47" s="192">
        <v>43</v>
      </c>
      <c r="Y47" s="205" t="e">
        <v>#N/A</v>
      </c>
      <c r="Z47" s="210" t="e">
        <v>#N/A</v>
      </c>
      <c r="AA47" s="207" t="e">
        <v>#N/A</v>
      </c>
      <c r="AX47" s="199">
        <v>13</v>
      </c>
      <c r="AY47" s="351" t="s">
        <v>597</v>
      </c>
    </row>
    <row r="48" spans="1:51">
      <c r="A48" s="192"/>
      <c r="B48" s="204"/>
      <c r="C48" s="193"/>
      <c r="D48" s="192">
        <v>44</v>
      </c>
      <c r="E48" s="204">
        <v>44</v>
      </c>
      <c r="F48" s="209">
        <v>3250</v>
      </c>
      <c r="G48" s="193" t="s">
        <v>598</v>
      </c>
      <c r="H48" s="192">
        <v>44</v>
      </c>
      <c r="I48" s="205">
        <v>2</v>
      </c>
      <c r="J48" s="204">
        <v>131512</v>
      </c>
      <c r="K48" s="207" t="s">
        <v>615</v>
      </c>
      <c r="L48" s="192">
        <v>44</v>
      </c>
      <c r="M48" s="205">
        <v>1</v>
      </c>
      <c r="N48" s="211">
        <v>230501</v>
      </c>
      <c r="O48" s="207" t="s">
        <v>600</v>
      </c>
      <c r="P48" s="192">
        <v>44</v>
      </c>
      <c r="Q48" s="205" t="e">
        <v>#N/A</v>
      </c>
      <c r="R48" s="210" t="e">
        <v>#N/A</v>
      </c>
      <c r="S48" s="207" t="e">
        <v>#N/A</v>
      </c>
      <c r="T48" s="192">
        <v>44</v>
      </c>
      <c r="U48" s="205" t="e">
        <v>#N/A</v>
      </c>
      <c r="V48" s="210" t="e">
        <v>#N/A</v>
      </c>
      <c r="W48" s="207" t="e">
        <v>#N/A</v>
      </c>
      <c r="X48" s="192">
        <v>44</v>
      </c>
      <c r="Y48" s="205" t="e">
        <v>#N/A</v>
      </c>
      <c r="Z48" s="210" t="e">
        <v>#N/A</v>
      </c>
      <c r="AA48" s="207" t="e">
        <v>#N/A</v>
      </c>
      <c r="AI48" s="200"/>
      <c r="AJ48" s="200"/>
      <c r="AL48" s="200"/>
      <c r="AX48" s="199">
        <v>14</v>
      </c>
      <c r="AY48" s="351" t="s">
        <v>601</v>
      </c>
    </row>
    <row r="49" spans="1:51">
      <c r="A49" s="192"/>
      <c r="B49" s="204"/>
      <c r="C49" s="193"/>
      <c r="D49" s="192">
        <v>45</v>
      </c>
      <c r="E49" s="204">
        <v>45</v>
      </c>
      <c r="F49" s="209">
        <v>3251</v>
      </c>
      <c r="G49" s="193" t="s">
        <v>602</v>
      </c>
      <c r="H49" s="192">
        <v>45</v>
      </c>
      <c r="I49" s="205">
        <v>1</v>
      </c>
      <c r="J49" s="204">
        <v>131521</v>
      </c>
      <c r="K49" s="207" t="s">
        <v>618</v>
      </c>
      <c r="L49" s="192">
        <v>45</v>
      </c>
      <c r="M49" s="205">
        <v>2</v>
      </c>
      <c r="N49" s="211">
        <v>230502</v>
      </c>
      <c r="O49" s="207" t="s">
        <v>604</v>
      </c>
      <c r="P49" s="192">
        <v>45</v>
      </c>
      <c r="Q49" s="205" t="e">
        <v>#N/A</v>
      </c>
      <c r="R49" s="210" t="e">
        <v>#N/A</v>
      </c>
      <c r="S49" s="207" t="e">
        <v>#N/A</v>
      </c>
      <c r="T49" s="192">
        <v>45</v>
      </c>
      <c r="U49" s="205" t="e">
        <v>#N/A</v>
      </c>
      <c r="V49" s="210" t="e">
        <v>#N/A</v>
      </c>
      <c r="W49" s="207" t="e">
        <v>#N/A</v>
      </c>
      <c r="X49" s="192">
        <v>45</v>
      </c>
      <c r="Y49" s="205" t="e">
        <v>#N/A</v>
      </c>
      <c r="Z49" s="210" t="e">
        <v>#N/A</v>
      </c>
      <c r="AA49" s="207" t="e">
        <v>#N/A</v>
      </c>
      <c r="AX49" s="199" t="s">
        <v>41</v>
      </c>
      <c r="AY49" s="353"/>
    </row>
    <row r="50" spans="1:51">
      <c r="A50" s="192"/>
      <c r="B50" s="204"/>
      <c r="C50" s="193"/>
      <c r="D50" s="192">
        <v>46</v>
      </c>
      <c r="E50" s="204">
        <v>46</v>
      </c>
      <c r="F50" s="209">
        <v>3252</v>
      </c>
      <c r="G50" s="193" t="s">
        <v>605</v>
      </c>
      <c r="H50" s="192">
        <v>46</v>
      </c>
      <c r="I50" s="205">
        <v>2</v>
      </c>
      <c r="J50" s="204">
        <v>131522</v>
      </c>
      <c r="K50" s="207" t="s">
        <v>621</v>
      </c>
      <c r="L50" s="192">
        <v>46</v>
      </c>
      <c r="M50" s="205">
        <v>1</v>
      </c>
      <c r="N50" s="211">
        <v>231511</v>
      </c>
      <c r="O50" s="207" t="s">
        <v>607</v>
      </c>
      <c r="P50" s="192">
        <v>46</v>
      </c>
      <c r="Q50" s="205" t="e">
        <v>#N/A</v>
      </c>
      <c r="R50" s="210" t="e">
        <v>#N/A</v>
      </c>
      <c r="S50" s="207" t="e">
        <v>#N/A</v>
      </c>
      <c r="T50" s="192">
        <v>46</v>
      </c>
      <c r="U50" s="205" t="e">
        <v>#N/A</v>
      </c>
      <c r="V50" s="210" t="e">
        <v>#N/A</v>
      </c>
      <c r="W50" s="207" t="e">
        <v>#N/A</v>
      </c>
      <c r="X50" s="192">
        <v>46</v>
      </c>
      <c r="Y50" s="205" t="e">
        <v>#N/A</v>
      </c>
      <c r="Z50" s="210" t="e">
        <v>#N/A</v>
      </c>
      <c r="AA50" s="207" t="e">
        <v>#N/A</v>
      </c>
      <c r="AX50" s="199">
        <v>1</v>
      </c>
      <c r="AY50" s="351" t="s">
        <v>316</v>
      </c>
    </row>
    <row r="51" spans="1:51">
      <c r="A51" s="192"/>
      <c r="B51" s="204"/>
      <c r="C51" s="193"/>
      <c r="D51" s="192">
        <v>47</v>
      </c>
      <c r="E51" s="204">
        <v>47</v>
      </c>
      <c r="F51" s="209">
        <v>3353</v>
      </c>
      <c r="G51" s="193" t="s">
        <v>608</v>
      </c>
      <c r="H51" s="192">
        <v>47</v>
      </c>
      <c r="I51" s="205">
        <v>1</v>
      </c>
      <c r="J51" s="204">
        <v>132541</v>
      </c>
      <c r="K51" s="207" t="s">
        <v>624</v>
      </c>
      <c r="L51" s="192">
        <v>47</v>
      </c>
      <c r="M51" s="205">
        <v>2</v>
      </c>
      <c r="N51" s="211">
        <v>231512</v>
      </c>
      <c r="O51" s="207" t="s">
        <v>610</v>
      </c>
      <c r="P51" s="192">
        <v>47</v>
      </c>
      <c r="Q51" s="205" t="e">
        <v>#N/A</v>
      </c>
      <c r="R51" s="210" t="e">
        <v>#N/A</v>
      </c>
      <c r="S51" s="207" t="e">
        <v>#N/A</v>
      </c>
      <c r="T51" s="192">
        <v>47</v>
      </c>
      <c r="U51" s="205" t="e">
        <v>#N/A</v>
      </c>
      <c r="V51" s="210" t="e">
        <v>#N/A</v>
      </c>
      <c r="W51" s="207" t="e">
        <v>#N/A</v>
      </c>
      <c r="X51" s="192">
        <v>47</v>
      </c>
      <c r="Y51" s="205" t="e">
        <v>#N/A</v>
      </c>
      <c r="Z51" s="210" t="e">
        <v>#N/A</v>
      </c>
      <c r="AA51" s="207" t="e">
        <v>#N/A</v>
      </c>
      <c r="AX51" s="199">
        <v>2</v>
      </c>
      <c r="AY51" s="351" t="s">
        <v>331</v>
      </c>
    </row>
    <row r="52" spans="1:51">
      <c r="A52" s="192"/>
      <c r="B52" s="204"/>
      <c r="C52" s="193"/>
      <c r="D52" s="192">
        <v>48</v>
      </c>
      <c r="E52" s="204">
        <v>48</v>
      </c>
      <c r="F52" s="209">
        <v>3454</v>
      </c>
      <c r="G52" s="193" t="s">
        <v>611</v>
      </c>
      <c r="H52" s="192">
        <v>48</v>
      </c>
      <c r="I52" s="205">
        <v>2</v>
      </c>
      <c r="J52" s="204">
        <v>132542</v>
      </c>
      <c r="K52" s="391" t="s">
        <v>1099</v>
      </c>
      <c r="L52" s="192">
        <v>48</v>
      </c>
      <c r="M52" s="205">
        <v>1</v>
      </c>
      <c r="N52" s="211">
        <v>233551</v>
      </c>
      <c r="O52" s="207" t="s">
        <v>613</v>
      </c>
      <c r="P52" s="192">
        <v>48</v>
      </c>
      <c r="Q52" s="205" t="e">
        <v>#N/A</v>
      </c>
      <c r="R52" s="210" t="e">
        <v>#N/A</v>
      </c>
      <c r="S52" s="207" t="e">
        <v>#N/A</v>
      </c>
      <c r="T52" s="192">
        <v>48</v>
      </c>
      <c r="U52" s="205" t="e">
        <v>#N/A</v>
      </c>
      <c r="V52" s="210" t="e">
        <v>#N/A</v>
      </c>
      <c r="W52" s="207" t="e">
        <v>#N/A</v>
      </c>
      <c r="X52" s="192">
        <v>48</v>
      </c>
      <c r="Y52" s="205" t="e">
        <v>#N/A</v>
      </c>
      <c r="Z52" s="210" t="e">
        <v>#N/A</v>
      </c>
      <c r="AA52" s="207" t="e">
        <v>#N/A</v>
      </c>
      <c r="AX52" s="199">
        <v>3</v>
      </c>
      <c r="AY52" s="351" t="s">
        <v>344</v>
      </c>
    </row>
    <row r="53" spans="1:51">
      <c r="A53" s="192"/>
      <c r="B53" s="204"/>
      <c r="C53" s="193"/>
      <c r="D53" s="192">
        <v>49</v>
      </c>
      <c r="E53" s="204">
        <v>49</v>
      </c>
      <c r="F53" s="209">
        <v>3555</v>
      </c>
      <c r="G53" s="193" t="s">
        <v>614</v>
      </c>
      <c r="H53" s="192">
        <v>49</v>
      </c>
      <c r="I53" s="205">
        <v>1</v>
      </c>
      <c r="J53" s="204">
        <v>133551</v>
      </c>
      <c r="K53" s="207" t="s">
        <v>629</v>
      </c>
      <c r="L53" s="192">
        <v>49</v>
      </c>
      <c r="M53" s="205">
        <v>2</v>
      </c>
      <c r="N53" s="211">
        <v>233552</v>
      </c>
      <c r="O53" s="207" t="s">
        <v>616</v>
      </c>
      <c r="P53" s="192">
        <v>49</v>
      </c>
      <c r="Q53" s="205" t="e">
        <v>#N/A</v>
      </c>
      <c r="R53" s="210" t="e">
        <v>#N/A</v>
      </c>
      <c r="S53" s="207" t="e">
        <v>#N/A</v>
      </c>
      <c r="T53" s="192">
        <v>49</v>
      </c>
      <c r="U53" s="205" t="e">
        <v>#N/A</v>
      </c>
      <c r="V53" s="210" t="e">
        <v>#N/A</v>
      </c>
      <c r="W53" s="207" t="e">
        <v>#N/A</v>
      </c>
      <c r="X53" s="192">
        <v>49</v>
      </c>
      <c r="Y53" s="205" t="e">
        <v>#N/A</v>
      </c>
      <c r="Z53" s="210" t="e">
        <v>#N/A</v>
      </c>
      <c r="AA53" s="207" t="e">
        <v>#N/A</v>
      </c>
      <c r="AX53" s="199">
        <v>4</v>
      </c>
      <c r="AY53" s="351" t="s">
        <v>356</v>
      </c>
    </row>
    <row r="54" spans="1:51">
      <c r="A54" s="192"/>
      <c r="B54" s="204"/>
      <c r="C54" s="193"/>
      <c r="D54" s="192">
        <v>50</v>
      </c>
      <c r="E54" s="204">
        <v>50</v>
      </c>
      <c r="F54" s="209">
        <v>3656</v>
      </c>
      <c r="G54" s="193" t="s">
        <v>617</v>
      </c>
      <c r="H54" s="192">
        <v>50</v>
      </c>
      <c r="I54" s="205">
        <v>2</v>
      </c>
      <c r="J54" s="204">
        <v>133552</v>
      </c>
      <c r="K54" s="207" t="s">
        <v>632</v>
      </c>
      <c r="L54" s="192">
        <v>50</v>
      </c>
      <c r="M54" s="205">
        <v>1</v>
      </c>
      <c r="N54" s="211">
        <v>234561</v>
      </c>
      <c r="O54" s="207" t="s">
        <v>619</v>
      </c>
      <c r="P54" s="192">
        <v>50</v>
      </c>
      <c r="Q54" s="205" t="e">
        <v>#N/A</v>
      </c>
      <c r="R54" s="210" t="e">
        <v>#N/A</v>
      </c>
      <c r="S54" s="207" t="e">
        <v>#N/A</v>
      </c>
      <c r="T54" s="192">
        <v>50</v>
      </c>
      <c r="U54" s="205" t="e">
        <v>#N/A</v>
      </c>
      <c r="V54" s="210" t="e">
        <v>#N/A</v>
      </c>
      <c r="W54" s="207" t="e">
        <v>#N/A</v>
      </c>
      <c r="X54" s="192">
        <v>50</v>
      </c>
      <c r="Y54" s="205" t="e">
        <v>#N/A</v>
      </c>
      <c r="Z54" s="210" t="e">
        <v>#N/A</v>
      </c>
      <c r="AA54" s="207" t="e">
        <v>#N/A</v>
      </c>
      <c r="AI54" s="200"/>
      <c r="AJ54" s="200"/>
      <c r="AL54" s="200"/>
      <c r="AX54" s="199">
        <v>5</v>
      </c>
      <c r="AY54" s="351" t="s">
        <v>367</v>
      </c>
    </row>
    <row r="55" spans="1:51">
      <c r="A55" s="192"/>
      <c r="B55" s="204"/>
      <c r="C55" s="193"/>
      <c r="D55" s="192">
        <v>51</v>
      </c>
      <c r="E55" s="204">
        <v>51</v>
      </c>
      <c r="F55" s="209">
        <v>3757</v>
      </c>
      <c r="G55" s="193" t="s">
        <v>620</v>
      </c>
      <c r="H55" s="192">
        <v>51</v>
      </c>
      <c r="I55" s="205">
        <v>1</v>
      </c>
      <c r="J55" s="204">
        <v>134561</v>
      </c>
      <c r="K55" s="207" t="s">
        <v>635</v>
      </c>
      <c r="L55" s="192">
        <v>51</v>
      </c>
      <c r="M55" s="205">
        <v>2</v>
      </c>
      <c r="N55" s="211">
        <v>234562</v>
      </c>
      <c r="O55" s="207" t="s">
        <v>622</v>
      </c>
      <c r="P55" s="192">
        <v>51</v>
      </c>
      <c r="Q55" s="205" t="e">
        <v>#N/A</v>
      </c>
      <c r="R55" s="210" t="e">
        <v>#N/A</v>
      </c>
      <c r="S55" s="207" t="e">
        <v>#N/A</v>
      </c>
      <c r="T55" s="192">
        <v>51</v>
      </c>
      <c r="U55" s="205" t="e">
        <v>#N/A</v>
      </c>
      <c r="V55" s="210" t="e">
        <v>#N/A</v>
      </c>
      <c r="W55" s="207" t="e">
        <v>#N/A</v>
      </c>
      <c r="X55" s="192">
        <v>51</v>
      </c>
      <c r="Y55" s="205" t="e">
        <v>#N/A</v>
      </c>
      <c r="Z55" s="210" t="e">
        <v>#N/A</v>
      </c>
      <c r="AA55" s="207" t="e">
        <v>#N/A</v>
      </c>
      <c r="AX55" s="199">
        <v>6</v>
      </c>
      <c r="AY55" s="351" t="s">
        <v>375</v>
      </c>
    </row>
    <row r="56" spans="1:51">
      <c r="A56" s="192"/>
      <c r="B56" s="204"/>
      <c r="C56" s="193"/>
      <c r="D56" s="192">
        <v>52</v>
      </c>
      <c r="E56" s="204">
        <v>52</v>
      </c>
      <c r="F56" s="209">
        <v>3758</v>
      </c>
      <c r="G56" s="193" t="s">
        <v>623</v>
      </c>
      <c r="H56" s="192">
        <v>52</v>
      </c>
      <c r="I56" s="205">
        <v>2</v>
      </c>
      <c r="J56" s="204">
        <v>134562</v>
      </c>
      <c r="K56" s="207" t="s">
        <v>638</v>
      </c>
      <c r="L56" s="192">
        <v>52</v>
      </c>
      <c r="M56" s="205">
        <v>1</v>
      </c>
      <c r="N56" s="211">
        <v>238631</v>
      </c>
      <c r="O56" s="207" t="s">
        <v>625</v>
      </c>
      <c r="P56" s="192">
        <v>52</v>
      </c>
      <c r="Q56" s="205" t="e">
        <v>#N/A</v>
      </c>
      <c r="R56" s="210" t="e">
        <v>#N/A</v>
      </c>
      <c r="S56" s="207" t="e">
        <v>#N/A</v>
      </c>
      <c r="T56" s="192">
        <v>52</v>
      </c>
      <c r="U56" s="205" t="e">
        <v>#N/A</v>
      </c>
      <c r="V56" s="210" t="e">
        <v>#N/A</v>
      </c>
      <c r="W56" s="207" t="e">
        <v>#N/A</v>
      </c>
      <c r="X56" s="192">
        <v>52</v>
      </c>
      <c r="Y56" s="205" t="e">
        <v>#N/A</v>
      </c>
      <c r="Z56" s="210" t="e">
        <v>#N/A</v>
      </c>
      <c r="AA56" s="207" t="e">
        <v>#N/A</v>
      </c>
      <c r="AX56" s="199">
        <v>7</v>
      </c>
      <c r="AY56" s="351" t="s">
        <v>383</v>
      </c>
    </row>
    <row r="57" spans="1:51">
      <c r="A57" s="192"/>
      <c r="B57" s="204"/>
      <c r="D57" s="192">
        <v>53</v>
      </c>
      <c r="E57" s="204">
        <v>53</v>
      </c>
      <c r="F57" s="209">
        <v>3759</v>
      </c>
      <c r="G57" s="193" t="s">
        <v>626</v>
      </c>
      <c r="H57" s="192">
        <v>53</v>
      </c>
      <c r="I57" s="205">
        <v>1</v>
      </c>
      <c r="J57" s="204">
        <v>135571</v>
      </c>
      <c r="K57" s="207" t="s">
        <v>640</v>
      </c>
      <c r="L57" s="192">
        <v>53</v>
      </c>
      <c r="M57" s="205">
        <v>2</v>
      </c>
      <c r="N57" s="211">
        <v>238632</v>
      </c>
      <c r="O57" s="207" t="s">
        <v>627</v>
      </c>
      <c r="P57" s="192">
        <v>53</v>
      </c>
      <c r="Q57" s="205" t="e">
        <v>#N/A</v>
      </c>
      <c r="R57" s="210" t="e">
        <v>#N/A</v>
      </c>
      <c r="S57" s="207" t="e">
        <v>#N/A</v>
      </c>
      <c r="T57" s="192">
        <v>53</v>
      </c>
      <c r="U57" s="205" t="e">
        <v>#N/A</v>
      </c>
      <c r="V57" s="210" t="e">
        <v>#N/A</v>
      </c>
      <c r="W57" s="207" t="e">
        <v>#N/A</v>
      </c>
      <c r="X57" s="192">
        <v>53</v>
      </c>
      <c r="Y57" s="205" t="e">
        <v>#N/A</v>
      </c>
      <c r="Z57" s="210" t="e">
        <v>#N/A</v>
      </c>
      <c r="AA57" s="207" t="e">
        <v>#N/A</v>
      </c>
      <c r="AX57" s="199">
        <v>8</v>
      </c>
      <c r="AY57" s="351" t="s">
        <v>392</v>
      </c>
    </row>
    <row r="58" spans="1:51">
      <c r="A58" s="192"/>
      <c r="B58" s="204"/>
      <c r="D58" s="192">
        <v>54</v>
      </c>
      <c r="E58" s="204">
        <v>54</v>
      </c>
      <c r="F58" s="209">
        <v>3860</v>
      </c>
      <c r="G58" s="193" t="s">
        <v>628</v>
      </c>
      <c r="H58" s="192">
        <v>54</v>
      </c>
      <c r="I58" s="205">
        <v>2</v>
      </c>
      <c r="J58" s="204">
        <v>135572</v>
      </c>
      <c r="K58" s="207" t="s">
        <v>643</v>
      </c>
      <c r="L58" s="192">
        <v>54</v>
      </c>
      <c r="M58" s="205">
        <v>1</v>
      </c>
      <c r="N58" s="211">
        <v>239651</v>
      </c>
      <c r="O58" s="207" t="s">
        <v>630</v>
      </c>
      <c r="P58" s="192">
        <v>54</v>
      </c>
      <c r="Q58" s="205" t="e">
        <v>#N/A</v>
      </c>
      <c r="R58" s="210" t="e">
        <v>#N/A</v>
      </c>
      <c r="S58" s="207" t="e">
        <v>#N/A</v>
      </c>
      <c r="T58" s="192">
        <v>54</v>
      </c>
      <c r="U58" s="205" t="e">
        <v>#N/A</v>
      </c>
      <c r="V58" s="210" t="e">
        <v>#N/A</v>
      </c>
      <c r="W58" s="207" t="e">
        <v>#N/A</v>
      </c>
      <c r="X58" s="192">
        <v>54</v>
      </c>
      <c r="Y58" s="205" t="e">
        <v>#N/A</v>
      </c>
      <c r="Z58" s="210" t="e">
        <v>#N/A</v>
      </c>
      <c r="AA58" s="207" t="e">
        <v>#N/A</v>
      </c>
      <c r="AI58" s="200"/>
      <c r="AJ58" s="200"/>
      <c r="AL58" s="200"/>
      <c r="AX58" s="199">
        <v>9</v>
      </c>
      <c r="AY58" s="351" t="s">
        <v>401</v>
      </c>
    </row>
    <row r="59" spans="1:51">
      <c r="A59" s="192"/>
      <c r="B59" s="204"/>
      <c r="D59" s="192">
        <v>55</v>
      </c>
      <c r="E59" s="204">
        <v>55</v>
      </c>
      <c r="F59" s="209">
        <v>3961</v>
      </c>
      <c r="G59" s="193" t="s">
        <v>631</v>
      </c>
      <c r="H59" s="192">
        <v>55</v>
      </c>
      <c r="I59" s="205">
        <v>1</v>
      </c>
      <c r="J59" s="204">
        <v>136581</v>
      </c>
      <c r="K59" s="207" t="s">
        <v>646</v>
      </c>
      <c r="L59" s="192">
        <v>55</v>
      </c>
      <c r="M59" s="205">
        <v>1</v>
      </c>
      <c r="N59" s="211">
        <v>243711</v>
      </c>
      <c r="O59" s="207" t="s">
        <v>633</v>
      </c>
      <c r="P59" s="192">
        <v>55</v>
      </c>
      <c r="Q59" s="205" t="e">
        <v>#N/A</v>
      </c>
      <c r="R59" s="210" t="e">
        <v>#N/A</v>
      </c>
      <c r="S59" s="207" t="e">
        <v>#N/A</v>
      </c>
      <c r="T59" s="192">
        <v>55</v>
      </c>
      <c r="U59" s="205" t="e">
        <v>#N/A</v>
      </c>
      <c r="V59" s="210" t="e">
        <v>#N/A</v>
      </c>
      <c r="W59" s="207" t="e">
        <v>#N/A</v>
      </c>
      <c r="X59" s="192">
        <v>55</v>
      </c>
      <c r="Y59" s="205" t="e">
        <v>#N/A</v>
      </c>
      <c r="Z59" s="210" t="e">
        <v>#N/A</v>
      </c>
      <c r="AA59" s="207" t="e">
        <v>#N/A</v>
      </c>
      <c r="AI59" s="200"/>
      <c r="AJ59" s="200"/>
      <c r="AL59" s="200"/>
      <c r="AX59" s="199">
        <v>10</v>
      </c>
      <c r="AY59" s="351" t="s">
        <v>410</v>
      </c>
    </row>
    <row r="60" spans="1:51">
      <c r="A60" s="192"/>
      <c r="B60" s="204"/>
      <c r="D60" s="192">
        <v>56</v>
      </c>
      <c r="E60" s="204">
        <v>56</v>
      </c>
      <c r="F60" s="209">
        <v>4062</v>
      </c>
      <c r="G60" s="193" t="s">
        <v>634</v>
      </c>
      <c r="H60" s="192">
        <v>56</v>
      </c>
      <c r="I60" s="205">
        <v>2</v>
      </c>
      <c r="J60" s="204">
        <v>136582</v>
      </c>
      <c r="K60" s="207" t="s">
        <v>649</v>
      </c>
      <c r="L60" s="192">
        <v>56</v>
      </c>
      <c r="M60" s="205">
        <v>2</v>
      </c>
      <c r="N60" s="211">
        <v>243712</v>
      </c>
      <c r="O60" s="207" t="s">
        <v>636</v>
      </c>
      <c r="P60" s="192">
        <v>56</v>
      </c>
      <c r="Q60" s="205" t="e">
        <v>#N/A</v>
      </c>
      <c r="R60" s="210" t="e">
        <v>#N/A</v>
      </c>
      <c r="S60" s="207" t="e">
        <v>#N/A</v>
      </c>
      <c r="T60" s="192">
        <v>56</v>
      </c>
      <c r="U60" s="205" t="e">
        <v>#N/A</v>
      </c>
      <c r="V60" s="210" t="e">
        <v>#N/A</v>
      </c>
      <c r="W60" s="207" t="e">
        <v>#N/A</v>
      </c>
      <c r="X60" s="192">
        <v>56</v>
      </c>
      <c r="Y60" s="205" t="e">
        <v>#N/A</v>
      </c>
      <c r="Z60" s="210" t="e">
        <v>#N/A</v>
      </c>
      <c r="AA60" s="207" t="e">
        <v>#N/A</v>
      </c>
      <c r="AI60" s="200"/>
      <c r="AJ60" s="200"/>
      <c r="AL60" s="200"/>
      <c r="AX60" s="199">
        <v>11</v>
      </c>
      <c r="AY60" s="351" t="s">
        <v>417</v>
      </c>
    </row>
    <row r="61" spans="1:51">
      <c r="D61" s="192">
        <v>57</v>
      </c>
      <c r="E61" s="204">
        <v>57</v>
      </c>
      <c r="F61" s="209">
        <v>4163</v>
      </c>
      <c r="G61" s="193" t="s">
        <v>637</v>
      </c>
      <c r="H61" s="192">
        <v>57</v>
      </c>
      <c r="I61" s="205">
        <v>1</v>
      </c>
      <c r="J61" s="204">
        <v>137591</v>
      </c>
      <c r="K61" s="207" t="s">
        <v>651</v>
      </c>
      <c r="L61" s="192">
        <v>57</v>
      </c>
      <c r="M61" s="205" t="e">
        <v>#N/A</v>
      </c>
      <c r="N61" s="211" t="e">
        <v>#N/A</v>
      </c>
      <c r="O61" s="207" t="e">
        <v>#N/A</v>
      </c>
      <c r="P61" s="192">
        <v>57</v>
      </c>
      <c r="Q61" s="205" t="e">
        <v>#N/A</v>
      </c>
      <c r="R61" s="210" t="e">
        <v>#N/A</v>
      </c>
      <c r="S61" s="207" t="e">
        <v>#N/A</v>
      </c>
      <c r="T61" s="192">
        <v>57</v>
      </c>
      <c r="U61" s="205" t="e">
        <v>#N/A</v>
      </c>
      <c r="V61" s="210" t="e">
        <v>#N/A</v>
      </c>
      <c r="W61" s="207" t="e">
        <v>#N/A</v>
      </c>
      <c r="X61" s="192">
        <v>57</v>
      </c>
      <c r="Y61" s="205" t="e">
        <v>#N/A</v>
      </c>
      <c r="Z61" s="210" t="e">
        <v>#N/A</v>
      </c>
      <c r="AA61" s="207" t="e">
        <v>#N/A</v>
      </c>
      <c r="AI61" s="200"/>
      <c r="AJ61" s="200"/>
      <c r="AL61" s="200"/>
      <c r="AX61" s="199">
        <v>12</v>
      </c>
      <c r="AY61" s="351" t="s">
        <v>424</v>
      </c>
    </row>
    <row r="62" spans="1:51">
      <c r="D62" s="192">
        <v>58</v>
      </c>
      <c r="E62" s="204">
        <v>58</v>
      </c>
      <c r="F62" s="209">
        <v>4265</v>
      </c>
      <c r="G62" s="193" t="s">
        <v>639</v>
      </c>
      <c r="H62" s="192">
        <v>58</v>
      </c>
      <c r="I62" s="205">
        <v>1</v>
      </c>
      <c r="J62" s="204">
        <v>138601</v>
      </c>
      <c r="K62" s="207" t="s">
        <v>653</v>
      </c>
      <c r="L62" s="192">
        <v>58</v>
      </c>
      <c r="M62" s="205" t="e">
        <v>#N/A</v>
      </c>
      <c r="N62" s="211" t="e">
        <v>#N/A</v>
      </c>
      <c r="O62" s="207" t="e">
        <v>#N/A</v>
      </c>
      <c r="P62" s="192">
        <v>58</v>
      </c>
      <c r="Q62" s="205" t="e">
        <v>#N/A</v>
      </c>
      <c r="R62" s="210" t="e">
        <v>#N/A</v>
      </c>
      <c r="S62" s="207" t="e">
        <v>#N/A</v>
      </c>
      <c r="T62" s="192">
        <v>58</v>
      </c>
      <c r="U62" s="205" t="e">
        <v>#N/A</v>
      </c>
      <c r="V62" s="210" t="e">
        <v>#N/A</v>
      </c>
      <c r="W62" s="207" t="e">
        <v>#N/A</v>
      </c>
      <c r="X62" s="192">
        <v>58</v>
      </c>
      <c r="Y62" s="205" t="e">
        <v>#N/A</v>
      </c>
      <c r="Z62" s="210" t="e">
        <v>#N/A</v>
      </c>
      <c r="AA62" s="207" t="e">
        <v>#N/A</v>
      </c>
      <c r="AI62" s="200"/>
      <c r="AJ62" s="200"/>
      <c r="AL62" s="200"/>
      <c r="AX62" s="199">
        <v>13</v>
      </c>
      <c r="AY62" s="351" t="s">
        <v>641</v>
      </c>
    </row>
    <row r="63" spans="1:51">
      <c r="D63" s="192">
        <v>59</v>
      </c>
      <c r="E63" s="204">
        <v>59</v>
      </c>
      <c r="F63" s="209">
        <v>4366</v>
      </c>
      <c r="G63" s="193" t="s">
        <v>642</v>
      </c>
      <c r="H63" s="192">
        <v>59</v>
      </c>
      <c r="I63" s="205">
        <v>1</v>
      </c>
      <c r="J63" s="204">
        <v>139651</v>
      </c>
      <c r="K63" s="207" t="s">
        <v>655</v>
      </c>
      <c r="L63" s="192">
        <v>59</v>
      </c>
      <c r="M63" s="205" t="e">
        <v>#N/A</v>
      </c>
      <c r="N63" s="211" t="e">
        <v>#N/A</v>
      </c>
      <c r="O63" s="207" t="e">
        <v>#N/A</v>
      </c>
      <c r="P63" s="192">
        <v>59</v>
      </c>
      <c r="Q63" s="205" t="e">
        <v>#N/A</v>
      </c>
      <c r="R63" s="210" t="e">
        <v>#N/A</v>
      </c>
      <c r="S63" s="207" t="e">
        <v>#N/A</v>
      </c>
      <c r="T63" s="192">
        <v>59</v>
      </c>
      <c r="U63" s="205" t="e">
        <v>#N/A</v>
      </c>
      <c r="V63" s="210" t="e">
        <v>#N/A</v>
      </c>
      <c r="W63" s="207" t="e">
        <v>#N/A</v>
      </c>
      <c r="X63" s="192">
        <v>59</v>
      </c>
      <c r="Y63" s="205" t="e">
        <v>#N/A</v>
      </c>
      <c r="Z63" s="210" t="e">
        <v>#N/A</v>
      </c>
      <c r="AA63" s="207" t="e">
        <v>#N/A</v>
      </c>
      <c r="AX63" s="199">
        <v>14</v>
      </c>
      <c r="AY63" s="190" t="s">
        <v>644</v>
      </c>
    </row>
    <row r="64" spans="1:51">
      <c r="D64" s="192">
        <v>60</v>
      </c>
      <c r="E64" s="204">
        <v>60</v>
      </c>
      <c r="F64" s="209">
        <v>4467</v>
      </c>
      <c r="G64" s="193" t="s">
        <v>645</v>
      </c>
      <c r="H64" s="192">
        <v>60</v>
      </c>
      <c r="I64" s="205">
        <v>1</v>
      </c>
      <c r="J64" s="204">
        <v>140661</v>
      </c>
      <c r="K64" s="207" t="s">
        <v>657</v>
      </c>
      <c r="L64" s="192">
        <v>60</v>
      </c>
      <c r="M64" s="205" t="e">
        <v>#N/A</v>
      </c>
      <c r="N64" s="211" t="e">
        <v>#N/A</v>
      </c>
      <c r="O64" s="207" t="e">
        <v>#N/A</v>
      </c>
      <c r="P64" s="192">
        <v>60</v>
      </c>
      <c r="Q64" s="205" t="e">
        <v>#N/A</v>
      </c>
      <c r="R64" s="210" t="e">
        <v>#N/A</v>
      </c>
      <c r="S64" s="207" t="e">
        <v>#N/A</v>
      </c>
      <c r="T64" s="192">
        <v>60</v>
      </c>
      <c r="U64" s="205" t="e">
        <v>#N/A</v>
      </c>
      <c r="V64" s="210" t="e">
        <v>#N/A</v>
      </c>
      <c r="W64" s="207" t="e">
        <v>#N/A</v>
      </c>
      <c r="X64" s="192">
        <v>60</v>
      </c>
      <c r="Y64" s="205" t="e">
        <v>#N/A</v>
      </c>
      <c r="Z64" s="210" t="e">
        <v>#N/A</v>
      </c>
      <c r="AA64" s="207" t="e">
        <v>#N/A</v>
      </c>
      <c r="AX64" s="199" t="s">
        <v>647</v>
      </c>
    </row>
    <row r="65" spans="4:51">
      <c r="D65" s="192">
        <v>61</v>
      </c>
      <c r="E65" s="204">
        <v>61</v>
      </c>
      <c r="F65" s="209">
        <v>4468</v>
      </c>
      <c r="G65" s="193" t="s">
        <v>648</v>
      </c>
      <c r="H65" s="192">
        <v>61</v>
      </c>
      <c r="I65" s="205">
        <v>2</v>
      </c>
      <c r="J65" s="204">
        <v>140662</v>
      </c>
      <c r="K65" s="207" t="s">
        <v>658</v>
      </c>
      <c r="L65" s="192">
        <v>61</v>
      </c>
      <c r="M65" s="205" t="e">
        <v>#N/A</v>
      </c>
      <c r="N65" s="211" t="e">
        <v>#N/A</v>
      </c>
      <c r="O65" s="207" t="e">
        <v>#N/A</v>
      </c>
      <c r="P65" s="192">
        <v>61</v>
      </c>
      <c r="Q65" s="205" t="e">
        <v>#N/A</v>
      </c>
      <c r="R65" s="210" t="e">
        <v>#N/A</v>
      </c>
      <c r="S65" s="207" t="e">
        <v>#N/A</v>
      </c>
      <c r="T65" s="192">
        <v>61</v>
      </c>
      <c r="U65" s="205" t="e">
        <v>#N/A</v>
      </c>
      <c r="V65" s="210" t="e">
        <v>#N/A</v>
      </c>
      <c r="W65" s="207" t="e">
        <v>#N/A</v>
      </c>
      <c r="X65" s="192">
        <v>61</v>
      </c>
      <c r="Y65" s="205" t="e">
        <v>#N/A</v>
      </c>
      <c r="Z65" s="210" t="e">
        <v>#N/A</v>
      </c>
      <c r="AA65" s="207" t="e">
        <v>#N/A</v>
      </c>
      <c r="AX65" s="199">
        <v>1</v>
      </c>
      <c r="AY65" s="351" t="s">
        <v>316</v>
      </c>
    </row>
    <row r="66" spans="4:51">
      <c r="D66" s="192">
        <v>62</v>
      </c>
      <c r="E66" s="204">
        <v>62</v>
      </c>
      <c r="F66" s="209">
        <v>4469</v>
      </c>
      <c r="G66" s="193" t="s">
        <v>650</v>
      </c>
      <c r="H66" s="192">
        <v>62</v>
      </c>
      <c r="I66" s="205">
        <v>1</v>
      </c>
      <c r="J66" s="204">
        <v>142691</v>
      </c>
      <c r="K66" s="207" t="s">
        <v>659</v>
      </c>
      <c r="L66" s="192">
        <v>62</v>
      </c>
      <c r="M66" s="205" t="e">
        <v>#N/A</v>
      </c>
      <c r="N66" s="211" t="e">
        <v>#N/A</v>
      </c>
      <c r="O66" s="207" t="e">
        <v>#N/A</v>
      </c>
      <c r="P66" s="192">
        <v>62</v>
      </c>
      <c r="Q66" s="205" t="e">
        <v>#N/A</v>
      </c>
      <c r="R66" s="210" t="e">
        <v>#N/A</v>
      </c>
      <c r="S66" s="207" t="e">
        <v>#N/A</v>
      </c>
      <c r="T66" s="192">
        <v>62</v>
      </c>
      <c r="U66" s="205" t="e">
        <v>#N/A</v>
      </c>
      <c r="V66" s="210" t="e">
        <v>#N/A</v>
      </c>
      <c r="W66" s="207" t="e">
        <v>#N/A</v>
      </c>
      <c r="X66" s="192">
        <v>62</v>
      </c>
      <c r="Y66" s="205" t="e">
        <v>#N/A</v>
      </c>
      <c r="Z66" s="210" t="e">
        <v>#N/A</v>
      </c>
      <c r="AA66" s="207" t="e">
        <v>#N/A</v>
      </c>
      <c r="AI66" s="200"/>
      <c r="AJ66" s="200"/>
      <c r="AL66" s="200"/>
      <c r="AX66" s="199">
        <v>2</v>
      </c>
      <c r="AY66" s="351" t="s">
        <v>545</v>
      </c>
    </row>
    <row r="67" spans="4:51">
      <c r="D67" s="192">
        <v>63</v>
      </c>
      <c r="E67" s="204">
        <v>63</v>
      </c>
      <c r="F67" s="209">
        <v>4470</v>
      </c>
      <c r="G67" s="193" t="s">
        <v>652</v>
      </c>
      <c r="H67" s="192">
        <v>63</v>
      </c>
      <c r="I67" s="205">
        <v>2</v>
      </c>
      <c r="J67" s="204">
        <v>142692</v>
      </c>
      <c r="K67" s="207" t="s">
        <v>660</v>
      </c>
      <c r="L67" s="192">
        <v>63</v>
      </c>
      <c r="M67" s="205" t="e">
        <v>#N/A</v>
      </c>
      <c r="N67" s="211" t="e">
        <v>#N/A</v>
      </c>
      <c r="O67" s="207" t="e">
        <v>#N/A</v>
      </c>
      <c r="P67" s="192">
        <v>63</v>
      </c>
      <c r="Q67" s="205" t="e">
        <v>#N/A</v>
      </c>
      <c r="R67" s="210" t="e">
        <v>#N/A</v>
      </c>
      <c r="S67" s="207" t="e">
        <v>#N/A</v>
      </c>
      <c r="T67" s="192">
        <v>63</v>
      </c>
      <c r="U67" s="205" t="e">
        <v>#N/A</v>
      </c>
      <c r="V67" s="210" t="e">
        <v>#N/A</v>
      </c>
      <c r="W67" s="207" t="e">
        <v>#N/A</v>
      </c>
      <c r="X67" s="192">
        <v>63</v>
      </c>
      <c r="Y67" s="205" t="e">
        <v>#N/A</v>
      </c>
      <c r="Z67" s="210" t="e">
        <v>#N/A</v>
      </c>
      <c r="AA67" s="207" t="e">
        <v>#N/A</v>
      </c>
      <c r="AI67" s="200"/>
      <c r="AJ67" s="200"/>
      <c r="AL67" s="200"/>
      <c r="AX67" s="199">
        <v>3</v>
      </c>
      <c r="AY67" s="351" t="s">
        <v>550</v>
      </c>
    </row>
    <row r="68" spans="4:51">
      <c r="D68" s="192">
        <v>64</v>
      </c>
      <c r="E68" s="204">
        <v>64</v>
      </c>
      <c r="F68" s="209">
        <v>4471</v>
      </c>
      <c r="G68" s="193" t="s">
        <v>654</v>
      </c>
      <c r="H68" s="192">
        <v>64</v>
      </c>
      <c r="I68" s="205">
        <v>1</v>
      </c>
      <c r="J68" s="204">
        <v>143701</v>
      </c>
      <c r="K68" s="207" t="s">
        <v>661</v>
      </c>
      <c r="L68" s="192">
        <v>64</v>
      </c>
      <c r="M68" s="205" t="e">
        <v>#N/A</v>
      </c>
      <c r="N68" s="211" t="e">
        <v>#N/A</v>
      </c>
      <c r="O68" s="207" t="e">
        <v>#N/A</v>
      </c>
      <c r="P68" s="192">
        <v>64</v>
      </c>
      <c r="Q68" s="205" t="e">
        <v>#N/A</v>
      </c>
      <c r="R68" s="210" t="e">
        <v>#N/A</v>
      </c>
      <c r="S68" s="207" t="e">
        <v>#N/A</v>
      </c>
      <c r="T68" s="192">
        <v>64</v>
      </c>
      <c r="U68" s="205" t="e">
        <v>#N/A</v>
      </c>
      <c r="V68" s="210" t="e">
        <v>#N/A</v>
      </c>
      <c r="W68" s="207" t="e">
        <v>#N/A</v>
      </c>
      <c r="X68" s="192">
        <v>64</v>
      </c>
      <c r="Y68" s="205" t="e">
        <v>#N/A</v>
      </c>
      <c r="Z68" s="210" t="e">
        <v>#N/A</v>
      </c>
      <c r="AA68" s="207" t="e">
        <v>#N/A</v>
      </c>
      <c r="AI68" s="200"/>
      <c r="AJ68" s="200"/>
      <c r="AL68" s="200"/>
      <c r="AX68" s="199">
        <v>4</v>
      </c>
      <c r="AY68" s="351" t="s">
        <v>555</v>
      </c>
    </row>
    <row r="69" spans="4:51">
      <c r="D69" s="192">
        <v>65</v>
      </c>
      <c r="E69" s="204">
        <v>65</v>
      </c>
      <c r="F69" s="209">
        <v>4572</v>
      </c>
      <c r="G69" s="193" t="s">
        <v>656</v>
      </c>
      <c r="H69" s="192">
        <v>65</v>
      </c>
      <c r="I69" s="205">
        <v>2</v>
      </c>
      <c r="J69" s="204">
        <v>143702</v>
      </c>
      <c r="K69" s="207" t="s">
        <v>662</v>
      </c>
      <c r="L69" s="192">
        <v>65</v>
      </c>
      <c r="M69" s="205" t="e">
        <v>#N/A</v>
      </c>
      <c r="N69" s="211" t="e">
        <v>#N/A</v>
      </c>
      <c r="O69" s="207" t="e">
        <v>#N/A</v>
      </c>
      <c r="P69" s="192">
        <v>65</v>
      </c>
      <c r="Q69" s="205" t="e">
        <v>#N/A</v>
      </c>
      <c r="R69" s="210" t="e">
        <v>#N/A</v>
      </c>
      <c r="S69" s="207" t="e">
        <v>#N/A</v>
      </c>
      <c r="T69" s="192">
        <v>65</v>
      </c>
      <c r="U69" s="205" t="e">
        <v>#N/A</v>
      </c>
      <c r="V69" s="210" t="e">
        <v>#N/A</v>
      </c>
      <c r="W69" s="207" t="e">
        <v>#N/A</v>
      </c>
      <c r="X69" s="192">
        <v>65</v>
      </c>
      <c r="Y69" s="205" t="e">
        <v>#N/A</v>
      </c>
      <c r="Z69" s="210" t="e">
        <v>#N/A</v>
      </c>
      <c r="AA69" s="207" t="e">
        <v>#N/A</v>
      </c>
      <c r="AI69" s="200"/>
      <c r="AJ69" s="200"/>
      <c r="AL69" s="200"/>
      <c r="AX69" s="199">
        <v>5</v>
      </c>
      <c r="AY69" s="351" t="s">
        <v>560</v>
      </c>
    </row>
    <row r="70" spans="4:51">
      <c r="D70" s="192"/>
      <c r="E70" s="204"/>
      <c r="F70" s="209">
        <v>4673</v>
      </c>
      <c r="G70" s="193"/>
      <c r="H70" s="192">
        <v>66</v>
      </c>
      <c r="I70" s="205">
        <v>1</v>
      </c>
      <c r="J70" s="204">
        <v>144721</v>
      </c>
      <c r="K70" s="207" t="s">
        <v>663</v>
      </c>
      <c r="L70" s="192">
        <v>66</v>
      </c>
      <c r="M70" s="205" t="e">
        <v>#N/A</v>
      </c>
      <c r="N70" s="211" t="e">
        <v>#N/A</v>
      </c>
      <c r="O70" s="207" t="e">
        <v>#N/A</v>
      </c>
      <c r="P70" s="192">
        <v>66</v>
      </c>
      <c r="Q70" s="205" t="e">
        <v>#N/A</v>
      </c>
      <c r="R70" s="210" t="e">
        <v>#N/A</v>
      </c>
      <c r="S70" s="207" t="e">
        <v>#N/A</v>
      </c>
      <c r="T70" s="192">
        <v>66</v>
      </c>
      <c r="U70" s="205" t="e">
        <v>#N/A</v>
      </c>
      <c r="V70" s="210" t="e">
        <v>#N/A</v>
      </c>
      <c r="W70" s="207" t="e">
        <v>#N/A</v>
      </c>
      <c r="X70" s="192">
        <v>66</v>
      </c>
      <c r="Y70" s="205" t="e">
        <v>#N/A</v>
      </c>
      <c r="Z70" s="210" t="e">
        <v>#N/A</v>
      </c>
      <c r="AA70" s="207" t="e">
        <v>#N/A</v>
      </c>
      <c r="AI70" s="200"/>
      <c r="AJ70" s="200"/>
      <c r="AL70" s="200"/>
      <c r="AX70" s="199">
        <v>6</v>
      </c>
      <c r="AY70" s="351" t="s">
        <v>565</v>
      </c>
    </row>
    <row r="71" spans="4:51">
      <c r="D71" s="192"/>
      <c r="E71" s="204"/>
      <c r="F71" s="209">
        <v>4774</v>
      </c>
      <c r="G71" s="193"/>
      <c r="H71" s="192">
        <v>67</v>
      </c>
      <c r="I71" s="205" t="e">
        <v>#N/A</v>
      </c>
      <c r="J71" s="204" t="e">
        <v>#N/A</v>
      </c>
      <c r="K71" s="207" t="e">
        <v>#N/A</v>
      </c>
      <c r="L71" s="192">
        <v>67</v>
      </c>
      <c r="M71" s="205" t="e">
        <v>#N/A</v>
      </c>
      <c r="N71" s="211" t="e">
        <v>#N/A</v>
      </c>
      <c r="O71" s="207" t="e">
        <v>#N/A</v>
      </c>
      <c r="P71" s="192">
        <v>67</v>
      </c>
      <c r="Q71" s="205" t="e">
        <v>#N/A</v>
      </c>
      <c r="R71" s="210" t="e">
        <v>#N/A</v>
      </c>
      <c r="S71" s="207" t="e">
        <v>#N/A</v>
      </c>
      <c r="T71" s="192">
        <v>67</v>
      </c>
      <c r="U71" s="205" t="e">
        <v>#N/A</v>
      </c>
      <c r="V71" s="210" t="e">
        <v>#N/A</v>
      </c>
      <c r="W71" s="207" t="e">
        <v>#N/A</v>
      </c>
      <c r="X71" s="192">
        <v>67</v>
      </c>
      <c r="Y71" s="205" t="e">
        <v>#N/A</v>
      </c>
      <c r="Z71" s="210" t="e">
        <v>#N/A</v>
      </c>
      <c r="AA71" s="207" t="e">
        <v>#N/A</v>
      </c>
      <c r="AX71" s="199">
        <v>7</v>
      </c>
      <c r="AY71" s="351" t="s">
        <v>570</v>
      </c>
    </row>
    <row r="72" spans="4:51">
      <c r="D72" s="192"/>
      <c r="E72" s="204"/>
      <c r="F72" s="209">
        <v>4775</v>
      </c>
      <c r="G72" s="193"/>
      <c r="H72" s="192">
        <v>68</v>
      </c>
      <c r="I72" s="205" t="e">
        <v>#N/A</v>
      </c>
      <c r="J72" s="204" t="e">
        <v>#N/A</v>
      </c>
      <c r="K72" s="207" t="e">
        <v>#N/A</v>
      </c>
      <c r="L72" s="192">
        <v>68</v>
      </c>
      <c r="M72" s="205" t="e">
        <v>#N/A</v>
      </c>
      <c r="N72" s="211" t="e">
        <v>#N/A</v>
      </c>
      <c r="O72" s="207" t="e">
        <v>#N/A</v>
      </c>
      <c r="P72" s="192">
        <v>68</v>
      </c>
      <c r="Q72" s="205" t="e">
        <v>#N/A</v>
      </c>
      <c r="R72" s="210" t="e">
        <v>#N/A</v>
      </c>
      <c r="S72" s="207" t="e">
        <v>#N/A</v>
      </c>
      <c r="T72" s="192">
        <v>68</v>
      </c>
      <c r="U72" s="205" t="e">
        <v>#N/A</v>
      </c>
      <c r="V72" s="210" t="e">
        <v>#N/A</v>
      </c>
      <c r="W72" s="207" t="e">
        <v>#N/A</v>
      </c>
      <c r="X72" s="192">
        <v>68</v>
      </c>
      <c r="Y72" s="205" t="e">
        <v>#N/A</v>
      </c>
      <c r="Z72" s="210" t="e">
        <v>#N/A</v>
      </c>
      <c r="AA72" s="207" t="e">
        <v>#N/A</v>
      </c>
      <c r="AX72" s="199">
        <v>8</v>
      </c>
      <c r="AY72" s="351" t="s">
        <v>575</v>
      </c>
    </row>
    <row r="73" spans="4:51">
      <c r="D73" s="192"/>
      <c r="E73" s="204"/>
      <c r="F73" s="209">
        <v>4876</v>
      </c>
      <c r="G73" s="193"/>
      <c r="H73" s="192">
        <v>69</v>
      </c>
      <c r="I73" s="205" t="e">
        <v>#N/A</v>
      </c>
      <c r="J73" s="204" t="e">
        <v>#N/A</v>
      </c>
      <c r="K73" s="207" t="e">
        <v>#N/A</v>
      </c>
      <c r="L73" s="192">
        <v>69</v>
      </c>
      <c r="M73" s="205" t="e">
        <v>#N/A</v>
      </c>
      <c r="N73" s="211" t="e">
        <v>#N/A</v>
      </c>
      <c r="O73" s="207" t="e">
        <v>#N/A</v>
      </c>
      <c r="P73" s="192">
        <v>69</v>
      </c>
      <c r="Q73" s="205" t="e">
        <v>#N/A</v>
      </c>
      <c r="R73" s="210" t="e">
        <v>#N/A</v>
      </c>
      <c r="S73" s="207" t="e">
        <v>#N/A</v>
      </c>
      <c r="T73" s="192">
        <v>69</v>
      </c>
      <c r="U73" s="205" t="e">
        <v>#N/A</v>
      </c>
      <c r="V73" s="210" t="e">
        <v>#N/A</v>
      </c>
      <c r="W73" s="207" t="e">
        <v>#N/A</v>
      </c>
      <c r="X73" s="192">
        <v>69</v>
      </c>
      <c r="Y73" s="205" t="e">
        <v>#N/A</v>
      </c>
      <c r="Z73" s="210" t="e">
        <v>#N/A</v>
      </c>
      <c r="AA73" s="207" t="e">
        <v>#N/A</v>
      </c>
      <c r="AI73" s="200"/>
      <c r="AJ73" s="200"/>
      <c r="AL73" s="200"/>
      <c r="AX73" s="199">
        <v>9</v>
      </c>
      <c r="AY73" s="351" t="s">
        <v>580</v>
      </c>
    </row>
    <row r="74" spans="4:51">
      <c r="D74" s="192"/>
      <c r="E74" s="204"/>
      <c r="F74" s="209">
        <v>4977</v>
      </c>
      <c r="G74" s="193"/>
      <c r="H74" s="192">
        <v>70</v>
      </c>
      <c r="I74" s="205" t="e">
        <v>#N/A</v>
      </c>
      <c r="J74" s="204" t="e">
        <v>#N/A</v>
      </c>
      <c r="K74" s="207" t="e">
        <v>#N/A</v>
      </c>
      <c r="L74" s="192">
        <v>70</v>
      </c>
      <c r="M74" s="205" t="e">
        <v>#N/A</v>
      </c>
      <c r="N74" s="211" t="e">
        <v>#N/A</v>
      </c>
      <c r="O74" s="207" t="e">
        <v>#N/A</v>
      </c>
      <c r="P74" s="192">
        <v>70</v>
      </c>
      <c r="Q74" s="205" t="e">
        <v>#N/A</v>
      </c>
      <c r="R74" s="210" t="e">
        <v>#N/A</v>
      </c>
      <c r="S74" s="207" t="e">
        <v>#N/A</v>
      </c>
      <c r="T74" s="192">
        <v>70</v>
      </c>
      <c r="U74" s="205" t="e">
        <v>#N/A</v>
      </c>
      <c r="V74" s="210" t="e">
        <v>#N/A</v>
      </c>
      <c r="W74" s="207" t="e">
        <v>#N/A</v>
      </c>
      <c r="X74" s="192">
        <v>70</v>
      </c>
      <c r="Y74" s="205" t="e">
        <v>#N/A</v>
      </c>
      <c r="Z74" s="210" t="e">
        <v>#N/A</v>
      </c>
      <c r="AA74" s="207" t="e">
        <v>#N/A</v>
      </c>
      <c r="AI74" s="200"/>
      <c r="AJ74" s="200"/>
      <c r="AL74" s="200"/>
      <c r="AX74" s="199">
        <v>10</v>
      </c>
      <c r="AY74" s="351" t="s">
        <v>585</v>
      </c>
    </row>
    <row r="75" spans="4:51">
      <c r="D75" s="192"/>
      <c r="E75" s="204"/>
      <c r="F75" s="209">
        <v>4978</v>
      </c>
      <c r="G75" s="193"/>
      <c r="H75" s="192">
        <v>71</v>
      </c>
      <c r="I75" s="205" t="e">
        <v>#N/A</v>
      </c>
      <c r="J75" s="204" t="e">
        <v>#N/A</v>
      </c>
      <c r="K75" s="207" t="e">
        <v>#N/A</v>
      </c>
      <c r="L75" s="192">
        <v>71</v>
      </c>
      <c r="M75" s="205" t="e">
        <v>#N/A</v>
      </c>
      <c r="N75" s="211" t="e">
        <v>#N/A</v>
      </c>
      <c r="O75" s="207" t="e">
        <v>#N/A</v>
      </c>
      <c r="P75" s="192">
        <v>71</v>
      </c>
      <c r="Q75" s="205" t="e">
        <v>#N/A</v>
      </c>
      <c r="R75" s="210" t="e">
        <v>#N/A</v>
      </c>
      <c r="S75" s="207" t="e">
        <v>#N/A</v>
      </c>
      <c r="T75" s="192">
        <v>71</v>
      </c>
      <c r="U75" s="205" t="e">
        <v>#N/A</v>
      </c>
      <c r="V75" s="210" t="e">
        <v>#N/A</v>
      </c>
      <c r="W75" s="207" t="e">
        <v>#N/A</v>
      </c>
      <c r="X75" s="192">
        <v>71</v>
      </c>
      <c r="Y75" s="205" t="e">
        <v>#N/A</v>
      </c>
      <c r="Z75" s="210" t="e">
        <v>#N/A</v>
      </c>
      <c r="AA75" s="207" t="e">
        <v>#N/A</v>
      </c>
      <c r="AX75" s="199">
        <v>11</v>
      </c>
      <c r="AY75" s="351" t="s">
        <v>589</v>
      </c>
    </row>
    <row r="76" spans="4:51">
      <c r="D76" s="192"/>
      <c r="E76" s="204"/>
      <c r="F76" s="209">
        <v>5079</v>
      </c>
      <c r="G76" s="193"/>
      <c r="H76" s="192">
        <v>72</v>
      </c>
      <c r="I76" s="205" t="e">
        <v>#N/A</v>
      </c>
      <c r="J76" s="204" t="e">
        <v>#N/A</v>
      </c>
      <c r="K76" s="207" t="e">
        <v>#N/A</v>
      </c>
      <c r="L76" s="192">
        <v>72</v>
      </c>
      <c r="M76" s="205" t="e">
        <v>#N/A</v>
      </c>
      <c r="N76" s="211" t="e">
        <v>#N/A</v>
      </c>
      <c r="O76" s="207" t="e">
        <v>#N/A</v>
      </c>
      <c r="P76" s="192">
        <v>72</v>
      </c>
      <c r="Q76" s="205" t="e">
        <v>#N/A</v>
      </c>
      <c r="R76" s="210" t="e">
        <v>#N/A</v>
      </c>
      <c r="S76" s="207" t="e">
        <v>#N/A</v>
      </c>
      <c r="T76" s="192">
        <v>72</v>
      </c>
      <c r="U76" s="205" t="e">
        <v>#N/A</v>
      </c>
      <c r="V76" s="210" t="e">
        <v>#N/A</v>
      </c>
      <c r="W76" s="207" t="e">
        <v>#N/A</v>
      </c>
      <c r="X76" s="192">
        <v>72</v>
      </c>
      <c r="Y76" s="205" t="e">
        <v>#N/A</v>
      </c>
      <c r="Z76" s="210" t="e">
        <v>#N/A</v>
      </c>
      <c r="AA76" s="207" t="e">
        <v>#N/A</v>
      </c>
      <c r="AX76" s="199">
        <v>12</v>
      </c>
      <c r="AY76" s="351" t="s">
        <v>593</v>
      </c>
    </row>
    <row r="77" spans="4:51">
      <c r="D77" s="192"/>
      <c r="E77" s="204"/>
      <c r="F77" s="209"/>
      <c r="G77" s="193"/>
      <c r="H77" s="192">
        <v>73</v>
      </c>
      <c r="I77" s="205" t="e">
        <v>#N/A</v>
      </c>
      <c r="J77" s="204" t="e">
        <v>#N/A</v>
      </c>
      <c r="K77" s="207" t="e">
        <v>#N/A</v>
      </c>
      <c r="L77" s="192">
        <v>73</v>
      </c>
      <c r="M77" s="205" t="e">
        <v>#N/A</v>
      </c>
      <c r="N77" s="211" t="e">
        <v>#N/A</v>
      </c>
      <c r="O77" s="207" t="e">
        <v>#N/A</v>
      </c>
      <c r="P77" s="192">
        <v>73</v>
      </c>
      <c r="Q77" s="205" t="e">
        <v>#N/A</v>
      </c>
      <c r="R77" s="210" t="e">
        <v>#N/A</v>
      </c>
      <c r="S77" s="207" t="e">
        <v>#N/A</v>
      </c>
      <c r="T77" s="192">
        <v>73</v>
      </c>
      <c r="U77" s="205" t="e">
        <v>#N/A</v>
      </c>
      <c r="V77" s="210" t="e">
        <v>#N/A</v>
      </c>
      <c r="W77" s="207" t="e">
        <v>#N/A</v>
      </c>
      <c r="X77" s="192">
        <v>73</v>
      </c>
      <c r="Y77" s="205" t="e">
        <v>#N/A</v>
      </c>
      <c r="Z77" s="210" t="e">
        <v>#N/A</v>
      </c>
      <c r="AA77" s="207" t="e">
        <v>#N/A</v>
      </c>
      <c r="AX77" s="199">
        <v>13</v>
      </c>
      <c r="AY77" s="351" t="s">
        <v>597</v>
      </c>
    </row>
    <row r="78" spans="4:51">
      <c r="D78" s="192"/>
      <c r="E78" s="204"/>
      <c r="F78" s="209"/>
      <c r="G78" s="193"/>
      <c r="H78" s="192">
        <v>74</v>
      </c>
      <c r="I78" s="205" t="e">
        <v>#N/A</v>
      </c>
      <c r="J78" s="204" t="e">
        <v>#N/A</v>
      </c>
      <c r="K78" s="207" t="e">
        <v>#N/A</v>
      </c>
      <c r="L78" s="192">
        <v>74</v>
      </c>
      <c r="M78" s="205" t="e">
        <v>#N/A</v>
      </c>
      <c r="N78" s="211" t="e">
        <v>#N/A</v>
      </c>
      <c r="O78" s="207" t="e">
        <v>#N/A</v>
      </c>
      <c r="P78" s="192">
        <v>74</v>
      </c>
      <c r="Q78" s="205" t="e">
        <v>#N/A</v>
      </c>
      <c r="R78" s="210" t="e">
        <v>#N/A</v>
      </c>
      <c r="S78" s="207" t="e">
        <v>#N/A</v>
      </c>
      <c r="T78" s="192">
        <v>74</v>
      </c>
      <c r="U78" s="205" t="e">
        <v>#N/A</v>
      </c>
      <c r="V78" s="210" t="e">
        <v>#N/A</v>
      </c>
      <c r="W78" s="207" t="e">
        <v>#N/A</v>
      </c>
      <c r="X78" s="192">
        <v>74</v>
      </c>
      <c r="Y78" s="205" t="e">
        <v>#N/A</v>
      </c>
      <c r="Z78" s="210" t="e">
        <v>#N/A</v>
      </c>
      <c r="AA78" s="207" t="e">
        <v>#N/A</v>
      </c>
      <c r="AX78" s="199">
        <v>14</v>
      </c>
      <c r="AY78" s="351" t="s">
        <v>601</v>
      </c>
    </row>
    <row r="79" spans="4:51">
      <c r="D79" s="192"/>
      <c r="E79" s="204"/>
      <c r="F79" s="209"/>
      <c r="G79" s="193"/>
      <c r="H79" s="192">
        <v>75</v>
      </c>
      <c r="I79" s="205" t="e">
        <v>#N/A</v>
      </c>
      <c r="J79" s="204" t="e">
        <v>#N/A</v>
      </c>
      <c r="K79" s="207" t="e">
        <v>#N/A</v>
      </c>
      <c r="L79" s="192">
        <v>75</v>
      </c>
      <c r="M79" s="205" t="e">
        <v>#N/A</v>
      </c>
      <c r="N79" s="211" t="e">
        <v>#N/A</v>
      </c>
      <c r="O79" s="207" t="e">
        <v>#N/A</v>
      </c>
      <c r="P79" s="192">
        <v>75</v>
      </c>
      <c r="Q79" s="205" t="e">
        <v>#N/A</v>
      </c>
      <c r="R79" s="210" t="e">
        <v>#N/A</v>
      </c>
      <c r="S79" s="207" t="e">
        <v>#N/A</v>
      </c>
      <c r="T79" s="192">
        <v>75</v>
      </c>
      <c r="U79" s="205" t="e">
        <v>#N/A</v>
      </c>
      <c r="V79" s="210" t="e">
        <v>#N/A</v>
      </c>
      <c r="W79" s="207" t="e">
        <v>#N/A</v>
      </c>
      <c r="X79" s="192">
        <v>75</v>
      </c>
      <c r="Y79" s="205" t="e">
        <v>#N/A</v>
      </c>
      <c r="Z79" s="210" t="e">
        <v>#N/A</v>
      </c>
      <c r="AA79" s="207" t="e">
        <v>#N/A</v>
      </c>
      <c r="AX79" s="199" t="s">
        <v>664</v>
      </c>
    </row>
    <row r="80" spans="4:51">
      <c r="D80" s="192"/>
      <c r="E80" s="204"/>
      <c r="F80" s="209"/>
      <c r="G80" s="193"/>
      <c r="H80" s="192">
        <v>76</v>
      </c>
      <c r="I80" s="205" t="e">
        <v>#N/A</v>
      </c>
      <c r="J80" s="204" t="e">
        <v>#N/A</v>
      </c>
      <c r="K80" s="207" t="e">
        <v>#N/A</v>
      </c>
      <c r="L80" s="192">
        <v>76</v>
      </c>
      <c r="M80" s="205" t="e">
        <v>#N/A</v>
      </c>
      <c r="N80" s="211" t="e">
        <v>#N/A</v>
      </c>
      <c r="O80" s="207" t="e">
        <v>#N/A</v>
      </c>
      <c r="P80" s="192">
        <v>76</v>
      </c>
      <c r="Q80" s="205" t="e">
        <v>#N/A</v>
      </c>
      <c r="R80" s="210" t="e">
        <v>#N/A</v>
      </c>
      <c r="S80" s="207" t="e">
        <v>#N/A</v>
      </c>
      <c r="T80" s="192">
        <v>76</v>
      </c>
      <c r="U80" s="205" t="e">
        <v>#N/A</v>
      </c>
      <c r="V80" s="210" t="e">
        <v>#N/A</v>
      </c>
      <c r="W80" s="207" t="e">
        <v>#N/A</v>
      </c>
      <c r="X80" s="192">
        <v>76</v>
      </c>
      <c r="Y80" s="205" t="e">
        <v>#N/A</v>
      </c>
      <c r="Z80" s="210" t="e">
        <v>#N/A</v>
      </c>
      <c r="AA80" s="207" t="e">
        <v>#N/A</v>
      </c>
      <c r="AI80" s="200"/>
      <c r="AJ80" s="200"/>
      <c r="AL80" s="200"/>
      <c r="AX80" s="199">
        <v>1</v>
      </c>
      <c r="AY80" s="353" t="s">
        <v>316</v>
      </c>
    </row>
    <row r="81" spans="4:51">
      <c r="D81" s="192"/>
      <c r="E81" s="204"/>
      <c r="F81" s="209"/>
      <c r="G81" s="193"/>
      <c r="H81" s="192">
        <v>77</v>
      </c>
      <c r="I81" s="205" t="e">
        <v>#N/A</v>
      </c>
      <c r="J81" s="204" t="e">
        <v>#N/A</v>
      </c>
      <c r="K81" s="207" t="e">
        <v>#N/A</v>
      </c>
      <c r="L81" s="192">
        <v>77</v>
      </c>
      <c r="M81" s="205" t="e">
        <v>#N/A</v>
      </c>
      <c r="N81" s="211" t="e">
        <v>#N/A</v>
      </c>
      <c r="O81" s="207" t="e">
        <v>#N/A</v>
      </c>
      <c r="P81" s="192">
        <v>77</v>
      </c>
      <c r="Q81" s="205" t="e">
        <v>#N/A</v>
      </c>
      <c r="R81" s="210" t="e">
        <v>#N/A</v>
      </c>
      <c r="S81" s="207" t="e">
        <v>#N/A</v>
      </c>
      <c r="T81" s="192">
        <v>77</v>
      </c>
      <c r="U81" s="205" t="e">
        <v>#N/A</v>
      </c>
      <c r="V81" s="210" t="e">
        <v>#N/A</v>
      </c>
      <c r="W81" s="207" t="e">
        <v>#N/A</v>
      </c>
      <c r="X81" s="192">
        <v>77</v>
      </c>
      <c r="Y81" s="205" t="e">
        <v>#N/A</v>
      </c>
      <c r="Z81" s="210" t="e">
        <v>#N/A</v>
      </c>
      <c r="AA81" s="207" t="e">
        <v>#N/A</v>
      </c>
      <c r="AI81" s="200"/>
      <c r="AJ81" s="200"/>
      <c r="AL81" s="200"/>
      <c r="AX81" s="199">
        <v>2</v>
      </c>
      <c r="AY81" s="351" t="s">
        <v>545</v>
      </c>
    </row>
    <row r="82" spans="4:51">
      <c r="D82" s="192"/>
      <c r="E82" s="204"/>
      <c r="F82" s="209"/>
      <c r="G82" s="193"/>
      <c r="H82" s="192">
        <v>78</v>
      </c>
      <c r="I82" s="205" t="e">
        <v>#N/A</v>
      </c>
      <c r="J82" s="204" t="e">
        <v>#N/A</v>
      </c>
      <c r="K82" s="207" t="e">
        <v>#N/A</v>
      </c>
      <c r="L82" s="192">
        <v>78</v>
      </c>
      <c r="M82" s="205" t="e">
        <v>#N/A</v>
      </c>
      <c r="N82" s="211" t="e">
        <v>#N/A</v>
      </c>
      <c r="O82" s="207" t="e">
        <v>#N/A</v>
      </c>
      <c r="P82" s="192">
        <v>78</v>
      </c>
      <c r="Q82" s="205" t="e">
        <v>#N/A</v>
      </c>
      <c r="R82" s="210" t="e">
        <v>#N/A</v>
      </c>
      <c r="S82" s="207" t="e">
        <v>#N/A</v>
      </c>
      <c r="T82" s="192">
        <v>78</v>
      </c>
      <c r="U82" s="205" t="e">
        <v>#N/A</v>
      </c>
      <c r="V82" s="210" t="e">
        <v>#N/A</v>
      </c>
      <c r="W82" s="207" t="e">
        <v>#N/A</v>
      </c>
      <c r="X82" s="192">
        <v>78</v>
      </c>
      <c r="Y82" s="205" t="e">
        <v>#N/A</v>
      </c>
      <c r="Z82" s="210" t="e">
        <v>#N/A</v>
      </c>
      <c r="AA82" s="207" t="e">
        <v>#N/A</v>
      </c>
      <c r="AX82" s="199">
        <v>3</v>
      </c>
      <c r="AY82" s="351" t="s">
        <v>550</v>
      </c>
    </row>
    <row r="83" spans="4:51">
      <c r="D83" s="192"/>
      <c r="E83" s="204"/>
      <c r="F83" s="209"/>
      <c r="H83" s="192">
        <v>79</v>
      </c>
      <c r="I83" s="205" t="e">
        <v>#N/A</v>
      </c>
      <c r="J83" s="204" t="e">
        <v>#N/A</v>
      </c>
      <c r="K83" s="207" t="e">
        <v>#N/A</v>
      </c>
      <c r="L83" s="192">
        <v>79</v>
      </c>
      <c r="M83" s="205" t="e">
        <v>#N/A</v>
      </c>
      <c r="N83" s="211" t="e">
        <v>#N/A</v>
      </c>
      <c r="O83" s="207" t="e">
        <v>#N/A</v>
      </c>
      <c r="P83" s="192">
        <v>79</v>
      </c>
      <c r="Q83" s="205" t="e">
        <v>#N/A</v>
      </c>
      <c r="R83" s="210" t="e">
        <v>#N/A</v>
      </c>
      <c r="S83" s="207" t="e">
        <v>#N/A</v>
      </c>
      <c r="T83" s="192">
        <v>79</v>
      </c>
      <c r="U83" s="205" t="e">
        <v>#N/A</v>
      </c>
      <c r="V83" s="210" t="e">
        <v>#N/A</v>
      </c>
      <c r="W83" s="207" t="e">
        <v>#N/A</v>
      </c>
      <c r="X83" s="192">
        <v>79</v>
      </c>
      <c r="Y83" s="205" t="e">
        <v>#N/A</v>
      </c>
      <c r="Z83" s="210" t="e">
        <v>#N/A</v>
      </c>
      <c r="AA83" s="207" t="e">
        <v>#N/A</v>
      </c>
      <c r="AX83" s="199">
        <v>4</v>
      </c>
      <c r="AY83" s="351" t="s">
        <v>555</v>
      </c>
    </row>
    <row r="84" spans="4:51">
      <c r="D84" s="192"/>
      <c r="E84" s="204"/>
      <c r="F84" s="209"/>
      <c r="H84" s="192">
        <v>80</v>
      </c>
      <c r="I84" s="205" t="e">
        <v>#N/A</v>
      </c>
      <c r="J84" s="204" t="e">
        <v>#N/A</v>
      </c>
      <c r="K84" s="207" t="e">
        <v>#N/A</v>
      </c>
      <c r="L84" s="192">
        <v>80</v>
      </c>
      <c r="M84" s="205" t="e">
        <v>#N/A</v>
      </c>
      <c r="N84" s="211" t="e">
        <v>#N/A</v>
      </c>
      <c r="O84" s="207" t="e">
        <v>#N/A</v>
      </c>
      <c r="P84" s="192">
        <v>80</v>
      </c>
      <c r="Q84" s="205" t="e">
        <v>#N/A</v>
      </c>
      <c r="R84" s="210" t="e">
        <v>#N/A</v>
      </c>
      <c r="S84" s="207" t="e">
        <v>#N/A</v>
      </c>
      <c r="T84" s="192">
        <v>80</v>
      </c>
      <c r="U84" s="205" t="e">
        <v>#N/A</v>
      </c>
      <c r="V84" s="210" t="e">
        <v>#N/A</v>
      </c>
      <c r="W84" s="207" t="e">
        <v>#N/A</v>
      </c>
      <c r="X84" s="192">
        <v>80</v>
      </c>
      <c r="Y84" s="205" t="e">
        <v>#N/A</v>
      </c>
      <c r="Z84" s="210" t="e">
        <v>#N/A</v>
      </c>
      <c r="AA84" s="207" t="e">
        <v>#N/A</v>
      </c>
      <c r="AI84" s="200"/>
      <c r="AJ84" s="200"/>
      <c r="AL84" s="200"/>
      <c r="AX84" s="199">
        <v>5</v>
      </c>
      <c r="AY84" s="351" t="s">
        <v>560</v>
      </c>
    </row>
    <row r="85" spans="4:51">
      <c r="D85" s="192"/>
      <c r="E85" s="204"/>
      <c r="F85" s="209"/>
      <c r="H85" s="192">
        <v>81</v>
      </c>
      <c r="I85" s="205" t="e">
        <v>#N/A</v>
      </c>
      <c r="J85" s="204" t="e">
        <v>#N/A</v>
      </c>
      <c r="K85" s="207" t="e">
        <v>#N/A</v>
      </c>
      <c r="L85" s="192">
        <v>81</v>
      </c>
      <c r="M85" s="205" t="e">
        <v>#N/A</v>
      </c>
      <c r="N85" s="211" t="e">
        <v>#N/A</v>
      </c>
      <c r="O85" s="207" t="e">
        <v>#N/A</v>
      </c>
      <c r="P85" s="192">
        <v>81</v>
      </c>
      <c r="Q85" s="205" t="e">
        <v>#N/A</v>
      </c>
      <c r="R85" s="210" t="e">
        <v>#N/A</v>
      </c>
      <c r="S85" s="207" t="e">
        <v>#N/A</v>
      </c>
      <c r="T85" s="192">
        <v>81</v>
      </c>
      <c r="U85" s="205" t="e">
        <v>#N/A</v>
      </c>
      <c r="V85" s="210" t="e">
        <v>#N/A</v>
      </c>
      <c r="W85" s="207" t="e">
        <v>#N/A</v>
      </c>
      <c r="X85" s="192">
        <v>81</v>
      </c>
      <c r="Y85" s="205" t="e">
        <v>#N/A</v>
      </c>
      <c r="Z85" s="210" t="e">
        <v>#N/A</v>
      </c>
      <c r="AA85" s="207" t="e">
        <v>#N/A</v>
      </c>
      <c r="AI85" s="200"/>
      <c r="AJ85" s="200"/>
      <c r="AL85" s="200"/>
      <c r="AX85" s="199">
        <v>6</v>
      </c>
      <c r="AY85" s="351" t="s">
        <v>565</v>
      </c>
    </row>
    <row r="86" spans="4:51">
      <c r="D86" s="192"/>
      <c r="E86" s="204"/>
      <c r="F86" s="209"/>
      <c r="H86" s="192">
        <v>82</v>
      </c>
      <c r="I86" s="205" t="e">
        <v>#N/A</v>
      </c>
      <c r="J86" s="204" t="e">
        <v>#N/A</v>
      </c>
      <c r="K86" s="207" t="e">
        <v>#N/A</v>
      </c>
      <c r="L86" s="192">
        <v>82</v>
      </c>
      <c r="M86" s="205" t="e">
        <v>#N/A</v>
      </c>
      <c r="N86" s="211" t="e">
        <v>#N/A</v>
      </c>
      <c r="O86" s="207" t="e">
        <v>#N/A</v>
      </c>
      <c r="P86" s="192">
        <v>82</v>
      </c>
      <c r="Q86" s="205" t="e">
        <v>#N/A</v>
      </c>
      <c r="R86" s="210" t="e">
        <v>#N/A</v>
      </c>
      <c r="S86" s="207" t="e">
        <v>#N/A</v>
      </c>
      <c r="T86" s="192">
        <v>82</v>
      </c>
      <c r="U86" s="205" t="e">
        <v>#N/A</v>
      </c>
      <c r="V86" s="210" t="e">
        <v>#N/A</v>
      </c>
      <c r="W86" s="207" t="e">
        <v>#N/A</v>
      </c>
      <c r="X86" s="192">
        <v>82</v>
      </c>
      <c r="Y86" s="205" t="e">
        <v>#N/A</v>
      </c>
      <c r="Z86" s="210" t="e">
        <v>#N/A</v>
      </c>
      <c r="AA86" s="207" t="e">
        <v>#N/A</v>
      </c>
      <c r="AX86" s="199">
        <v>7</v>
      </c>
      <c r="AY86" s="351" t="s">
        <v>570</v>
      </c>
    </row>
    <row r="87" spans="4:51">
      <c r="D87" s="192"/>
      <c r="E87" s="204"/>
      <c r="F87" s="209"/>
      <c r="H87" s="192">
        <v>83</v>
      </c>
      <c r="I87" s="205" t="e">
        <v>#N/A</v>
      </c>
      <c r="J87" s="204" t="e">
        <v>#N/A</v>
      </c>
      <c r="K87" s="207" t="e">
        <v>#N/A</v>
      </c>
      <c r="L87" s="192">
        <v>83</v>
      </c>
      <c r="M87" s="205" t="e">
        <v>#N/A</v>
      </c>
      <c r="N87" s="211" t="e">
        <v>#N/A</v>
      </c>
      <c r="O87" s="207" t="e">
        <v>#N/A</v>
      </c>
      <c r="P87" s="192">
        <v>83</v>
      </c>
      <c r="Q87" s="205" t="e">
        <v>#N/A</v>
      </c>
      <c r="R87" s="210" t="e">
        <v>#N/A</v>
      </c>
      <c r="S87" s="207" t="e">
        <v>#N/A</v>
      </c>
      <c r="T87" s="192">
        <v>83</v>
      </c>
      <c r="U87" s="205" t="e">
        <v>#N/A</v>
      </c>
      <c r="V87" s="210" t="e">
        <v>#N/A</v>
      </c>
      <c r="W87" s="207" t="e">
        <v>#N/A</v>
      </c>
      <c r="X87" s="192">
        <v>83</v>
      </c>
      <c r="Y87" s="205" t="e">
        <v>#N/A</v>
      </c>
      <c r="Z87" s="210" t="e">
        <v>#N/A</v>
      </c>
      <c r="AA87" s="207" t="e">
        <v>#N/A</v>
      </c>
      <c r="AX87" s="199">
        <v>8</v>
      </c>
      <c r="AY87" s="351" t="s">
        <v>575</v>
      </c>
    </row>
    <row r="88" spans="4:51">
      <c r="D88" s="192"/>
      <c r="E88" s="204"/>
      <c r="F88" s="209"/>
      <c r="H88" s="192">
        <v>84</v>
      </c>
      <c r="I88" s="205" t="e">
        <v>#N/A</v>
      </c>
      <c r="J88" s="204" t="e">
        <v>#N/A</v>
      </c>
      <c r="K88" s="207" t="e">
        <v>#N/A</v>
      </c>
      <c r="L88" s="192">
        <v>84</v>
      </c>
      <c r="M88" s="205" t="e">
        <v>#N/A</v>
      </c>
      <c r="N88" s="211" t="e">
        <v>#N/A</v>
      </c>
      <c r="O88" s="207" t="e">
        <v>#N/A</v>
      </c>
      <c r="P88" s="192">
        <v>84</v>
      </c>
      <c r="Q88" s="205" t="e">
        <v>#N/A</v>
      </c>
      <c r="R88" s="210" t="e">
        <v>#N/A</v>
      </c>
      <c r="S88" s="207" t="e">
        <v>#N/A</v>
      </c>
      <c r="T88" s="192">
        <v>84</v>
      </c>
      <c r="U88" s="205" t="e">
        <v>#N/A</v>
      </c>
      <c r="V88" s="210" t="e">
        <v>#N/A</v>
      </c>
      <c r="W88" s="207" t="e">
        <v>#N/A</v>
      </c>
      <c r="X88" s="192">
        <v>84</v>
      </c>
      <c r="Y88" s="205" t="e">
        <v>#N/A</v>
      </c>
      <c r="Z88" s="210" t="e">
        <v>#N/A</v>
      </c>
      <c r="AA88" s="207" t="e">
        <v>#N/A</v>
      </c>
      <c r="AI88" s="200"/>
      <c r="AJ88" s="200"/>
      <c r="AL88" s="200"/>
      <c r="AX88" s="199">
        <v>9</v>
      </c>
      <c r="AY88" s="351" t="s">
        <v>580</v>
      </c>
    </row>
    <row r="89" spans="4:51">
      <c r="D89" s="192"/>
      <c r="E89" s="204"/>
      <c r="F89" s="209"/>
      <c r="H89" s="192">
        <v>85</v>
      </c>
      <c r="I89" s="205" t="e">
        <v>#N/A</v>
      </c>
      <c r="J89" s="204" t="e">
        <v>#N/A</v>
      </c>
      <c r="K89" s="207" t="e">
        <v>#N/A</v>
      </c>
      <c r="L89" s="192">
        <v>85</v>
      </c>
      <c r="M89" s="205" t="e">
        <v>#N/A</v>
      </c>
      <c r="N89" s="211" t="e">
        <v>#N/A</v>
      </c>
      <c r="O89" s="207" t="e">
        <v>#N/A</v>
      </c>
      <c r="P89" s="192">
        <v>85</v>
      </c>
      <c r="Q89" s="205" t="e">
        <v>#N/A</v>
      </c>
      <c r="R89" s="210" t="e">
        <v>#N/A</v>
      </c>
      <c r="S89" s="207" t="e">
        <v>#N/A</v>
      </c>
      <c r="T89" s="192">
        <v>85</v>
      </c>
      <c r="U89" s="205" t="e">
        <v>#N/A</v>
      </c>
      <c r="V89" s="210" t="e">
        <v>#N/A</v>
      </c>
      <c r="W89" s="207" t="e">
        <v>#N/A</v>
      </c>
      <c r="X89" s="192">
        <v>85</v>
      </c>
      <c r="Y89" s="205" t="e">
        <v>#N/A</v>
      </c>
      <c r="Z89" s="210" t="e">
        <v>#N/A</v>
      </c>
      <c r="AA89" s="207" t="e">
        <v>#N/A</v>
      </c>
      <c r="AX89" s="199">
        <v>10</v>
      </c>
      <c r="AY89" s="351" t="s">
        <v>585</v>
      </c>
    </row>
    <row r="90" spans="4:51">
      <c r="D90" s="192"/>
      <c r="E90" s="204"/>
      <c r="F90" s="209"/>
      <c r="H90" s="192">
        <v>86</v>
      </c>
      <c r="I90" s="205" t="e">
        <v>#N/A</v>
      </c>
      <c r="J90" s="204" t="e">
        <v>#N/A</v>
      </c>
      <c r="K90" s="207" t="e">
        <v>#N/A</v>
      </c>
      <c r="L90" s="192">
        <v>86</v>
      </c>
      <c r="M90" s="193"/>
      <c r="P90" s="192">
        <v>86</v>
      </c>
      <c r="Q90" s="205" t="e">
        <v>#N/A</v>
      </c>
      <c r="R90" s="210" t="e">
        <v>#N/A</v>
      </c>
      <c r="S90" s="207" t="e">
        <v>#N/A</v>
      </c>
      <c r="T90" s="192">
        <v>86</v>
      </c>
      <c r="U90" s="205" t="e">
        <v>#N/A</v>
      </c>
      <c r="V90" s="210" t="e">
        <v>#N/A</v>
      </c>
      <c r="W90" s="207" t="e">
        <v>#N/A</v>
      </c>
      <c r="X90" s="192">
        <v>86</v>
      </c>
      <c r="Y90" s="205" t="e">
        <v>#N/A</v>
      </c>
      <c r="Z90" s="210" t="e">
        <v>#N/A</v>
      </c>
      <c r="AA90" s="207" t="e">
        <v>#N/A</v>
      </c>
      <c r="AX90" s="199">
        <v>11</v>
      </c>
      <c r="AY90" s="351" t="s">
        <v>589</v>
      </c>
    </row>
    <row r="91" spans="4:51">
      <c r="D91" s="192"/>
      <c r="E91" s="204"/>
      <c r="H91" s="192">
        <v>87</v>
      </c>
      <c r="I91" s="205" t="e">
        <v>#N/A</v>
      </c>
      <c r="J91" s="204" t="e">
        <v>#N/A</v>
      </c>
      <c r="K91" s="207" t="e">
        <v>#N/A</v>
      </c>
      <c r="L91" s="192">
        <v>87</v>
      </c>
      <c r="M91" s="193"/>
      <c r="P91" s="192">
        <v>87</v>
      </c>
      <c r="Q91" s="205" t="e">
        <v>#N/A</v>
      </c>
      <c r="R91" s="210" t="e">
        <v>#N/A</v>
      </c>
      <c r="S91" s="207" t="e">
        <v>#N/A</v>
      </c>
      <c r="T91" s="192">
        <v>87</v>
      </c>
      <c r="U91" s="205" t="e">
        <v>#N/A</v>
      </c>
      <c r="V91" s="210" t="e">
        <v>#N/A</v>
      </c>
      <c r="W91" s="207" t="e">
        <v>#N/A</v>
      </c>
      <c r="X91" s="192">
        <v>87</v>
      </c>
      <c r="Y91" s="205" t="e">
        <v>#N/A</v>
      </c>
      <c r="Z91" s="210" t="e">
        <v>#N/A</v>
      </c>
      <c r="AA91" s="207" t="e">
        <v>#N/A</v>
      </c>
      <c r="AX91" s="199">
        <v>12</v>
      </c>
      <c r="AY91" s="351" t="s">
        <v>593</v>
      </c>
    </row>
    <row r="92" spans="4:51">
      <c r="H92" s="192">
        <v>88</v>
      </c>
      <c r="L92" s="192">
        <v>88</v>
      </c>
      <c r="M92" s="193"/>
      <c r="P92" s="192">
        <v>88</v>
      </c>
      <c r="Q92" s="205" t="e">
        <v>#N/A</v>
      </c>
      <c r="R92" s="210" t="e">
        <v>#N/A</v>
      </c>
      <c r="S92" s="207" t="e">
        <v>#N/A</v>
      </c>
      <c r="T92" s="192">
        <v>88</v>
      </c>
      <c r="U92" s="205" t="e">
        <v>#N/A</v>
      </c>
      <c r="V92" s="210" t="e">
        <v>#N/A</v>
      </c>
      <c r="W92" s="207" t="e">
        <v>#N/A</v>
      </c>
      <c r="X92" s="192">
        <v>88</v>
      </c>
      <c r="Y92" s="205" t="e">
        <v>#N/A</v>
      </c>
      <c r="Z92" s="210" t="e">
        <v>#N/A</v>
      </c>
      <c r="AA92" s="207" t="e">
        <v>#N/A</v>
      </c>
      <c r="AX92" s="199">
        <v>13</v>
      </c>
      <c r="AY92" s="351" t="s">
        <v>597</v>
      </c>
    </row>
    <row r="93" spans="4:51">
      <c r="H93" s="192">
        <v>89</v>
      </c>
      <c r="L93" s="192">
        <v>89</v>
      </c>
      <c r="M93" s="193"/>
      <c r="P93" s="192">
        <v>89</v>
      </c>
      <c r="Q93" s="205" t="e">
        <v>#N/A</v>
      </c>
      <c r="R93" s="210" t="e">
        <v>#N/A</v>
      </c>
      <c r="S93" s="207" t="e">
        <v>#N/A</v>
      </c>
      <c r="T93" s="192">
        <v>89</v>
      </c>
      <c r="U93" s="205" t="e">
        <v>#N/A</v>
      </c>
      <c r="V93" s="210" t="e">
        <v>#N/A</v>
      </c>
      <c r="W93" s="207" t="e">
        <v>#N/A</v>
      </c>
      <c r="X93" s="192">
        <v>89</v>
      </c>
      <c r="Y93" s="205" t="e">
        <v>#N/A</v>
      </c>
      <c r="Z93" s="210" t="e">
        <v>#N/A</v>
      </c>
      <c r="AA93" s="207" t="e">
        <v>#N/A</v>
      </c>
      <c r="AX93" s="199">
        <v>14</v>
      </c>
      <c r="AY93" s="351" t="s">
        <v>601</v>
      </c>
    </row>
    <row r="94" spans="4:51">
      <c r="H94" s="192">
        <v>90</v>
      </c>
      <c r="L94" s="192">
        <v>90</v>
      </c>
      <c r="M94" s="193"/>
      <c r="P94" s="192">
        <v>90</v>
      </c>
      <c r="Q94" s="205" t="e">
        <v>#N/A</v>
      </c>
      <c r="R94" s="210" t="e">
        <v>#N/A</v>
      </c>
      <c r="S94" s="207" t="e">
        <v>#N/A</v>
      </c>
      <c r="T94" s="192">
        <v>90</v>
      </c>
      <c r="U94" s="205" t="e">
        <v>#N/A</v>
      </c>
      <c r="V94" s="210" t="e">
        <v>#N/A</v>
      </c>
      <c r="W94" s="207" t="e">
        <v>#N/A</v>
      </c>
      <c r="X94" s="192">
        <v>90</v>
      </c>
      <c r="Y94" s="205" t="e">
        <v>#N/A</v>
      </c>
      <c r="Z94" s="210" t="e">
        <v>#N/A</v>
      </c>
      <c r="AA94" s="207" t="e">
        <v>#N/A</v>
      </c>
      <c r="AY94" s="353"/>
    </row>
    <row r="95" spans="4:51">
      <c r="H95" s="192">
        <v>91</v>
      </c>
      <c r="L95" s="192">
        <v>91</v>
      </c>
      <c r="M95" s="193"/>
      <c r="P95" s="192">
        <v>91</v>
      </c>
      <c r="Q95" s="205" t="e">
        <v>#N/A</v>
      </c>
      <c r="R95" s="210" t="e">
        <v>#N/A</v>
      </c>
      <c r="S95" s="207" t="e">
        <v>#N/A</v>
      </c>
      <c r="T95" s="192">
        <v>91</v>
      </c>
      <c r="U95" s="205" t="e">
        <v>#N/A</v>
      </c>
      <c r="V95" s="210" t="e">
        <v>#N/A</v>
      </c>
      <c r="W95" s="207" t="e">
        <v>#N/A</v>
      </c>
      <c r="X95" s="192">
        <v>91</v>
      </c>
      <c r="Y95" s="205" t="e">
        <v>#N/A</v>
      </c>
      <c r="Z95" s="210" t="e">
        <v>#N/A</v>
      </c>
      <c r="AA95" s="207" t="e">
        <v>#N/A</v>
      </c>
      <c r="AY95" s="354" t="s">
        <v>665</v>
      </c>
    </row>
    <row r="96" spans="4:51">
      <c r="H96" s="192">
        <v>92</v>
      </c>
      <c r="L96" s="192">
        <v>92</v>
      </c>
      <c r="P96" s="192">
        <v>92</v>
      </c>
      <c r="Q96" s="205" t="e">
        <v>#N/A</v>
      </c>
      <c r="R96" s="210" t="e">
        <v>#N/A</v>
      </c>
      <c r="S96" s="207" t="e">
        <v>#N/A</v>
      </c>
      <c r="T96" s="192">
        <v>92</v>
      </c>
      <c r="U96" s="205" t="e">
        <v>#N/A</v>
      </c>
      <c r="V96" s="210" t="e">
        <v>#N/A</v>
      </c>
      <c r="W96" s="207" t="e">
        <v>#N/A</v>
      </c>
      <c r="X96" s="192">
        <v>92</v>
      </c>
      <c r="Y96" s="205" t="e">
        <v>#N/A</v>
      </c>
      <c r="Z96" s="210" t="e">
        <v>#N/A</v>
      </c>
      <c r="AA96" s="207" t="e">
        <v>#N/A</v>
      </c>
      <c r="AY96" s="354" t="s">
        <v>666</v>
      </c>
    </row>
    <row r="97" spans="8:51">
      <c r="H97" s="192">
        <v>93</v>
      </c>
      <c r="L97" s="192">
        <v>93</v>
      </c>
      <c r="P97" s="192">
        <v>93</v>
      </c>
      <c r="Q97" s="205" t="e">
        <v>#N/A</v>
      </c>
      <c r="R97" s="210" t="e">
        <v>#N/A</v>
      </c>
      <c r="S97" s="207" t="e">
        <v>#N/A</v>
      </c>
      <c r="T97" s="192">
        <v>93</v>
      </c>
      <c r="U97" s="205" t="e">
        <v>#N/A</v>
      </c>
      <c r="V97" s="210" t="e">
        <v>#N/A</v>
      </c>
      <c r="W97" s="207" t="e">
        <v>#N/A</v>
      </c>
      <c r="X97" s="192">
        <v>93</v>
      </c>
      <c r="Y97" s="205" t="e">
        <v>#N/A</v>
      </c>
      <c r="Z97" s="210" t="e">
        <v>#N/A</v>
      </c>
      <c r="AA97" s="207" t="e">
        <v>#N/A</v>
      </c>
      <c r="AY97" s="354" t="s">
        <v>667</v>
      </c>
    </row>
    <row r="98" spans="8:51">
      <c r="H98" s="192">
        <v>94</v>
      </c>
      <c r="L98" s="192">
        <v>94</v>
      </c>
      <c r="P98" s="192">
        <v>94</v>
      </c>
      <c r="Q98" s="205" t="e">
        <v>#N/A</v>
      </c>
      <c r="R98" s="210" t="e">
        <v>#N/A</v>
      </c>
      <c r="S98" s="207" t="e">
        <v>#N/A</v>
      </c>
      <c r="T98" s="192">
        <v>94</v>
      </c>
      <c r="U98" s="205" t="e">
        <v>#N/A</v>
      </c>
      <c r="V98" s="210" t="e">
        <v>#N/A</v>
      </c>
      <c r="W98" s="207" t="e">
        <v>#N/A</v>
      </c>
      <c r="X98" s="192">
        <v>94</v>
      </c>
      <c r="Y98" s="205" t="e">
        <v>#N/A</v>
      </c>
      <c r="Z98" s="210" t="e">
        <v>#N/A</v>
      </c>
      <c r="AA98" s="207" t="e">
        <v>#N/A</v>
      </c>
      <c r="AY98" s="354" t="s">
        <v>343</v>
      </c>
    </row>
    <row r="99" spans="8:51">
      <c r="H99" s="192">
        <v>95</v>
      </c>
      <c r="L99" s="192">
        <v>95</v>
      </c>
      <c r="P99" s="192">
        <v>95</v>
      </c>
      <c r="Q99" s="205" t="e">
        <v>#N/A</v>
      </c>
      <c r="R99" s="210" t="e">
        <v>#N/A</v>
      </c>
      <c r="S99" s="207" t="e">
        <v>#N/A</v>
      </c>
      <c r="T99" s="192">
        <v>95</v>
      </c>
      <c r="U99" s="205" t="e">
        <v>#N/A</v>
      </c>
      <c r="V99" s="210" t="e">
        <v>#N/A</v>
      </c>
      <c r="W99" s="207" t="e">
        <v>#N/A</v>
      </c>
      <c r="X99" s="192">
        <v>95</v>
      </c>
      <c r="Y99" s="205" t="e">
        <v>#N/A</v>
      </c>
      <c r="Z99" s="210" t="e">
        <v>#N/A</v>
      </c>
      <c r="AA99" s="207" t="e">
        <v>#N/A</v>
      </c>
    </row>
    <row r="100" spans="8:51">
      <c r="H100" s="192">
        <v>96</v>
      </c>
      <c r="L100" s="192">
        <v>96</v>
      </c>
      <c r="P100" s="192">
        <v>96</v>
      </c>
      <c r="Q100" s="193"/>
      <c r="T100" s="192">
        <v>96</v>
      </c>
      <c r="U100" s="205" t="e">
        <v>#N/A</v>
      </c>
      <c r="V100" s="210" t="e">
        <v>#N/A</v>
      </c>
      <c r="W100" s="207" t="e">
        <v>#N/A</v>
      </c>
      <c r="X100" s="192">
        <v>96</v>
      </c>
      <c r="Y100" s="205" t="e">
        <v>#N/A</v>
      </c>
      <c r="Z100" s="210" t="e">
        <v>#N/A</v>
      </c>
      <c r="AA100" s="207" t="e">
        <v>#N/A</v>
      </c>
      <c r="AY100" s="354" t="s">
        <v>668</v>
      </c>
    </row>
    <row r="101" spans="8:51">
      <c r="H101" s="192">
        <v>97</v>
      </c>
      <c r="L101" s="192">
        <v>97</v>
      </c>
      <c r="P101" s="192">
        <v>97</v>
      </c>
      <c r="Q101" s="193"/>
      <c r="T101" s="192">
        <v>97</v>
      </c>
      <c r="U101" s="205" t="e">
        <v>#N/A</v>
      </c>
      <c r="V101" s="210" t="e">
        <v>#N/A</v>
      </c>
      <c r="W101" s="207" t="e">
        <v>#N/A</v>
      </c>
      <c r="X101" s="192">
        <v>97</v>
      </c>
      <c r="Y101" s="205" t="e">
        <v>#N/A</v>
      </c>
      <c r="Z101" s="210" t="e">
        <v>#N/A</v>
      </c>
      <c r="AA101" s="207" t="e">
        <v>#N/A</v>
      </c>
      <c r="AY101" s="354" t="s">
        <v>669</v>
      </c>
    </row>
    <row r="102" spans="8:51">
      <c r="H102" s="192">
        <v>98</v>
      </c>
      <c r="L102" s="192">
        <v>98</v>
      </c>
      <c r="P102" s="192">
        <v>98</v>
      </c>
      <c r="Q102" s="193"/>
      <c r="T102" s="192">
        <v>98</v>
      </c>
      <c r="U102" s="205" t="e">
        <v>#N/A</v>
      </c>
      <c r="V102" s="210" t="e">
        <v>#N/A</v>
      </c>
      <c r="W102" s="207" t="e">
        <v>#N/A</v>
      </c>
      <c r="X102" s="192">
        <v>98</v>
      </c>
      <c r="Y102" s="205" t="e">
        <v>#N/A</v>
      </c>
      <c r="Z102" s="210" t="e">
        <v>#N/A</v>
      </c>
      <c r="AA102" s="207" t="e">
        <v>#N/A</v>
      </c>
      <c r="AY102" s="354" t="s">
        <v>670</v>
      </c>
    </row>
    <row r="103" spans="8:51">
      <c r="H103" s="192">
        <v>99</v>
      </c>
      <c r="L103" s="192">
        <v>99</v>
      </c>
      <c r="P103" s="192">
        <v>99</v>
      </c>
      <c r="Q103" s="193"/>
      <c r="T103" s="192">
        <v>99</v>
      </c>
      <c r="U103" s="205" t="e">
        <v>#N/A</v>
      </c>
      <c r="V103" s="210" t="e">
        <v>#N/A</v>
      </c>
      <c r="W103" s="207" t="e">
        <v>#N/A</v>
      </c>
      <c r="X103" s="192">
        <v>99</v>
      </c>
      <c r="Y103" s="205" t="e">
        <v>#N/A</v>
      </c>
      <c r="Z103" s="210" t="e">
        <v>#N/A</v>
      </c>
      <c r="AA103" s="207" t="e">
        <v>#N/A</v>
      </c>
    </row>
    <row r="104" spans="8:51">
      <c r="H104" s="192">
        <v>100</v>
      </c>
      <c r="L104" s="192">
        <v>100</v>
      </c>
      <c r="P104" s="192">
        <v>100</v>
      </c>
      <c r="Q104" s="193"/>
      <c r="T104" s="192">
        <v>100</v>
      </c>
      <c r="U104" s="205" t="e">
        <v>#N/A</v>
      </c>
      <c r="V104" s="210" t="e">
        <v>#N/A</v>
      </c>
      <c r="W104" s="207" t="e">
        <v>#N/A</v>
      </c>
      <c r="X104" s="192">
        <v>100</v>
      </c>
    </row>
    <row r="105" spans="8:51">
      <c r="Q105" s="193"/>
    </row>
    <row r="106" spans="8:51">
      <c r="Q106" s="193"/>
    </row>
    <row r="107" spans="8:51">
      <c r="Q107" s="193"/>
    </row>
    <row r="108" spans="8:51">
      <c r="Q108" s="193"/>
    </row>
    <row r="109" spans="8:51">
      <c r="Q109" s="193"/>
    </row>
    <row r="110" spans="8:51">
      <c r="Q110" s="193"/>
    </row>
    <row r="111" spans="8:51">
      <c r="Q111" s="193"/>
    </row>
    <row r="112" spans="8:51">
      <c r="Q112" s="193"/>
    </row>
    <row r="113" spans="17:17">
      <c r="Q113" s="193"/>
    </row>
    <row r="114" spans="17:17">
      <c r="Q114" s="193"/>
    </row>
    <row r="115" spans="17:17">
      <c r="Q115" s="193"/>
    </row>
    <row r="116" spans="17:17">
      <c r="Q116" s="193"/>
    </row>
    <row r="117" spans="17:17">
      <c r="Q117" s="193"/>
    </row>
    <row r="118" spans="17:17">
      <c r="Q118" s="193"/>
    </row>
    <row r="119" spans="17:17">
      <c r="Q119" s="193"/>
    </row>
    <row r="120" spans="17:17">
      <c r="Q120" s="193"/>
    </row>
    <row r="121" spans="17:17">
      <c r="Q121" s="193"/>
    </row>
    <row r="122" spans="17:17">
      <c r="Q122" s="193"/>
    </row>
    <row r="123" spans="17:17">
      <c r="Q123" s="193"/>
    </row>
    <row r="124" spans="17:17">
      <c r="Q124" s="193"/>
    </row>
    <row r="125" spans="17:17">
      <c r="Q125" s="193"/>
    </row>
    <row r="126" spans="17:17">
      <c r="Q126" s="193"/>
    </row>
    <row r="127" spans="17:17">
      <c r="Q127" s="193"/>
    </row>
    <row r="128" spans="17:17">
      <c r="Q128" s="193"/>
    </row>
    <row r="129" spans="17:17">
      <c r="Q129" s="193"/>
    </row>
    <row r="130" spans="17:17">
      <c r="Q130" s="193"/>
    </row>
    <row r="131" spans="17:17">
      <c r="Q131" s="193"/>
    </row>
    <row r="132" spans="17:17">
      <c r="Q132" s="193"/>
    </row>
    <row r="133" spans="17:17">
      <c r="Q133" s="193"/>
    </row>
    <row r="134" spans="17:17">
      <c r="Q134" s="193"/>
    </row>
    <row r="135" spans="17:17">
      <c r="Q135" s="193"/>
    </row>
    <row r="136" spans="17:17">
      <c r="Q136" s="193"/>
    </row>
    <row r="137" spans="17:17">
      <c r="Q137" s="193"/>
    </row>
    <row r="138" spans="17:17">
      <c r="Q138" s="193"/>
    </row>
    <row r="139" spans="17:17">
      <c r="Q139" s="193"/>
    </row>
    <row r="140" spans="17:17">
      <c r="Q140" s="193"/>
    </row>
    <row r="141" spans="17:17">
      <c r="Q141" s="193"/>
    </row>
    <row r="142" spans="17:17">
      <c r="Q142" s="193"/>
    </row>
    <row r="143" spans="17:17">
      <c r="Q143" s="193"/>
    </row>
    <row r="144" spans="17:17">
      <c r="Q144" s="193"/>
    </row>
    <row r="145" spans="17:17">
      <c r="Q145" s="193"/>
    </row>
    <row r="146" spans="17:17">
      <c r="Q146" s="193"/>
    </row>
    <row r="147" spans="17:17">
      <c r="Q147" s="193"/>
    </row>
    <row r="148" spans="17:17">
      <c r="Q148" s="193"/>
    </row>
    <row r="149" spans="17:17">
      <c r="Q149" s="193"/>
    </row>
    <row r="150" spans="17:17">
      <c r="Q150" s="193"/>
    </row>
    <row r="151" spans="17:17">
      <c r="Q151" s="193"/>
    </row>
    <row r="152" spans="17:17">
      <c r="Q152" s="193"/>
    </row>
    <row r="153" spans="17:17">
      <c r="Q153" s="193"/>
    </row>
    <row r="154" spans="17:17">
      <c r="Q154" s="193"/>
    </row>
    <row r="155" spans="17:17">
      <c r="Q155" s="193"/>
    </row>
    <row r="156" spans="17:17">
      <c r="Q156" s="193"/>
    </row>
    <row r="157" spans="17:17">
      <c r="Q157" s="193"/>
    </row>
    <row r="158" spans="17:17">
      <c r="Q158" s="193"/>
    </row>
    <row r="159" spans="17:17">
      <c r="Q159" s="193"/>
    </row>
    <row r="160" spans="17:17">
      <c r="Q160" s="193"/>
    </row>
    <row r="161" spans="17:17">
      <c r="Q161" s="193"/>
    </row>
    <row r="162" spans="17:17">
      <c r="Q162" s="193"/>
    </row>
    <row r="163" spans="17:17">
      <c r="Q163" s="193"/>
    </row>
    <row r="164" spans="17:17">
      <c r="Q164" s="193"/>
    </row>
    <row r="165" spans="17:17">
      <c r="Q165" s="193"/>
    </row>
    <row r="166" spans="17:17">
      <c r="Q166" s="193"/>
    </row>
    <row r="167" spans="17:17">
      <c r="Q167" s="193"/>
    </row>
  </sheetData>
  <sheetProtection formatCells="0" formatColumns="0" formatRows="0" insertHyperlinks="0" autoFilter="0" pivotTables="0"/>
  <phoneticPr fontId="3"/>
  <pageMargins left="0.78740157480314965" right="0.78740157480314965" top="0.98425196850393704" bottom="0.98425196850393704" header="0.51181102362204722" footer="0.51181102362204722"/>
  <pageSetup paperSize="9" scale="2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pageSetUpPr fitToPage="1"/>
  </sheetPr>
  <dimension ref="A1:J54"/>
  <sheetViews>
    <sheetView workbookViewId="0">
      <selection activeCell="I17" sqref="I17"/>
    </sheetView>
  </sheetViews>
  <sheetFormatPr defaultColWidth="9" defaultRowHeight="14.25"/>
  <cols>
    <col min="1" max="5" width="9" style="159"/>
    <col min="6" max="6" width="9.5" style="159" bestFit="1" customWidth="1"/>
    <col min="7" max="9" width="9" style="159"/>
    <col min="10" max="10" width="9" style="159" customWidth="1"/>
    <col min="11" max="16384" width="9" style="159"/>
  </cols>
  <sheetData>
    <row r="1" spans="1:9" ht="15.95" customHeight="1"/>
    <row r="2" spans="1:9" ht="15.95" customHeight="1">
      <c r="A2" s="159" t="s">
        <v>671</v>
      </c>
    </row>
    <row r="3" spans="1:9" ht="15.95" customHeight="1"/>
    <row r="4" spans="1:9" ht="15.95" customHeight="1"/>
    <row r="5" spans="1:9" ht="15.95" customHeight="1">
      <c r="G5" s="1"/>
    </row>
    <row r="6" spans="1:9" ht="15.95" customHeight="1">
      <c r="A6" s="395" t="s">
        <v>672</v>
      </c>
      <c r="B6" s="395"/>
      <c r="C6" s="395"/>
      <c r="D6" s="395"/>
      <c r="E6" s="395"/>
      <c r="F6" s="395"/>
      <c r="G6" s="395"/>
      <c r="H6" s="395"/>
      <c r="I6" s="396"/>
    </row>
    <row r="7" spans="1:9" ht="15.95" customHeight="1">
      <c r="G7" s="1"/>
    </row>
    <row r="8" spans="1:9" ht="15.95" customHeight="1">
      <c r="B8" s="397" t="s">
        <v>673</v>
      </c>
      <c r="C8" s="397"/>
      <c r="D8" s="397"/>
      <c r="E8" s="398" t="s">
        <v>674</v>
      </c>
      <c r="F8" s="398"/>
      <c r="G8" s="398"/>
    </row>
    <row r="9" spans="1:9" ht="15.95" customHeight="1"/>
    <row r="10" spans="1:9" ht="15.95" customHeight="1">
      <c r="A10" s="159" t="s">
        <v>675</v>
      </c>
    </row>
    <row r="11" spans="1:9" ht="15.95" customHeight="1"/>
    <row r="12" spans="1:9" ht="15.95" customHeight="1"/>
    <row r="13" spans="1:9" ht="15.95" customHeight="1"/>
    <row r="14" spans="1:9" ht="15.95" customHeight="1"/>
    <row r="15" spans="1:9" ht="15.95" customHeight="1">
      <c r="F15" s="251" t="s">
        <v>676</v>
      </c>
    </row>
    <row r="16" spans="1:9" ht="15.95" customHeight="1"/>
    <row r="17" spans="1:10" ht="15.95" customHeight="1"/>
    <row r="18" spans="1:10" ht="15.95" customHeight="1"/>
    <row r="19" spans="1:10" ht="15.95" customHeight="1"/>
    <row r="20" spans="1:10" ht="15.95" customHeight="1"/>
    <row r="21" spans="1:10" ht="15.95" customHeight="1"/>
    <row r="22" spans="1:10" ht="15.95" customHeight="1">
      <c r="A22" s="399" t="s">
        <v>677</v>
      </c>
      <c r="B22" s="399"/>
      <c r="C22" s="399"/>
      <c r="D22" s="399"/>
      <c r="E22" s="399"/>
      <c r="F22" s="399"/>
      <c r="G22" s="399"/>
      <c r="H22" s="399"/>
      <c r="I22" s="399"/>
      <c r="J22" s="399"/>
    </row>
    <row r="23" spans="1:10" ht="15.95" customHeight="1">
      <c r="A23" s="399"/>
      <c r="B23" s="399"/>
      <c r="C23" s="399"/>
      <c r="D23" s="399"/>
      <c r="E23" s="399"/>
      <c r="F23" s="399"/>
      <c r="G23" s="399"/>
      <c r="H23" s="399"/>
      <c r="I23" s="399"/>
      <c r="J23" s="399"/>
    </row>
    <row r="24" spans="1:10" ht="15.95" customHeight="1"/>
    <row r="25" spans="1:10" ht="15.95" customHeight="1"/>
    <row r="26" spans="1:10" ht="15.95" customHeight="1"/>
    <row r="27" spans="1:10" ht="15.95" customHeight="1"/>
    <row r="28" spans="1:10" ht="15.95" customHeight="1"/>
    <row r="29" spans="1:10" ht="15.95" customHeight="1"/>
    <row r="30" spans="1:10" ht="15.95" customHeight="1"/>
    <row r="31" spans="1:10" ht="15.95" customHeight="1"/>
    <row r="32" spans="1:10"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sheetData>
  <mergeCells count="4">
    <mergeCell ref="A6:I6"/>
    <mergeCell ref="B8:D8"/>
    <mergeCell ref="E8:G8"/>
    <mergeCell ref="A22:J23"/>
  </mergeCells>
  <phoneticPr fontId="3"/>
  <printOptions horizontalCentered="1"/>
  <pageMargins left="0.78740157480314965" right="0.78740157480314965" top="0.98425196850393704" bottom="0.98425196850393704" header="0.51181102362204722" footer="0.51181102362204722"/>
  <pageSetup paperSize="9" scale="9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59"/>
  <sheetViews>
    <sheetView zoomScaleNormal="100" zoomScaleSheetLayoutView="100" workbookViewId="0">
      <selection activeCell="E25" sqref="E25"/>
    </sheetView>
  </sheetViews>
  <sheetFormatPr defaultColWidth="9" defaultRowHeight="13.5"/>
  <cols>
    <col min="1" max="1" width="4.625" style="1" customWidth="1"/>
    <col min="2" max="2" width="81.625" style="1" customWidth="1"/>
    <col min="3" max="3" width="12.625" style="1" customWidth="1"/>
    <col min="4" max="4" width="14.875" style="1" customWidth="1"/>
    <col min="5" max="5" width="22.625" style="1" customWidth="1"/>
    <col min="6" max="7" width="8.625" style="1" customWidth="1"/>
    <col min="8" max="8" width="9.25" style="1" customWidth="1"/>
    <col min="9" max="9" width="15.375" style="1" customWidth="1"/>
    <col min="10" max="10" width="8.625" style="1" customWidth="1"/>
    <col min="11" max="16384" width="9" style="1"/>
  </cols>
  <sheetData>
    <row r="1" spans="1:2" ht="14.25">
      <c r="A1" s="159" t="s">
        <v>678</v>
      </c>
    </row>
    <row r="2" spans="1:2">
      <c r="A2" s="96" t="s">
        <v>679</v>
      </c>
      <c r="B2" s="1" t="s">
        <v>680</v>
      </c>
    </row>
    <row r="3" spans="1:2">
      <c r="A3" s="83" t="s">
        <v>681</v>
      </c>
      <c r="B3" s="1" t="s">
        <v>682</v>
      </c>
    </row>
    <row r="4" spans="1:2">
      <c r="A4" s="83"/>
      <c r="B4" s="1" t="s">
        <v>683</v>
      </c>
    </row>
    <row r="5" spans="1:2">
      <c r="A5" s="252"/>
      <c r="B5" s="253"/>
    </row>
    <row r="6" spans="1:2">
      <c r="A6" s="252"/>
      <c r="B6" s="254"/>
    </row>
    <row r="7" spans="1:2">
      <c r="A7" s="252"/>
      <c r="B7" s="254"/>
    </row>
    <row r="8" spans="1:2">
      <c r="A8" s="252"/>
      <c r="B8" s="254"/>
    </row>
    <row r="9" spans="1:2">
      <c r="A9" s="252"/>
      <c r="B9" s="254"/>
    </row>
    <row r="10" spans="1:2">
      <c r="A10" s="252"/>
      <c r="B10" s="254"/>
    </row>
    <row r="11" spans="1:2">
      <c r="A11" s="252"/>
      <c r="B11" s="254"/>
    </row>
    <row r="12" spans="1:2">
      <c r="A12" s="252"/>
      <c r="B12" s="254"/>
    </row>
    <row r="13" spans="1:2">
      <c r="A13" s="252"/>
      <c r="B13" s="254"/>
    </row>
    <row r="14" spans="1:2">
      <c r="A14" s="252"/>
      <c r="B14" s="254"/>
    </row>
    <row r="15" spans="1:2">
      <c r="A15" s="252"/>
      <c r="B15" s="254"/>
    </row>
    <row r="16" spans="1:2">
      <c r="A16" s="252"/>
      <c r="B16" s="254"/>
    </row>
    <row r="17" spans="1:2">
      <c r="A17" s="252"/>
      <c r="B17" s="254"/>
    </row>
    <row r="18" spans="1:2">
      <c r="A18" s="252"/>
      <c r="B18" s="254"/>
    </row>
    <row r="19" spans="1:2">
      <c r="A19" s="252"/>
      <c r="B19" s="254"/>
    </row>
    <row r="20" spans="1:2">
      <c r="A20" s="252"/>
      <c r="B20" s="254"/>
    </row>
    <row r="21" spans="1:2">
      <c r="A21" s="252"/>
      <c r="B21" s="254"/>
    </row>
    <row r="22" spans="1:2">
      <c r="A22" s="252"/>
      <c r="B22" s="254"/>
    </row>
    <row r="23" spans="1:2">
      <c r="A23" s="252"/>
      <c r="B23" s="254"/>
    </row>
    <row r="24" spans="1:2">
      <c r="A24" s="252"/>
      <c r="B24" s="254"/>
    </row>
    <row r="25" spans="1:2">
      <c r="A25" s="252"/>
      <c r="B25" s="254"/>
    </row>
    <row r="26" spans="1:2">
      <c r="A26" s="252"/>
      <c r="B26" s="254"/>
    </row>
    <row r="27" spans="1:2">
      <c r="A27" s="252"/>
      <c r="B27" s="254"/>
    </row>
    <row r="28" spans="1:2">
      <c r="A28" s="252"/>
      <c r="B28" s="254"/>
    </row>
    <row r="29" spans="1:2">
      <c r="A29" s="252"/>
      <c r="B29" s="254"/>
    </row>
    <row r="30" spans="1:2">
      <c r="A30" s="252"/>
      <c r="B30" s="254"/>
    </row>
    <row r="31" spans="1:2">
      <c r="A31" s="252"/>
      <c r="B31" s="254"/>
    </row>
    <row r="32" spans="1:2">
      <c r="A32" s="252"/>
      <c r="B32" s="254"/>
    </row>
    <row r="33" spans="1:2">
      <c r="A33" s="252"/>
      <c r="B33" s="254"/>
    </row>
    <row r="34" spans="1:2">
      <c r="A34" s="252"/>
      <c r="B34" s="254"/>
    </row>
    <row r="35" spans="1:2">
      <c r="A35" s="252"/>
      <c r="B35" s="254"/>
    </row>
    <row r="36" spans="1:2">
      <c r="A36" s="252"/>
      <c r="B36" s="254"/>
    </row>
    <row r="37" spans="1:2">
      <c r="A37" s="252"/>
      <c r="B37" s="254"/>
    </row>
    <row r="38" spans="1:2">
      <c r="A38" s="252"/>
      <c r="B38" s="254"/>
    </row>
    <row r="39" spans="1:2">
      <c r="A39" s="252"/>
      <c r="B39" s="254"/>
    </row>
    <row r="40" spans="1:2">
      <c r="A40" s="252"/>
      <c r="B40" s="254"/>
    </row>
    <row r="41" spans="1:2">
      <c r="A41" s="252"/>
      <c r="B41" s="254"/>
    </row>
    <row r="42" spans="1:2">
      <c r="A42" s="252"/>
      <c r="B42" s="254"/>
    </row>
    <row r="43" spans="1:2">
      <c r="A43" s="252"/>
      <c r="B43" s="254"/>
    </row>
    <row r="44" spans="1:2">
      <c r="A44" s="252"/>
      <c r="B44" s="254"/>
    </row>
    <row r="45" spans="1:2">
      <c r="A45" s="252"/>
      <c r="B45" s="254"/>
    </row>
    <row r="46" spans="1:2">
      <c r="A46" s="252"/>
      <c r="B46" s="254"/>
    </row>
    <row r="47" spans="1:2">
      <c r="A47" s="252"/>
      <c r="B47" s="254"/>
    </row>
    <row r="48" spans="1:2">
      <c r="A48" s="252"/>
      <c r="B48" s="254"/>
    </row>
    <row r="49" spans="1:2">
      <c r="A49" s="252"/>
      <c r="B49" s="254"/>
    </row>
    <row r="50" spans="1:2">
      <c r="A50" s="252"/>
      <c r="B50" s="254"/>
    </row>
    <row r="51" spans="1:2">
      <c r="A51" s="252"/>
      <c r="B51" s="254"/>
    </row>
    <row r="52" spans="1:2">
      <c r="A52" s="252"/>
      <c r="B52" s="254"/>
    </row>
    <row r="53" spans="1:2">
      <c r="A53" s="252"/>
      <c r="B53" s="254"/>
    </row>
    <row r="54" spans="1:2">
      <c r="A54" s="252"/>
      <c r="B54" s="254"/>
    </row>
    <row r="55" spans="1:2">
      <c r="A55" s="252"/>
      <c r="B55" s="254"/>
    </row>
    <row r="56" spans="1:2">
      <c r="A56" s="252"/>
      <c r="B56" s="254"/>
    </row>
    <row r="57" spans="1:2">
      <c r="A57" s="252"/>
      <c r="B57" s="254"/>
    </row>
    <row r="58" spans="1:2">
      <c r="A58" s="252"/>
      <c r="B58" s="254"/>
    </row>
    <row r="59" spans="1:2">
      <c r="A59" s="252"/>
      <c r="B59" s="254"/>
    </row>
  </sheetData>
  <sheetProtection formatCells="0" formatColumns="0" formatRows="0" insertColumns="0" insertRows="0" insertHyperlinks="0" deleteColumns="0" deleteRows="0" sort="0" autoFilter="0" pivotTables="0"/>
  <phoneticPr fontId="3"/>
  <dataValidations count="1">
    <dataValidation imeMode="on" allowBlank="1" showInputMessage="1" showErrorMessage="1" sqref="A5:B59" xr:uid="{C691DD84-78AB-4E99-B113-AC6397BA53B4}"/>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200"/>
  <sheetViews>
    <sheetView view="pageBreakPreview" zoomScaleNormal="100" zoomScaleSheetLayoutView="100" workbookViewId="0">
      <selection activeCell="S31" sqref="S31"/>
    </sheetView>
  </sheetViews>
  <sheetFormatPr defaultColWidth="9" defaultRowHeight="13.5"/>
  <cols>
    <col min="1" max="1" width="4.625" style="1" customWidth="1"/>
    <col min="2" max="2" width="14.875" style="1" customWidth="1"/>
    <col min="3" max="3" width="20.5" style="1" bestFit="1" customWidth="1"/>
    <col min="4" max="4" width="11.75" style="1" customWidth="1"/>
    <col min="5" max="5" width="27.375" style="1" customWidth="1"/>
    <col min="6" max="6" width="4.625" style="1" customWidth="1"/>
    <col min="7" max="14" width="6.625" style="1" hidden="1" customWidth="1"/>
    <col min="15" max="15" width="15.25" style="1" hidden="1" customWidth="1"/>
    <col min="16" max="16" width="9.5" style="1" hidden="1" customWidth="1"/>
    <col min="17" max="17" width="10.25" style="1" hidden="1" customWidth="1"/>
    <col min="18" max="16384" width="9" style="1"/>
  </cols>
  <sheetData>
    <row r="1" spans="1:17">
      <c r="A1" s="83" t="s">
        <v>684</v>
      </c>
      <c r="B1" s="1" t="s">
        <v>685</v>
      </c>
    </row>
    <row r="3" spans="1:17" ht="27" customHeight="1">
      <c r="B3" s="75" t="s">
        <v>686</v>
      </c>
      <c r="C3" s="113" t="s">
        <v>687</v>
      </c>
      <c r="D3" s="400" t="s">
        <v>688</v>
      </c>
      <c r="E3" s="401"/>
      <c r="F3" s="82"/>
      <c r="G3" s="42" t="s">
        <v>689</v>
      </c>
      <c r="H3" s="42" t="s">
        <v>690</v>
      </c>
      <c r="I3" s="42" t="s">
        <v>691</v>
      </c>
      <c r="J3" s="42" t="s">
        <v>692</v>
      </c>
      <c r="K3" s="42" t="s">
        <v>693</v>
      </c>
      <c r="L3" s="42" t="s">
        <v>694</v>
      </c>
      <c r="M3" s="42" t="s">
        <v>695</v>
      </c>
      <c r="P3" s="42" t="s">
        <v>696</v>
      </c>
    </row>
    <row r="4" spans="1:17">
      <c r="B4" s="194"/>
      <c r="C4" s="194"/>
      <c r="D4" s="195"/>
      <c r="E4" s="218"/>
      <c r="F4" s="139"/>
      <c r="G4" s="1">
        <f t="shared" ref="G4:G24" si="0">IF($B4&gt;0,IF(ISERR(FIND(G$3,$B4)),2,1),0)</f>
        <v>0</v>
      </c>
      <c r="H4" s="1">
        <f t="shared" ref="H4:L19" si="1">IF($B4&gt;0,IF(ISERR(FIND(H$3,$B4)),2,1),0)</f>
        <v>0</v>
      </c>
      <c r="I4" s="1">
        <f t="shared" si="1"/>
        <v>0</v>
      </c>
      <c r="J4" s="1">
        <f t="shared" si="1"/>
        <v>0</v>
      </c>
      <c r="K4" s="1">
        <f t="shared" si="1"/>
        <v>0</v>
      </c>
      <c r="L4" s="1">
        <f>IF($B4&gt;0,IF(ISERR(FIND(L$3,$B4)),2,1),0)</f>
        <v>0</v>
      </c>
      <c r="M4" s="1">
        <f>IF($B4&gt;0,IF(ISERR(FIND(M$3,$B4)),2,10),0)</f>
        <v>0</v>
      </c>
      <c r="O4" s="1" t="s">
        <v>697</v>
      </c>
      <c r="P4" s="1">
        <v>1122222</v>
      </c>
      <c r="Q4" s="1">
        <f>IF(ISERR(DGET(A$3:C$200,4,P3:P4)),,DGET(A$3:C$200,4,P3:P4))</f>
        <v>0</v>
      </c>
    </row>
    <row r="5" spans="1:17">
      <c r="B5" s="194"/>
      <c r="C5" s="194"/>
      <c r="D5" s="196"/>
      <c r="E5" s="218"/>
      <c r="F5" s="139"/>
      <c r="G5" s="1">
        <f t="shared" si="0"/>
        <v>0</v>
      </c>
      <c r="H5" s="1">
        <f t="shared" si="1"/>
        <v>0</v>
      </c>
      <c r="I5" s="1">
        <f t="shared" si="1"/>
        <v>0</v>
      </c>
      <c r="J5" s="1">
        <f t="shared" si="1"/>
        <v>0</v>
      </c>
      <c r="K5" s="1">
        <f t="shared" si="1"/>
        <v>0</v>
      </c>
      <c r="L5" s="1">
        <f t="shared" si="1"/>
        <v>0</v>
      </c>
      <c r="M5" s="1">
        <f t="shared" ref="M5:M68" si="2">IF($B5&gt;0,IF(ISERR(FIND(M$3,$B5)),2,10),0)</f>
        <v>0</v>
      </c>
      <c r="P5" s="42" t="s">
        <v>696</v>
      </c>
    </row>
    <row r="6" spans="1:17">
      <c r="B6" s="194"/>
      <c r="C6" s="194"/>
      <c r="D6" s="196"/>
      <c r="E6" s="218"/>
      <c r="F6" s="139"/>
      <c r="G6" s="1">
        <f t="shared" si="0"/>
        <v>0</v>
      </c>
      <c r="H6" s="1">
        <f t="shared" si="1"/>
        <v>0</v>
      </c>
      <c r="I6" s="1">
        <f t="shared" si="1"/>
        <v>0</v>
      </c>
      <c r="J6" s="1">
        <f t="shared" si="1"/>
        <v>0</v>
      </c>
      <c r="K6" s="1">
        <f t="shared" si="1"/>
        <v>0</v>
      </c>
      <c r="L6" s="1">
        <f t="shared" si="1"/>
        <v>0</v>
      </c>
      <c r="M6" s="1">
        <f t="shared" si="2"/>
        <v>0</v>
      </c>
      <c r="O6" s="1" t="s">
        <v>690</v>
      </c>
      <c r="P6" s="1">
        <v>2122222</v>
      </c>
      <c r="Q6" s="1">
        <f>IF(ISERR(DGET(A$3:C$200,4,P5:P6)),,DGET(A$3:C$200,4,P5:P6))</f>
        <v>0</v>
      </c>
    </row>
    <row r="7" spans="1:17">
      <c r="B7" s="194"/>
      <c r="C7" s="194"/>
      <c r="D7" s="196"/>
      <c r="E7" s="218"/>
      <c r="F7" s="139"/>
      <c r="G7" s="1">
        <f t="shared" si="0"/>
        <v>0</v>
      </c>
      <c r="H7" s="1">
        <f t="shared" si="1"/>
        <v>0</v>
      </c>
      <c r="I7" s="1">
        <f t="shared" si="1"/>
        <v>0</v>
      </c>
      <c r="J7" s="1">
        <f t="shared" si="1"/>
        <v>0</v>
      </c>
      <c r="K7" s="1">
        <f t="shared" si="1"/>
        <v>0</v>
      </c>
      <c r="L7" s="1">
        <f t="shared" si="1"/>
        <v>0</v>
      </c>
      <c r="M7" s="1">
        <f t="shared" si="2"/>
        <v>0</v>
      </c>
      <c r="P7" s="42" t="s">
        <v>696</v>
      </c>
    </row>
    <row r="8" spans="1:17">
      <c r="B8" s="194"/>
      <c r="C8" s="194"/>
      <c r="D8" s="196"/>
      <c r="E8" s="218"/>
      <c r="F8" s="139"/>
      <c r="G8" s="1">
        <f t="shared" si="0"/>
        <v>0</v>
      </c>
      <c r="H8" s="1">
        <f t="shared" si="1"/>
        <v>0</v>
      </c>
      <c r="I8" s="1">
        <f t="shared" si="1"/>
        <v>0</v>
      </c>
      <c r="J8" s="1">
        <f t="shared" si="1"/>
        <v>0</v>
      </c>
      <c r="K8" s="1">
        <f t="shared" si="1"/>
        <v>0</v>
      </c>
      <c r="L8" s="1">
        <f t="shared" si="1"/>
        <v>0</v>
      </c>
      <c r="M8" s="1">
        <f t="shared" si="2"/>
        <v>0</v>
      </c>
      <c r="O8" s="1" t="s">
        <v>698</v>
      </c>
      <c r="P8" s="1">
        <v>1212222</v>
      </c>
      <c r="Q8" s="1">
        <f>IF(ISERR(DGET(A$3:C$200,4,P7:P8)),,DGET(A$3:C$200,4,P7:P8))</f>
        <v>0</v>
      </c>
    </row>
    <row r="9" spans="1:17">
      <c r="B9" s="194"/>
      <c r="C9" s="194"/>
      <c r="D9" s="196"/>
      <c r="E9" s="218"/>
      <c r="F9" s="139"/>
      <c r="G9" s="1">
        <f t="shared" si="0"/>
        <v>0</v>
      </c>
      <c r="H9" s="1">
        <f t="shared" si="1"/>
        <v>0</v>
      </c>
      <c r="I9" s="1">
        <f t="shared" si="1"/>
        <v>0</v>
      </c>
      <c r="J9" s="1">
        <f t="shared" si="1"/>
        <v>0</v>
      </c>
      <c r="K9" s="1">
        <f t="shared" si="1"/>
        <v>0</v>
      </c>
      <c r="L9" s="1">
        <f t="shared" si="1"/>
        <v>0</v>
      </c>
      <c r="M9" s="1">
        <f t="shared" si="2"/>
        <v>0</v>
      </c>
      <c r="P9" s="42" t="s">
        <v>696</v>
      </c>
    </row>
    <row r="10" spans="1:17">
      <c r="B10" s="194"/>
      <c r="C10" s="194"/>
      <c r="D10" s="196"/>
      <c r="E10" s="218"/>
      <c r="F10" s="139"/>
      <c r="G10" s="1">
        <f t="shared" si="0"/>
        <v>0</v>
      </c>
      <c r="H10" s="1">
        <f t="shared" si="1"/>
        <v>0</v>
      </c>
      <c r="I10" s="1">
        <f t="shared" si="1"/>
        <v>0</v>
      </c>
      <c r="J10" s="1">
        <f t="shared" si="1"/>
        <v>0</v>
      </c>
      <c r="K10" s="1">
        <f t="shared" si="1"/>
        <v>0</v>
      </c>
      <c r="L10" s="1">
        <f t="shared" si="1"/>
        <v>0</v>
      </c>
      <c r="M10" s="1">
        <f t="shared" si="2"/>
        <v>0</v>
      </c>
      <c r="O10" s="1" t="s">
        <v>691</v>
      </c>
      <c r="P10" s="1">
        <v>2212222</v>
      </c>
      <c r="Q10" s="1">
        <f>IF(ISERR(DGET(A$3:C$200,4,P9:P10)),,DGET(A$3:C$200,4,P9:P10))</f>
        <v>0</v>
      </c>
    </row>
    <row r="11" spans="1:17">
      <c r="B11" s="194"/>
      <c r="C11" s="194"/>
      <c r="D11" s="196"/>
      <c r="E11" s="218"/>
      <c r="F11" s="139"/>
      <c r="G11" s="1">
        <f t="shared" si="0"/>
        <v>0</v>
      </c>
      <c r="H11" s="1">
        <f t="shared" si="1"/>
        <v>0</v>
      </c>
      <c r="I11" s="1">
        <f t="shared" si="1"/>
        <v>0</v>
      </c>
      <c r="J11" s="1">
        <f t="shared" si="1"/>
        <v>0</v>
      </c>
      <c r="K11" s="1">
        <f t="shared" si="1"/>
        <v>0</v>
      </c>
      <c r="L11" s="1">
        <f t="shared" si="1"/>
        <v>0</v>
      </c>
      <c r="M11" s="1">
        <f t="shared" si="2"/>
        <v>0</v>
      </c>
      <c r="P11" s="42" t="s">
        <v>696</v>
      </c>
    </row>
    <row r="12" spans="1:17">
      <c r="B12" s="194"/>
      <c r="C12" s="194"/>
      <c r="D12" s="196"/>
      <c r="E12" s="218"/>
      <c r="F12" s="139"/>
      <c r="G12" s="1">
        <f t="shared" si="0"/>
        <v>0</v>
      </c>
      <c r="H12" s="1">
        <f t="shared" si="1"/>
        <v>0</v>
      </c>
      <c r="I12" s="1">
        <f t="shared" si="1"/>
        <v>0</v>
      </c>
      <c r="J12" s="1">
        <f t="shared" si="1"/>
        <v>0</v>
      </c>
      <c r="K12" s="1">
        <f t="shared" si="1"/>
        <v>0</v>
      </c>
      <c r="L12" s="1">
        <f t="shared" si="1"/>
        <v>0</v>
      </c>
      <c r="M12" s="1">
        <f t="shared" si="2"/>
        <v>0</v>
      </c>
      <c r="O12" s="1" t="s">
        <v>699</v>
      </c>
      <c r="P12" s="1">
        <v>1221222</v>
      </c>
      <c r="Q12" s="1">
        <f>IF(ISERR(DGET(A$3:C$200,4,P11:P12)),,DGET(A$3:C$200,4,P11:P12))</f>
        <v>0</v>
      </c>
    </row>
    <row r="13" spans="1:17">
      <c r="B13" s="194"/>
      <c r="C13" s="194"/>
      <c r="D13" s="196"/>
      <c r="E13" s="218"/>
      <c r="F13" s="139"/>
      <c r="G13" s="1">
        <f t="shared" si="0"/>
        <v>0</v>
      </c>
      <c r="H13" s="1">
        <f t="shared" si="1"/>
        <v>0</v>
      </c>
      <c r="I13" s="1">
        <f t="shared" si="1"/>
        <v>0</v>
      </c>
      <c r="J13" s="1">
        <f t="shared" si="1"/>
        <v>0</v>
      </c>
      <c r="K13" s="1">
        <f t="shared" si="1"/>
        <v>0</v>
      </c>
      <c r="L13" s="1">
        <f t="shared" si="1"/>
        <v>0</v>
      </c>
      <c r="M13" s="1">
        <f t="shared" si="2"/>
        <v>0</v>
      </c>
      <c r="P13" s="42" t="s">
        <v>696</v>
      </c>
    </row>
    <row r="14" spans="1:17">
      <c r="B14" s="194"/>
      <c r="C14" s="194"/>
      <c r="D14" s="196"/>
      <c r="E14" s="218"/>
      <c r="F14" s="139"/>
      <c r="G14" s="1">
        <f t="shared" si="0"/>
        <v>0</v>
      </c>
      <c r="H14" s="1">
        <f t="shared" si="1"/>
        <v>0</v>
      </c>
      <c r="I14" s="1">
        <f t="shared" si="1"/>
        <v>0</v>
      </c>
      <c r="J14" s="1">
        <f t="shared" si="1"/>
        <v>0</v>
      </c>
      <c r="K14" s="1">
        <f t="shared" si="1"/>
        <v>0</v>
      </c>
      <c r="L14" s="1">
        <f t="shared" si="1"/>
        <v>0</v>
      </c>
      <c r="M14" s="1">
        <f t="shared" si="2"/>
        <v>0</v>
      </c>
      <c r="O14" s="1" t="s">
        <v>692</v>
      </c>
      <c r="P14" s="1">
        <v>2221222</v>
      </c>
      <c r="Q14" s="1">
        <f>IF(ISERR(DGET(A$3:C$200,4,P13:P14)),,DGET(A$3:C$200,4,P13:P14))</f>
        <v>0</v>
      </c>
    </row>
    <row r="15" spans="1:17">
      <c r="B15" s="194"/>
      <c r="C15" s="194"/>
      <c r="D15" s="196"/>
      <c r="E15" s="218"/>
      <c r="F15" s="139"/>
      <c r="G15" s="1">
        <f t="shared" si="0"/>
        <v>0</v>
      </c>
      <c r="H15" s="1">
        <f t="shared" si="1"/>
        <v>0</v>
      </c>
      <c r="I15" s="1">
        <f t="shared" si="1"/>
        <v>0</v>
      </c>
      <c r="J15" s="1">
        <f t="shared" si="1"/>
        <v>0</v>
      </c>
      <c r="K15" s="1">
        <f t="shared" si="1"/>
        <v>0</v>
      </c>
      <c r="L15" s="1">
        <f t="shared" si="1"/>
        <v>0</v>
      </c>
      <c r="M15" s="1">
        <f t="shared" si="2"/>
        <v>0</v>
      </c>
      <c r="P15" s="42" t="s">
        <v>696</v>
      </c>
    </row>
    <row r="16" spans="1:17">
      <c r="B16" s="194"/>
      <c r="C16" s="194"/>
      <c r="D16" s="196"/>
      <c r="E16" s="218"/>
      <c r="F16" s="139"/>
      <c r="G16" s="1">
        <f t="shared" si="0"/>
        <v>0</v>
      </c>
      <c r="H16" s="1">
        <f t="shared" si="1"/>
        <v>0</v>
      </c>
      <c r="I16" s="1">
        <f t="shared" si="1"/>
        <v>0</v>
      </c>
      <c r="J16" s="1">
        <f t="shared" si="1"/>
        <v>0</v>
      </c>
      <c r="K16" s="1">
        <f t="shared" si="1"/>
        <v>0</v>
      </c>
      <c r="L16" s="1">
        <f t="shared" si="1"/>
        <v>0</v>
      </c>
      <c r="M16" s="1">
        <f t="shared" si="2"/>
        <v>0</v>
      </c>
      <c r="O16" s="1" t="s">
        <v>700</v>
      </c>
      <c r="P16" s="1">
        <v>1222122</v>
      </c>
      <c r="Q16" s="1">
        <f>IF(ISERR(DGET(A$3:C$200,4,P15:P16)),,DGET(A$3:C$200,4,P15:P16))</f>
        <v>0</v>
      </c>
    </row>
    <row r="17" spans="2:17">
      <c r="B17" s="194"/>
      <c r="C17" s="194"/>
      <c r="D17" s="196"/>
      <c r="E17" s="218"/>
      <c r="F17" s="139"/>
      <c r="G17" s="1">
        <f t="shared" si="0"/>
        <v>0</v>
      </c>
      <c r="H17" s="1">
        <f t="shared" si="1"/>
        <v>0</v>
      </c>
      <c r="I17" s="1">
        <f t="shared" si="1"/>
        <v>0</v>
      </c>
      <c r="J17" s="1">
        <f t="shared" si="1"/>
        <v>0</v>
      </c>
      <c r="K17" s="1">
        <f t="shared" si="1"/>
        <v>0</v>
      </c>
      <c r="L17" s="1">
        <f t="shared" si="1"/>
        <v>0</v>
      </c>
      <c r="M17" s="1">
        <f t="shared" si="2"/>
        <v>0</v>
      </c>
      <c r="P17" s="42" t="s">
        <v>696</v>
      </c>
    </row>
    <row r="18" spans="2:17">
      <c r="B18" s="194"/>
      <c r="C18" s="194"/>
      <c r="D18" s="196"/>
      <c r="E18" s="218"/>
      <c r="F18" s="139"/>
      <c r="G18" s="1">
        <f t="shared" si="0"/>
        <v>0</v>
      </c>
      <c r="H18" s="1">
        <f t="shared" si="1"/>
        <v>0</v>
      </c>
      <c r="I18" s="1">
        <f t="shared" si="1"/>
        <v>0</v>
      </c>
      <c r="J18" s="1">
        <f t="shared" si="1"/>
        <v>0</v>
      </c>
      <c r="K18" s="1">
        <f t="shared" si="1"/>
        <v>0</v>
      </c>
      <c r="L18" s="1">
        <f t="shared" si="1"/>
        <v>0</v>
      </c>
      <c r="M18" s="1">
        <f t="shared" si="2"/>
        <v>0</v>
      </c>
      <c r="O18" s="1" t="s">
        <v>701</v>
      </c>
      <c r="P18" s="1">
        <v>2222122</v>
      </c>
      <c r="Q18" s="1">
        <f>IF(ISERR(DGET(A$3:C$200,4,P17:P18)),,DGET(A$3:C$200,4,P17:P18))</f>
        <v>0</v>
      </c>
    </row>
    <row r="19" spans="2:17">
      <c r="B19" s="194"/>
      <c r="C19" s="194"/>
      <c r="D19" s="196"/>
      <c r="E19" s="218"/>
      <c r="F19" s="139"/>
      <c r="G19" s="1">
        <f t="shared" si="0"/>
        <v>0</v>
      </c>
      <c r="H19" s="1">
        <f t="shared" si="1"/>
        <v>0</v>
      </c>
      <c r="I19" s="1">
        <f t="shared" si="1"/>
        <v>0</v>
      </c>
      <c r="J19" s="1">
        <f t="shared" si="1"/>
        <v>0</v>
      </c>
      <c r="K19" s="1">
        <f t="shared" si="1"/>
        <v>0</v>
      </c>
      <c r="L19" s="1">
        <f t="shared" si="1"/>
        <v>0</v>
      </c>
      <c r="M19" s="1">
        <f t="shared" si="2"/>
        <v>0</v>
      </c>
      <c r="P19" s="42" t="s">
        <v>696</v>
      </c>
    </row>
    <row r="20" spans="2:17">
      <c r="B20" s="194"/>
      <c r="C20" s="194"/>
      <c r="D20" s="196"/>
      <c r="E20" s="218"/>
      <c r="F20" s="139"/>
      <c r="G20" s="1">
        <f t="shared" si="0"/>
        <v>0</v>
      </c>
      <c r="H20" s="1">
        <f t="shared" ref="H20:L24" si="3">IF($B20&gt;0,IF(ISERR(FIND(H$3,$B20)),2,1),0)</f>
        <v>0</v>
      </c>
      <c r="I20" s="1">
        <f t="shared" si="3"/>
        <v>0</v>
      </c>
      <c r="J20" s="1">
        <f t="shared" si="3"/>
        <v>0</v>
      </c>
      <c r="K20" s="1">
        <f t="shared" si="3"/>
        <v>0</v>
      </c>
      <c r="L20" s="1">
        <f t="shared" si="3"/>
        <v>0</v>
      </c>
      <c r="M20" s="1">
        <f t="shared" si="2"/>
        <v>0</v>
      </c>
      <c r="O20" s="1" t="s">
        <v>702</v>
      </c>
      <c r="P20" s="1">
        <v>2222123</v>
      </c>
      <c r="Q20" s="1">
        <f>IF(ISERR(DGET(A$3:C$200,4,P19:P20)),,DGET(A$3:C$200,4,P19:P20))</f>
        <v>0</v>
      </c>
    </row>
    <row r="21" spans="2:17">
      <c r="B21" s="194"/>
      <c r="C21" s="194"/>
      <c r="D21" s="196"/>
      <c r="E21" s="218"/>
      <c r="F21" s="139"/>
      <c r="G21" s="1">
        <f t="shared" si="0"/>
        <v>0</v>
      </c>
      <c r="H21" s="1">
        <f t="shared" si="3"/>
        <v>0</v>
      </c>
      <c r="I21" s="1">
        <f t="shared" si="3"/>
        <v>0</v>
      </c>
      <c r="J21" s="1">
        <f t="shared" si="3"/>
        <v>0</v>
      </c>
      <c r="K21" s="1">
        <f t="shared" si="3"/>
        <v>0</v>
      </c>
      <c r="L21" s="1">
        <f t="shared" si="3"/>
        <v>0</v>
      </c>
      <c r="M21" s="1">
        <f t="shared" si="2"/>
        <v>0</v>
      </c>
      <c r="P21" s="42" t="s">
        <v>696</v>
      </c>
    </row>
    <row r="22" spans="2:17">
      <c r="B22" s="194"/>
      <c r="C22" s="194"/>
      <c r="D22" s="196"/>
      <c r="E22" s="218"/>
      <c r="F22" s="139"/>
      <c r="G22" s="1">
        <f t="shared" si="0"/>
        <v>0</v>
      </c>
      <c r="H22" s="1">
        <f t="shared" si="3"/>
        <v>0</v>
      </c>
      <c r="I22" s="1">
        <f t="shared" si="3"/>
        <v>0</v>
      </c>
      <c r="J22" s="1">
        <f t="shared" si="3"/>
        <v>0</v>
      </c>
      <c r="K22" s="1">
        <f t="shared" si="3"/>
        <v>0</v>
      </c>
      <c r="L22" s="1">
        <f t="shared" si="3"/>
        <v>0</v>
      </c>
      <c r="M22" s="1">
        <f t="shared" si="2"/>
        <v>0</v>
      </c>
      <c r="O22" s="1" t="s">
        <v>703</v>
      </c>
      <c r="P22" s="1">
        <v>2222124</v>
      </c>
      <c r="Q22" s="1">
        <f>IF(ISERR(DGET(A$3:C$200,4,P21:P22)),,DGET(A$3:C$200,4,P21:P22))</f>
        <v>0</v>
      </c>
    </row>
    <row r="23" spans="2:17">
      <c r="B23" s="194"/>
      <c r="C23" s="194"/>
      <c r="D23" s="196"/>
      <c r="E23" s="218"/>
      <c r="F23" s="139"/>
      <c r="G23" s="1">
        <f t="shared" si="0"/>
        <v>0</v>
      </c>
      <c r="H23" s="1">
        <f t="shared" si="3"/>
        <v>0</v>
      </c>
      <c r="I23" s="1">
        <f t="shared" si="3"/>
        <v>0</v>
      </c>
      <c r="J23" s="1">
        <f t="shared" si="3"/>
        <v>0</v>
      </c>
      <c r="K23" s="1">
        <f t="shared" si="3"/>
        <v>0</v>
      </c>
      <c r="L23" s="1">
        <f t="shared" si="3"/>
        <v>0</v>
      </c>
      <c r="M23" s="1">
        <f t="shared" si="2"/>
        <v>0</v>
      </c>
      <c r="P23" s="42" t="s">
        <v>696</v>
      </c>
    </row>
    <row r="24" spans="2:17">
      <c r="B24" s="194"/>
      <c r="C24" s="194"/>
      <c r="D24" s="196"/>
      <c r="E24" s="218"/>
      <c r="F24" s="139"/>
      <c r="G24" s="1">
        <f t="shared" si="0"/>
        <v>0</v>
      </c>
      <c r="H24" s="1">
        <f t="shared" si="3"/>
        <v>0</v>
      </c>
      <c r="I24" s="1">
        <f t="shared" si="3"/>
        <v>0</v>
      </c>
      <c r="J24" s="1">
        <f t="shared" si="3"/>
        <v>0</v>
      </c>
      <c r="K24" s="1">
        <f t="shared" si="3"/>
        <v>0</v>
      </c>
      <c r="L24" s="1">
        <f t="shared" si="3"/>
        <v>0</v>
      </c>
      <c r="M24" s="1">
        <f t="shared" si="2"/>
        <v>0</v>
      </c>
      <c r="O24" s="1" t="s">
        <v>704</v>
      </c>
      <c r="P24" s="1">
        <v>2222125</v>
      </c>
      <c r="Q24" s="1">
        <f>IF(ISERR(DGET(A$3:C$200,4,P23:P24)),,DGET(A$3:C$200,4,P23:P24))</f>
        <v>0</v>
      </c>
    </row>
    <row r="25" spans="2:17">
      <c r="B25" s="194"/>
      <c r="C25" s="194"/>
      <c r="D25" s="196"/>
      <c r="E25" s="218"/>
      <c r="F25" s="139"/>
      <c r="G25" s="1">
        <f t="shared" ref="G25:L67" si="4">IF($B25&gt;0,IF(ISERR(FIND(G$3,$B25)),2,1),0)</f>
        <v>0</v>
      </c>
      <c r="H25" s="1">
        <f t="shared" si="4"/>
        <v>0</v>
      </c>
      <c r="I25" s="1">
        <f t="shared" si="4"/>
        <v>0</v>
      </c>
      <c r="J25" s="1">
        <f t="shared" si="4"/>
        <v>0</v>
      </c>
      <c r="K25" s="1">
        <f t="shared" si="4"/>
        <v>0</v>
      </c>
      <c r="L25" s="1">
        <f t="shared" si="4"/>
        <v>0</v>
      </c>
      <c r="M25" s="1">
        <f t="shared" si="2"/>
        <v>0</v>
      </c>
      <c r="P25" s="42" t="s">
        <v>696</v>
      </c>
    </row>
    <row r="26" spans="2:17">
      <c r="B26" s="194"/>
      <c r="C26" s="194"/>
      <c r="D26" s="196"/>
      <c r="E26" s="218"/>
      <c r="F26" s="139"/>
      <c r="G26" s="1">
        <f t="shared" si="4"/>
        <v>0</v>
      </c>
      <c r="H26" s="1">
        <f t="shared" si="4"/>
        <v>0</v>
      </c>
      <c r="I26" s="1">
        <f t="shared" si="4"/>
        <v>0</v>
      </c>
      <c r="J26" s="1">
        <f t="shared" si="4"/>
        <v>0</v>
      </c>
      <c r="K26" s="1">
        <f t="shared" si="4"/>
        <v>0</v>
      </c>
      <c r="L26" s="1">
        <f t="shared" si="4"/>
        <v>0</v>
      </c>
      <c r="M26" s="1">
        <f t="shared" si="2"/>
        <v>0</v>
      </c>
      <c r="O26" s="1" t="s">
        <v>705</v>
      </c>
      <c r="P26" s="1">
        <v>2222126</v>
      </c>
      <c r="Q26" s="1">
        <f>IF(ISERR(DGET(A$3:C$200,4,P25:P26)),,DGET(A$3:C$200,4,P25:P26))</f>
        <v>0</v>
      </c>
    </row>
    <row r="27" spans="2:17">
      <c r="B27" s="194"/>
      <c r="C27" s="194"/>
      <c r="D27" s="196"/>
      <c r="E27" s="218"/>
      <c r="F27" s="139"/>
      <c r="G27" s="1">
        <f t="shared" si="4"/>
        <v>0</v>
      </c>
      <c r="H27" s="1">
        <f t="shared" si="4"/>
        <v>0</v>
      </c>
      <c r="I27" s="1">
        <f t="shared" si="4"/>
        <v>0</v>
      </c>
      <c r="J27" s="1">
        <f t="shared" si="4"/>
        <v>0</v>
      </c>
      <c r="K27" s="1">
        <f t="shared" si="4"/>
        <v>0</v>
      </c>
      <c r="L27" s="1">
        <f t="shared" si="4"/>
        <v>0</v>
      </c>
      <c r="M27" s="1">
        <f t="shared" si="2"/>
        <v>0</v>
      </c>
      <c r="P27" s="42" t="s">
        <v>696</v>
      </c>
    </row>
    <row r="28" spans="2:17">
      <c r="B28" s="194"/>
      <c r="C28" s="194"/>
      <c r="D28" s="196"/>
      <c r="E28" s="218"/>
      <c r="F28" s="139"/>
      <c r="G28" s="1">
        <f t="shared" si="4"/>
        <v>0</v>
      </c>
      <c r="H28" s="1">
        <f t="shared" si="4"/>
        <v>0</v>
      </c>
      <c r="I28" s="1">
        <f t="shared" si="4"/>
        <v>0</v>
      </c>
      <c r="J28" s="1">
        <f t="shared" si="4"/>
        <v>0</v>
      </c>
      <c r="K28" s="1">
        <f t="shared" si="4"/>
        <v>0</v>
      </c>
      <c r="L28" s="1">
        <f t="shared" si="4"/>
        <v>0</v>
      </c>
      <c r="M28" s="1">
        <f t="shared" si="2"/>
        <v>0</v>
      </c>
      <c r="O28" s="1" t="s">
        <v>706</v>
      </c>
      <c r="P28" s="1">
        <v>2222212</v>
      </c>
      <c r="Q28" s="1">
        <f>IF(ISERR(DGET(A$3:C$200,4,P27:P28)),,DGET(A$3:C$200,4,P27:P28))</f>
        <v>0</v>
      </c>
    </row>
    <row r="29" spans="2:17">
      <c r="B29" s="194"/>
      <c r="C29" s="194"/>
      <c r="D29" s="196"/>
      <c r="E29" s="218"/>
      <c r="F29" s="139"/>
      <c r="G29" s="1">
        <f t="shared" si="4"/>
        <v>0</v>
      </c>
      <c r="H29" s="1">
        <f t="shared" si="4"/>
        <v>0</v>
      </c>
      <c r="I29" s="1">
        <f t="shared" si="4"/>
        <v>0</v>
      </c>
      <c r="J29" s="1">
        <f t="shared" si="4"/>
        <v>0</v>
      </c>
      <c r="K29" s="1">
        <f t="shared" si="4"/>
        <v>0</v>
      </c>
      <c r="L29" s="1">
        <f t="shared" si="4"/>
        <v>0</v>
      </c>
      <c r="M29" s="1">
        <f t="shared" si="2"/>
        <v>0</v>
      </c>
      <c r="P29" s="42" t="s">
        <v>696</v>
      </c>
    </row>
    <row r="30" spans="2:17">
      <c r="B30" s="194"/>
      <c r="C30" s="194"/>
      <c r="D30" s="196"/>
      <c r="E30" s="218"/>
      <c r="F30" s="139"/>
      <c r="G30" s="1">
        <f t="shared" si="4"/>
        <v>0</v>
      </c>
      <c r="H30" s="1">
        <f t="shared" si="4"/>
        <v>0</v>
      </c>
      <c r="I30" s="1">
        <f t="shared" si="4"/>
        <v>0</v>
      </c>
      <c r="J30" s="1">
        <f t="shared" si="4"/>
        <v>0</v>
      </c>
      <c r="K30" s="1">
        <f t="shared" si="4"/>
        <v>0</v>
      </c>
      <c r="L30" s="1">
        <f t="shared" si="4"/>
        <v>0</v>
      </c>
      <c r="M30" s="1">
        <f t="shared" si="2"/>
        <v>0</v>
      </c>
      <c r="O30" s="1" t="s">
        <v>707</v>
      </c>
      <c r="P30" s="1">
        <v>2222213</v>
      </c>
      <c r="Q30" s="1">
        <f>IF(ISERR(DGET(A$3:C$200,4,P29:P30)),,DGET(A$3:C$200,4,P29:P30))</f>
        <v>0</v>
      </c>
    </row>
    <row r="31" spans="2:17">
      <c r="B31" s="194"/>
      <c r="C31" s="194"/>
      <c r="D31" s="196"/>
      <c r="E31" s="218"/>
      <c r="F31" s="139"/>
      <c r="G31" s="1">
        <f t="shared" si="4"/>
        <v>0</v>
      </c>
      <c r="H31" s="1">
        <f t="shared" si="4"/>
        <v>0</v>
      </c>
      <c r="I31" s="1">
        <f t="shared" si="4"/>
        <v>0</v>
      </c>
      <c r="J31" s="1">
        <f t="shared" si="4"/>
        <v>0</v>
      </c>
      <c r="K31" s="1">
        <f t="shared" si="4"/>
        <v>0</v>
      </c>
      <c r="L31" s="1">
        <f t="shared" si="4"/>
        <v>0</v>
      </c>
      <c r="M31" s="1">
        <f t="shared" si="2"/>
        <v>0</v>
      </c>
      <c r="P31" s="42" t="s">
        <v>696</v>
      </c>
    </row>
    <row r="32" spans="2:17">
      <c r="B32" s="194"/>
      <c r="C32" s="194"/>
      <c r="D32" s="196"/>
      <c r="E32" s="218"/>
      <c r="F32" s="139"/>
      <c r="G32" s="1">
        <f t="shared" si="4"/>
        <v>0</v>
      </c>
      <c r="H32" s="1">
        <f t="shared" si="4"/>
        <v>0</v>
      </c>
      <c r="I32" s="1">
        <f t="shared" si="4"/>
        <v>0</v>
      </c>
      <c r="J32" s="1">
        <f t="shared" si="4"/>
        <v>0</v>
      </c>
      <c r="K32" s="1">
        <f t="shared" si="4"/>
        <v>0</v>
      </c>
      <c r="L32" s="1">
        <f t="shared" si="4"/>
        <v>0</v>
      </c>
      <c r="M32" s="1">
        <f t="shared" si="2"/>
        <v>0</v>
      </c>
      <c r="O32" s="1" t="s">
        <v>708</v>
      </c>
      <c r="P32" s="1">
        <v>2222214</v>
      </c>
      <c r="Q32" s="1">
        <f>IF(ISERR(DGET(A$3:C$200,4,P31:P32)),,DGET(A$3:C$200,4,P31:P32))</f>
        <v>0</v>
      </c>
    </row>
    <row r="33" spans="2:17">
      <c r="B33" s="194"/>
      <c r="C33" s="194"/>
      <c r="D33" s="196"/>
      <c r="E33" s="218"/>
      <c r="F33" s="139"/>
      <c r="G33" s="1">
        <f t="shared" si="4"/>
        <v>0</v>
      </c>
      <c r="H33" s="1">
        <f t="shared" si="4"/>
        <v>0</v>
      </c>
      <c r="I33" s="1">
        <f t="shared" si="4"/>
        <v>0</v>
      </c>
      <c r="J33" s="1">
        <f t="shared" si="4"/>
        <v>0</v>
      </c>
      <c r="K33" s="1">
        <f t="shared" si="4"/>
        <v>0</v>
      </c>
      <c r="L33" s="1">
        <f t="shared" si="4"/>
        <v>0</v>
      </c>
      <c r="M33" s="1">
        <f t="shared" si="2"/>
        <v>0</v>
      </c>
      <c r="P33" s="42" t="s">
        <v>696</v>
      </c>
    </row>
    <row r="34" spans="2:17">
      <c r="B34" s="194"/>
      <c r="C34" s="194"/>
      <c r="D34" s="196"/>
      <c r="E34" s="218"/>
      <c r="F34" s="139"/>
      <c r="G34" s="1">
        <f t="shared" si="4"/>
        <v>0</v>
      </c>
      <c r="H34" s="1">
        <f t="shared" si="4"/>
        <v>0</v>
      </c>
      <c r="I34" s="1">
        <f t="shared" si="4"/>
        <v>0</v>
      </c>
      <c r="J34" s="1">
        <f t="shared" si="4"/>
        <v>0</v>
      </c>
      <c r="K34" s="1">
        <f t="shared" si="4"/>
        <v>0</v>
      </c>
      <c r="L34" s="1">
        <f t="shared" si="4"/>
        <v>0</v>
      </c>
      <c r="M34" s="1">
        <f t="shared" si="2"/>
        <v>0</v>
      </c>
      <c r="O34" s="1" t="s">
        <v>709</v>
      </c>
      <c r="P34" s="1">
        <v>2222215</v>
      </c>
      <c r="Q34" s="1">
        <f>IF(ISERR(DGET(A$3:C$200,4,P33:P34)),,DGET(A$3:C$200,4,P33:P34))</f>
        <v>0</v>
      </c>
    </row>
    <row r="35" spans="2:17">
      <c r="B35" s="194"/>
      <c r="C35" s="194"/>
      <c r="D35" s="196"/>
      <c r="E35" s="218"/>
      <c r="F35" s="139"/>
      <c r="G35" s="1">
        <f t="shared" si="4"/>
        <v>0</v>
      </c>
      <c r="H35" s="1">
        <f t="shared" si="4"/>
        <v>0</v>
      </c>
      <c r="I35" s="1">
        <f t="shared" si="4"/>
        <v>0</v>
      </c>
      <c r="J35" s="1">
        <f t="shared" si="4"/>
        <v>0</v>
      </c>
      <c r="K35" s="1">
        <f t="shared" si="4"/>
        <v>0</v>
      </c>
      <c r="L35" s="1">
        <f t="shared" si="4"/>
        <v>0</v>
      </c>
      <c r="M35" s="1">
        <f t="shared" si="2"/>
        <v>0</v>
      </c>
      <c r="P35" s="42" t="s">
        <v>696</v>
      </c>
    </row>
    <row r="36" spans="2:17">
      <c r="B36" s="194"/>
      <c r="C36" s="194"/>
      <c r="D36" s="196"/>
      <c r="E36" s="218"/>
      <c r="F36" s="139"/>
      <c r="G36" s="1">
        <f t="shared" si="4"/>
        <v>0</v>
      </c>
      <c r="H36" s="1">
        <f t="shared" si="4"/>
        <v>0</v>
      </c>
      <c r="I36" s="1">
        <f t="shared" si="4"/>
        <v>0</v>
      </c>
      <c r="J36" s="1">
        <f t="shared" si="4"/>
        <v>0</v>
      </c>
      <c r="K36" s="1">
        <f t="shared" si="4"/>
        <v>0</v>
      </c>
      <c r="L36" s="1">
        <f t="shared" si="4"/>
        <v>0</v>
      </c>
      <c r="M36" s="1">
        <f t="shared" si="2"/>
        <v>0</v>
      </c>
      <c r="O36" s="1" t="s">
        <v>710</v>
      </c>
      <c r="P36" s="1">
        <v>2222216</v>
      </c>
      <c r="Q36" s="1">
        <f>IF(ISERR(DGET(A$3:C$200,4,P35:P36)),,DGET(A$3:C$200,4,P35:P36))</f>
        <v>0</v>
      </c>
    </row>
    <row r="37" spans="2:17">
      <c r="B37" s="194"/>
      <c r="C37" s="194"/>
      <c r="D37" s="196"/>
      <c r="E37" s="218"/>
      <c r="F37" s="139"/>
      <c r="G37" s="1">
        <f t="shared" si="4"/>
        <v>0</v>
      </c>
      <c r="H37" s="1">
        <f t="shared" si="4"/>
        <v>0</v>
      </c>
      <c r="I37" s="1">
        <f t="shared" si="4"/>
        <v>0</v>
      </c>
      <c r="J37" s="1">
        <f t="shared" si="4"/>
        <v>0</v>
      </c>
      <c r="K37" s="1">
        <f t="shared" si="4"/>
        <v>0</v>
      </c>
      <c r="L37" s="1">
        <f t="shared" si="4"/>
        <v>0</v>
      </c>
      <c r="M37" s="1">
        <f t="shared" si="2"/>
        <v>0</v>
      </c>
      <c r="P37" s="42" t="s">
        <v>696</v>
      </c>
    </row>
    <row r="38" spans="2:17">
      <c r="B38" s="194"/>
      <c r="C38" s="194"/>
      <c r="D38" s="196"/>
      <c r="E38" s="218"/>
      <c r="F38" s="139"/>
      <c r="G38" s="1">
        <f t="shared" si="4"/>
        <v>0</v>
      </c>
      <c r="H38" s="1">
        <f t="shared" si="4"/>
        <v>0</v>
      </c>
      <c r="I38" s="1">
        <f t="shared" si="4"/>
        <v>0</v>
      </c>
      <c r="J38" s="1">
        <f t="shared" si="4"/>
        <v>0</v>
      </c>
      <c r="K38" s="1">
        <f t="shared" si="4"/>
        <v>0</v>
      </c>
      <c r="L38" s="1">
        <f t="shared" si="4"/>
        <v>0</v>
      </c>
      <c r="M38" s="1">
        <f t="shared" si="2"/>
        <v>0</v>
      </c>
      <c r="O38" s="1" t="s">
        <v>711</v>
      </c>
      <c r="P38" s="1">
        <v>2222217</v>
      </c>
      <c r="Q38" s="1">
        <f>IF(ISERR(DGET(A$3:C$200,4,P37:P38)),,DGET(A$3:C$200,4,P37:P38))</f>
        <v>0</v>
      </c>
    </row>
    <row r="39" spans="2:17">
      <c r="B39" s="194"/>
      <c r="C39" s="194"/>
      <c r="D39" s="196"/>
      <c r="E39" s="218"/>
      <c r="F39" s="139"/>
      <c r="G39" s="1">
        <f t="shared" si="4"/>
        <v>0</v>
      </c>
      <c r="H39" s="1">
        <f t="shared" si="4"/>
        <v>0</v>
      </c>
      <c r="I39" s="1">
        <f t="shared" si="4"/>
        <v>0</v>
      </c>
      <c r="J39" s="1">
        <f t="shared" si="4"/>
        <v>0</v>
      </c>
      <c r="K39" s="1">
        <f t="shared" si="4"/>
        <v>0</v>
      </c>
      <c r="L39" s="1">
        <f t="shared" si="4"/>
        <v>0</v>
      </c>
      <c r="M39" s="1">
        <f t="shared" si="2"/>
        <v>0</v>
      </c>
      <c r="P39" s="42" t="s">
        <v>696</v>
      </c>
    </row>
    <row r="40" spans="2:17">
      <c r="B40" s="194"/>
      <c r="C40" s="194"/>
      <c r="D40" s="196"/>
      <c r="E40" s="218"/>
      <c r="F40" s="139"/>
      <c r="G40" s="1">
        <f t="shared" si="4"/>
        <v>0</v>
      </c>
      <c r="H40" s="1">
        <f t="shared" si="4"/>
        <v>0</v>
      </c>
      <c r="I40" s="1">
        <f t="shared" si="4"/>
        <v>0</v>
      </c>
      <c r="J40" s="1">
        <f t="shared" si="4"/>
        <v>0</v>
      </c>
      <c r="K40" s="1">
        <f t="shared" si="4"/>
        <v>0</v>
      </c>
      <c r="L40" s="1">
        <f t="shared" si="4"/>
        <v>0</v>
      </c>
      <c r="M40" s="1">
        <f t="shared" si="2"/>
        <v>0</v>
      </c>
      <c r="O40" s="1" t="s">
        <v>712</v>
      </c>
      <c r="P40" s="1">
        <v>2222222</v>
      </c>
      <c r="Q40" s="1">
        <f>IF(ISERR(DGET(A$3:C$200,4,P39:P40)),,DGET(A$3:C$200,4,P39:P40))</f>
        <v>0</v>
      </c>
    </row>
    <row r="41" spans="2:17">
      <c r="B41" s="194"/>
      <c r="C41" s="194"/>
      <c r="D41" s="196"/>
      <c r="E41" s="218"/>
      <c r="F41" s="139"/>
      <c r="G41" s="1">
        <f t="shared" si="4"/>
        <v>0</v>
      </c>
      <c r="H41" s="1">
        <f t="shared" si="4"/>
        <v>0</v>
      </c>
      <c r="I41" s="1">
        <f t="shared" si="4"/>
        <v>0</v>
      </c>
      <c r="J41" s="1">
        <f t="shared" si="4"/>
        <v>0</v>
      </c>
      <c r="K41" s="1">
        <f t="shared" si="4"/>
        <v>0</v>
      </c>
      <c r="L41" s="1">
        <f t="shared" si="4"/>
        <v>0</v>
      </c>
      <c r="M41" s="1">
        <f t="shared" si="2"/>
        <v>0</v>
      </c>
      <c r="P41" s="42" t="s">
        <v>696</v>
      </c>
    </row>
    <row r="42" spans="2:17">
      <c r="B42" s="194"/>
      <c r="C42" s="194"/>
      <c r="D42" s="196"/>
      <c r="E42" s="218"/>
      <c r="F42" s="139"/>
      <c r="G42" s="1">
        <f t="shared" si="4"/>
        <v>0</v>
      </c>
      <c r="H42" s="1">
        <f t="shared" si="4"/>
        <v>0</v>
      </c>
      <c r="I42" s="1">
        <f t="shared" si="4"/>
        <v>0</v>
      </c>
      <c r="J42" s="1">
        <f t="shared" si="4"/>
        <v>0</v>
      </c>
      <c r="K42" s="1">
        <f t="shared" si="4"/>
        <v>0</v>
      </c>
      <c r="L42" s="1">
        <f t="shared" si="4"/>
        <v>0</v>
      </c>
      <c r="M42" s="1">
        <f t="shared" si="2"/>
        <v>0</v>
      </c>
      <c r="O42" s="1" t="s">
        <v>713</v>
      </c>
      <c r="P42" s="1">
        <v>2222223</v>
      </c>
      <c r="Q42" s="1">
        <f>IF(ISERR(DGET(A$3:C$200,4,P41:P42)),,DGET(A$3:C$200,4,P41:P42))</f>
        <v>0</v>
      </c>
    </row>
    <row r="43" spans="2:17">
      <c r="B43" s="194"/>
      <c r="C43" s="194"/>
      <c r="D43" s="196"/>
      <c r="E43" s="218"/>
      <c r="F43" s="139"/>
      <c r="G43" s="1">
        <f t="shared" si="4"/>
        <v>0</v>
      </c>
      <c r="H43" s="1">
        <f t="shared" si="4"/>
        <v>0</v>
      </c>
      <c r="I43" s="1">
        <f t="shared" si="4"/>
        <v>0</v>
      </c>
      <c r="J43" s="1">
        <f t="shared" si="4"/>
        <v>0</v>
      </c>
      <c r="K43" s="1">
        <f t="shared" si="4"/>
        <v>0</v>
      </c>
      <c r="L43" s="1">
        <f t="shared" si="4"/>
        <v>0</v>
      </c>
      <c r="M43" s="1">
        <f t="shared" si="2"/>
        <v>0</v>
      </c>
      <c r="P43" s="42" t="s">
        <v>696</v>
      </c>
    </row>
    <row r="44" spans="2:17">
      <c r="B44" s="194"/>
      <c r="C44" s="194"/>
      <c r="D44" s="196"/>
      <c r="E44" s="218"/>
      <c r="F44" s="139"/>
      <c r="G44" s="1">
        <f t="shared" si="4"/>
        <v>0</v>
      </c>
      <c r="H44" s="1">
        <f t="shared" si="4"/>
        <v>0</v>
      </c>
      <c r="I44" s="1">
        <f t="shared" si="4"/>
        <v>0</v>
      </c>
      <c r="J44" s="1">
        <f t="shared" si="4"/>
        <v>0</v>
      </c>
      <c r="K44" s="1">
        <f t="shared" si="4"/>
        <v>0</v>
      </c>
      <c r="L44" s="1">
        <f t="shared" si="4"/>
        <v>0</v>
      </c>
      <c r="M44" s="1">
        <f t="shared" si="2"/>
        <v>0</v>
      </c>
      <c r="O44" s="1" t="s">
        <v>714</v>
      </c>
      <c r="P44" s="1">
        <v>2222224</v>
      </c>
      <c r="Q44" s="1">
        <f>IF(ISERR(DGET(A$3:C$200,4,P43:P44)),,DGET(A$3:C$200,4,P43:P44))</f>
        <v>0</v>
      </c>
    </row>
    <row r="45" spans="2:17">
      <c r="B45" s="194"/>
      <c r="C45" s="194"/>
      <c r="D45" s="196"/>
      <c r="E45" s="218"/>
      <c r="F45" s="139"/>
      <c r="G45" s="1">
        <f t="shared" si="4"/>
        <v>0</v>
      </c>
      <c r="H45" s="1">
        <f t="shared" si="4"/>
        <v>0</v>
      </c>
      <c r="I45" s="1">
        <f t="shared" si="4"/>
        <v>0</v>
      </c>
      <c r="J45" s="1">
        <f t="shared" si="4"/>
        <v>0</v>
      </c>
      <c r="K45" s="1">
        <f t="shared" si="4"/>
        <v>0</v>
      </c>
      <c r="L45" s="1">
        <f t="shared" si="4"/>
        <v>0</v>
      </c>
      <c r="M45" s="1">
        <f t="shared" si="2"/>
        <v>0</v>
      </c>
      <c r="P45" s="42" t="s">
        <v>696</v>
      </c>
    </row>
    <row r="46" spans="2:17">
      <c r="B46" s="194"/>
      <c r="C46" s="194"/>
      <c r="D46" s="196"/>
      <c r="E46" s="218"/>
      <c r="F46" s="139"/>
      <c r="G46" s="1">
        <f t="shared" si="4"/>
        <v>0</v>
      </c>
      <c r="H46" s="1">
        <f t="shared" si="4"/>
        <v>0</v>
      </c>
      <c r="I46" s="1">
        <f t="shared" si="4"/>
        <v>0</v>
      </c>
      <c r="J46" s="1">
        <f t="shared" si="4"/>
        <v>0</v>
      </c>
      <c r="K46" s="1">
        <f t="shared" si="4"/>
        <v>0</v>
      </c>
      <c r="L46" s="1">
        <f t="shared" si="4"/>
        <v>0</v>
      </c>
      <c r="M46" s="1">
        <f t="shared" si="2"/>
        <v>0</v>
      </c>
      <c r="O46" s="1" t="s">
        <v>715</v>
      </c>
      <c r="P46" s="1">
        <v>2222225</v>
      </c>
      <c r="Q46" s="1">
        <f>IF(ISERR(DGET(A$3:C$200,4,P45:P46)),,DGET(A$3:C$200,4,P45:P46))</f>
        <v>0</v>
      </c>
    </row>
    <row r="47" spans="2:17">
      <c r="B47" s="194"/>
      <c r="C47" s="194"/>
      <c r="D47" s="196"/>
      <c r="E47" s="218"/>
      <c r="F47" s="139"/>
      <c r="G47" s="1">
        <f t="shared" si="4"/>
        <v>0</v>
      </c>
      <c r="H47" s="1">
        <f t="shared" si="4"/>
        <v>0</v>
      </c>
      <c r="I47" s="1">
        <f t="shared" si="4"/>
        <v>0</v>
      </c>
      <c r="J47" s="1">
        <f t="shared" si="4"/>
        <v>0</v>
      </c>
      <c r="K47" s="1">
        <f t="shared" si="4"/>
        <v>0</v>
      </c>
      <c r="L47" s="1">
        <f t="shared" si="4"/>
        <v>0</v>
      </c>
      <c r="M47" s="1">
        <f t="shared" si="2"/>
        <v>0</v>
      </c>
      <c r="P47" s="42" t="s">
        <v>696</v>
      </c>
    </row>
    <row r="48" spans="2:17">
      <c r="B48" s="194"/>
      <c r="C48" s="194"/>
      <c r="D48" s="196"/>
      <c r="E48" s="218"/>
      <c r="F48" s="139"/>
      <c r="G48" s="1">
        <f t="shared" si="4"/>
        <v>0</v>
      </c>
      <c r="H48" s="1">
        <f t="shared" si="4"/>
        <v>0</v>
      </c>
      <c r="I48" s="1">
        <f t="shared" si="4"/>
        <v>0</v>
      </c>
      <c r="J48" s="1">
        <f t="shared" si="4"/>
        <v>0</v>
      </c>
      <c r="K48" s="1">
        <f t="shared" si="4"/>
        <v>0</v>
      </c>
      <c r="L48" s="1">
        <f t="shared" si="4"/>
        <v>0</v>
      </c>
      <c r="M48" s="1">
        <f t="shared" si="2"/>
        <v>0</v>
      </c>
      <c r="O48" s="1" t="s">
        <v>716</v>
      </c>
      <c r="P48" s="1">
        <v>2222226</v>
      </c>
      <c r="Q48" s="1">
        <f>IF(ISERR(DGET(A$3:C$200,4,P47:P48)),,DGET(A$3:C$200,4,P47:P48))</f>
        <v>0</v>
      </c>
    </row>
    <row r="49" spans="2:17">
      <c r="B49" s="194"/>
      <c r="C49" s="194"/>
      <c r="D49" s="196"/>
      <c r="E49" s="218"/>
      <c r="F49" s="139"/>
      <c r="G49" s="1">
        <f t="shared" si="4"/>
        <v>0</v>
      </c>
      <c r="H49" s="1">
        <f t="shared" si="4"/>
        <v>0</v>
      </c>
      <c r="I49" s="1">
        <f t="shared" si="4"/>
        <v>0</v>
      </c>
      <c r="J49" s="1">
        <f t="shared" si="4"/>
        <v>0</v>
      </c>
      <c r="K49" s="1">
        <f t="shared" si="4"/>
        <v>0</v>
      </c>
      <c r="L49" s="1">
        <f t="shared" si="4"/>
        <v>0</v>
      </c>
      <c r="M49" s="1">
        <f t="shared" si="2"/>
        <v>0</v>
      </c>
      <c r="P49" s="42" t="s">
        <v>696</v>
      </c>
    </row>
    <row r="50" spans="2:17">
      <c r="B50" s="194"/>
      <c r="C50" s="194"/>
      <c r="D50" s="196"/>
      <c r="E50" s="218"/>
      <c r="F50" s="139"/>
      <c r="G50" s="1">
        <f t="shared" si="4"/>
        <v>0</v>
      </c>
      <c r="H50" s="1">
        <f t="shared" si="4"/>
        <v>0</v>
      </c>
      <c r="I50" s="1">
        <f t="shared" si="4"/>
        <v>0</v>
      </c>
      <c r="J50" s="1">
        <f t="shared" si="4"/>
        <v>0</v>
      </c>
      <c r="K50" s="1">
        <f t="shared" si="4"/>
        <v>0</v>
      </c>
      <c r="L50" s="1">
        <f t="shared" si="4"/>
        <v>0</v>
      </c>
      <c r="M50" s="1">
        <f t="shared" si="2"/>
        <v>0</v>
      </c>
      <c r="O50" s="1" t="s">
        <v>717</v>
      </c>
      <c r="P50" s="1">
        <v>2222227</v>
      </c>
      <c r="Q50" s="1">
        <f>IF(ISERR(DGET(A$3:C$200,4,P49:P50)),,DGET(A$3:C$200,4,P49:P50))</f>
        <v>0</v>
      </c>
    </row>
    <row r="51" spans="2:17">
      <c r="B51" s="194"/>
      <c r="C51" s="194"/>
      <c r="D51" s="196"/>
      <c r="E51" s="218"/>
      <c r="F51" s="139"/>
      <c r="G51" s="1">
        <f t="shared" si="4"/>
        <v>0</v>
      </c>
      <c r="H51" s="1">
        <f t="shared" si="4"/>
        <v>0</v>
      </c>
      <c r="I51" s="1">
        <f t="shared" si="4"/>
        <v>0</v>
      </c>
      <c r="J51" s="1">
        <f t="shared" si="4"/>
        <v>0</v>
      </c>
      <c r="K51" s="1">
        <f t="shared" si="4"/>
        <v>0</v>
      </c>
      <c r="L51" s="1">
        <f t="shared" si="4"/>
        <v>0</v>
      </c>
      <c r="M51" s="1">
        <f t="shared" si="2"/>
        <v>0</v>
      </c>
      <c r="P51" s="42" t="s">
        <v>696</v>
      </c>
    </row>
    <row r="52" spans="2:17">
      <c r="B52" s="194"/>
      <c r="C52" s="194"/>
      <c r="D52" s="196"/>
      <c r="E52" s="218"/>
      <c r="F52" s="139"/>
      <c r="G52" s="1">
        <f t="shared" si="4"/>
        <v>0</v>
      </c>
      <c r="H52" s="1">
        <f t="shared" si="4"/>
        <v>0</v>
      </c>
      <c r="I52" s="1">
        <f t="shared" si="4"/>
        <v>0</v>
      </c>
      <c r="J52" s="1">
        <f t="shared" si="4"/>
        <v>0</v>
      </c>
      <c r="K52" s="1">
        <f t="shared" si="4"/>
        <v>0</v>
      </c>
      <c r="L52" s="1">
        <f t="shared" si="4"/>
        <v>0</v>
      </c>
      <c r="M52" s="1">
        <f t="shared" si="2"/>
        <v>0</v>
      </c>
      <c r="O52" s="1" t="s">
        <v>718</v>
      </c>
      <c r="P52" s="1">
        <v>2222228</v>
      </c>
      <c r="Q52" s="1">
        <f>IF(ISERR(DGET(A$3:C$200,4,P51:P52)),,DGET(A$3:C$200,4,P51:P52))</f>
        <v>0</v>
      </c>
    </row>
    <row r="53" spans="2:17">
      <c r="B53" s="194"/>
      <c r="C53" s="194"/>
      <c r="D53" s="196"/>
      <c r="E53" s="218"/>
      <c r="F53" s="139"/>
      <c r="G53" s="1">
        <f t="shared" si="4"/>
        <v>0</v>
      </c>
      <c r="H53" s="1">
        <f t="shared" si="4"/>
        <v>0</v>
      </c>
      <c r="I53" s="1">
        <f t="shared" si="4"/>
        <v>0</v>
      </c>
      <c r="J53" s="1">
        <f t="shared" si="4"/>
        <v>0</v>
      </c>
      <c r="K53" s="1">
        <f t="shared" si="4"/>
        <v>0</v>
      </c>
      <c r="L53" s="1">
        <f t="shared" si="4"/>
        <v>0</v>
      </c>
      <c r="M53" s="1">
        <f t="shared" si="2"/>
        <v>0</v>
      </c>
      <c r="P53" s="42" t="s">
        <v>696</v>
      </c>
    </row>
    <row r="54" spans="2:17">
      <c r="B54" s="194"/>
      <c r="C54" s="194"/>
      <c r="D54" s="196"/>
      <c r="E54" s="218"/>
      <c r="F54" s="139"/>
      <c r="G54" s="1">
        <f t="shared" si="4"/>
        <v>0</v>
      </c>
      <c r="H54" s="1">
        <f t="shared" si="4"/>
        <v>0</v>
      </c>
      <c r="I54" s="1">
        <f t="shared" si="4"/>
        <v>0</v>
      </c>
      <c r="J54" s="1">
        <f t="shared" si="4"/>
        <v>0</v>
      </c>
      <c r="K54" s="1">
        <f t="shared" si="4"/>
        <v>0</v>
      </c>
      <c r="L54" s="1">
        <f t="shared" si="4"/>
        <v>0</v>
      </c>
      <c r="M54" s="1">
        <f t="shared" si="2"/>
        <v>0</v>
      </c>
      <c r="O54" s="1" t="s">
        <v>719</v>
      </c>
      <c r="P54" s="1">
        <v>2222229</v>
      </c>
      <c r="Q54" s="1">
        <f>IF(ISERR(DGET(A$3:C$200,4,P53:P54)),,DGET(A$3:C$200,4,P53:P54))</f>
        <v>0</v>
      </c>
    </row>
    <row r="55" spans="2:17">
      <c r="B55" s="194"/>
      <c r="C55" s="194"/>
      <c r="D55" s="196"/>
      <c r="E55" s="218"/>
      <c r="F55" s="139"/>
      <c r="G55" s="1">
        <f t="shared" si="4"/>
        <v>0</v>
      </c>
      <c r="H55" s="1">
        <f t="shared" si="4"/>
        <v>0</v>
      </c>
      <c r="I55" s="1">
        <f t="shared" si="4"/>
        <v>0</v>
      </c>
      <c r="J55" s="1">
        <f t="shared" si="4"/>
        <v>0</v>
      </c>
      <c r="K55" s="1">
        <f t="shared" si="4"/>
        <v>0</v>
      </c>
      <c r="L55" s="1">
        <f t="shared" si="4"/>
        <v>0</v>
      </c>
      <c r="M55" s="1">
        <f t="shared" si="2"/>
        <v>0</v>
      </c>
      <c r="P55" s="42" t="s">
        <v>696</v>
      </c>
    </row>
    <row r="56" spans="2:17">
      <c r="B56" s="194"/>
      <c r="C56" s="194"/>
      <c r="D56" s="196"/>
      <c r="E56" s="218"/>
      <c r="F56" s="139"/>
      <c r="G56" s="1">
        <f t="shared" si="4"/>
        <v>0</v>
      </c>
      <c r="H56" s="1">
        <f t="shared" si="4"/>
        <v>0</v>
      </c>
      <c r="I56" s="1">
        <f t="shared" si="4"/>
        <v>0</v>
      </c>
      <c r="J56" s="1">
        <f t="shared" si="4"/>
        <v>0</v>
      </c>
      <c r="K56" s="1">
        <f t="shared" si="4"/>
        <v>0</v>
      </c>
      <c r="L56" s="1">
        <f t="shared" si="4"/>
        <v>0</v>
      </c>
      <c r="M56" s="1">
        <f t="shared" si="2"/>
        <v>0</v>
      </c>
      <c r="O56" s="1" t="s">
        <v>720</v>
      </c>
      <c r="P56" s="1">
        <v>2222230</v>
      </c>
      <c r="Q56" s="1">
        <f>IF(ISERR(DGET(A$3:C$200,4,P55:P56)),,DGET(A$3:C$200,4,P55:P56))</f>
        <v>0</v>
      </c>
    </row>
    <row r="57" spans="2:17">
      <c r="B57" s="194"/>
      <c r="C57" s="194"/>
      <c r="D57" s="196"/>
      <c r="E57" s="218"/>
      <c r="F57" s="139"/>
      <c r="G57" s="1">
        <f t="shared" si="4"/>
        <v>0</v>
      </c>
      <c r="H57" s="1">
        <f t="shared" si="4"/>
        <v>0</v>
      </c>
      <c r="I57" s="1">
        <f t="shared" si="4"/>
        <v>0</v>
      </c>
      <c r="J57" s="1">
        <f t="shared" si="4"/>
        <v>0</v>
      </c>
      <c r="K57" s="1">
        <f t="shared" si="4"/>
        <v>0</v>
      </c>
      <c r="L57" s="1">
        <f t="shared" si="4"/>
        <v>0</v>
      </c>
      <c r="M57" s="1">
        <f t="shared" si="2"/>
        <v>0</v>
      </c>
      <c r="P57" s="42" t="s">
        <v>696</v>
      </c>
    </row>
    <row r="58" spans="2:17">
      <c r="B58" s="194"/>
      <c r="C58" s="194"/>
      <c r="D58" s="196"/>
      <c r="E58" s="218"/>
      <c r="F58" s="139"/>
      <c r="G58" s="1">
        <f t="shared" si="4"/>
        <v>0</v>
      </c>
      <c r="H58" s="1">
        <f t="shared" si="4"/>
        <v>0</v>
      </c>
      <c r="I58" s="1">
        <f t="shared" si="4"/>
        <v>0</v>
      </c>
      <c r="J58" s="1">
        <f t="shared" si="4"/>
        <v>0</v>
      </c>
      <c r="K58" s="1">
        <f t="shared" si="4"/>
        <v>0</v>
      </c>
      <c r="L58" s="1">
        <f t="shared" si="4"/>
        <v>0</v>
      </c>
      <c r="M58" s="1">
        <f t="shared" si="2"/>
        <v>0</v>
      </c>
      <c r="O58" s="1" t="s">
        <v>721</v>
      </c>
      <c r="P58" s="1">
        <v>2222231</v>
      </c>
      <c r="Q58" s="1">
        <f>IF(ISERR(DGET(A$3:C$200,4,P57:P58)),,DGET(A$3:C$200,4,P57:P58))</f>
        <v>0</v>
      </c>
    </row>
    <row r="59" spans="2:17">
      <c r="B59" s="194"/>
      <c r="C59" s="194"/>
      <c r="D59" s="196"/>
      <c r="E59" s="218"/>
      <c r="F59" s="139"/>
      <c r="G59" s="1">
        <f t="shared" si="4"/>
        <v>0</v>
      </c>
      <c r="H59" s="1">
        <f t="shared" si="4"/>
        <v>0</v>
      </c>
      <c r="I59" s="1">
        <f t="shared" si="4"/>
        <v>0</v>
      </c>
      <c r="J59" s="1">
        <f t="shared" si="4"/>
        <v>0</v>
      </c>
      <c r="K59" s="1">
        <f t="shared" si="4"/>
        <v>0</v>
      </c>
      <c r="L59" s="1">
        <f t="shared" si="4"/>
        <v>0</v>
      </c>
      <c r="M59" s="1">
        <f t="shared" si="2"/>
        <v>0</v>
      </c>
      <c r="P59" s="42" t="s">
        <v>696</v>
      </c>
    </row>
    <row r="60" spans="2:17">
      <c r="B60" s="194"/>
      <c r="C60" s="194"/>
      <c r="D60" s="196"/>
      <c r="E60" s="218"/>
      <c r="F60" s="139"/>
      <c r="G60" s="1">
        <f t="shared" si="4"/>
        <v>0</v>
      </c>
      <c r="H60" s="1">
        <f t="shared" si="4"/>
        <v>0</v>
      </c>
      <c r="I60" s="1">
        <f t="shared" si="4"/>
        <v>0</v>
      </c>
      <c r="J60" s="1">
        <f t="shared" si="4"/>
        <v>0</v>
      </c>
      <c r="K60" s="1">
        <f t="shared" si="4"/>
        <v>0</v>
      </c>
      <c r="L60" s="1">
        <f t="shared" si="4"/>
        <v>0</v>
      </c>
      <c r="M60" s="1">
        <f t="shared" si="2"/>
        <v>0</v>
      </c>
      <c r="O60" s="1" t="s">
        <v>722</v>
      </c>
      <c r="P60" s="1">
        <v>2222232</v>
      </c>
      <c r="Q60" s="1">
        <f>IF(ISERR(DGET(A$3:C$200,4,P59:P60)),,DGET(A$3:C$200,4,P59:P60))</f>
        <v>0</v>
      </c>
    </row>
    <row r="61" spans="2:17">
      <c r="B61" s="194"/>
      <c r="C61" s="194"/>
      <c r="D61" s="196"/>
      <c r="E61" s="218"/>
      <c r="F61" s="139"/>
      <c r="G61" s="1">
        <f t="shared" si="4"/>
        <v>0</v>
      </c>
      <c r="H61" s="1">
        <f t="shared" si="4"/>
        <v>0</v>
      </c>
      <c r="I61" s="1">
        <f t="shared" si="4"/>
        <v>0</v>
      </c>
      <c r="J61" s="1">
        <f t="shared" si="4"/>
        <v>0</v>
      </c>
      <c r="K61" s="1">
        <f t="shared" si="4"/>
        <v>0</v>
      </c>
      <c r="L61" s="1">
        <f t="shared" si="4"/>
        <v>0</v>
      </c>
      <c r="M61" s="1">
        <f t="shared" si="2"/>
        <v>0</v>
      </c>
      <c r="P61" s="42" t="s">
        <v>696</v>
      </c>
    </row>
    <row r="62" spans="2:17">
      <c r="B62" s="194"/>
      <c r="C62" s="194"/>
      <c r="D62" s="196"/>
      <c r="E62" s="218"/>
      <c r="F62" s="139"/>
      <c r="G62" s="1">
        <f t="shared" si="4"/>
        <v>0</v>
      </c>
      <c r="H62" s="1">
        <f t="shared" si="4"/>
        <v>0</v>
      </c>
      <c r="I62" s="1">
        <f t="shared" si="4"/>
        <v>0</v>
      </c>
      <c r="J62" s="1">
        <f t="shared" si="4"/>
        <v>0</v>
      </c>
      <c r="K62" s="1">
        <f t="shared" si="4"/>
        <v>0</v>
      </c>
      <c r="L62" s="1">
        <f t="shared" si="4"/>
        <v>0</v>
      </c>
      <c r="M62" s="1">
        <f t="shared" si="2"/>
        <v>0</v>
      </c>
      <c r="O62" s="1" t="s">
        <v>723</v>
      </c>
      <c r="P62" s="1">
        <v>2222233</v>
      </c>
      <c r="Q62" s="1">
        <f>IF(ISERR(DGET(A$3:C$200,4,P61:P62)),,DGET(A$3:C$200,4,P61:P62))</f>
        <v>0</v>
      </c>
    </row>
    <row r="63" spans="2:17">
      <c r="B63" s="194"/>
      <c r="C63" s="194"/>
      <c r="D63" s="196"/>
      <c r="E63" s="218"/>
      <c r="F63" s="139"/>
      <c r="G63" s="1">
        <f t="shared" si="4"/>
        <v>0</v>
      </c>
      <c r="H63" s="1">
        <f t="shared" si="4"/>
        <v>0</v>
      </c>
      <c r="I63" s="1">
        <f t="shared" si="4"/>
        <v>0</v>
      </c>
      <c r="J63" s="1">
        <f t="shared" si="4"/>
        <v>0</v>
      </c>
      <c r="K63" s="1">
        <f t="shared" si="4"/>
        <v>0</v>
      </c>
      <c r="L63" s="1">
        <f t="shared" si="4"/>
        <v>0</v>
      </c>
      <c r="M63" s="1">
        <f t="shared" si="2"/>
        <v>0</v>
      </c>
      <c r="P63" s="42" t="s">
        <v>696</v>
      </c>
    </row>
    <row r="64" spans="2:17">
      <c r="B64" s="194"/>
      <c r="C64" s="194"/>
      <c r="D64" s="196"/>
      <c r="E64" s="218"/>
      <c r="F64" s="139"/>
      <c r="G64" s="1">
        <f t="shared" si="4"/>
        <v>0</v>
      </c>
      <c r="H64" s="1">
        <f t="shared" si="4"/>
        <v>0</v>
      </c>
      <c r="I64" s="1">
        <f t="shared" si="4"/>
        <v>0</v>
      </c>
      <c r="J64" s="1">
        <f t="shared" si="4"/>
        <v>0</v>
      </c>
      <c r="K64" s="1">
        <f t="shared" si="4"/>
        <v>0</v>
      </c>
      <c r="L64" s="1">
        <f t="shared" si="4"/>
        <v>0</v>
      </c>
      <c r="M64" s="1">
        <f t="shared" si="2"/>
        <v>0</v>
      </c>
      <c r="O64" s="1" t="s">
        <v>724</v>
      </c>
      <c r="P64" s="1">
        <v>2222234</v>
      </c>
      <c r="Q64" s="1">
        <f>IF(ISERR(DGET(A$3:C$200,4,P63:P64)),,DGET(A$3:C$200,4,P63:P64))</f>
        <v>0</v>
      </c>
    </row>
    <row r="65" spans="2:17">
      <c r="B65" s="194"/>
      <c r="C65" s="194"/>
      <c r="D65" s="196"/>
      <c r="E65" s="218"/>
      <c r="F65" s="139"/>
      <c r="G65" s="1">
        <f t="shared" si="4"/>
        <v>0</v>
      </c>
      <c r="H65" s="1">
        <f t="shared" si="4"/>
        <v>0</v>
      </c>
      <c r="I65" s="1">
        <f t="shared" si="4"/>
        <v>0</v>
      </c>
      <c r="J65" s="1">
        <f t="shared" si="4"/>
        <v>0</v>
      </c>
      <c r="K65" s="1">
        <f t="shared" si="4"/>
        <v>0</v>
      </c>
      <c r="L65" s="1">
        <f t="shared" si="4"/>
        <v>0</v>
      </c>
      <c r="M65" s="1">
        <f t="shared" si="2"/>
        <v>0</v>
      </c>
      <c r="P65" s="42" t="s">
        <v>696</v>
      </c>
    </row>
    <row r="66" spans="2:17">
      <c r="B66" s="194"/>
      <c r="C66" s="194"/>
      <c r="D66" s="196"/>
      <c r="E66" s="218"/>
      <c r="F66" s="139"/>
      <c r="G66" s="1">
        <f t="shared" si="4"/>
        <v>0</v>
      </c>
      <c r="H66" s="1">
        <f t="shared" si="4"/>
        <v>0</v>
      </c>
      <c r="I66" s="1">
        <f t="shared" si="4"/>
        <v>0</v>
      </c>
      <c r="J66" s="1">
        <f t="shared" si="4"/>
        <v>0</v>
      </c>
      <c r="K66" s="1">
        <f t="shared" si="4"/>
        <v>0</v>
      </c>
      <c r="L66" s="1">
        <f t="shared" si="4"/>
        <v>0</v>
      </c>
      <c r="M66" s="1">
        <f t="shared" si="2"/>
        <v>0</v>
      </c>
      <c r="O66" s="1" t="s">
        <v>725</v>
      </c>
      <c r="P66" s="1">
        <v>2222235</v>
      </c>
      <c r="Q66" s="1">
        <f>IF(ISERR(DGET(A$3:C$200,4,P65:P66)),,DGET(A$3:C$200,4,P65:P66))</f>
        <v>0</v>
      </c>
    </row>
    <row r="67" spans="2:17">
      <c r="B67" s="194"/>
      <c r="C67" s="194"/>
      <c r="D67" s="196"/>
      <c r="E67" s="218"/>
      <c r="F67" s="139"/>
      <c r="G67" s="1">
        <f t="shared" si="4"/>
        <v>0</v>
      </c>
      <c r="H67" s="1">
        <f t="shared" si="4"/>
        <v>0</v>
      </c>
      <c r="I67" s="1">
        <f t="shared" si="4"/>
        <v>0</v>
      </c>
      <c r="J67" s="1">
        <f t="shared" ref="G67:L109" si="5">IF($B67&gt;0,IF(ISERR(FIND(J$3,$B67)),2,1),0)</f>
        <v>0</v>
      </c>
      <c r="K67" s="1">
        <f t="shared" si="5"/>
        <v>0</v>
      </c>
      <c r="L67" s="1">
        <f t="shared" si="5"/>
        <v>0</v>
      </c>
      <c r="M67" s="1">
        <f t="shared" si="2"/>
        <v>0</v>
      </c>
      <c r="P67" s="42" t="s">
        <v>696</v>
      </c>
    </row>
    <row r="68" spans="2:17">
      <c r="B68" s="194"/>
      <c r="C68" s="194"/>
      <c r="D68" s="196"/>
      <c r="E68" s="218"/>
      <c r="F68" s="139"/>
      <c r="G68" s="1">
        <f t="shared" si="5"/>
        <v>0</v>
      </c>
      <c r="H68" s="1">
        <f t="shared" si="5"/>
        <v>0</v>
      </c>
      <c r="I68" s="1">
        <f t="shared" si="5"/>
        <v>0</v>
      </c>
      <c r="J68" s="1">
        <f t="shared" si="5"/>
        <v>0</v>
      </c>
      <c r="K68" s="1">
        <f t="shared" si="5"/>
        <v>0</v>
      </c>
      <c r="L68" s="1">
        <f t="shared" si="5"/>
        <v>0</v>
      </c>
      <c r="M68" s="1">
        <f t="shared" si="2"/>
        <v>0</v>
      </c>
      <c r="O68" s="1" t="s">
        <v>726</v>
      </c>
      <c r="P68" s="1">
        <v>2222236</v>
      </c>
      <c r="Q68" s="1">
        <f>IF(ISERR(DGET(A$3:C$200,4,P67:P68)),,DGET(A$3:C$200,4,P67:P68))</f>
        <v>0</v>
      </c>
    </row>
    <row r="69" spans="2:17">
      <c r="B69" s="194"/>
      <c r="C69" s="194"/>
      <c r="D69" s="196"/>
      <c r="E69" s="218"/>
      <c r="F69" s="139"/>
      <c r="G69" s="1">
        <f t="shared" si="5"/>
        <v>0</v>
      </c>
      <c r="H69" s="1">
        <f t="shared" si="5"/>
        <v>0</v>
      </c>
      <c r="I69" s="1">
        <f t="shared" si="5"/>
        <v>0</v>
      </c>
      <c r="J69" s="1">
        <f t="shared" si="5"/>
        <v>0</v>
      </c>
      <c r="K69" s="1">
        <f t="shared" si="5"/>
        <v>0</v>
      </c>
      <c r="L69" s="1">
        <f t="shared" si="5"/>
        <v>0</v>
      </c>
      <c r="M69" s="1">
        <f t="shared" ref="M69:M132" si="6">IF($B69&gt;0,IF(ISERR(FIND(M$3,$B69)),2,10),0)</f>
        <v>0</v>
      </c>
      <c r="P69" s="42" t="s">
        <v>696</v>
      </c>
    </row>
    <row r="70" spans="2:17">
      <c r="B70" s="194"/>
      <c r="C70" s="194"/>
      <c r="D70" s="196"/>
      <c r="E70" s="218"/>
      <c r="F70" s="139"/>
      <c r="G70" s="1">
        <f t="shared" si="5"/>
        <v>0</v>
      </c>
      <c r="H70" s="1">
        <f t="shared" si="5"/>
        <v>0</v>
      </c>
      <c r="I70" s="1">
        <f t="shared" si="5"/>
        <v>0</v>
      </c>
      <c r="J70" s="1">
        <f t="shared" si="5"/>
        <v>0</v>
      </c>
      <c r="K70" s="1">
        <f t="shared" si="5"/>
        <v>0</v>
      </c>
      <c r="L70" s="1">
        <f t="shared" si="5"/>
        <v>0</v>
      </c>
      <c r="M70" s="1">
        <f t="shared" si="6"/>
        <v>0</v>
      </c>
      <c r="O70" s="1" t="s">
        <v>727</v>
      </c>
      <c r="P70" s="1">
        <v>22222210</v>
      </c>
      <c r="Q70" s="1">
        <f>IF(ISERR(DGET(A$3:C$200,4,P69:P70)),,DGET(A$3:C$200,4,P69:P70))</f>
        <v>0</v>
      </c>
    </row>
    <row r="71" spans="2:17">
      <c r="B71" s="194"/>
      <c r="C71" s="194"/>
      <c r="D71" s="196"/>
      <c r="E71" s="218"/>
      <c r="F71" s="139"/>
      <c r="G71" s="1">
        <f t="shared" si="5"/>
        <v>0</v>
      </c>
      <c r="H71" s="1">
        <f t="shared" si="5"/>
        <v>0</v>
      </c>
      <c r="I71" s="1">
        <f t="shared" si="5"/>
        <v>0</v>
      </c>
      <c r="J71" s="1">
        <f t="shared" si="5"/>
        <v>0</v>
      </c>
      <c r="K71" s="1">
        <f t="shared" si="5"/>
        <v>0</v>
      </c>
      <c r="L71" s="1">
        <f t="shared" si="5"/>
        <v>0</v>
      </c>
      <c r="M71" s="1">
        <f t="shared" si="6"/>
        <v>0</v>
      </c>
      <c r="P71" s="42" t="s">
        <v>696</v>
      </c>
    </row>
    <row r="72" spans="2:17">
      <c r="B72" s="194"/>
      <c r="C72" s="194"/>
      <c r="D72" s="196"/>
      <c r="E72" s="218"/>
      <c r="F72" s="139"/>
      <c r="G72" s="1">
        <f t="shared" si="5"/>
        <v>0</v>
      </c>
      <c r="H72" s="1">
        <f t="shared" si="5"/>
        <v>0</v>
      </c>
      <c r="I72" s="1">
        <f t="shared" si="5"/>
        <v>0</v>
      </c>
      <c r="J72" s="1">
        <f t="shared" si="5"/>
        <v>0</v>
      </c>
      <c r="K72" s="1">
        <f t="shared" si="5"/>
        <v>0</v>
      </c>
      <c r="L72" s="1">
        <f t="shared" si="5"/>
        <v>0</v>
      </c>
      <c r="M72" s="1">
        <f t="shared" si="6"/>
        <v>0</v>
      </c>
      <c r="O72" s="1" t="s">
        <v>728</v>
      </c>
      <c r="P72" s="1">
        <v>22222211</v>
      </c>
      <c r="Q72" s="1">
        <f>IF(ISERR(DGET(A$3:C$200,4,P71:P72)),,DGET(A$3:C$200,4,P71:P72))</f>
        <v>0</v>
      </c>
    </row>
    <row r="73" spans="2:17">
      <c r="B73" s="194"/>
      <c r="C73" s="194"/>
      <c r="D73" s="196"/>
      <c r="E73" s="218"/>
      <c r="F73" s="139"/>
      <c r="G73" s="1">
        <f t="shared" si="5"/>
        <v>0</v>
      </c>
      <c r="H73" s="1">
        <f t="shared" si="5"/>
        <v>0</v>
      </c>
      <c r="I73" s="1">
        <f t="shared" si="5"/>
        <v>0</v>
      </c>
      <c r="J73" s="1">
        <f t="shared" si="5"/>
        <v>0</v>
      </c>
      <c r="K73" s="1">
        <f t="shared" si="5"/>
        <v>0</v>
      </c>
      <c r="L73" s="1">
        <f t="shared" si="5"/>
        <v>0</v>
      </c>
      <c r="M73" s="1">
        <f t="shared" si="6"/>
        <v>0</v>
      </c>
      <c r="P73" s="42" t="s">
        <v>696</v>
      </c>
    </row>
    <row r="74" spans="2:17">
      <c r="B74" s="194"/>
      <c r="C74" s="194"/>
      <c r="D74" s="196"/>
      <c r="E74" s="218"/>
      <c r="F74" s="139"/>
      <c r="G74" s="1">
        <f t="shared" si="5"/>
        <v>0</v>
      </c>
      <c r="H74" s="1">
        <f t="shared" si="5"/>
        <v>0</v>
      </c>
      <c r="I74" s="1">
        <f t="shared" si="5"/>
        <v>0</v>
      </c>
      <c r="J74" s="1">
        <f t="shared" si="5"/>
        <v>0</v>
      </c>
      <c r="K74" s="1">
        <f t="shared" si="5"/>
        <v>0</v>
      </c>
      <c r="L74" s="1">
        <f t="shared" si="5"/>
        <v>0</v>
      </c>
      <c r="M74" s="1">
        <f t="shared" si="6"/>
        <v>0</v>
      </c>
      <c r="O74" s="1" t="s">
        <v>729</v>
      </c>
      <c r="P74" s="1">
        <v>22222212</v>
      </c>
      <c r="Q74" s="1">
        <f>IF(ISERR(DGET(A$3:C$200,4,P73:P74)),,DGET(A$3:C$200,4,P73:P74))</f>
        <v>0</v>
      </c>
    </row>
    <row r="75" spans="2:17">
      <c r="B75" s="194"/>
      <c r="C75" s="194"/>
      <c r="D75" s="196"/>
      <c r="E75" s="218"/>
      <c r="F75" s="139"/>
      <c r="G75" s="1">
        <f t="shared" si="5"/>
        <v>0</v>
      </c>
      <c r="H75" s="1">
        <f t="shared" si="5"/>
        <v>0</v>
      </c>
      <c r="I75" s="1">
        <f t="shared" si="5"/>
        <v>0</v>
      </c>
      <c r="J75" s="1">
        <f t="shared" si="5"/>
        <v>0</v>
      </c>
      <c r="K75" s="1">
        <f t="shared" si="5"/>
        <v>0</v>
      </c>
      <c r="L75" s="1">
        <f t="shared" si="5"/>
        <v>0</v>
      </c>
      <c r="M75" s="1">
        <f t="shared" si="6"/>
        <v>0</v>
      </c>
      <c r="P75" s="42" t="s">
        <v>696</v>
      </c>
    </row>
    <row r="76" spans="2:17">
      <c r="B76" s="194"/>
      <c r="C76" s="194"/>
      <c r="D76" s="196"/>
      <c r="E76" s="218"/>
      <c r="F76" s="139"/>
      <c r="G76" s="1">
        <f t="shared" si="5"/>
        <v>0</v>
      </c>
      <c r="H76" s="1">
        <f t="shared" si="5"/>
        <v>0</v>
      </c>
      <c r="I76" s="1">
        <f t="shared" si="5"/>
        <v>0</v>
      </c>
      <c r="J76" s="1">
        <f t="shared" si="5"/>
        <v>0</v>
      </c>
      <c r="K76" s="1">
        <f t="shared" si="5"/>
        <v>0</v>
      </c>
      <c r="L76" s="1">
        <f t="shared" si="5"/>
        <v>0</v>
      </c>
      <c r="M76" s="1">
        <f t="shared" si="6"/>
        <v>0</v>
      </c>
      <c r="O76" s="1" t="s">
        <v>730</v>
      </c>
      <c r="P76" s="1">
        <v>22222213</v>
      </c>
      <c r="Q76" s="1">
        <f>IF(ISERR(DGET(A$3:C$200,4,P75:P76)),,DGET(A$3:C$200,4,P75:P76))</f>
        <v>0</v>
      </c>
    </row>
    <row r="77" spans="2:17">
      <c r="B77" s="194"/>
      <c r="C77" s="194"/>
      <c r="D77" s="196"/>
      <c r="E77" s="218"/>
      <c r="F77" s="139"/>
      <c r="G77" s="1">
        <f t="shared" si="5"/>
        <v>0</v>
      </c>
      <c r="H77" s="1">
        <f t="shared" si="5"/>
        <v>0</v>
      </c>
      <c r="I77" s="1">
        <f t="shared" si="5"/>
        <v>0</v>
      </c>
      <c r="J77" s="1">
        <f t="shared" si="5"/>
        <v>0</v>
      </c>
      <c r="K77" s="1">
        <f t="shared" si="5"/>
        <v>0</v>
      </c>
      <c r="L77" s="1">
        <f t="shared" si="5"/>
        <v>0</v>
      </c>
      <c r="M77" s="1">
        <f t="shared" si="6"/>
        <v>0</v>
      </c>
      <c r="P77" s="42" t="s">
        <v>696</v>
      </c>
    </row>
    <row r="78" spans="2:17">
      <c r="B78" s="194"/>
      <c r="C78" s="194"/>
      <c r="D78" s="196"/>
      <c r="E78" s="218"/>
      <c r="F78" s="139"/>
      <c r="G78" s="1">
        <f t="shared" si="5"/>
        <v>0</v>
      </c>
      <c r="H78" s="1">
        <f t="shared" si="5"/>
        <v>0</v>
      </c>
      <c r="I78" s="1">
        <f t="shared" si="5"/>
        <v>0</v>
      </c>
      <c r="J78" s="1">
        <f t="shared" si="5"/>
        <v>0</v>
      </c>
      <c r="K78" s="1">
        <f t="shared" si="5"/>
        <v>0</v>
      </c>
      <c r="L78" s="1">
        <f t="shared" si="5"/>
        <v>0</v>
      </c>
      <c r="M78" s="1">
        <f t="shared" si="6"/>
        <v>0</v>
      </c>
      <c r="O78" s="1" t="s">
        <v>731</v>
      </c>
      <c r="P78" s="1">
        <v>22222214</v>
      </c>
      <c r="Q78" s="1">
        <f>IF(ISERR(DGET(A$3:C$200,4,P77:P78)),,DGET(A$3:C$200,4,P77:P78))</f>
        <v>0</v>
      </c>
    </row>
    <row r="79" spans="2:17">
      <c r="B79" s="194"/>
      <c r="C79" s="194"/>
      <c r="D79" s="196"/>
      <c r="E79" s="218"/>
      <c r="F79" s="139"/>
      <c r="G79" s="1">
        <f t="shared" si="5"/>
        <v>0</v>
      </c>
      <c r="H79" s="1">
        <f t="shared" si="5"/>
        <v>0</v>
      </c>
      <c r="I79" s="1">
        <f t="shared" si="5"/>
        <v>0</v>
      </c>
      <c r="J79" s="1">
        <f t="shared" si="5"/>
        <v>0</v>
      </c>
      <c r="K79" s="1">
        <f t="shared" si="5"/>
        <v>0</v>
      </c>
      <c r="L79" s="1">
        <f t="shared" si="5"/>
        <v>0</v>
      </c>
      <c r="M79" s="1">
        <f t="shared" si="6"/>
        <v>0</v>
      </c>
    </row>
    <row r="80" spans="2:17">
      <c r="B80" s="194"/>
      <c r="C80" s="194"/>
      <c r="D80" s="196"/>
      <c r="E80" s="218"/>
      <c r="F80" s="139"/>
      <c r="G80" s="1">
        <f t="shared" si="5"/>
        <v>0</v>
      </c>
      <c r="H80" s="1">
        <f t="shared" si="5"/>
        <v>0</v>
      </c>
      <c r="I80" s="1">
        <f t="shared" si="5"/>
        <v>0</v>
      </c>
      <c r="J80" s="1">
        <f t="shared" si="5"/>
        <v>0</v>
      </c>
      <c r="K80" s="1">
        <f t="shared" si="5"/>
        <v>0</v>
      </c>
      <c r="L80" s="1">
        <f t="shared" si="5"/>
        <v>0</v>
      </c>
      <c r="M80" s="1">
        <f t="shared" si="6"/>
        <v>0</v>
      </c>
    </row>
    <row r="81" spans="2:13">
      <c r="B81" s="194"/>
      <c r="C81" s="194"/>
      <c r="D81" s="196"/>
      <c r="E81" s="218"/>
      <c r="F81" s="139"/>
      <c r="G81" s="1">
        <f t="shared" si="5"/>
        <v>0</v>
      </c>
      <c r="H81" s="1">
        <f t="shared" si="5"/>
        <v>0</v>
      </c>
      <c r="I81" s="1">
        <f t="shared" si="5"/>
        <v>0</v>
      </c>
      <c r="J81" s="1">
        <f t="shared" si="5"/>
        <v>0</v>
      </c>
      <c r="K81" s="1">
        <f t="shared" si="5"/>
        <v>0</v>
      </c>
      <c r="L81" s="1">
        <f t="shared" si="5"/>
        <v>0</v>
      </c>
      <c r="M81" s="1">
        <f t="shared" si="6"/>
        <v>0</v>
      </c>
    </row>
    <row r="82" spans="2:13">
      <c r="B82" s="194"/>
      <c r="C82" s="194"/>
      <c r="D82" s="196"/>
      <c r="E82" s="218"/>
      <c r="F82" s="139"/>
      <c r="G82" s="1">
        <f t="shared" si="5"/>
        <v>0</v>
      </c>
      <c r="H82" s="1">
        <f t="shared" si="5"/>
        <v>0</v>
      </c>
      <c r="I82" s="1">
        <f t="shared" si="5"/>
        <v>0</v>
      </c>
      <c r="J82" s="1">
        <f t="shared" si="5"/>
        <v>0</v>
      </c>
      <c r="K82" s="1">
        <f t="shared" si="5"/>
        <v>0</v>
      </c>
      <c r="L82" s="1">
        <f t="shared" si="5"/>
        <v>0</v>
      </c>
      <c r="M82" s="1">
        <f t="shared" si="6"/>
        <v>0</v>
      </c>
    </row>
    <row r="83" spans="2:13">
      <c r="B83" s="194"/>
      <c r="C83" s="194"/>
      <c r="D83" s="196"/>
      <c r="E83" s="218"/>
      <c r="F83" s="139"/>
      <c r="G83" s="1">
        <f t="shared" si="5"/>
        <v>0</v>
      </c>
      <c r="H83" s="1">
        <f t="shared" si="5"/>
        <v>0</v>
      </c>
      <c r="I83" s="1">
        <f t="shared" si="5"/>
        <v>0</v>
      </c>
      <c r="J83" s="1">
        <f t="shared" si="5"/>
        <v>0</v>
      </c>
      <c r="K83" s="1">
        <f t="shared" si="5"/>
        <v>0</v>
      </c>
      <c r="L83" s="1">
        <f t="shared" si="5"/>
        <v>0</v>
      </c>
      <c r="M83" s="1">
        <f t="shared" si="6"/>
        <v>0</v>
      </c>
    </row>
    <row r="84" spans="2:13">
      <c r="B84" s="194"/>
      <c r="C84" s="194"/>
      <c r="D84" s="196"/>
      <c r="E84" s="218"/>
      <c r="F84" s="139"/>
      <c r="G84" s="1">
        <f t="shared" si="5"/>
        <v>0</v>
      </c>
      <c r="H84" s="1">
        <f t="shared" si="5"/>
        <v>0</v>
      </c>
      <c r="I84" s="1">
        <f t="shared" si="5"/>
        <v>0</v>
      </c>
      <c r="J84" s="1">
        <f t="shared" si="5"/>
        <v>0</v>
      </c>
      <c r="K84" s="1">
        <f t="shared" si="5"/>
        <v>0</v>
      </c>
      <c r="L84" s="1">
        <f t="shared" si="5"/>
        <v>0</v>
      </c>
      <c r="M84" s="1">
        <f t="shared" si="6"/>
        <v>0</v>
      </c>
    </row>
    <row r="85" spans="2:13">
      <c r="B85" s="194"/>
      <c r="C85" s="194"/>
      <c r="D85" s="196"/>
      <c r="E85" s="218"/>
      <c r="F85" s="139"/>
      <c r="G85" s="1">
        <f t="shared" si="5"/>
        <v>0</v>
      </c>
      <c r="H85" s="1">
        <f t="shared" si="5"/>
        <v>0</v>
      </c>
      <c r="I85" s="1">
        <f t="shared" si="5"/>
        <v>0</v>
      </c>
      <c r="J85" s="1">
        <f t="shared" si="5"/>
        <v>0</v>
      </c>
      <c r="K85" s="1">
        <f t="shared" si="5"/>
        <v>0</v>
      </c>
      <c r="L85" s="1">
        <f t="shared" si="5"/>
        <v>0</v>
      </c>
      <c r="M85" s="1">
        <f t="shared" si="6"/>
        <v>0</v>
      </c>
    </row>
    <row r="86" spans="2:13">
      <c r="B86" s="194"/>
      <c r="C86" s="194"/>
      <c r="D86" s="196"/>
      <c r="E86" s="218"/>
      <c r="F86" s="139"/>
      <c r="G86" s="1">
        <f t="shared" si="5"/>
        <v>0</v>
      </c>
      <c r="H86" s="1">
        <f t="shared" si="5"/>
        <v>0</v>
      </c>
      <c r="I86" s="1">
        <f t="shared" si="5"/>
        <v>0</v>
      </c>
      <c r="J86" s="1">
        <f t="shared" si="5"/>
        <v>0</v>
      </c>
      <c r="K86" s="1">
        <f t="shared" si="5"/>
        <v>0</v>
      </c>
      <c r="L86" s="1">
        <f t="shared" si="5"/>
        <v>0</v>
      </c>
      <c r="M86" s="1">
        <f t="shared" si="6"/>
        <v>0</v>
      </c>
    </row>
    <row r="87" spans="2:13">
      <c r="B87" s="194"/>
      <c r="C87" s="194"/>
      <c r="D87" s="196"/>
      <c r="E87" s="218"/>
      <c r="F87" s="139"/>
      <c r="G87" s="1">
        <f t="shared" si="5"/>
        <v>0</v>
      </c>
      <c r="H87" s="1">
        <f t="shared" si="5"/>
        <v>0</v>
      </c>
      <c r="I87" s="1">
        <f t="shared" si="5"/>
        <v>0</v>
      </c>
      <c r="J87" s="1">
        <f t="shared" si="5"/>
        <v>0</v>
      </c>
      <c r="K87" s="1">
        <f t="shared" si="5"/>
        <v>0</v>
      </c>
      <c r="L87" s="1">
        <f t="shared" si="5"/>
        <v>0</v>
      </c>
      <c r="M87" s="1">
        <f t="shared" si="6"/>
        <v>0</v>
      </c>
    </row>
    <row r="88" spans="2:13">
      <c r="B88" s="194"/>
      <c r="C88" s="194"/>
      <c r="D88" s="196"/>
      <c r="E88" s="218"/>
      <c r="F88" s="139"/>
      <c r="G88" s="1">
        <f t="shared" si="5"/>
        <v>0</v>
      </c>
      <c r="H88" s="1">
        <f t="shared" si="5"/>
        <v>0</v>
      </c>
      <c r="I88" s="1">
        <f t="shared" si="5"/>
        <v>0</v>
      </c>
      <c r="J88" s="1">
        <f t="shared" si="5"/>
        <v>0</v>
      </c>
      <c r="K88" s="1">
        <f t="shared" si="5"/>
        <v>0</v>
      </c>
      <c r="L88" s="1">
        <f t="shared" si="5"/>
        <v>0</v>
      </c>
      <c r="M88" s="1">
        <f t="shared" si="6"/>
        <v>0</v>
      </c>
    </row>
    <row r="89" spans="2:13">
      <c r="B89" s="194"/>
      <c r="C89" s="194"/>
      <c r="D89" s="196"/>
      <c r="E89" s="218"/>
      <c r="F89" s="139"/>
      <c r="G89" s="1">
        <f t="shared" si="5"/>
        <v>0</v>
      </c>
      <c r="H89" s="1">
        <f t="shared" si="5"/>
        <v>0</v>
      </c>
      <c r="I89" s="1">
        <f t="shared" si="5"/>
        <v>0</v>
      </c>
      <c r="J89" s="1">
        <f t="shared" si="5"/>
        <v>0</v>
      </c>
      <c r="K89" s="1">
        <f t="shared" si="5"/>
        <v>0</v>
      </c>
      <c r="L89" s="1">
        <f t="shared" si="5"/>
        <v>0</v>
      </c>
      <c r="M89" s="1">
        <f t="shared" si="6"/>
        <v>0</v>
      </c>
    </row>
    <row r="90" spans="2:13">
      <c r="B90" s="194"/>
      <c r="C90" s="194"/>
      <c r="D90" s="196"/>
      <c r="E90" s="218"/>
      <c r="F90" s="139"/>
      <c r="G90" s="1">
        <f t="shared" si="5"/>
        <v>0</v>
      </c>
      <c r="H90" s="1">
        <f t="shared" si="5"/>
        <v>0</v>
      </c>
      <c r="I90" s="1">
        <f t="shared" si="5"/>
        <v>0</v>
      </c>
      <c r="J90" s="1">
        <f t="shared" si="5"/>
        <v>0</v>
      </c>
      <c r="K90" s="1">
        <f t="shared" si="5"/>
        <v>0</v>
      </c>
      <c r="L90" s="1">
        <f t="shared" si="5"/>
        <v>0</v>
      </c>
      <c r="M90" s="1">
        <f t="shared" si="6"/>
        <v>0</v>
      </c>
    </row>
    <row r="91" spans="2:13">
      <c r="B91" s="194"/>
      <c r="C91" s="194"/>
      <c r="D91" s="196"/>
      <c r="E91" s="218"/>
      <c r="F91" s="139"/>
      <c r="G91" s="1">
        <f t="shared" si="5"/>
        <v>0</v>
      </c>
      <c r="H91" s="1">
        <f t="shared" si="5"/>
        <v>0</v>
      </c>
      <c r="I91" s="1">
        <f t="shared" si="5"/>
        <v>0</v>
      </c>
      <c r="J91" s="1">
        <f t="shared" si="5"/>
        <v>0</v>
      </c>
      <c r="K91" s="1">
        <f t="shared" si="5"/>
        <v>0</v>
      </c>
      <c r="L91" s="1">
        <f t="shared" si="5"/>
        <v>0</v>
      </c>
      <c r="M91" s="1">
        <f t="shared" si="6"/>
        <v>0</v>
      </c>
    </row>
    <row r="92" spans="2:13">
      <c r="B92" s="194"/>
      <c r="C92" s="194"/>
      <c r="D92" s="196"/>
      <c r="E92" s="218"/>
      <c r="F92" s="139"/>
      <c r="G92" s="1">
        <f t="shared" si="5"/>
        <v>0</v>
      </c>
      <c r="H92" s="1">
        <f t="shared" si="5"/>
        <v>0</v>
      </c>
      <c r="I92" s="1">
        <f t="shared" si="5"/>
        <v>0</v>
      </c>
      <c r="J92" s="1">
        <f t="shared" si="5"/>
        <v>0</v>
      </c>
      <c r="K92" s="1">
        <f t="shared" si="5"/>
        <v>0</v>
      </c>
      <c r="L92" s="1">
        <f t="shared" si="5"/>
        <v>0</v>
      </c>
      <c r="M92" s="1">
        <f t="shared" si="6"/>
        <v>0</v>
      </c>
    </row>
    <row r="93" spans="2:13">
      <c r="B93" s="194"/>
      <c r="C93" s="194"/>
      <c r="D93" s="196"/>
      <c r="E93" s="218"/>
      <c r="F93" s="139"/>
      <c r="G93" s="1">
        <f t="shared" si="5"/>
        <v>0</v>
      </c>
      <c r="H93" s="1">
        <f t="shared" si="5"/>
        <v>0</v>
      </c>
      <c r="I93" s="1">
        <f t="shared" si="5"/>
        <v>0</v>
      </c>
      <c r="J93" s="1">
        <f t="shared" si="5"/>
        <v>0</v>
      </c>
      <c r="K93" s="1">
        <f t="shared" si="5"/>
        <v>0</v>
      </c>
      <c r="L93" s="1">
        <f t="shared" si="5"/>
        <v>0</v>
      </c>
      <c r="M93" s="1">
        <f t="shared" si="6"/>
        <v>0</v>
      </c>
    </row>
    <row r="94" spans="2:13">
      <c r="B94" s="194"/>
      <c r="C94" s="194"/>
      <c r="D94" s="196"/>
      <c r="E94" s="218"/>
      <c r="F94" s="139"/>
      <c r="G94" s="1">
        <f t="shared" si="5"/>
        <v>0</v>
      </c>
      <c r="H94" s="1">
        <f t="shared" si="5"/>
        <v>0</v>
      </c>
      <c r="I94" s="1">
        <f t="shared" si="5"/>
        <v>0</v>
      </c>
      <c r="J94" s="1">
        <f t="shared" si="5"/>
        <v>0</v>
      </c>
      <c r="K94" s="1">
        <f t="shared" si="5"/>
        <v>0</v>
      </c>
      <c r="L94" s="1">
        <f t="shared" si="5"/>
        <v>0</v>
      </c>
      <c r="M94" s="1">
        <f t="shared" si="6"/>
        <v>0</v>
      </c>
    </row>
    <row r="95" spans="2:13">
      <c r="B95" s="194"/>
      <c r="C95" s="194"/>
      <c r="D95" s="196"/>
      <c r="E95" s="218"/>
      <c r="F95" s="139"/>
      <c r="G95" s="1">
        <f t="shared" si="5"/>
        <v>0</v>
      </c>
      <c r="H95" s="1">
        <f t="shared" si="5"/>
        <v>0</v>
      </c>
      <c r="I95" s="1">
        <f t="shared" si="5"/>
        <v>0</v>
      </c>
      <c r="J95" s="1">
        <f t="shared" si="5"/>
        <v>0</v>
      </c>
      <c r="K95" s="1">
        <f t="shared" si="5"/>
        <v>0</v>
      </c>
      <c r="L95" s="1">
        <f t="shared" si="5"/>
        <v>0</v>
      </c>
      <c r="M95" s="1">
        <f t="shared" si="6"/>
        <v>0</v>
      </c>
    </row>
    <row r="96" spans="2:13">
      <c r="B96" s="194"/>
      <c r="C96" s="194"/>
      <c r="D96" s="196"/>
      <c r="E96" s="218"/>
      <c r="F96" s="139"/>
      <c r="G96" s="1">
        <f t="shared" si="5"/>
        <v>0</v>
      </c>
      <c r="H96" s="1">
        <f t="shared" si="5"/>
        <v>0</v>
      </c>
      <c r="I96" s="1">
        <f t="shared" si="5"/>
        <v>0</v>
      </c>
      <c r="J96" s="1">
        <f t="shared" si="5"/>
        <v>0</v>
      </c>
      <c r="K96" s="1">
        <f t="shared" si="5"/>
        <v>0</v>
      </c>
      <c r="L96" s="1">
        <f t="shared" si="5"/>
        <v>0</v>
      </c>
      <c r="M96" s="1">
        <f t="shared" si="6"/>
        <v>0</v>
      </c>
    </row>
    <row r="97" spans="2:13">
      <c r="B97" s="194"/>
      <c r="C97" s="194"/>
      <c r="D97" s="196"/>
      <c r="E97" s="218"/>
      <c r="F97" s="139"/>
      <c r="G97" s="1">
        <f t="shared" si="5"/>
        <v>0</v>
      </c>
      <c r="H97" s="1">
        <f t="shared" si="5"/>
        <v>0</v>
      </c>
      <c r="I97" s="1">
        <f t="shared" si="5"/>
        <v>0</v>
      </c>
      <c r="J97" s="1">
        <f t="shared" si="5"/>
        <v>0</v>
      </c>
      <c r="K97" s="1">
        <f t="shared" si="5"/>
        <v>0</v>
      </c>
      <c r="L97" s="1">
        <f t="shared" si="5"/>
        <v>0</v>
      </c>
      <c r="M97" s="1">
        <f t="shared" si="6"/>
        <v>0</v>
      </c>
    </row>
    <row r="98" spans="2:13">
      <c r="B98" s="194"/>
      <c r="C98" s="194"/>
      <c r="D98" s="196"/>
      <c r="E98" s="218"/>
      <c r="F98" s="139"/>
      <c r="G98" s="1">
        <f t="shared" si="5"/>
        <v>0</v>
      </c>
      <c r="H98" s="1">
        <f t="shared" si="5"/>
        <v>0</v>
      </c>
      <c r="I98" s="1">
        <f t="shared" si="5"/>
        <v>0</v>
      </c>
      <c r="J98" s="1">
        <f t="shared" si="5"/>
        <v>0</v>
      </c>
      <c r="K98" s="1">
        <f t="shared" si="5"/>
        <v>0</v>
      </c>
      <c r="L98" s="1">
        <f t="shared" si="5"/>
        <v>0</v>
      </c>
      <c r="M98" s="1">
        <f t="shared" si="6"/>
        <v>0</v>
      </c>
    </row>
    <row r="99" spans="2:13">
      <c r="B99" s="194"/>
      <c r="C99" s="194"/>
      <c r="D99" s="196"/>
      <c r="E99" s="218"/>
      <c r="F99" s="139"/>
      <c r="G99" s="1">
        <f t="shared" si="5"/>
        <v>0</v>
      </c>
      <c r="H99" s="1">
        <f t="shared" si="5"/>
        <v>0</v>
      </c>
      <c r="I99" s="1">
        <f t="shared" si="5"/>
        <v>0</v>
      </c>
      <c r="J99" s="1">
        <f t="shared" si="5"/>
        <v>0</v>
      </c>
      <c r="K99" s="1">
        <f t="shared" si="5"/>
        <v>0</v>
      </c>
      <c r="L99" s="1">
        <f t="shared" si="5"/>
        <v>0</v>
      </c>
      <c r="M99" s="1">
        <f t="shared" si="6"/>
        <v>0</v>
      </c>
    </row>
    <row r="100" spans="2:13">
      <c r="B100" s="194"/>
      <c r="C100" s="194"/>
      <c r="D100" s="196"/>
      <c r="E100" s="218"/>
      <c r="F100" s="139"/>
      <c r="G100" s="1">
        <f t="shared" si="5"/>
        <v>0</v>
      </c>
      <c r="H100" s="1">
        <f t="shared" si="5"/>
        <v>0</v>
      </c>
      <c r="I100" s="1">
        <f t="shared" si="5"/>
        <v>0</v>
      </c>
      <c r="J100" s="1">
        <f t="shared" si="5"/>
        <v>0</v>
      </c>
      <c r="K100" s="1">
        <f t="shared" si="5"/>
        <v>0</v>
      </c>
      <c r="L100" s="1">
        <f t="shared" si="5"/>
        <v>0</v>
      </c>
      <c r="M100" s="1">
        <f t="shared" si="6"/>
        <v>0</v>
      </c>
    </row>
    <row r="101" spans="2:13">
      <c r="B101" s="194"/>
      <c r="C101" s="194"/>
      <c r="D101" s="196"/>
      <c r="E101" s="218"/>
      <c r="F101" s="139"/>
      <c r="G101" s="1">
        <f t="shared" si="5"/>
        <v>0</v>
      </c>
      <c r="H101" s="1">
        <f t="shared" si="5"/>
        <v>0</v>
      </c>
      <c r="I101" s="1">
        <f t="shared" si="5"/>
        <v>0</v>
      </c>
      <c r="J101" s="1">
        <f t="shared" si="5"/>
        <v>0</v>
      </c>
      <c r="K101" s="1">
        <f t="shared" si="5"/>
        <v>0</v>
      </c>
      <c r="L101" s="1">
        <f t="shared" si="5"/>
        <v>0</v>
      </c>
      <c r="M101" s="1">
        <f t="shared" si="6"/>
        <v>0</v>
      </c>
    </row>
    <row r="102" spans="2:13">
      <c r="B102" s="194"/>
      <c r="C102" s="194"/>
      <c r="D102" s="196"/>
      <c r="E102" s="218"/>
      <c r="F102" s="139"/>
      <c r="G102" s="1">
        <f t="shared" si="5"/>
        <v>0</v>
      </c>
      <c r="H102" s="1">
        <f t="shared" si="5"/>
        <v>0</v>
      </c>
      <c r="I102" s="1">
        <f t="shared" si="5"/>
        <v>0</v>
      </c>
      <c r="J102" s="1">
        <f t="shared" si="5"/>
        <v>0</v>
      </c>
      <c r="K102" s="1">
        <f t="shared" si="5"/>
        <v>0</v>
      </c>
      <c r="L102" s="1">
        <f t="shared" si="5"/>
        <v>0</v>
      </c>
      <c r="M102" s="1">
        <f t="shared" si="6"/>
        <v>0</v>
      </c>
    </row>
    <row r="103" spans="2:13">
      <c r="B103" s="194"/>
      <c r="C103" s="194"/>
      <c r="D103" s="196"/>
      <c r="E103" s="218"/>
      <c r="F103" s="139"/>
      <c r="G103" s="1">
        <f t="shared" si="5"/>
        <v>0</v>
      </c>
      <c r="H103" s="1">
        <f t="shared" si="5"/>
        <v>0</v>
      </c>
      <c r="I103" s="1">
        <f t="shared" si="5"/>
        <v>0</v>
      </c>
      <c r="J103" s="1">
        <f t="shared" si="5"/>
        <v>0</v>
      </c>
      <c r="K103" s="1">
        <f t="shared" si="5"/>
        <v>0</v>
      </c>
      <c r="L103" s="1">
        <f t="shared" si="5"/>
        <v>0</v>
      </c>
      <c r="M103" s="1">
        <f t="shared" si="6"/>
        <v>0</v>
      </c>
    </row>
    <row r="104" spans="2:13">
      <c r="B104" s="194"/>
      <c r="C104" s="194"/>
      <c r="D104" s="196"/>
      <c r="E104" s="218"/>
      <c r="F104" s="139"/>
      <c r="G104" s="1">
        <f t="shared" si="5"/>
        <v>0</v>
      </c>
      <c r="H104" s="1">
        <f t="shared" si="5"/>
        <v>0</v>
      </c>
      <c r="I104" s="1">
        <f t="shared" si="5"/>
        <v>0</v>
      </c>
      <c r="J104" s="1">
        <f t="shared" si="5"/>
        <v>0</v>
      </c>
      <c r="K104" s="1">
        <f t="shared" si="5"/>
        <v>0</v>
      </c>
      <c r="L104" s="1">
        <f t="shared" si="5"/>
        <v>0</v>
      </c>
      <c r="M104" s="1">
        <f t="shared" si="6"/>
        <v>0</v>
      </c>
    </row>
    <row r="105" spans="2:13">
      <c r="B105" s="194"/>
      <c r="C105" s="194"/>
      <c r="D105" s="196"/>
      <c r="E105" s="218"/>
      <c r="F105" s="139"/>
      <c r="G105" s="1">
        <f t="shared" si="5"/>
        <v>0</v>
      </c>
      <c r="H105" s="1">
        <f t="shared" si="5"/>
        <v>0</v>
      </c>
      <c r="I105" s="1">
        <f t="shared" si="5"/>
        <v>0</v>
      </c>
      <c r="J105" s="1">
        <f t="shared" si="5"/>
        <v>0</v>
      </c>
      <c r="K105" s="1">
        <f t="shared" si="5"/>
        <v>0</v>
      </c>
      <c r="L105" s="1">
        <f t="shared" si="5"/>
        <v>0</v>
      </c>
      <c r="M105" s="1">
        <f t="shared" si="6"/>
        <v>0</v>
      </c>
    </row>
    <row r="106" spans="2:13">
      <c r="B106" s="194"/>
      <c r="C106" s="194"/>
      <c r="D106" s="196"/>
      <c r="E106" s="218"/>
      <c r="F106" s="139"/>
      <c r="G106" s="1">
        <f t="shared" si="5"/>
        <v>0</v>
      </c>
      <c r="H106" s="1">
        <f t="shared" si="5"/>
        <v>0</v>
      </c>
      <c r="I106" s="1">
        <f t="shared" si="5"/>
        <v>0</v>
      </c>
      <c r="J106" s="1">
        <f t="shared" si="5"/>
        <v>0</v>
      </c>
      <c r="K106" s="1">
        <f t="shared" si="5"/>
        <v>0</v>
      </c>
      <c r="L106" s="1">
        <f t="shared" si="5"/>
        <v>0</v>
      </c>
      <c r="M106" s="1">
        <f t="shared" si="6"/>
        <v>0</v>
      </c>
    </row>
    <row r="107" spans="2:13">
      <c r="B107" s="194"/>
      <c r="C107" s="194"/>
      <c r="D107" s="196"/>
      <c r="E107" s="218"/>
      <c r="F107" s="139"/>
      <c r="G107" s="1">
        <f t="shared" si="5"/>
        <v>0</v>
      </c>
      <c r="H107" s="1">
        <f t="shared" si="5"/>
        <v>0</v>
      </c>
      <c r="I107" s="1">
        <f t="shared" si="5"/>
        <v>0</v>
      </c>
      <c r="J107" s="1">
        <f t="shared" si="5"/>
        <v>0</v>
      </c>
      <c r="K107" s="1">
        <f t="shared" si="5"/>
        <v>0</v>
      </c>
      <c r="L107" s="1">
        <f t="shared" si="5"/>
        <v>0</v>
      </c>
      <c r="M107" s="1">
        <f t="shared" si="6"/>
        <v>0</v>
      </c>
    </row>
    <row r="108" spans="2:13">
      <c r="B108" s="194"/>
      <c r="C108" s="194"/>
      <c r="D108" s="196"/>
      <c r="E108" s="218"/>
      <c r="F108" s="139"/>
      <c r="G108" s="1">
        <f t="shared" si="5"/>
        <v>0</v>
      </c>
      <c r="H108" s="1">
        <f t="shared" si="5"/>
        <v>0</v>
      </c>
      <c r="I108" s="1">
        <f t="shared" si="5"/>
        <v>0</v>
      </c>
      <c r="J108" s="1">
        <f t="shared" si="5"/>
        <v>0</v>
      </c>
      <c r="K108" s="1">
        <f t="shared" si="5"/>
        <v>0</v>
      </c>
      <c r="L108" s="1">
        <f t="shared" si="5"/>
        <v>0</v>
      </c>
      <c r="M108" s="1">
        <f t="shared" si="6"/>
        <v>0</v>
      </c>
    </row>
    <row r="109" spans="2:13">
      <c r="B109" s="194"/>
      <c r="C109" s="194"/>
      <c r="D109" s="196"/>
      <c r="E109" s="218"/>
      <c r="F109" s="139"/>
      <c r="G109" s="1">
        <f t="shared" si="5"/>
        <v>0</v>
      </c>
      <c r="H109" s="1">
        <f t="shared" si="5"/>
        <v>0</v>
      </c>
      <c r="I109" s="1">
        <f t="shared" si="5"/>
        <v>0</v>
      </c>
      <c r="J109" s="1">
        <f t="shared" si="5"/>
        <v>0</v>
      </c>
      <c r="K109" s="1">
        <f t="shared" si="5"/>
        <v>0</v>
      </c>
      <c r="L109" s="1">
        <f t="shared" si="5"/>
        <v>0</v>
      </c>
      <c r="M109" s="1">
        <f t="shared" si="6"/>
        <v>0</v>
      </c>
    </row>
    <row r="110" spans="2:13">
      <c r="B110" s="194"/>
      <c r="C110" s="194"/>
      <c r="D110" s="196"/>
      <c r="E110" s="218"/>
      <c r="F110" s="139"/>
      <c r="G110" s="1">
        <f t="shared" ref="G110:L152" si="7">IF($B110&gt;0,IF(ISERR(FIND(G$3,$B110)),2,1),0)</f>
        <v>0</v>
      </c>
      <c r="H110" s="1">
        <f t="shared" si="7"/>
        <v>0</v>
      </c>
      <c r="I110" s="1">
        <f t="shared" si="7"/>
        <v>0</v>
      </c>
      <c r="J110" s="1">
        <f t="shared" si="7"/>
        <v>0</v>
      </c>
      <c r="K110" s="1">
        <f t="shared" si="7"/>
        <v>0</v>
      </c>
      <c r="L110" s="1">
        <f t="shared" si="7"/>
        <v>0</v>
      </c>
      <c r="M110" s="1">
        <f t="shared" si="6"/>
        <v>0</v>
      </c>
    </row>
    <row r="111" spans="2:13">
      <c r="B111" s="194"/>
      <c r="C111" s="194"/>
      <c r="D111" s="196"/>
      <c r="E111" s="218"/>
      <c r="F111" s="139"/>
      <c r="G111" s="1">
        <f t="shared" si="7"/>
        <v>0</v>
      </c>
      <c r="H111" s="1">
        <f t="shared" si="7"/>
        <v>0</v>
      </c>
      <c r="I111" s="1">
        <f t="shared" si="7"/>
        <v>0</v>
      </c>
      <c r="J111" s="1">
        <f t="shared" si="7"/>
        <v>0</v>
      </c>
      <c r="K111" s="1">
        <f t="shared" si="7"/>
        <v>0</v>
      </c>
      <c r="L111" s="1">
        <f t="shared" si="7"/>
        <v>0</v>
      </c>
      <c r="M111" s="1">
        <f t="shared" si="6"/>
        <v>0</v>
      </c>
    </row>
    <row r="112" spans="2:13">
      <c r="B112" s="194"/>
      <c r="C112" s="194"/>
      <c r="D112" s="196"/>
      <c r="E112" s="218"/>
      <c r="F112" s="139"/>
      <c r="G112" s="1">
        <f t="shared" si="7"/>
        <v>0</v>
      </c>
      <c r="H112" s="1">
        <f t="shared" si="7"/>
        <v>0</v>
      </c>
      <c r="I112" s="1">
        <f t="shared" si="7"/>
        <v>0</v>
      </c>
      <c r="J112" s="1">
        <f t="shared" si="7"/>
        <v>0</v>
      </c>
      <c r="K112" s="1">
        <f t="shared" si="7"/>
        <v>0</v>
      </c>
      <c r="L112" s="1">
        <f t="shared" si="7"/>
        <v>0</v>
      </c>
      <c r="M112" s="1">
        <f t="shared" si="6"/>
        <v>0</v>
      </c>
    </row>
    <row r="113" spans="2:13">
      <c r="B113" s="194"/>
      <c r="C113" s="194"/>
      <c r="D113" s="196"/>
      <c r="E113" s="218"/>
      <c r="F113" s="139"/>
      <c r="G113" s="1">
        <f t="shared" si="7"/>
        <v>0</v>
      </c>
      <c r="H113" s="1">
        <f t="shared" si="7"/>
        <v>0</v>
      </c>
      <c r="I113" s="1">
        <f t="shared" si="7"/>
        <v>0</v>
      </c>
      <c r="J113" s="1">
        <f t="shared" si="7"/>
        <v>0</v>
      </c>
      <c r="K113" s="1">
        <f t="shared" si="7"/>
        <v>0</v>
      </c>
      <c r="L113" s="1">
        <f t="shared" si="7"/>
        <v>0</v>
      </c>
      <c r="M113" s="1">
        <f t="shared" si="6"/>
        <v>0</v>
      </c>
    </row>
    <row r="114" spans="2:13">
      <c r="B114" s="194"/>
      <c r="C114" s="194"/>
      <c r="D114" s="196"/>
      <c r="E114" s="218"/>
      <c r="F114" s="139"/>
      <c r="G114" s="1">
        <f t="shared" si="7"/>
        <v>0</v>
      </c>
      <c r="H114" s="1">
        <f t="shared" si="7"/>
        <v>0</v>
      </c>
      <c r="I114" s="1">
        <f t="shared" si="7"/>
        <v>0</v>
      </c>
      <c r="J114" s="1">
        <f t="shared" si="7"/>
        <v>0</v>
      </c>
      <c r="K114" s="1">
        <f t="shared" si="7"/>
        <v>0</v>
      </c>
      <c r="L114" s="1">
        <f t="shared" si="7"/>
        <v>0</v>
      </c>
      <c r="M114" s="1">
        <f t="shared" si="6"/>
        <v>0</v>
      </c>
    </row>
    <row r="115" spans="2:13">
      <c r="B115" s="194"/>
      <c r="C115" s="194"/>
      <c r="D115" s="196"/>
      <c r="E115" s="218"/>
      <c r="F115" s="139"/>
      <c r="G115" s="1">
        <f t="shared" si="7"/>
        <v>0</v>
      </c>
      <c r="H115" s="1">
        <f t="shared" si="7"/>
        <v>0</v>
      </c>
      <c r="I115" s="1">
        <f t="shared" si="7"/>
        <v>0</v>
      </c>
      <c r="J115" s="1">
        <f t="shared" si="7"/>
        <v>0</v>
      </c>
      <c r="K115" s="1">
        <f t="shared" si="7"/>
        <v>0</v>
      </c>
      <c r="L115" s="1">
        <f t="shared" si="7"/>
        <v>0</v>
      </c>
      <c r="M115" s="1">
        <f t="shared" si="6"/>
        <v>0</v>
      </c>
    </row>
    <row r="116" spans="2:13">
      <c r="B116" s="194"/>
      <c r="C116" s="194"/>
      <c r="D116" s="196"/>
      <c r="E116" s="218"/>
      <c r="F116" s="139"/>
      <c r="G116" s="1">
        <f t="shared" si="7"/>
        <v>0</v>
      </c>
      <c r="H116" s="1">
        <f t="shared" si="7"/>
        <v>0</v>
      </c>
      <c r="I116" s="1">
        <f t="shared" si="7"/>
        <v>0</v>
      </c>
      <c r="J116" s="1">
        <f t="shared" si="7"/>
        <v>0</v>
      </c>
      <c r="K116" s="1">
        <f t="shared" si="7"/>
        <v>0</v>
      </c>
      <c r="L116" s="1">
        <f t="shared" si="7"/>
        <v>0</v>
      </c>
      <c r="M116" s="1">
        <f t="shared" si="6"/>
        <v>0</v>
      </c>
    </row>
    <row r="117" spans="2:13">
      <c r="B117" s="194"/>
      <c r="C117" s="194"/>
      <c r="D117" s="196"/>
      <c r="E117" s="218"/>
      <c r="F117" s="139"/>
      <c r="G117" s="1">
        <f t="shared" si="7"/>
        <v>0</v>
      </c>
      <c r="H117" s="1">
        <f t="shared" si="7"/>
        <v>0</v>
      </c>
      <c r="I117" s="1">
        <f t="shared" si="7"/>
        <v>0</v>
      </c>
      <c r="J117" s="1">
        <f t="shared" si="7"/>
        <v>0</v>
      </c>
      <c r="K117" s="1">
        <f t="shared" si="7"/>
        <v>0</v>
      </c>
      <c r="L117" s="1">
        <f t="shared" si="7"/>
        <v>0</v>
      </c>
      <c r="M117" s="1">
        <f t="shared" si="6"/>
        <v>0</v>
      </c>
    </row>
    <row r="118" spans="2:13">
      <c r="B118" s="194"/>
      <c r="C118" s="194"/>
      <c r="D118" s="196"/>
      <c r="E118" s="218"/>
      <c r="F118" s="139"/>
      <c r="G118" s="1">
        <f t="shared" si="7"/>
        <v>0</v>
      </c>
      <c r="H118" s="1">
        <f t="shared" si="7"/>
        <v>0</v>
      </c>
      <c r="I118" s="1">
        <f t="shared" si="7"/>
        <v>0</v>
      </c>
      <c r="J118" s="1">
        <f t="shared" si="7"/>
        <v>0</v>
      </c>
      <c r="K118" s="1">
        <f t="shared" si="7"/>
        <v>0</v>
      </c>
      <c r="L118" s="1">
        <f t="shared" si="7"/>
        <v>0</v>
      </c>
      <c r="M118" s="1">
        <f t="shared" si="6"/>
        <v>0</v>
      </c>
    </row>
    <row r="119" spans="2:13">
      <c r="B119" s="194"/>
      <c r="C119" s="194"/>
      <c r="D119" s="196"/>
      <c r="E119" s="218"/>
      <c r="F119" s="139"/>
      <c r="G119" s="1">
        <f t="shared" si="7"/>
        <v>0</v>
      </c>
      <c r="H119" s="1">
        <f t="shared" si="7"/>
        <v>0</v>
      </c>
      <c r="I119" s="1">
        <f t="shared" si="7"/>
        <v>0</v>
      </c>
      <c r="J119" s="1">
        <f t="shared" si="7"/>
        <v>0</v>
      </c>
      <c r="K119" s="1">
        <f t="shared" si="7"/>
        <v>0</v>
      </c>
      <c r="L119" s="1">
        <f t="shared" si="7"/>
        <v>0</v>
      </c>
      <c r="M119" s="1">
        <f t="shared" si="6"/>
        <v>0</v>
      </c>
    </row>
    <row r="120" spans="2:13">
      <c r="B120" s="194"/>
      <c r="C120" s="194"/>
      <c r="D120" s="196"/>
      <c r="E120" s="218"/>
      <c r="F120" s="139"/>
      <c r="G120" s="1">
        <f t="shared" si="7"/>
        <v>0</v>
      </c>
      <c r="H120" s="1">
        <f t="shared" si="7"/>
        <v>0</v>
      </c>
      <c r="I120" s="1">
        <f t="shared" si="7"/>
        <v>0</v>
      </c>
      <c r="J120" s="1">
        <f t="shared" si="7"/>
        <v>0</v>
      </c>
      <c r="K120" s="1">
        <f t="shared" si="7"/>
        <v>0</v>
      </c>
      <c r="L120" s="1">
        <f t="shared" si="7"/>
        <v>0</v>
      </c>
      <c r="M120" s="1">
        <f t="shared" si="6"/>
        <v>0</v>
      </c>
    </row>
    <row r="121" spans="2:13">
      <c r="B121" s="194"/>
      <c r="C121" s="194"/>
      <c r="D121" s="196"/>
      <c r="E121" s="218"/>
      <c r="F121" s="139"/>
      <c r="G121" s="1">
        <f t="shared" si="7"/>
        <v>0</v>
      </c>
      <c r="H121" s="1">
        <f t="shared" si="7"/>
        <v>0</v>
      </c>
      <c r="I121" s="1">
        <f t="shared" si="7"/>
        <v>0</v>
      </c>
      <c r="J121" s="1">
        <f t="shared" si="7"/>
        <v>0</v>
      </c>
      <c r="K121" s="1">
        <f t="shared" si="7"/>
        <v>0</v>
      </c>
      <c r="L121" s="1">
        <f t="shared" si="7"/>
        <v>0</v>
      </c>
      <c r="M121" s="1">
        <f t="shared" si="6"/>
        <v>0</v>
      </c>
    </row>
    <row r="122" spans="2:13">
      <c r="B122" s="194"/>
      <c r="C122" s="194"/>
      <c r="D122" s="196"/>
      <c r="E122" s="218"/>
      <c r="F122" s="139"/>
      <c r="G122" s="1">
        <f t="shared" si="7"/>
        <v>0</v>
      </c>
      <c r="H122" s="1">
        <f t="shared" si="7"/>
        <v>0</v>
      </c>
      <c r="I122" s="1">
        <f t="shared" si="7"/>
        <v>0</v>
      </c>
      <c r="J122" s="1">
        <f t="shared" si="7"/>
        <v>0</v>
      </c>
      <c r="K122" s="1">
        <f t="shared" si="7"/>
        <v>0</v>
      </c>
      <c r="L122" s="1">
        <f t="shared" si="7"/>
        <v>0</v>
      </c>
      <c r="M122" s="1">
        <f t="shared" si="6"/>
        <v>0</v>
      </c>
    </row>
    <row r="123" spans="2:13">
      <c r="B123" s="194"/>
      <c r="C123" s="194"/>
      <c r="D123" s="196"/>
      <c r="E123" s="218"/>
      <c r="F123" s="139"/>
      <c r="G123" s="1">
        <f t="shared" si="7"/>
        <v>0</v>
      </c>
      <c r="H123" s="1">
        <f t="shared" si="7"/>
        <v>0</v>
      </c>
      <c r="I123" s="1">
        <f t="shared" si="7"/>
        <v>0</v>
      </c>
      <c r="J123" s="1">
        <f t="shared" si="7"/>
        <v>0</v>
      </c>
      <c r="K123" s="1">
        <f t="shared" si="7"/>
        <v>0</v>
      </c>
      <c r="L123" s="1">
        <f t="shared" si="7"/>
        <v>0</v>
      </c>
      <c r="M123" s="1">
        <f t="shared" si="6"/>
        <v>0</v>
      </c>
    </row>
    <row r="124" spans="2:13">
      <c r="B124" s="194"/>
      <c r="C124" s="194"/>
      <c r="D124" s="196"/>
      <c r="E124" s="218"/>
      <c r="F124" s="139"/>
      <c r="G124" s="1">
        <f t="shared" si="7"/>
        <v>0</v>
      </c>
      <c r="H124" s="1">
        <f t="shared" si="7"/>
        <v>0</v>
      </c>
      <c r="I124" s="1">
        <f t="shared" si="7"/>
        <v>0</v>
      </c>
      <c r="J124" s="1">
        <f t="shared" si="7"/>
        <v>0</v>
      </c>
      <c r="K124" s="1">
        <f t="shared" si="7"/>
        <v>0</v>
      </c>
      <c r="L124" s="1">
        <f t="shared" si="7"/>
        <v>0</v>
      </c>
      <c r="M124" s="1">
        <f t="shared" si="6"/>
        <v>0</v>
      </c>
    </row>
    <row r="125" spans="2:13">
      <c r="B125" s="194"/>
      <c r="C125" s="194"/>
      <c r="D125" s="196"/>
      <c r="E125" s="218"/>
      <c r="F125" s="139"/>
      <c r="G125" s="1">
        <f t="shared" si="7"/>
        <v>0</v>
      </c>
      <c r="H125" s="1">
        <f t="shared" si="7"/>
        <v>0</v>
      </c>
      <c r="I125" s="1">
        <f t="shared" si="7"/>
        <v>0</v>
      </c>
      <c r="J125" s="1">
        <f t="shared" si="7"/>
        <v>0</v>
      </c>
      <c r="K125" s="1">
        <f t="shared" si="7"/>
        <v>0</v>
      </c>
      <c r="L125" s="1">
        <f t="shared" si="7"/>
        <v>0</v>
      </c>
      <c r="M125" s="1">
        <f t="shared" si="6"/>
        <v>0</v>
      </c>
    </row>
    <row r="126" spans="2:13">
      <c r="B126" s="194"/>
      <c r="C126" s="194"/>
      <c r="D126" s="196"/>
      <c r="E126" s="218"/>
      <c r="F126" s="139"/>
      <c r="G126" s="1">
        <f t="shared" si="7"/>
        <v>0</v>
      </c>
      <c r="H126" s="1">
        <f t="shared" si="7"/>
        <v>0</v>
      </c>
      <c r="I126" s="1">
        <f t="shared" si="7"/>
        <v>0</v>
      </c>
      <c r="J126" s="1">
        <f t="shared" si="7"/>
        <v>0</v>
      </c>
      <c r="K126" s="1">
        <f t="shared" si="7"/>
        <v>0</v>
      </c>
      <c r="L126" s="1">
        <f t="shared" si="7"/>
        <v>0</v>
      </c>
      <c r="M126" s="1">
        <f t="shared" si="6"/>
        <v>0</v>
      </c>
    </row>
    <row r="127" spans="2:13">
      <c r="B127" s="194"/>
      <c r="C127" s="194"/>
      <c r="D127" s="196"/>
      <c r="E127" s="218"/>
      <c r="F127" s="139"/>
      <c r="G127" s="1">
        <f t="shared" si="7"/>
        <v>0</v>
      </c>
      <c r="H127" s="1">
        <f t="shared" si="7"/>
        <v>0</v>
      </c>
      <c r="I127" s="1">
        <f t="shared" si="7"/>
        <v>0</v>
      </c>
      <c r="J127" s="1">
        <f t="shared" si="7"/>
        <v>0</v>
      </c>
      <c r="K127" s="1">
        <f t="shared" si="7"/>
        <v>0</v>
      </c>
      <c r="L127" s="1">
        <f t="shared" si="7"/>
        <v>0</v>
      </c>
      <c r="M127" s="1">
        <f t="shared" si="6"/>
        <v>0</v>
      </c>
    </row>
    <row r="128" spans="2:13">
      <c r="B128" s="194"/>
      <c r="C128" s="194"/>
      <c r="D128" s="196"/>
      <c r="E128" s="218"/>
      <c r="F128" s="139"/>
      <c r="G128" s="1">
        <f t="shared" si="7"/>
        <v>0</v>
      </c>
      <c r="H128" s="1">
        <f t="shared" si="7"/>
        <v>0</v>
      </c>
      <c r="I128" s="1">
        <f t="shared" si="7"/>
        <v>0</v>
      </c>
      <c r="J128" s="1">
        <f t="shared" si="7"/>
        <v>0</v>
      </c>
      <c r="K128" s="1">
        <f t="shared" si="7"/>
        <v>0</v>
      </c>
      <c r="L128" s="1">
        <f t="shared" si="7"/>
        <v>0</v>
      </c>
      <c r="M128" s="1">
        <f t="shared" si="6"/>
        <v>0</v>
      </c>
    </row>
    <row r="129" spans="2:13">
      <c r="B129" s="194"/>
      <c r="C129" s="194"/>
      <c r="D129" s="196"/>
      <c r="E129" s="218"/>
      <c r="F129" s="139"/>
      <c r="G129" s="1">
        <f t="shared" si="7"/>
        <v>0</v>
      </c>
      <c r="H129" s="1">
        <f t="shared" si="7"/>
        <v>0</v>
      </c>
      <c r="I129" s="1">
        <f t="shared" si="7"/>
        <v>0</v>
      </c>
      <c r="J129" s="1">
        <f t="shared" si="7"/>
        <v>0</v>
      </c>
      <c r="K129" s="1">
        <f t="shared" si="7"/>
        <v>0</v>
      </c>
      <c r="L129" s="1">
        <f t="shared" si="7"/>
        <v>0</v>
      </c>
      <c r="M129" s="1">
        <f t="shared" si="6"/>
        <v>0</v>
      </c>
    </row>
    <row r="130" spans="2:13">
      <c r="B130" s="194"/>
      <c r="C130" s="194"/>
      <c r="D130" s="196"/>
      <c r="E130" s="218"/>
      <c r="F130" s="139"/>
      <c r="G130" s="1">
        <f t="shared" si="7"/>
        <v>0</v>
      </c>
      <c r="H130" s="1">
        <f t="shared" si="7"/>
        <v>0</v>
      </c>
      <c r="I130" s="1">
        <f t="shared" si="7"/>
        <v>0</v>
      </c>
      <c r="J130" s="1">
        <f t="shared" si="7"/>
        <v>0</v>
      </c>
      <c r="K130" s="1">
        <f t="shared" si="7"/>
        <v>0</v>
      </c>
      <c r="L130" s="1">
        <f t="shared" si="7"/>
        <v>0</v>
      </c>
      <c r="M130" s="1">
        <f t="shared" si="6"/>
        <v>0</v>
      </c>
    </row>
    <row r="131" spans="2:13">
      <c r="B131" s="194"/>
      <c r="C131" s="194"/>
      <c r="D131" s="196"/>
      <c r="E131" s="218"/>
      <c r="F131" s="139"/>
      <c r="G131" s="1">
        <f t="shared" si="7"/>
        <v>0</v>
      </c>
      <c r="H131" s="1">
        <f t="shared" si="7"/>
        <v>0</v>
      </c>
      <c r="I131" s="1">
        <f t="shared" si="7"/>
        <v>0</v>
      </c>
      <c r="J131" s="1">
        <f t="shared" si="7"/>
        <v>0</v>
      </c>
      <c r="K131" s="1">
        <f t="shared" si="7"/>
        <v>0</v>
      </c>
      <c r="L131" s="1">
        <f t="shared" si="7"/>
        <v>0</v>
      </c>
      <c r="M131" s="1">
        <f t="shared" si="6"/>
        <v>0</v>
      </c>
    </row>
    <row r="132" spans="2:13">
      <c r="B132" s="194"/>
      <c r="C132" s="194"/>
      <c r="D132" s="196"/>
      <c r="E132" s="218"/>
      <c r="F132" s="139"/>
      <c r="G132" s="1">
        <f t="shared" si="7"/>
        <v>0</v>
      </c>
      <c r="H132" s="1">
        <f t="shared" si="7"/>
        <v>0</v>
      </c>
      <c r="I132" s="1">
        <f t="shared" si="7"/>
        <v>0</v>
      </c>
      <c r="J132" s="1">
        <f t="shared" si="7"/>
        <v>0</v>
      </c>
      <c r="K132" s="1">
        <f t="shared" si="7"/>
        <v>0</v>
      </c>
      <c r="L132" s="1">
        <f t="shared" si="7"/>
        <v>0</v>
      </c>
      <c r="M132" s="1">
        <f t="shared" si="6"/>
        <v>0</v>
      </c>
    </row>
    <row r="133" spans="2:13">
      <c r="B133" s="194"/>
      <c r="C133" s="194"/>
      <c r="D133" s="196"/>
      <c r="E133" s="218"/>
      <c r="F133" s="139"/>
      <c r="G133" s="1">
        <f t="shared" si="7"/>
        <v>0</v>
      </c>
      <c r="H133" s="1">
        <f t="shared" si="7"/>
        <v>0</v>
      </c>
      <c r="I133" s="1">
        <f t="shared" si="7"/>
        <v>0</v>
      </c>
      <c r="J133" s="1">
        <f t="shared" si="7"/>
        <v>0</v>
      </c>
      <c r="K133" s="1">
        <f t="shared" si="7"/>
        <v>0</v>
      </c>
      <c r="L133" s="1">
        <f t="shared" si="7"/>
        <v>0</v>
      </c>
      <c r="M133" s="1">
        <f t="shared" ref="M133:M196" si="8">IF($B133&gt;0,IF(ISERR(FIND(M$3,$B133)),2,10),0)</f>
        <v>0</v>
      </c>
    </row>
    <row r="134" spans="2:13">
      <c r="B134" s="194"/>
      <c r="C134" s="194"/>
      <c r="D134" s="196"/>
      <c r="E134" s="218"/>
      <c r="F134" s="139"/>
      <c r="G134" s="1">
        <f t="shared" si="7"/>
        <v>0</v>
      </c>
      <c r="H134" s="1">
        <f t="shared" si="7"/>
        <v>0</v>
      </c>
      <c r="I134" s="1">
        <f t="shared" si="7"/>
        <v>0</v>
      </c>
      <c r="J134" s="1">
        <f t="shared" si="7"/>
        <v>0</v>
      </c>
      <c r="K134" s="1">
        <f t="shared" si="7"/>
        <v>0</v>
      </c>
      <c r="L134" s="1">
        <f t="shared" si="7"/>
        <v>0</v>
      </c>
      <c r="M134" s="1">
        <f t="shared" si="8"/>
        <v>0</v>
      </c>
    </row>
    <row r="135" spans="2:13">
      <c r="B135" s="194"/>
      <c r="C135" s="194"/>
      <c r="D135" s="196"/>
      <c r="E135" s="218"/>
      <c r="F135" s="139"/>
      <c r="G135" s="1">
        <f t="shared" si="7"/>
        <v>0</v>
      </c>
      <c r="H135" s="1">
        <f t="shared" si="7"/>
        <v>0</v>
      </c>
      <c r="I135" s="1">
        <f t="shared" si="7"/>
        <v>0</v>
      </c>
      <c r="J135" s="1">
        <f t="shared" si="7"/>
        <v>0</v>
      </c>
      <c r="K135" s="1">
        <f t="shared" si="7"/>
        <v>0</v>
      </c>
      <c r="L135" s="1">
        <f t="shared" si="7"/>
        <v>0</v>
      </c>
      <c r="M135" s="1">
        <f t="shared" si="8"/>
        <v>0</v>
      </c>
    </row>
    <row r="136" spans="2:13">
      <c r="B136" s="194"/>
      <c r="C136" s="194"/>
      <c r="D136" s="196"/>
      <c r="E136" s="218"/>
      <c r="F136" s="139"/>
      <c r="G136" s="1">
        <f t="shared" si="7"/>
        <v>0</v>
      </c>
      <c r="H136" s="1">
        <f t="shared" si="7"/>
        <v>0</v>
      </c>
      <c r="I136" s="1">
        <f t="shared" si="7"/>
        <v>0</v>
      </c>
      <c r="J136" s="1">
        <f t="shared" si="7"/>
        <v>0</v>
      </c>
      <c r="K136" s="1">
        <f t="shared" si="7"/>
        <v>0</v>
      </c>
      <c r="L136" s="1">
        <f t="shared" si="7"/>
        <v>0</v>
      </c>
      <c r="M136" s="1">
        <f t="shared" si="8"/>
        <v>0</v>
      </c>
    </row>
    <row r="137" spans="2:13">
      <c r="B137" s="194"/>
      <c r="C137" s="194"/>
      <c r="D137" s="196"/>
      <c r="E137" s="218"/>
      <c r="F137" s="139"/>
      <c r="G137" s="1">
        <f t="shared" si="7"/>
        <v>0</v>
      </c>
      <c r="H137" s="1">
        <f t="shared" si="7"/>
        <v>0</v>
      </c>
      <c r="I137" s="1">
        <f t="shared" si="7"/>
        <v>0</v>
      </c>
      <c r="J137" s="1">
        <f t="shared" si="7"/>
        <v>0</v>
      </c>
      <c r="K137" s="1">
        <f t="shared" si="7"/>
        <v>0</v>
      </c>
      <c r="L137" s="1">
        <f t="shared" si="7"/>
        <v>0</v>
      </c>
      <c r="M137" s="1">
        <f t="shared" si="8"/>
        <v>0</v>
      </c>
    </row>
    <row r="138" spans="2:13">
      <c r="B138" s="194"/>
      <c r="C138" s="194"/>
      <c r="D138" s="196"/>
      <c r="E138" s="218"/>
      <c r="F138" s="139"/>
      <c r="G138" s="1">
        <f t="shared" si="7"/>
        <v>0</v>
      </c>
      <c r="H138" s="1">
        <f t="shared" si="7"/>
        <v>0</v>
      </c>
      <c r="I138" s="1">
        <f t="shared" si="7"/>
        <v>0</v>
      </c>
      <c r="J138" s="1">
        <f t="shared" si="7"/>
        <v>0</v>
      </c>
      <c r="K138" s="1">
        <f t="shared" si="7"/>
        <v>0</v>
      </c>
      <c r="L138" s="1">
        <f t="shared" si="7"/>
        <v>0</v>
      </c>
      <c r="M138" s="1">
        <f t="shared" si="8"/>
        <v>0</v>
      </c>
    </row>
    <row r="139" spans="2:13">
      <c r="B139" s="194"/>
      <c r="C139" s="194"/>
      <c r="D139" s="196"/>
      <c r="E139" s="218"/>
      <c r="F139" s="139"/>
      <c r="G139" s="1">
        <f t="shared" si="7"/>
        <v>0</v>
      </c>
      <c r="H139" s="1">
        <f t="shared" si="7"/>
        <v>0</v>
      </c>
      <c r="I139" s="1">
        <f t="shared" si="7"/>
        <v>0</v>
      </c>
      <c r="J139" s="1">
        <f t="shared" si="7"/>
        <v>0</v>
      </c>
      <c r="K139" s="1">
        <f t="shared" si="7"/>
        <v>0</v>
      </c>
      <c r="L139" s="1">
        <f t="shared" si="7"/>
        <v>0</v>
      </c>
      <c r="M139" s="1">
        <f t="shared" si="8"/>
        <v>0</v>
      </c>
    </row>
    <row r="140" spans="2:13">
      <c r="B140" s="194"/>
      <c r="C140" s="194"/>
      <c r="D140" s="196"/>
      <c r="E140" s="218"/>
      <c r="F140" s="139"/>
      <c r="G140" s="1">
        <f t="shared" si="7"/>
        <v>0</v>
      </c>
      <c r="H140" s="1">
        <f t="shared" si="7"/>
        <v>0</v>
      </c>
      <c r="I140" s="1">
        <f t="shared" si="7"/>
        <v>0</v>
      </c>
      <c r="J140" s="1">
        <f t="shared" si="7"/>
        <v>0</v>
      </c>
      <c r="K140" s="1">
        <f t="shared" si="7"/>
        <v>0</v>
      </c>
      <c r="L140" s="1">
        <f t="shared" si="7"/>
        <v>0</v>
      </c>
      <c r="M140" s="1">
        <f t="shared" si="8"/>
        <v>0</v>
      </c>
    </row>
    <row r="141" spans="2:13">
      <c r="B141" s="194"/>
      <c r="C141" s="194"/>
      <c r="D141" s="196"/>
      <c r="E141" s="218"/>
      <c r="F141" s="139"/>
      <c r="G141" s="1">
        <f t="shared" si="7"/>
        <v>0</v>
      </c>
      <c r="H141" s="1">
        <f t="shared" si="7"/>
        <v>0</v>
      </c>
      <c r="I141" s="1">
        <f t="shared" si="7"/>
        <v>0</v>
      </c>
      <c r="J141" s="1">
        <f t="shared" si="7"/>
        <v>0</v>
      </c>
      <c r="K141" s="1">
        <f t="shared" si="7"/>
        <v>0</v>
      </c>
      <c r="L141" s="1">
        <f t="shared" si="7"/>
        <v>0</v>
      </c>
      <c r="M141" s="1">
        <f t="shared" si="8"/>
        <v>0</v>
      </c>
    </row>
    <row r="142" spans="2:13">
      <c r="B142" s="194"/>
      <c r="C142" s="194"/>
      <c r="D142" s="196"/>
      <c r="E142" s="218"/>
      <c r="F142" s="139"/>
      <c r="G142" s="1">
        <f t="shared" si="7"/>
        <v>0</v>
      </c>
      <c r="H142" s="1">
        <f t="shared" si="7"/>
        <v>0</v>
      </c>
      <c r="I142" s="1">
        <f t="shared" si="7"/>
        <v>0</v>
      </c>
      <c r="J142" s="1">
        <f t="shared" si="7"/>
        <v>0</v>
      </c>
      <c r="K142" s="1">
        <f t="shared" si="7"/>
        <v>0</v>
      </c>
      <c r="L142" s="1">
        <f t="shared" si="7"/>
        <v>0</v>
      </c>
      <c r="M142" s="1">
        <f t="shared" si="8"/>
        <v>0</v>
      </c>
    </row>
    <row r="143" spans="2:13">
      <c r="B143" s="194"/>
      <c r="C143" s="194"/>
      <c r="D143" s="196"/>
      <c r="E143" s="218"/>
      <c r="F143" s="139"/>
      <c r="G143" s="1">
        <f t="shared" si="7"/>
        <v>0</v>
      </c>
      <c r="H143" s="1">
        <f t="shared" si="7"/>
        <v>0</v>
      </c>
      <c r="I143" s="1">
        <f t="shared" si="7"/>
        <v>0</v>
      </c>
      <c r="J143" s="1">
        <f t="shared" si="7"/>
        <v>0</v>
      </c>
      <c r="K143" s="1">
        <f t="shared" si="7"/>
        <v>0</v>
      </c>
      <c r="L143" s="1">
        <f t="shared" si="7"/>
        <v>0</v>
      </c>
      <c r="M143" s="1">
        <f t="shared" si="8"/>
        <v>0</v>
      </c>
    </row>
    <row r="144" spans="2:13">
      <c r="B144" s="194"/>
      <c r="C144" s="194"/>
      <c r="D144" s="196"/>
      <c r="E144" s="218"/>
      <c r="F144" s="139"/>
      <c r="G144" s="1">
        <f t="shared" si="7"/>
        <v>0</v>
      </c>
      <c r="H144" s="1">
        <f t="shared" si="7"/>
        <v>0</v>
      </c>
      <c r="I144" s="1">
        <f t="shared" si="7"/>
        <v>0</v>
      </c>
      <c r="J144" s="1">
        <f t="shared" si="7"/>
        <v>0</v>
      </c>
      <c r="K144" s="1">
        <f t="shared" si="7"/>
        <v>0</v>
      </c>
      <c r="L144" s="1">
        <f t="shared" si="7"/>
        <v>0</v>
      </c>
      <c r="M144" s="1">
        <f t="shared" si="8"/>
        <v>0</v>
      </c>
    </row>
    <row r="145" spans="2:13">
      <c r="B145" s="194"/>
      <c r="C145" s="194"/>
      <c r="D145" s="196"/>
      <c r="E145" s="218"/>
      <c r="F145" s="139"/>
      <c r="G145" s="1">
        <f t="shared" si="7"/>
        <v>0</v>
      </c>
      <c r="H145" s="1">
        <f t="shared" si="7"/>
        <v>0</v>
      </c>
      <c r="I145" s="1">
        <f t="shared" si="7"/>
        <v>0</v>
      </c>
      <c r="J145" s="1">
        <f t="shared" si="7"/>
        <v>0</v>
      </c>
      <c r="K145" s="1">
        <f t="shared" si="7"/>
        <v>0</v>
      </c>
      <c r="L145" s="1">
        <f t="shared" si="7"/>
        <v>0</v>
      </c>
      <c r="M145" s="1">
        <f t="shared" si="8"/>
        <v>0</v>
      </c>
    </row>
    <row r="146" spans="2:13">
      <c r="B146" s="194"/>
      <c r="C146" s="194"/>
      <c r="D146" s="196"/>
      <c r="E146" s="218"/>
      <c r="F146" s="139"/>
      <c r="G146" s="1">
        <f t="shared" si="7"/>
        <v>0</v>
      </c>
      <c r="H146" s="1">
        <f t="shared" si="7"/>
        <v>0</v>
      </c>
      <c r="I146" s="1">
        <f t="shared" si="7"/>
        <v>0</v>
      </c>
      <c r="J146" s="1">
        <f t="shared" si="7"/>
        <v>0</v>
      </c>
      <c r="K146" s="1">
        <f t="shared" si="7"/>
        <v>0</v>
      </c>
      <c r="L146" s="1">
        <f t="shared" si="7"/>
        <v>0</v>
      </c>
      <c r="M146" s="1">
        <f t="shared" si="8"/>
        <v>0</v>
      </c>
    </row>
    <row r="147" spans="2:13">
      <c r="B147" s="194"/>
      <c r="C147" s="194"/>
      <c r="D147" s="196"/>
      <c r="E147" s="218"/>
      <c r="F147" s="139"/>
      <c r="G147" s="1">
        <f t="shared" si="7"/>
        <v>0</v>
      </c>
      <c r="H147" s="1">
        <f t="shared" si="7"/>
        <v>0</v>
      </c>
      <c r="I147" s="1">
        <f t="shared" si="7"/>
        <v>0</v>
      </c>
      <c r="J147" s="1">
        <f t="shared" si="7"/>
        <v>0</v>
      </c>
      <c r="K147" s="1">
        <f t="shared" si="7"/>
        <v>0</v>
      </c>
      <c r="L147" s="1">
        <f t="shared" si="7"/>
        <v>0</v>
      </c>
      <c r="M147" s="1">
        <f t="shared" si="8"/>
        <v>0</v>
      </c>
    </row>
    <row r="148" spans="2:13">
      <c r="B148" s="194"/>
      <c r="C148" s="194"/>
      <c r="D148" s="196"/>
      <c r="E148" s="218"/>
      <c r="F148" s="139"/>
      <c r="G148" s="1">
        <f t="shared" si="7"/>
        <v>0</v>
      </c>
      <c r="H148" s="1">
        <f t="shared" si="7"/>
        <v>0</v>
      </c>
      <c r="I148" s="1">
        <f t="shared" si="7"/>
        <v>0</v>
      </c>
      <c r="J148" s="1">
        <f t="shared" si="7"/>
        <v>0</v>
      </c>
      <c r="K148" s="1">
        <f t="shared" si="7"/>
        <v>0</v>
      </c>
      <c r="L148" s="1">
        <f t="shared" si="7"/>
        <v>0</v>
      </c>
      <c r="M148" s="1">
        <f t="shared" si="8"/>
        <v>0</v>
      </c>
    </row>
    <row r="149" spans="2:13">
      <c r="B149" s="194"/>
      <c r="C149" s="194"/>
      <c r="D149" s="196"/>
      <c r="E149" s="218"/>
      <c r="F149" s="139"/>
      <c r="G149" s="1">
        <f t="shared" si="7"/>
        <v>0</v>
      </c>
      <c r="H149" s="1">
        <f t="shared" si="7"/>
        <v>0</v>
      </c>
      <c r="I149" s="1">
        <f t="shared" si="7"/>
        <v>0</v>
      </c>
      <c r="J149" s="1">
        <f t="shared" si="7"/>
        <v>0</v>
      </c>
      <c r="K149" s="1">
        <f t="shared" si="7"/>
        <v>0</v>
      </c>
      <c r="L149" s="1">
        <f t="shared" si="7"/>
        <v>0</v>
      </c>
      <c r="M149" s="1">
        <f t="shared" si="8"/>
        <v>0</v>
      </c>
    </row>
    <row r="150" spans="2:13">
      <c r="B150" s="194"/>
      <c r="C150" s="194"/>
      <c r="D150" s="196"/>
      <c r="E150" s="218"/>
      <c r="F150" s="139"/>
      <c r="G150" s="1">
        <f t="shared" si="7"/>
        <v>0</v>
      </c>
      <c r="H150" s="1">
        <f t="shared" si="7"/>
        <v>0</v>
      </c>
      <c r="I150" s="1">
        <f t="shared" si="7"/>
        <v>0</v>
      </c>
      <c r="J150" s="1">
        <f t="shared" si="7"/>
        <v>0</v>
      </c>
      <c r="K150" s="1">
        <f t="shared" si="7"/>
        <v>0</v>
      </c>
      <c r="L150" s="1">
        <f t="shared" si="7"/>
        <v>0</v>
      </c>
      <c r="M150" s="1">
        <f t="shared" si="8"/>
        <v>0</v>
      </c>
    </row>
    <row r="151" spans="2:13">
      <c r="B151" s="194"/>
      <c r="C151" s="194"/>
      <c r="D151" s="196"/>
      <c r="E151" s="218"/>
      <c r="F151" s="139"/>
      <c r="G151" s="1">
        <f t="shared" si="7"/>
        <v>0</v>
      </c>
      <c r="H151" s="1">
        <f t="shared" si="7"/>
        <v>0</v>
      </c>
      <c r="I151" s="1">
        <f t="shared" si="7"/>
        <v>0</v>
      </c>
      <c r="J151" s="1">
        <f t="shared" si="7"/>
        <v>0</v>
      </c>
      <c r="K151" s="1">
        <f t="shared" si="7"/>
        <v>0</v>
      </c>
      <c r="L151" s="1">
        <f t="shared" si="7"/>
        <v>0</v>
      </c>
      <c r="M151" s="1">
        <f t="shared" si="8"/>
        <v>0</v>
      </c>
    </row>
    <row r="152" spans="2:13">
      <c r="B152" s="194"/>
      <c r="C152" s="194"/>
      <c r="D152" s="196"/>
      <c r="E152" s="218"/>
      <c r="F152" s="139"/>
      <c r="G152" s="1">
        <f t="shared" si="7"/>
        <v>0</v>
      </c>
      <c r="H152" s="1">
        <f t="shared" si="7"/>
        <v>0</v>
      </c>
      <c r="I152" s="1">
        <f t="shared" si="7"/>
        <v>0</v>
      </c>
      <c r="J152" s="1">
        <f t="shared" ref="G152:L194" si="9">IF($B152&gt;0,IF(ISERR(FIND(J$3,$B152)),2,1),0)</f>
        <v>0</v>
      </c>
      <c r="K152" s="1">
        <f t="shared" si="9"/>
        <v>0</v>
      </c>
      <c r="L152" s="1">
        <f t="shared" si="9"/>
        <v>0</v>
      </c>
      <c r="M152" s="1">
        <f t="shared" si="8"/>
        <v>0</v>
      </c>
    </row>
    <row r="153" spans="2:13">
      <c r="B153" s="194"/>
      <c r="C153" s="194"/>
      <c r="D153" s="196"/>
      <c r="E153" s="218"/>
      <c r="F153" s="139"/>
      <c r="G153" s="1">
        <f t="shared" si="9"/>
        <v>0</v>
      </c>
      <c r="H153" s="1">
        <f t="shared" si="9"/>
        <v>0</v>
      </c>
      <c r="I153" s="1">
        <f t="shared" si="9"/>
        <v>0</v>
      </c>
      <c r="J153" s="1">
        <f t="shared" si="9"/>
        <v>0</v>
      </c>
      <c r="K153" s="1">
        <f t="shared" si="9"/>
        <v>0</v>
      </c>
      <c r="L153" s="1">
        <f t="shared" si="9"/>
        <v>0</v>
      </c>
      <c r="M153" s="1">
        <f t="shared" si="8"/>
        <v>0</v>
      </c>
    </row>
    <row r="154" spans="2:13">
      <c r="B154" s="194"/>
      <c r="C154" s="194"/>
      <c r="D154" s="196"/>
      <c r="E154" s="218"/>
      <c r="F154" s="139"/>
      <c r="G154" s="1">
        <f t="shared" si="9"/>
        <v>0</v>
      </c>
      <c r="H154" s="1">
        <f t="shared" si="9"/>
        <v>0</v>
      </c>
      <c r="I154" s="1">
        <f t="shared" si="9"/>
        <v>0</v>
      </c>
      <c r="J154" s="1">
        <f t="shared" si="9"/>
        <v>0</v>
      </c>
      <c r="K154" s="1">
        <f t="shared" si="9"/>
        <v>0</v>
      </c>
      <c r="L154" s="1">
        <f t="shared" si="9"/>
        <v>0</v>
      </c>
      <c r="M154" s="1">
        <f t="shared" si="8"/>
        <v>0</v>
      </c>
    </row>
    <row r="155" spans="2:13">
      <c r="B155" s="194"/>
      <c r="C155" s="194"/>
      <c r="D155" s="196"/>
      <c r="E155" s="218"/>
      <c r="F155" s="139"/>
      <c r="G155" s="1">
        <f t="shared" si="9"/>
        <v>0</v>
      </c>
      <c r="H155" s="1">
        <f t="shared" si="9"/>
        <v>0</v>
      </c>
      <c r="I155" s="1">
        <f t="shared" si="9"/>
        <v>0</v>
      </c>
      <c r="J155" s="1">
        <f t="shared" si="9"/>
        <v>0</v>
      </c>
      <c r="K155" s="1">
        <f t="shared" si="9"/>
        <v>0</v>
      </c>
      <c r="L155" s="1">
        <f t="shared" si="9"/>
        <v>0</v>
      </c>
      <c r="M155" s="1">
        <f t="shared" si="8"/>
        <v>0</v>
      </c>
    </row>
    <row r="156" spans="2:13">
      <c r="B156" s="194"/>
      <c r="C156" s="194"/>
      <c r="D156" s="196"/>
      <c r="E156" s="218"/>
      <c r="F156" s="139"/>
      <c r="G156" s="1">
        <f t="shared" si="9"/>
        <v>0</v>
      </c>
      <c r="H156" s="1">
        <f t="shared" si="9"/>
        <v>0</v>
      </c>
      <c r="I156" s="1">
        <f t="shared" si="9"/>
        <v>0</v>
      </c>
      <c r="J156" s="1">
        <f t="shared" si="9"/>
        <v>0</v>
      </c>
      <c r="K156" s="1">
        <f t="shared" si="9"/>
        <v>0</v>
      </c>
      <c r="L156" s="1">
        <f t="shared" si="9"/>
        <v>0</v>
      </c>
      <c r="M156" s="1">
        <f t="shared" si="8"/>
        <v>0</v>
      </c>
    </row>
    <row r="157" spans="2:13">
      <c r="B157" s="194"/>
      <c r="C157" s="194"/>
      <c r="D157" s="196"/>
      <c r="E157" s="218"/>
      <c r="F157" s="139"/>
      <c r="G157" s="1">
        <f t="shared" si="9"/>
        <v>0</v>
      </c>
      <c r="H157" s="1">
        <f t="shared" si="9"/>
        <v>0</v>
      </c>
      <c r="I157" s="1">
        <f t="shared" si="9"/>
        <v>0</v>
      </c>
      <c r="J157" s="1">
        <f t="shared" si="9"/>
        <v>0</v>
      </c>
      <c r="K157" s="1">
        <f t="shared" si="9"/>
        <v>0</v>
      </c>
      <c r="L157" s="1">
        <f t="shared" si="9"/>
        <v>0</v>
      </c>
      <c r="M157" s="1">
        <f t="shared" si="8"/>
        <v>0</v>
      </c>
    </row>
    <row r="158" spans="2:13">
      <c r="B158" s="194"/>
      <c r="C158" s="194"/>
      <c r="D158" s="196"/>
      <c r="E158" s="218"/>
      <c r="F158" s="139"/>
      <c r="G158" s="1">
        <f t="shared" si="9"/>
        <v>0</v>
      </c>
      <c r="H158" s="1">
        <f t="shared" si="9"/>
        <v>0</v>
      </c>
      <c r="I158" s="1">
        <f t="shared" si="9"/>
        <v>0</v>
      </c>
      <c r="J158" s="1">
        <f t="shared" si="9"/>
        <v>0</v>
      </c>
      <c r="K158" s="1">
        <f t="shared" si="9"/>
        <v>0</v>
      </c>
      <c r="L158" s="1">
        <f t="shared" si="9"/>
        <v>0</v>
      </c>
      <c r="M158" s="1">
        <f t="shared" si="8"/>
        <v>0</v>
      </c>
    </row>
    <row r="159" spans="2:13">
      <c r="B159" s="194"/>
      <c r="C159" s="194"/>
      <c r="D159" s="196"/>
      <c r="E159" s="218"/>
      <c r="F159" s="139"/>
      <c r="G159" s="1">
        <f t="shared" si="9"/>
        <v>0</v>
      </c>
      <c r="H159" s="1">
        <f t="shared" si="9"/>
        <v>0</v>
      </c>
      <c r="I159" s="1">
        <f t="shared" si="9"/>
        <v>0</v>
      </c>
      <c r="J159" s="1">
        <f t="shared" si="9"/>
        <v>0</v>
      </c>
      <c r="K159" s="1">
        <f t="shared" si="9"/>
        <v>0</v>
      </c>
      <c r="L159" s="1">
        <f t="shared" si="9"/>
        <v>0</v>
      </c>
      <c r="M159" s="1">
        <f t="shared" si="8"/>
        <v>0</v>
      </c>
    </row>
    <row r="160" spans="2:13">
      <c r="B160" s="194"/>
      <c r="C160" s="194"/>
      <c r="D160" s="196"/>
      <c r="E160" s="218"/>
      <c r="F160" s="139"/>
      <c r="G160" s="1">
        <f t="shared" si="9"/>
        <v>0</v>
      </c>
      <c r="H160" s="1">
        <f t="shared" si="9"/>
        <v>0</v>
      </c>
      <c r="I160" s="1">
        <f t="shared" si="9"/>
        <v>0</v>
      </c>
      <c r="J160" s="1">
        <f t="shared" si="9"/>
        <v>0</v>
      </c>
      <c r="K160" s="1">
        <f t="shared" si="9"/>
        <v>0</v>
      </c>
      <c r="L160" s="1">
        <f t="shared" si="9"/>
        <v>0</v>
      </c>
      <c r="M160" s="1">
        <f t="shared" si="8"/>
        <v>0</v>
      </c>
    </row>
    <row r="161" spans="2:13">
      <c r="B161" s="194"/>
      <c r="C161" s="194"/>
      <c r="D161" s="196"/>
      <c r="E161" s="218"/>
      <c r="F161" s="139"/>
      <c r="G161" s="1">
        <f t="shared" si="9"/>
        <v>0</v>
      </c>
      <c r="H161" s="1">
        <f t="shared" si="9"/>
        <v>0</v>
      </c>
      <c r="I161" s="1">
        <f t="shared" si="9"/>
        <v>0</v>
      </c>
      <c r="J161" s="1">
        <f t="shared" si="9"/>
        <v>0</v>
      </c>
      <c r="K161" s="1">
        <f t="shared" si="9"/>
        <v>0</v>
      </c>
      <c r="L161" s="1">
        <f t="shared" si="9"/>
        <v>0</v>
      </c>
      <c r="M161" s="1">
        <f t="shared" si="8"/>
        <v>0</v>
      </c>
    </row>
    <row r="162" spans="2:13">
      <c r="B162" s="194"/>
      <c r="C162" s="194"/>
      <c r="D162" s="196"/>
      <c r="E162" s="218"/>
      <c r="F162" s="139"/>
      <c r="G162" s="1">
        <f t="shared" si="9"/>
        <v>0</v>
      </c>
      <c r="H162" s="1">
        <f t="shared" si="9"/>
        <v>0</v>
      </c>
      <c r="I162" s="1">
        <f t="shared" si="9"/>
        <v>0</v>
      </c>
      <c r="J162" s="1">
        <f t="shared" si="9"/>
        <v>0</v>
      </c>
      <c r="K162" s="1">
        <f t="shared" si="9"/>
        <v>0</v>
      </c>
      <c r="L162" s="1">
        <f t="shared" si="9"/>
        <v>0</v>
      </c>
      <c r="M162" s="1">
        <f t="shared" si="8"/>
        <v>0</v>
      </c>
    </row>
    <row r="163" spans="2:13">
      <c r="B163" s="194"/>
      <c r="C163" s="194"/>
      <c r="D163" s="196"/>
      <c r="E163" s="218"/>
      <c r="F163" s="139"/>
      <c r="G163" s="1">
        <f t="shared" si="9"/>
        <v>0</v>
      </c>
      <c r="H163" s="1">
        <f t="shared" si="9"/>
        <v>0</v>
      </c>
      <c r="I163" s="1">
        <f t="shared" si="9"/>
        <v>0</v>
      </c>
      <c r="J163" s="1">
        <f t="shared" si="9"/>
        <v>0</v>
      </c>
      <c r="K163" s="1">
        <f t="shared" si="9"/>
        <v>0</v>
      </c>
      <c r="L163" s="1">
        <f t="shared" si="9"/>
        <v>0</v>
      </c>
      <c r="M163" s="1">
        <f t="shared" si="8"/>
        <v>0</v>
      </c>
    </row>
    <row r="164" spans="2:13">
      <c r="B164" s="194"/>
      <c r="C164" s="194"/>
      <c r="D164" s="196"/>
      <c r="E164" s="218"/>
      <c r="F164" s="139"/>
      <c r="G164" s="1">
        <f t="shared" si="9"/>
        <v>0</v>
      </c>
      <c r="H164" s="1">
        <f t="shared" si="9"/>
        <v>0</v>
      </c>
      <c r="I164" s="1">
        <f t="shared" si="9"/>
        <v>0</v>
      </c>
      <c r="J164" s="1">
        <f t="shared" si="9"/>
        <v>0</v>
      </c>
      <c r="K164" s="1">
        <f t="shared" si="9"/>
        <v>0</v>
      </c>
      <c r="L164" s="1">
        <f t="shared" si="9"/>
        <v>0</v>
      </c>
      <c r="M164" s="1">
        <f t="shared" si="8"/>
        <v>0</v>
      </c>
    </row>
    <row r="165" spans="2:13">
      <c r="B165" s="194"/>
      <c r="C165" s="194"/>
      <c r="D165" s="196"/>
      <c r="E165" s="218"/>
      <c r="F165" s="139"/>
      <c r="G165" s="1">
        <f t="shared" si="9"/>
        <v>0</v>
      </c>
      <c r="H165" s="1">
        <f t="shared" si="9"/>
        <v>0</v>
      </c>
      <c r="I165" s="1">
        <f t="shared" si="9"/>
        <v>0</v>
      </c>
      <c r="J165" s="1">
        <f t="shared" si="9"/>
        <v>0</v>
      </c>
      <c r="K165" s="1">
        <f t="shared" si="9"/>
        <v>0</v>
      </c>
      <c r="L165" s="1">
        <f t="shared" si="9"/>
        <v>0</v>
      </c>
      <c r="M165" s="1">
        <f t="shared" si="8"/>
        <v>0</v>
      </c>
    </row>
    <row r="166" spans="2:13">
      <c r="B166" s="194"/>
      <c r="C166" s="194"/>
      <c r="D166" s="196"/>
      <c r="E166" s="218"/>
      <c r="F166" s="139"/>
      <c r="G166" s="1">
        <f t="shared" si="9"/>
        <v>0</v>
      </c>
      <c r="H166" s="1">
        <f t="shared" si="9"/>
        <v>0</v>
      </c>
      <c r="I166" s="1">
        <f t="shared" si="9"/>
        <v>0</v>
      </c>
      <c r="J166" s="1">
        <f t="shared" si="9"/>
        <v>0</v>
      </c>
      <c r="K166" s="1">
        <f t="shared" si="9"/>
        <v>0</v>
      </c>
      <c r="L166" s="1">
        <f t="shared" si="9"/>
        <v>0</v>
      </c>
      <c r="M166" s="1">
        <f t="shared" si="8"/>
        <v>0</v>
      </c>
    </row>
    <row r="167" spans="2:13">
      <c r="B167" s="194"/>
      <c r="C167" s="194"/>
      <c r="D167" s="196"/>
      <c r="E167" s="218"/>
      <c r="F167" s="139"/>
      <c r="G167" s="1">
        <f t="shared" si="9"/>
        <v>0</v>
      </c>
      <c r="H167" s="1">
        <f t="shared" si="9"/>
        <v>0</v>
      </c>
      <c r="I167" s="1">
        <f t="shared" si="9"/>
        <v>0</v>
      </c>
      <c r="J167" s="1">
        <f t="shared" si="9"/>
        <v>0</v>
      </c>
      <c r="K167" s="1">
        <f t="shared" si="9"/>
        <v>0</v>
      </c>
      <c r="L167" s="1">
        <f t="shared" si="9"/>
        <v>0</v>
      </c>
      <c r="M167" s="1">
        <f t="shared" si="8"/>
        <v>0</v>
      </c>
    </row>
    <row r="168" spans="2:13">
      <c r="B168" s="194"/>
      <c r="C168" s="194"/>
      <c r="D168" s="196"/>
      <c r="E168" s="218"/>
      <c r="F168" s="139"/>
      <c r="G168" s="1">
        <f t="shared" si="9"/>
        <v>0</v>
      </c>
      <c r="H168" s="1">
        <f t="shared" si="9"/>
        <v>0</v>
      </c>
      <c r="I168" s="1">
        <f t="shared" si="9"/>
        <v>0</v>
      </c>
      <c r="J168" s="1">
        <f t="shared" si="9"/>
        <v>0</v>
      </c>
      <c r="K168" s="1">
        <f t="shared" si="9"/>
        <v>0</v>
      </c>
      <c r="L168" s="1">
        <f t="shared" si="9"/>
        <v>0</v>
      </c>
      <c r="M168" s="1">
        <f t="shared" si="8"/>
        <v>0</v>
      </c>
    </row>
    <row r="169" spans="2:13">
      <c r="B169" s="194"/>
      <c r="C169" s="194"/>
      <c r="D169" s="196"/>
      <c r="E169" s="218"/>
      <c r="F169" s="139"/>
      <c r="G169" s="1">
        <f t="shared" si="9"/>
        <v>0</v>
      </c>
      <c r="H169" s="1">
        <f t="shared" si="9"/>
        <v>0</v>
      </c>
      <c r="I169" s="1">
        <f t="shared" si="9"/>
        <v>0</v>
      </c>
      <c r="J169" s="1">
        <f t="shared" si="9"/>
        <v>0</v>
      </c>
      <c r="K169" s="1">
        <f t="shared" si="9"/>
        <v>0</v>
      </c>
      <c r="L169" s="1">
        <f t="shared" si="9"/>
        <v>0</v>
      </c>
      <c r="M169" s="1">
        <f t="shared" si="8"/>
        <v>0</v>
      </c>
    </row>
    <row r="170" spans="2:13">
      <c r="B170" s="194"/>
      <c r="C170" s="194"/>
      <c r="D170" s="196"/>
      <c r="E170" s="218"/>
      <c r="F170" s="139"/>
      <c r="G170" s="1">
        <f t="shared" si="9"/>
        <v>0</v>
      </c>
      <c r="H170" s="1">
        <f t="shared" si="9"/>
        <v>0</v>
      </c>
      <c r="I170" s="1">
        <f t="shared" si="9"/>
        <v>0</v>
      </c>
      <c r="J170" s="1">
        <f t="shared" si="9"/>
        <v>0</v>
      </c>
      <c r="K170" s="1">
        <f t="shared" si="9"/>
        <v>0</v>
      </c>
      <c r="L170" s="1">
        <f t="shared" si="9"/>
        <v>0</v>
      </c>
      <c r="M170" s="1">
        <f t="shared" si="8"/>
        <v>0</v>
      </c>
    </row>
    <row r="171" spans="2:13">
      <c r="B171" s="194"/>
      <c r="C171" s="194"/>
      <c r="D171" s="196"/>
      <c r="E171" s="218"/>
      <c r="F171" s="139"/>
      <c r="G171" s="1">
        <f t="shared" si="9"/>
        <v>0</v>
      </c>
      <c r="H171" s="1">
        <f t="shared" si="9"/>
        <v>0</v>
      </c>
      <c r="I171" s="1">
        <f t="shared" si="9"/>
        <v>0</v>
      </c>
      <c r="J171" s="1">
        <f t="shared" si="9"/>
        <v>0</v>
      </c>
      <c r="K171" s="1">
        <f t="shared" si="9"/>
        <v>0</v>
      </c>
      <c r="L171" s="1">
        <f t="shared" si="9"/>
        <v>0</v>
      </c>
      <c r="M171" s="1">
        <f t="shared" si="8"/>
        <v>0</v>
      </c>
    </row>
    <row r="172" spans="2:13">
      <c r="B172" s="194"/>
      <c r="C172" s="194"/>
      <c r="D172" s="196"/>
      <c r="E172" s="218"/>
      <c r="F172" s="139"/>
      <c r="G172" s="1">
        <f t="shared" si="9"/>
        <v>0</v>
      </c>
      <c r="H172" s="1">
        <f t="shared" si="9"/>
        <v>0</v>
      </c>
      <c r="I172" s="1">
        <f t="shared" si="9"/>
        <v>0</v>
      </c>
      <c r="J172" s="1">
        <f t="shared" si="9"/>
        <v>0</v>
      </c>
      <c r="K172" s="1">
        <f t="shared" si="9"/>
        <v>0</v>
      </c>
      <c r="L172" s="1">
        <f t="shared" si="9"/>
        <v>0</v>
      </c>
      <c r="M172" s="1">
        <f t="shared" si="8"/>
        <v>0</v>
      </c>
    </row>
    <row r="173" spans="2:13">
      <c r="B173" s="194"/>
      <c r="C173" s="194"/>
      <c r="D173" s="196"/>
      <c r="E173" s="218"/>
      <c r="F173" s="139"/>
      <c r="G173" s="1">
        <f t="shared" si="9"/>
        <v>0</v>
      </c>
      <c r="H173" s="1">
        <f t="shared" si="9"/>
        <v>0</v>
      </c>
      <c r="I173" s="1">
        <f t="shared" si="9"/>
        <v>0</v>
      </c>
      <c r="J173" s="1">
        <f t="shared" si="9"/>
        <v>0</v>
      </c>
      <c r="K173" s="1">
        <f t="shared" si="9"/>
        <v>0</v>
      </c>
      <c r="L173" s="1">
        <f t="shared" si="9"/>
        <v>0</v>
      </c>
      <c r="M173" s="1">
        <f t="shared" si="8"/>
        <v>0</v>
      </c>
    </row>
    <row r="174" spans="2:13">
      <c r="B174" s="194"/>
      <c r="C174" s="194"/>
      <c r="D174" s="196"/>
      <c r="E174" s="218"/>
      <c r="F174" s="139"/>
      <c r="G174" s="1">
        <f t="shared" si="9"/>
        <v>0</v>
      </c>
      <c r="H174" s="1">
        <f t="shared" si="9"/>
        <v>0</v>
      </c>
      <c r="I174" s="1">
        <f t="shared" si="9"/>
        <v>0</v>
      </c>
      <c r="J174" s="1">
        <f t="shared" si="9"/>
        <v>0</v>
      </c>
      <c r="K174" s="1">
        <f t="shared" si="9"/>
        <v>0</v>
      </c>
      <c r="L174" s="1">
        <f t="shared" si="9"/>
        <v>0</v>
      </c>
      <c r="M174" s="1">
        <f t="shared" si="8"/>
        <v>0</v>
      </c>
    </row>
    <row r="175" spans="2:13">
      <c r="B175" s="194"/>
      <c r="C175" s="194"/>
      <c r="D175" s="196"/>
      <c r="E175" s="218"/>
      <c r="F175" s="139"/>
      <c r="G175" s="1">
        <f t="shared" si="9"/>
        <v>0</v>
      </c>
      <c r="H175" s="1">
        <f t="shared" si="9"/>
        <v>0</v>
      </c>
      <c r="I175" s="1">
        <f t="shared" si="9"/>
        <v>0</v>
      </c>
      <c r="J175" s="1">
        <f t="shared" si="9"/>
        <v>0</v>
      </c>
      <c r="K175" s="1">
        <f t="shared" si="9"/>
        <v>0</v>
      </c>
      <c r="L175" s="1">
        <f t="shared" si="9"/>
        <v>0</v>
      </c>
      <c r="M175" s="1">
        <f t="shared" si="8"/>
        <v>0</v>
      </c>
    </row>
    <row r="176" spans="2:13">
      <c r="B176" s="194"/>
      <c r="C176" s="194"/>
      <c r="D176" s="196"/>
      <c r="E176" s="218"/>
      <c r="F176" s="139"/>
      <c r="G176" s="1">
        <f t="shared" si="9"/>
        <v>0</v>
      </c>
      <c r="H176" s="1">
        <f t="shared" si="9"/>
        <v>0</v>
      </c>
      <c r="I176" s="1">
        <f t="shared" si="9"/>
        <v>0</v>
      </c>
      <c r="J176" s="1">
        <f t="shared" si="9"/>
        <v>0</v>
      </c>
      <c r="K176" s="1">
        <f t="shared" si="9"/>
        <v>0</v>
      </c>
      <c r="L176" s="1">
        <f t="shared" si="9"/>
        <v>0</v>
      </c>
      <c r="M176" s="1">
        <f t="shared" si="8"/>
        <v>0</v>
      </c>
    </row>
    <row r="177" spans="2:13">
      <c r="B177" s="194"/>
      <c r="C177" s="194"/>
      <c r="D177" s="196"/>
      <c r="E177" s="218"/>
      <c r="F177" s="139"/>
      <c r="G177" s="1">
        <f t="shared" si="9"/>
        <v>0</v>
      </c>
      <c r="H177" s="1">
        <f t="shared" si="9"/>
        <v>0</v>
      </c>
      <c r="I177" s="1">
        <f t="shared" si="9"/>
        <v>0</v>
      </c>
      <c r="J177" s="1">
        <f t="shared" si="9"/>
        <v>0</v>
      </c>
      <c r="K177" s="1">
        <f t="shared" si="9"/>
        <v>0</v>
      </c>
      <c r="L177" s="1">
        <f t="shared" si="9"/>
        <v>0</v>
      </c>
      <c r="M177" s="1">
        <f t="shared" si="8"/>
        <v>0</v>
      </c>
    </row>
    <row r="178" spans="2:13">
      <c r="B178" s="194"/>
      <c r="C178" s="194"/>
      <c r="D178" s="196"/>
      <c r="E178" s="218"/>
      <c r="F178" s="139"/>
      <c r="G178" s="1">
        <f t="shared" si="9"/>
        <v>0</v>
      </c>
      <c r="H178" s="1">
        <f t="shared" si="9"/>
        <v>0</v>
      </c>
      <c r="I178" s="1">
        <f t="shared" si="9"/>
        <v>0</v>
      </c>
      <c r="J178" s="1">
        <f t="shared" si="9"/>
        <v>0</v>
      </c>
      <c r="K178" s="1">
        <f t="shared" si="9"/>
        <v>0</v>
      </c>
      <c r="L178" s="1">
        <f t="shared" si="9"/>
        <v>0</v>
      </c>
      <c r="M178" s="1">
        <f t="shared" si="8"/>
        <v>0</v>
      </c>
    </row>
    <row r="179" spans="2:13">
      <c r="B179" s="194"/>
      <c r="C179" s="194"/>
      <c r="D179" s="196"/>
      <c r="E179" s="218"/>
      <c r="F179" s="139"/>
      <c r="G179" s="1">
        <f t="shared" si="9"/>
        <v>0</v>
      </c>
      <c r="H179" s="1">
        <f t="shared" si="9"/>
        <v>0</v>
      </c>
      <c r="I179" s="1">
        <f t="shared" si="9"/>
        <v>0</v>
      </c>
      <c r="J179" s="1">
        <f t="shared" si="9"/>
        <v>0</v>
      </c>
      <c r="K179" s="1">
        <f t="shared" si="9"/>
        <v>0</v>
      </c>
      <c r="L179" s="1">
        <f t="shared" si="9"/>
        <v>0</v>
      </c>
      <c r="M179" s="1">
        <f t="shared" si="8"/>
        <v>0</v>
      </c>
    </row>
    <row r="180" spans="2:13">
      <c r="B180" s="194"/>
      <c r="C180" s="194"/>
      <c r="D180" s="196"/>
      <c r="E180" s="218"/>
      <c r="F180" s="139"/>
      <c r="G180" s="1">
        <f t="shared" si="9"/>
        <v>0</v>
      </c>
      <c r="H180" s="1">
        <f t="shared" si="9"/>
        <v>0</v>
      </c>
      <c r="I180" s="1">
        <f t="shared" si="9"/>
        <v>0</v>
      </c>
      <c r="J180" s="1">
        <f t="shared" si="9"/>
        <v>0</v>
      </c>
      <c r="K180" s="1">
        <f t="shared" si="9"/>
        <v>0</v>
      </c>
      <c r="L180" s="1">
        <f t="shared" si="9"/>
        <v>0</v>
      </c>
      <c r="M180" s="1">
        <f t="shared" si="8"/>
        <v>0</v>
      </c>
    </row>
    <row r="181" spans="2:13">
      <c r="B181" s="194"/>
      <c r="C181" s="194"/>
      <c r="D181" s="196"/>
      <c r="E181" s="218"/>
      <c r="F181" s="139"/>
      <c r="G181" s="1">
        <f t="shared" si="9"/>
        <v>0</v>
      </c>
      <c r="H181" s="1">
        <f t="shared" si="9"/>
        <v>0</v>
      </c>
      <c r="I181" s="1">
        <f t="shared" si="9"/>
        <v>0</v>
      </c>
      <c r="J181" s="1">
        <f t="shared" si="9"/>
        <v>0</v>
      </c>
      <c r="K181" s="1">
        <f t="shared" si="9"/>
        <v>0</v>
      </c>
      <c r="L181" s="1">
        <f t="shared" si="9"/>
        <v>0</v>
      </c>
      <c r="M181" s="1">
        <f t="shared" si="8"/>
        <v>0</v>
      </c>
    </row>
    <row r="182" spans="2:13">
      <c r="B182" s="194"/>
      <c r="C182" s="194"/>
      <c r="D182" s="196"/>
      <c r="E182" s="218"/>
      <c r="F182" s="139"/>
      <c r="G182" s="1">
        <f t="shared" si="9"/>
        <v>0</v>
      </c>
      <c r="H182" s="1">
        <f t="shared" si="9"/>
        <v>0</v>
      </c>
      <c r="I182" s="1">
        <f t="shared" si="9"/>
        <v>0</v>
      </c>
      <c r="J182" s="1">
        <f t="shared" si="9"/>
        <v>0</v>
      </c>
      <c r="K182" s="1">
        <f t="shared" si="9"/>
        <v>0</v>
      </c>
      <c r="L182" s="1">
        <f t="shared" si="9"/>
        <v>0</v>
      </c>
      <c r="M182" s="1">
        <f t="shared" si="8"/>
        <v>0</v>
      </c>
    </row>
    <row r="183" spans="2:13">
      <c r="B183" s="194"/>
      <c r="C183" s="194"/>
      <c r="D183" s="196"/>
      <c r="E183" s="218"/>
      <c r="F183" s="139"/>
      <c r="G183" s="1">
        <f t="shared" si="9"/>
        <v>0</v>
      </c>
      <c r="H183" s="1">
        <f t="shared" si="9"/>
        <v>0</v>
      </c>
      <c r="I183" s="1">
        <f t="shared" si="9"/>
        <v>0</v>
      </c>
      <c r="J183" s="1">
        <f t="shared" si="9"/>
        <v>0</v>
      </c>
      <c r="K183" s="1">
        <f t="shared" si="9"/>
        <v>0</v>
      </c>
      <c r="L183" s="1">
        <f t="shared" si="9"/>
        <v>0</v>
      </c>
      <c r="M183" s="1">
        <f t="shared" si="8"/>
        <v>0</v>
      </c>
    </row>
    <row r="184" spans="2:13">
      <c r="B184" s="194"/>
      <c r="C184" s="194"/>
      <c r="D184" s="196"/>
      <c r="E184" s="218"/>
      <c r="F184" s="139"/>
      <c r="G184" s="1">
        <f t="shared" si="9"/>
        <v>0</v>
      </c>
      <c r="H184" s="1">
        <f t="shared" si="9"/>
        <v>0</v>
      </c>
      <c r="I184" s="1">
        <f t="shared" si="9"/>
        <v>0</v>
      </c>
      <c r="J184" s="1">
        <f t="shared" si="9"/>
        <v>0</v>
      </c>
      <c r="K184" s="1">
        <f t="shared" si="9"/>
        <v>0</v>
      </c>
      <c r="L184" s="1">
        <f t="shared" si="9"/>
        <v>0</v>
      </c>
      <c r="M184" s="1">
        <f t="shared" si="8"/>
        <v>0</v>
      </c>
    </row>
    <row r="185" spans="2:13">
      <c r="B185" s="194"/>
      <c r="C185" s="194"/>
      <c r="D185" s="196"/>
      <c r="E185" s="218"/>
      <c r="F185" s="139"/>
      <c r="G185" s="1">
        <f t="shared" si="9"/>
        <v>0</v>
      </c>
      <c r="H185" s="1">
        <f t="shared" si="9"/>
        <v>0</v>
      </c>
      <c r="I185" s="1">
        <f t="shared" si="9"/>
        <v>0</v>
      </c>
      <c r="J185" s="1">
        <f t="shared" si="9"/>
        <v>0</v>
      </c>
      <c r="K185" s="1">
        <f t="shared" si="9"/>
        <v>0</v>
      </c>
      <c r="L185" s="1">
        <f t="shared" si="9"/>
        <v>0</v>
      </c>
      <c r="M185" s="1">
        <f t="shared" si="8"/>
        <v>0</v>
      </c>
    </row>
    <row r="186" spans="2:13">
      <c r="B186" s="194"/>
      <c r="C186" s="194"/>
      <c r="D186" s="196"/>
      <c r="E186" s="218"/>
      <c r="F186" s="139"/>
      <c r="G186" s="1">
        <f t="shared" si="9"/>
        <v>0</v>
      </c>
      <c r="H186" s="1">
        <f t="shared" si="9"/>
        <v>0</v>
      </c>
      <c r="I186" s="1">
        <f t="shared" si="9"/>
        <v>0</v>
      </c>
      <c r="J186" s="1">
        <f t="shared" si="9"/>
        <v>0</v>
      </c>
      <c r="K186" s="1">
        <f t="shared" si="9"/>
        <v>0</v>
      </c>
      <c r="L186" s="1">
        <f t="shared" si="9"/>
        <v>0</v>
      </c>
      <c r="M186" s="1">
        <f t="shared" si="8"/>
        <v>0</v>
      </c>
    </row>
    <row r="187" spans="2:13">
      <c r="B187" s="194"/>
      <c r="C187" s="194"/>
      <c r="D187" s="196"/>
      <c r="E187" s="218"/>
      <c r="F187" s="139"/>
      <c r="G187" s="1">
        <f t="shared" si="9"/>
        <v>0</v>
      </c>
      <c r="H187" s="1">
        <f t="shared" si="9"/>
        <v>0</v>
      </c>
      <c r="I187" s="1">
        <f t="shared" si="9"/>
        <v>0</v>
      </c>
      <c r="J187" s="1">
        <f t="shared" si="9"/>
        <v>0</v>
      </c>
      <c r="K187" s="1">
        <f t="shared" si="9"/>
        <v>0</v>
      </c>
      <c r="L187" s="1">
        <f t="shared" si="9"/>
        <v>0</v>
      </c>
      <c r="M187" s="1">
        <f t="shared" si="8"/>
        <v>0</v>
      </c>
    </row>
    <row r="188" spans="2:13">
      <c r="B188" s="194"/>
      <c r="C188" s="194"/>
      <c r="D188" s="196"/>
      <c r="E188" s="218"/>
      <c r="F188" s="139"/>
      <c r="G188" s="1">
        <f t="shared" si="9"/>
        <v>0</v>
      </c>
      <c r="H188" s="1">
        <f t="shared" si="9"/>
        <v>0</v>
      </c>
      <c r="I188" s="1">
        <f t="shared" si="9"/>
        <v>0</v>
      </c>
      <c r="J188" s="1">
        <f t="shared" si="9"/>
        <v>0</v>
      </c>
      <c r="K188" s="1">
        <f t="shared" si="9"/>
        <v>0</v>
      </c>
      <c r="L188" s="1">
        <f t="shared" si="9"/>
        <v>0</v>
      </c>
      <c r="M188" s="1">
        <f t="shared" si="8"/>
        <v>0</v>
      </c>
    </row>
    <row r="189" spans="2:13">
      <c r="B189" s="194"/>
      <c r="C189" s="194"/>
      <c r="D189" s="196"/>
      <c r="E189" s="218"/>
      <c r="F189" s="139"/>
      <c r="G189" s="1">
        <f t="shared" si="9"/>
        <v>0</v>
      </c>
      <c r="H189" s="1">
        <f t="shared" si="9"/>
        <v>0</v>
      </c>
      <c r="I189" s="1">
        <f t="shared" si="9"/>
        <v>0</v>
      </c>
      <c r="J189" s="1">
        <f t="shared" si="9"/>
        <v>0</v>
      </c>
      <c r="K189" s="1">
        <f t="shared" si="9"/>
        <v>0</v>
      </c>
      <c r="L189" s="1">
        <f t="shared" si="9"/>
        <v>0</v>
      </c>
      <c r="M189" s="1">
        <f t="shared" si="8"/>
        <v>0</v>
      </c>
    </row>
    <row r="190" spans="2:13">
      <c r="B190" s="194"/>
      <c r="C190" s="194"/>
      <c r="D190" s="196"/>
      <c r="E190" s="218"/>
      <c r="F190" s="139"/>
      <c r="G190" s="1">
        <f t="shared" si="9"/>
        <v>0</v>
      </c>
      <c r="H190" s="1">
        <f t="shared" si="9"/>
        <v>0</v>
      </c>
      <c r="I190" s="1">
        <f t="shared" si="9"/>
        <v>0</v>
      </c>
      <c r="J190" s="1">
        <f t="shared" si="9"/>
        <v>0</v>
      </c>
      <c r="K190" s="1">
        <f t="shared" si="9"/>
        <v>0</v>
      </c>
      <c r="L190" s="1">
        <f t="shared" si="9"/>
        <v>0</v>
      </c>
      <c r="M190" s="1">
        <f t="shared" si="8"/>
        <v>0</v>
      </c>
    </row>
    <row r="191" spans="2:13">
      <c r="B191" s="194"/>
      <c r="C191" s="194"/>
      <c r="D191" s="196"/>
      <c r="E191" s="218"/>
      <c r="F191" s="139"/>
      <c r="G191" s="1">
        <f t="shared" si="9"/>
        <v>0</v>
      </c>
      <c r="H191" s="1">
        <f t="shared" si="9"/>
        <v>0</v>
      </c>
      <c r="I191" s="1">
        <f t="shared" si="9"/>
        <v>0</v>
      </c>
      <c r="J191" s="1">
        <f t="shared" si="9"/>
        <v>0</v>
      </c>
      <c r="K191" s="1">
        <f t="shared" si="9"/>
        <v>0</v>
      </c>
      <c r="L191" s="1">
        <f t="shared" si="9"/>
        <v>0</v>
      </c>
      <c r="M191" s="1">
        <f t="shared" si="8"/>
        <v>0</v>
      </c>
    </row>
    <row r="192" spans="2:13">
      <c r="B192" s="194"/>
      <c r="C192" s="194"/>
      <c r="D192" s="196"/>
      <c r="E192" s="218"/>
      <c r="F192" s="139"/>
      <c r="G192" s="1">
        <f t="shared" si="9"/>
        <v>0</v>
      </c>
      <c r="H192" s="1">
        <f t="shared" si="9"/>
        <v>0</v>
      </c>
      <c r="I192" s="1">
        <f t="shared" si="9"/>
        <v>0</v>
      </c>
      <c r="J192" s="1">
        <f t="shared" si="9"/>
        <v>0</v>
      </c>
      <c r="K192" s="1">
        <f t="shared" si="9"/>
        <v>0</v>
      </c>
      <c r="L192" s="1">
        <f t="shared" si="9"/>
        <v>0</v>
      </c>
      <c r="M192" s="1">
        <f t="shared" si="8"/>
        <v>0</v>
      </c>
    </row>
    <row r="193" spans="2:13">
      <c r="B193" s="194"/>
      <c r="C193" s="194"/>
      <c r="D193" s="196"/>
      <c r="E193" s="218"/>
      <c r="F193" s="139"/>
      <c r="G193" s="1">
        <f t="shared" si="9"/>
        <v>0</v>
      </c>
      <c r="H193" s="1">
        <f t="shared" si="9"/>
        <v>0</v>
      </c>
      <c r="I193" s="1">
        <f t="shared" si="9"/>
        <v>0</v>
      </c>
      <c r="J193" s="1">
        <f t="shared" si="9"/>
        <v>0</v>
      </c>
      <c r="K193" s="1">
        <f t="shared" si="9"/>
        <v>0</v>
      </c>
      <c r="L193" s="1">
        <f t="shared" si="9"/>
        <v>0</v>
      </c>
      <c r="M193" s="1">
        <f t="shared" si="8"/>
        <v>0</v>
      </c>
    </row>
    <row r="194" spans="2:13">
      <c r="B194" s="194"/>
      <c r="C194" s="194"/>
      <c r="D194" s="196"/>
      <c r="E194" s="218"/>
      <c r="F194" s="139"/>
      <c r="G194" s="1">
        <f t="shared" si="9"/>
        <v>0</v>
      </c>
      <c r="H194" s="1">
        <f t="shared" si="9"/>
        <v>0</v>
      </c>
      <c r="I194" s="1">
        <f t="shared" si="9"/>
        <v>0</v>
      </c>
      <c r="J194" s="1">
        <f t="shared" si="9"/>
        <v>0</v>
      </c>
      <c r="K194" s="1">
        <f t="shared" si="9"/>
        <v>0</v>
      </c>
      <c r="L194" s="1">
        <f t="shared" si="9"/>
        <v>0</v>
      </c>
      <c r="M194" s="1">
        <f t="shared" si="8"/>
        <v>0</v>
      </c>
    </row>
    <row r="195" spans="2:13">
      <c r="B195" s="194"/>
      <c r="C195" s="194"/>
      <c r="D195" s="196"/>
      <c r="E195" s="218"/>
      <c r="F195" s="139"/>
      <c r="G195" s="1">
        <f t="shared" ref="G195:L200" si="10">IF($B195&gt;0,IF(ISERR(FIND(G$3,$B195)),2,1),0)</f>
        <v>0</v>
      </c>
      <c r="H195" s="1">
        <f t="shared" si="10"/>
        <v>0</v>
      </c>
      <c r="I195" s="1">
        <f t="shared" si="10"/>
        <v>0</v>
      </c>
      <c r="J195" s="1">
        <f t="shared" si="10"/>
        <v>0</v>
      </c>
      <c r="K195" s="1">
        <f t="shared" si="10"/>
        <v>0</v>
      </c>
      <c r="L195" s="1">
        <f t="shared" si="10"/>
        <v>0</v>
      </c>
      <c r="M195" s="1">
        <f t="shared" si="8"/>
        <v>0</v>
      </c>
    </row>
    <row r="196" spans="2:13">
      <c r="B196" s="194"/>
      <c r="C196" s="194"/>
      <c r="D196" s="196"/>
      <c r="E196" s="218"/>
      <c r="F196" s="139"/>
      <c r="G196" s="1">
        <f t="shared" si="10"/>
        <v>0</v>
      </c>
      <c r="H196" s="1">
        <f t="shared" si="10"/>
        <v>0</v>
      </c>
      <c r="I196" s="1">
        <f t="shared" si="10"/>
        <v>0</v>
      </c>
      <c r="J196" s="1">
        <f t="shared" si="10"/>
        <v>0</v>
      </c>
      <c r="K196" s="1">
        <f t="shared" si="10"/>
        <v>0</v>
      </c>
      <c r="L196" s="1">
        <f t="shared" si="10"/>
        <v>0</v>
      </c>
      <c r="M196" s="1">
        <f t="shared" si="8"/>
        <v>0</v>
      </c>
    </row>
    <row r="197" spans="2:13">
      <c r="B197" s="194"/>
      <c r="C197" s="194"/>
      <c r="D197" s="196"/>
      <c r="E197" s="218"/>
      <c r="F197" s="139"/>
      <c r="G197" s="1">
        <f t="shared" si="10"/>
        <v>0</v>
      </c>
      <c r="H197" s="1">
        <f t="shared" si="10"/>
        <v>0</v>
      </c>
      <c r="I197" s="1">
        <f t="shared" si="10"/>
        <v>0</v>
      </c>
      <c r="J197" s="1">
        <f t="shared" si="10"/>
        <v>0</v>
      </c>
      <c r="K197" s="1">
        <f t="shared" si="10"/>
        <v>0</v>
      </c>
      <c r="L197" s="1">
        <f t="shared" si="10"/>
        <v>0</v>
      </c>
      <c r="M197" s="1">
        <f>IF($B197&gt;0,IF(ISERR(FIND(M$3,$B197)),2,10),0)</f>
        <v>0</v>
      </c>
    </row>
    <row r="198" spans="2:13">
      <c r="B198" s="194"/>
      <c r="C198" s="194"/>
      <c r="D198" s="196"/>
      <c r="E198" s="218"/>
      <c r="F198" s="139"/>
      <c r="G198" s="1">
        <f t="shared" si="10"/>
        <v>0</v>
      </c>
      <c r="H198" s="1">
        <f t="shared" si="10"/>
        <v>0</v>
      </c>
      <c r="I198" s="1">
        <f t="shared" si="10"/>
        <v>0</v>
      </c>
      <c r="J198" s="1">
        <f t="shared" si="10"/>
        <v>0</v>
      </c>
      <c r="K198" s="1">
        <f t="shared" si="10"/>
        <v>0</v>
      </c>
      <c r="L198" s="1">
        <f t="shared" si="10"/>
        <v>0</v>
      </c>
      <c r="M198" s="1">
        <f>IF($B198&gt;0,IF(ISERR(FIND(M$3,$B198)),2,10),0)</f>
        <v>0</v>
      </c>
    </row>
    <row r="199" spans="2:13">
      <c r="B199" s="194"/>
      <c r="C199" s="194"/>
      <c r="D199" s="196"/>
      <c r="E199" s="218"/>
      <c r="F199" s="139"/>
      <c r="G199" s="1">
        <f t="shared" si="10"/>
        <v>0</v>
      </c>
      <c r="H199" s="1">
        <f t="shared" si="10"/>
        <v>0</v>
      </c>
      <c r="I199" s="1">
        <f t="shared" si="10"/>
        <v>0</v>
      </c>
      <c r="J199" s="1">
        <f t="shared" si="10"/>
        <v>0</v>
      </c>
      <c r="K199" s="1">
        <f t="shared" si="10"/>
        <v>0</v>
      </c>
      <c r="L199" s="1">
        <f t="shared" si="10"/>
        <v>0</v>
      </c>
      <c r="M199" s="1">
        <f>IF($B199&gt;0,IF(ISERR(FIND(M$3,$B199)),2,10),0)</f>
        <v>0</v>
      </c>
    </row>
    <row r="200" spans="2:13">
      <c r="B200" s="197"/>
      <c r="C200" s="197"/>
      <c r="D200" s="198"/>
      <c r="E200" s="219"/>
      <c r="F200" s="139"/>
      <c r="G200" s="1">
        <f t="shared" si="10"/>
        <v>0</v>
      </c>
      <c r="H200" s="1">
        <f t="shared" si="10"/>
        <v>0</v>
      </c>
      <c r="I200" s="1">
        <f t="shared" si="10"/>
        <v>0</v>
      </c>
      <c r="J200" s="1">
        <f t="shared" si="10"/>
        <v>0</v>
      </c>
      <c r="K200" s="1">
        <f t="shared" si="10"/>
        <v>0</v>
      </c>
      <c r="L200" s="1">
        <f t="shared" si="10"/>
        <v>0</v>
      </c>
      <c r="M200" s="1">
        <f>IF($B200&gt;0,IF(ISERR(FIND(M$3,$B200)),2,10),0)</f>
        <v>0</v>
      </c>
    </row>
  </sheetData>
  <sheetProtection formatCells="0" formatRows="0"/>
  <mergeCells count="1">
    <mergeCell ref="D3:E3"/>
  </mergeCells>
  <phoneticPr fontId="3"/>
  <dataValidations count="2">
    <dataValidation imeMode="on" allowBlank="1" showInputMessage="1" showErrorMessage="1" sqref="B4:D200" xr:uid="{00000000-0002-0000-0500-000000000000}"/>
    <dataValidation imeMode="off" allowBlank="1" showInputMessage="1" showErrorMessage="1" sqref="E4:E200" xr:uid="{00000000-0002-0000-0500-000001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46"/>
  <sheetViews>
    <sheetView zoomScaleNormal="100" zoomScaleSheetLayoutView="100" workbookViewId="0">
      <selection activeCell="S31" sqref="S31"/>
    </sheetView>
  </sheetViews>
  <sheetFormatPr defaultColWidth="9" defaultRowHeight="13.5"/>
  <cols>
    <col min="1" max="1" width="4.625" style="1" customWidth="1"/>
    <col min="2" max="2" width="13.5" style="1" customWidth="1"/>
    <col min="3" max="10" width="8.375" style="1" customWidth="1"/>
    <col min="11" max="11" width="2.25" style="1" customWidth="1"/>
    <col min="12" max="12" width="8.375" style="1" hidden="1" customWidth="1"/>
    <col min="13" max="13" width="15.625" style="1" hidden="1" customWidth="1"/>
    <col min="14" max="14" width="13.125" style="1" hidden="1" customWidth="1"/>
    <col min="15" max="15" width="7.75" style="1" hidden="1" customWidth="1"/>
    <col min="16" max="16" width="6.875" style="1" hidden="1" customWidth="1"/>
    <col min="17" max="17" width="15.5" style="1" customWidth="1"/>
    <col min="18" max="16384" width="9" style="1"/>
  </cols>
  <sheetData>
    <row r="1" spans="1:19">
      <c r="A1" s="83" t="s">
        <v>732</v>
      </c>
      <c r="B1" s="1" t="s">
        <v>733</v>
      </c>
    </row>
    <row r="2" spans="1:19">
      <c r="A2" s="83"/>
    </row>
    <row r="3" spans="1:19" ht="13.7" customHeight="1">
      <c r="B3" s="402" t="s">
        <v>734</v>
      </c>
      <c r="C3" s="403"/>
      <c r="D3" s="404"/>
      <c r="E3" s="402" t="s">
        <v>735</v>
      </c>
      <c r="F3" s="401"/>
      <c r="G3" s="402" t="s">
        <v>736</v>
      </c>
      <c r="H3" s="408"/>
      <c r="I3" s="402" t="s">
        <v>737</v>
      </c>
      <c r="J3" s="404"/>
    </row>
    <row r="4" spans="1:19" ht="13.7" customHeight="1">
      <c r="B4" s="405"/>
      <c r="C4" s="406"/>
      <c r="D4" s="407"/>
      <c r="E4" s="220"/>
      <c r="F4" s="308" t="s">
        <v>738</v>
      </c>
      <c r="G4" s="405"/>
      <c r="H4" s="407"/>
      <c r="I4" s="405"/>
      <c r="J4" s="407"/>
    </row>
    <row r="5" spans="1:19" ht="13.7" customHeight="1">
      <c r="B5" s="282"/>
      <c r="C5" s="282"/>
      <c r="D5" s="278"/>
      <c r="E5" s="283" t="s">
        <v>739</v>
      </c>
      <c r="F5" s="284" t="s">
        <v>740</v>
      </c>
      <c r="G5" s="285"/>
      <c r="H5" s="286" t="s">
        <v>741</v>
      </c>
      <c r="I5" s="285"/>
      <c r="J5" s="286" t="s">
        <v>742</v>
      </c>
    </row>
    <row r="6" spans="1:19" ht="27" customHeight="1">
      <c r="B6" s="246"/>
      <c r="C6" s="475" t="s">
        <v>743</v>
      </c>
      <c r="D6" s="476"/>
      <c r="E6" s="281"/>
      <c r="F6" s="327"/>
      <c r="G6" s="471"/>
      <c r="H6" s="472"/>
      <c r="I6" s="469"/>
      <c r="J6" s="470"/>
    </row>
    <row r="7" spans="1:19" ht="27" customHeight="1">
      <c r="B7" s="88" t="s">
        <v>744</v>
      </c>
      <c r="C7" s="477" t="s">
        <v>745</v>
      </c>
      <c r="D7" s="478"/>
      <c r="E7" s="215"/>
      <c r="F7" s="328"/>
      <c r="G7" s="463"/>
      <c r="H7" s="464"/>
      <c r="I7" s="465"/>
      <c r="J7" s="466"/>
    </row>
    <row r="8" spans="1:19" ht="27" customHeight="1">
      <c r="B8" s="65"/>
      <c r="C8" s="473" t="s">
        <v>746</v>
      </c>
      <c r="D8" s="474"/>
      <c r="E8" s="217">
        <f>SUM(E6:E7)</f>
        <v>0</v>
      </c>
      <c r="F8" s="258">
        <f>SUM(F6:F7)</f>
        <v>0</v>
      </c>
      <c r="G8" s="467" t="str">
        <f>IF(E8&gt;0,(E6*G6+E7*G7)/E8,"")</f>
        <v/>
      </c>
      <c r="H8" s="468"/>
      <c r="I8" s="453" t="str">
        <f>IF(E8&gt;0,(E6*I6+E7*I7)/E8,"")</f>
        <v/>
      </c>
      <c r="J8" s="454"/>
    </row>
    <row r="9" spans="1:19" ht="27" customHeight="1">
      <c r="B9" s="90"/>
      <c r="C9" s="479" t="s">
        <v>747</v>
      </c>
      <c r="D9" s="480"/>
      <c r="E9" s="216"/>
      <c r="F9" s="329"/>
      <c r="G9" s="459"/>
      <c r="H9" s="460"/>
      <c r="I9" s="461"/>
      <c r="J9" s="462"/>
    </row>
    <row r="10" spans="1:19" ht="27" customHeight="1">
      <c r="B10" s="127" t="s">
        <v>748</v>
      </c>
      <c r="C10" s="477" t="s">
        <v>749</v>
      </c>
      <c r="D10" s="478"/>
      <c r="E10" s="215"/>
      <c r="F10" s="328"/>
      <c r="G10" s="463"/>
      <c r="H10" s="464"/>
      <c r="I10" s="465"/>
      <c r="J10" s="466"/>
    </row>
    <row r="11" spans="1:19" ht="27" customHeight="1">
      <c r="B11" s="128"/>
      <c r="C11" s="473" t="s">
        <v>746</v>
      </c>
      <c r="D11" s="474"/>
      <c r="E11" s="217">
        <f>SUM(E9:E10)</f>
        <v>0</v>
      </c>
      <c r="F11" s="217">
        <f>SUM(F9:F10)</f>
        <v>0</v>
      </c>
      <c r="G11" s="467" t="str">
        <f>IF(E11&gt;0,(E9*G9+E10*G10)/E11,"")</f>
        <v/>
      </c>
      <c r="H11" s="468"/>
      <c r="I11" s="453" t="str">
        <f>IF(E11&gt;0,(E9*I9+E10*I10)/E11,"")</f>
        <v/>
      </c>
      <c r="J11" s="454"/>
      <c r="Q11" s="259" t="s">
        <v>750</v>
      </c>
      <c r="R11" s="1" t="s">
        <v>751</v>
      </c>
      <c r="S11" s="1" t="s">
        <v>738</v>
      </c>
    </row>
    <row r="12" spans="1:19" ht="27" customHeight="1">
      <c r="B12" s="400" t="s">
        <v>752</v>
      </c>
      <c r="C12" s="444"/>
      <c r="D12" s="445"/>
      <c r="E12" s="221">
        <f>SUM(E11,E8)</f>
        <v>0</v>
      </c>
      <c r="F12" s="221">
        <f>SUM(F11,F8)</f>
        <v>0</v>
      </c>
      <c r="G12" s="455" t="str">
        <f>IF(E12&gt;0,(E8*G8+E11*G11)/E12,"")</f>
        <v/>
      </c>
      <c r="H12" s="456"/>
      <c r="I12" s="457" t="str">
        <f>IF(E12&gt;0,(E8*I8+E11*I11)/E12,"")</f>
        <v/>
      </c>
      <c r="J12" s="458"/>
      <c r="Q12" s="161" t="s">
        <v>753</v>
      </c>
      <c r="R12" s="255"/>
      <c r="S12" s="340"/>
    </row>
    <row r="13" spans="1:19" ht="27" customHeight="1">
      <c r="B13" s="449" t="s">
        <v>754</v>
      </c>
      <c r="C13" s="450"/>
      <c r="D13" s="451"/>
      <c r="E13" s="221">
        <f>IF(ISERR(R12/R13),0,ROUND(R12/R13,0))</f>
        <v>0</v>
      </c>
      <c r="F13" s="221">
        <f>IF(ISERR(S12/R13),0,ROUND(S12/R13,0))</f>
        <v>0</v>
      </c>
      <c r="G13" s="437"/>
      <c r="H13" s="452"/>
      <c r="I13" s="437"/>
      <c r="J13" s="438"/>
      <c r="Q13" s="162" t="s">
        <v>755</v>
      </c>
      <c r="R13" s="256"/>
      <c r="S13" s="257"/>
    </row>
    <row r="15" spans="1:19">
      <c r="A15" s="83" t="s">
        <v>756</v>
      </c>
      <c r="B15" s="1" t="s">
        <v>757</v>
      </c>
    </row>
    <row r="16" spans="1:19">
      <c r="A16" s="83"/>
    </row>
    <row r="17" spans="1:16" ht="27" customHeight="1">
      <c r="B17" s="69" t="s">
        <v>758</v>
      </c>
      <c r="C17" s="75" t="s">
        <v>759</v>
      </c>
      <c r="D17" s="75" t="s">
        <v>760</v>
      </c>
      <c r="E17" s="75" t="s">
        <v>761</v>
      </c>
      <c r="F17" s="75" t="s">
        <v>762</v>
      </c>
      <c r="G17" s="76" t="s">
        <v>763</v>
      </c>
      <c r="H17" s="75" t="s">
        <v>764</v>
      </c>
      <c r="I17" s="75" t="s">
        <v>765</v>
      </c>
      <c r="J17" s="75" t="s">
        <v>766</v>
      </c>
    </row>
    <row r="18" spans="1:16" ht="27">
      <c r="B18" s="68" t="s">
        <v>767</v>
      </c>
      <c r="C18" s="144"/>
      <c r="D18" s="144"/>
      <c r="E18" s="144"/>
      <c r="F18" s="144"/>
      <c r="G18" s="144"/>
      <c r="H18" s="144"/>
      <c r="I18" s="144"/>
      <c r="J18" s="160"/>
    </row>
    <row r="19" spans="1:16" ht="27">
      <c r="B19" s="68" t="s">
        <v>768</v>
      </c>
      <c r="C19" s="160"/>
      <c r="D19" s="160"/>
      <c r="E19" s="160"/>
      <c r="F19" s="160"/>
      <c r="G19" s="160"/>
      <c r="H19" s="160"/>
      <c r="I19" s="160"/>
      <c r="J19" s="130">
        <f>SUM(C19:I19)</f>
        <v>0</v>
      </c>
    </row>
    <row r="20" spans="1:16">
      <c r="B20" s="289"/>
      <c r="C20" s="290" t="s">
        <v>769</v>
      </c>
      <c r="D20" s="290" t="s">
        <v>769</v>
      </c>
      <c r="E20" s="290" t="s">
        <v>769</v>
      </c>
      <c r="F20" s="290" t="s">
        <v>769</v>
      </c>
      <c r="G20" s="290" t="s">
        <v>769</v>
      </c>
      <c r="H20" s="290" t="s">
        <v>769</v>
      </c>
      <c r="I20" s="290" t="s">
        <v>769</v>
      </c>
      <c r="J20" s="290" t="s">
        <v>769</v>
      </c>
    </row>
    <row r="21" spans="1:16" ht="27" customHeight="1">
      <c r="B21" s="287" t="s">
        <v>770</v>
      </c>
      <c r="C21" s="133" t="str">
        <f>IF(ISERR(C19/$J18),"",C19/$J18)</f>
        <v/>
      </c>
      <c r="D21" s="133" t="str">
        <f t="shared" ref="D21:I21" si="0">IF(ISERR(D19/$J18),"",D19/$J18)</f>
        <v/>
      </c>
      <c r="E21" s="133" t="str">
        <f t="shared" si="0"/>
        <v/>
      </c>
      <c r="F21" s="133" t="str">
        <f t="shared" si="0"/>
        <v/>
      </c>
      <c r="G21" s="133" t="str">
        <f t="shared" si="0"/>
        <v/>
      </c>
      <c r="H21" s="133" t="str">
        <f t="shared" si="0"/>
        <v/>
      </c>
      <c r="I21" s="133" t="str">
        <f t="shared" si="0"/>
        <v/>
      </c>
      <c r="J21" s="288">
        <f>SUM(C21:I21)</f>
        <v>0</v>
      </c>
    </row>
    <row r="22" spans="1:16">
      <c r="A22" s="96"/>
    </row>
    <row r="23" spans="1:16">
      <c r="B23" s="1" t="s">
        <v>771</v>
      </c>
    </row>
    <row r="24" spans="1:16" ht="27" customHeight="1">
      <c r="B24" s="446" t="s">
        <v>772</v>
      </c>
      <c r="C24" s="448"/>
      <c r="D24" s="446" t="s">
        <v>773</v>
      </c>
      <c r="E24" s="447"/>
      <c r="F24" s="447"/>
      <c r="G24" s="447"/>
      <c r="H24" s="448"/>
      <c r="I24" s="131" t="s">
        <v>774</v>
      </c>
      <c r="J24" s="131" t="s">
        <v>775</v>
      </c>
      <c r="L24" s="78" t="s">
        <v>776</v>
      </c>
      <c r="M24" s="35"/>
      <c r="N24" s="35"/>
      <c r="O24" s="35"/>
      <c r="P24" s="98"/>
    </row>
    <row r="25" spans="1:16">
      <c r="B25" s="67"/>
      <c r="C25" s="291"/>
      <c r="D25" s="67"/>
      <c r="E25" s="292"/>
      <c r="F25" s="292"/>
      <c r="G25" s="292"/>
      <c r="H25" s="291"/>
      <c r="I25" s="293"/>
      <c r="J25" s="294" t="s">
        <v>769</v>
      </c>
      <c r="L25" s="28"/>
      <c r="P25" s="29"/>
    </row>
    <row r="26" spans="1:16" ht="13.7" customHeight="1">
      <c r="B26" s="442"/>
      <c r="C26" s="443"/>
      <c r="D26" s="439"/>
      <c r="E26" s="440"/>
      <c r="F26" s="440"/>
      <c r="G26" s="440"/>
      <c r="H26" s="441"/>
      <c r="I26" s="409"/>
      <c r="J26" s="411" t="str">
        <f>IF(I26&gt;0,I26/J$19,"")</f>
        <v/>
      </c>
      <c r="L26" s="28">
        <f>1</f>
        <v>1</v>
      </c>
      <c r="M26" s="1" t="e">
        <f>IF(SUM(#REF!)&gt;0,DGET($A$24:$J$44,3,$L24:$L26),0)</f>
        <v>#REF!</v>
      </c>
      <c r="N26" s="1" t="e">
        <f>IF(SUM(#REF!)&gt;0,DGET($A$26:$B$45,4,$L24:$L26),0)</f>
        <v>#REF!</v>
      </c>
      <c r="O26" s="1" t="e">
        <f>IF(SUM(#REF!)&gt;0,DGET($A$24:$J$44,10,$L24:$L26),0)</f>
        <v>#REF!</v>
      </c>
      <c r="P26" s="29" t="e">
        <f>IF(SUM(#REF!)&gt;0,DGET($A$24:$J$44,11,$L24:$L26),0)</f>
        <v>#REF!</v>
      </c>
    </row>
    <row r="27" spans="1:16" ht="13.7" customHeight="1">
      <c r="B27" s="413"/>
      <c r="C27" s="414"/>
      <c r="D27" s="418"/>
      <c r="E27" s="419"/>
      <c r="F27" s="419"/>
      <c r="G27" s="419"/>
      <c r="H27" s="420"/>
      <c r="I27" s="410"/>
      <c r="J27" s="412"/>
      <c r="L27" s="28" t="s">
        <v>776</v>
      </c>
      <c r="P27" s="29"/>
    </row>
    <row r="28" spans="1:16" ht="13.7" customHeight="1">
      <c r="B28" s="430"/>
      <c r="C28" s="431"/>
      <c r="D28" s="415"/>
      <c r="E28" s="416"/>
      <c r="F28" s="416"/>
      <c r="G28" s="416"/>
      <c r="H28" s="417"/>
      <c r="I28" s="409"/>
      <c r="J28" s="411" t="str">
        <f>IF(I28&gt;0,I28/J$19,"")</f>
        <v/>
      </c>
      <c r="L28" s="28">
        <f>2</f>
        <v>2</v>
      </c>
      <c r="M28" s="1" t="e">
        <f>IF(SUM(#REF!)&gt;1,DGET($A$24:$J$44,3,$L27:$L28),0)</f>
        <v>#REF!</v>
      </c>
      <c r="N28" s="1" t="e">
        <f>IF(SUM(#REF!)&gt;0,DGET($A$26:$B$45,4,$L27:$L28),0)</f>
        <v>#REF!</v>
      </c>
      <c r="O28" s="1" t="e">
        <f>IF(SUM(#REF!)&gt;1,DGET($A$24:$J$44,10,$L27:$L28),0)</f>
        <v>#REF!</v>
      </c>
      <c r="P28" s="29" t="e">
        <f>IF(SUM(#REF!)&gt;1,DGET($A$24:$J$44,11,$L27:$L28),0)</f>
        <v>#REF!</v>
      </c>
    </row>
    <row r="29" spans="1:16" ht="13.7" customHeight="1">
      <c r="B29" s="413"/>
      <c r="C29" s="414"/>
      <c r="D29" s="418"/>
      <c r="E29" s="419"/>
      <c r="F29" s="419"/>
      <c r="G29" s="419"/>
      <c r="H29" s="420"/>
      <c r="I29" s="410"/>
      <c r="J29" s="412"/>
      <c r="L29" s="28" t="s">
        <v>776</v>
      </c>
      <c r="P29" s="29"/>
    </row>
    <row r="30" spans="1:16" ht="13.7" customHeight="1">
      <c r="B30" s="430"/>
      <c r="C30" s="431"/>
      <c r="D30" s="415"/>
      <c r="E30" s="416"/>
      <c r="F30" s="416"/>
      <c r="G30" s="416"/>
      <c r="H30" s="417"/>
      <c r="I30" s="409"/>
      <c r="J30" s="411" t="str">
        <f>IF(I30&gt;0,I30/J$19,"")</f>
        <v/>
      </c>
      <c r="L30" s="28">
        <f>3</f>
        <v>3</v>
      </c>
      <c r="M30" s="1" t="e">
        <f>IF(SUM(#REF!)&gt;3,DGET($A$24:$J$44,3,$L29:$L30),0)</f>
        <v>#REF!</v>
      </c>
      <c r="N30" s="1" t="e">
        <f>IF(SUM(#REF!)&gt;0,DGET($A$26:$B$45,4,$L29:$L30),0)</f>
        <v>#REF!</v>
      </c>
      <c r="O30" s="1" t="e">
        <f>IF(SUM(#REF!)&gt;3,DGET($A$24:$J$44,10,$L29:$L30),0)</f>
        <v>#REF!</v>
      </c>
      <c r="P30" s="29" t="e">
        <f>IF(SUM(#REF!)&gt;3,DGET($A$24:$J$44,11,$L29:$L30),0)</f>
        <v>#REF!</v>
      </c>
    </row>
    <row r="31" spans="1:16" ht="13.7" customHeight="1">
      <c r="B31" s="413"/>
      <c r="C31" s="414"/>
      <c r="D31" s="418"/>
      <c r="E31" s="419"/>
      <c r="F31" s="419"/>
      <c r="G31" s="419"/>
      <c r="H31" s="420"/>
      <c r="I31" s="410"/>
      <c r="J31" s="412"/>
      <c r="L31" s="28" t="s">
        <v>776</v>
      </c>
      <c r="P31" s="29"/>
    </row>
    <row r="32" spans="1:16" ht="13.7" customHeight="1">
      <c r="B32" s="430"/>
      <c r="C32" s="431"/>
      <c r="D32" s="415"/>
      <c r="E32" s="416"/>
      <c r="F32" s="416"/>
      <c r="G32" s="416"/>
      <c r="H32" s="417"/>
      <c r="I32" s="409"/>
      <c r="J32" s="411" t="str">
        <f>IF(I32&gt;0,I32/J$19,"")</f>
        <v/>
      </c>
      <c r="L32" s="28">
        <f>4</f>
        <v>4</v>
      </c>
      <c r="M32" s="1" t="e">
        <f>IF(SUM(#REF!)&gt;6,DGET($A$24:$J$44,3,$L31:$L32),0)</f>
        <v>#REF!</v>
      </c>
      <c r="N32" s="1" t="e">
        <f>IF(SUM(#REF!)&gt;0,DGET($A$26:$B$45,4,$L31:$L32),0)</f>
        <v>#REF!</v>
      </c>
      <c r="O32" s="1" t="e">
        <f>IF(SUM(#REF!)&gt;6,DGET($A$24:$J$44,10,$L31:$L32),0)</f>
        <v>#REF!</v>
      </c>
      <c r="P32" s="29" t="e">
        <f>IF(SUM(#REF!)&gt;6,DGET($A$24:$J$44,11,$L31:$L32),0)</f>
        <v>#REF!</v>
      </c>
    </row>
    <row r="33" spans="2:16" ht="13.7" customHeight="1">
      <c r="B33" s="413"/>
      <c r="C33" s="414"/>
      <c r="D33" s="418"/>
      <c r="E33" s="419"/>
      <c r="F33" s="419"/>
      <c r="G33" s="419"/>
      <c r="H33" s="420"/>
      <c r="I33" s="410"/>
      <c r="J33" s="412"/>
      <c r="L33" s="28" t="s">
        <v>776</v>
      </c>
      <c r="P33" s="29"/>
    </row>
    <row r="34" spans="2:16" ht="13.7" customHeight="1">
      <c r="B34" s="430"/>
      <c r="C34" s="431"/>
      <c r="D34" s="415"/>
      <c r="E34" s="416"/>
      <c r="F34" s="416"/>
      <c r="G34" s="416"/>
      <c r="H34" s="417"/>
      <c r="I34" s="409"/>
      <c r="J34" s="411" t="str">
        <f>IF(I34&gt;0,I34/J$19,"")</f>
        <v/>
      </c>
      <c r="L34" s="28">
        <f>5</f>
        <v>5</v>
      </c>
      <c r="M34" s="1" t="e">
        <f>IF(SUM(#REF!)&gt;10,DGET($A$24:$J$44,3,$L33:$L34),0)</f>
        <v>#REF!</v>
      </c>
      <c r="N34" s="1" t="e">
        <f>IF(SUM(#REF!)&gt;0,DGET($A$26:$B$45,4,$L33:$L34),0)</f>
        <v>#REF!</v>
      </c>
      <c r="O34" s="1" t="e">
        <f>IF(SUM(#REF!)&gt;10,DGET($A$24:$J$44,10,$L33:$L34),0)</f>
        <v>#REF!</v>
      </c>
      <c r="P34" s="29" t="e">
        <f>IF(SUM(#REF!)&gt;10,DGET($A$24:$J$44,11,$L33:$L34),0)</f>
        <v>#REF!</v>
      </c>
    </row>
    <row r="35" spans="2:16" ht="13.7" customHeight="1">
      <c r="B35" s="413"/>
      <c r="C35" s="414"/>
      <c r="D35" s="418"/>
      <c r="E35" s="419"/>
      <c r="F35" s="419"/>
      <c r="G35" s="419"/>
      <c r="H35" s="420"/>
      <c r="I35" s="410"/>
      <c r="J35" s="412"/>
      <c r="L35" s="28" t="s">
        <v>776</v>
      </c>
      <c r="P35" s="29"/>
    </row>
    <row r="36" spans="2:16" ht="13.7" customHeight="1">
      <c r="B36" s="430"/>
      <c r="C36" s="431"/>
      <c r="D36" s="415"/>
      <c r="E36" s="416"/>
      <c r="F36" s="416"/>
      <c r="G36" s="416"/>
      <c r="H36" s="417"/>
      <c r="I36" s="409"/>
      <c r="J36" s="411" t="str">
        <f>IF(I36&gt;0,I36/J$19,"")</f>
        <v/>
      </c>
      <c r="L36" s="28">
        <f>6</f>
        <v>6</v>
      </c>
      <c r="M36" s="1" t="e">
        <f>IF(SUM(#REF!)&gt;15,DGET($A$24:$J$44,3,$L35:$L36),0)</f>
        <v>#REF!</v>
      </c>
      <c r="N36" s="1" t="e">
        <f>IF(SUM(#REF!)&gt;0,DGET($A$26:$B$45,4,$L35:$L36),0)</f>
        <v>#REF!</v>
      </c>
      <c r="O36" s="1" t="e">
        <f>IF(SUM(#REF!)&gt;15,DGET($A$24:$J$44,10,$L35:$L36),0)</f>
        <v>#REF!</v>
      </c>
      <c r="P36" s="29" t="e">
        <f>IF(SUM(#REF!)&gt;15,DGET($A$24:$J$44,11,$L35:$L36),0)</f>
        <v>#REF!</v>
      </c>
    </row>
    <row r="37" spans="2:16" ht="13.7" customHeight="1">
      <c r="B37" s="413"/>
      <c r="C37" s="414"/>
      <c r="D37" s="418"/>
      <c r="E37" s="419"/>
      <c r="F37" s="419"/>
      <c r="G37" s="419"/>
      <c r="H37" s="420"/>
      <c r="I37" s="410"/>
      <c r="J37" s="412"/>
      <c r="L37" s="28" t="s">
        <v>776</v>
      </c>
      <c r="P37" s="29"/>
    </row>
    <row r="38" spans="2:16" ht="13.7" customHeight="1">
      <c r="B38" s="430"/>
      <c r="C38" s="431"/>
      <c r="D38" s="415"/>
      <c r="E38" s="416"/>
      <c r="F38" s="416"/>
      <c r="G38" s="416"/>
      <c r="H38" s="417"/>
      <c r="I38" s="409"/>
      <c r="J38" s="411" t="str">
        <f>IF(I38&gt;0,I38/J$19,"")</f>
        <v/>
      </c>
      <c r="L38" s="28">
        <f>7</f>
        <v>7</v>
      </c>
      <c r="M38" s="1" t="e">
        <f>IF(SUM(#REF!)&gt;21,DGET($A$24:$J$44,3,$L37:$L38),0)</f>
        <v>#REF!</v>
      </c>
      <c r="N38" s="1" t="e">
        <f>IF(SUM(#REF!)&gt;0,DGET($A$26:$B$45,4,$L37:$L38),0)</f>
        <v>#REF!</v>
      </c>
      <c r="O38" s="1" t="e">
        <f>IF(SUM(#REF!)&gt;21,DGET($A$24:$J$44,10,$L37:$L38),0)</f>
        <v>#REF!</v>
      </c>
      <c r="P38" s="29" t="e">
        <f>IF(SUM(#REF!)&gt;21,DGET($A$24:$J$44,11,$L37:$L38),0)</f>
        <v>#REF!</v>
      </c>
    </row>
    <row r="39" spans="2:16" ht="13.7" customHeight="1">
      <c r="B39" s="413"/>
      <c r="C39" s="414"/>
      <c r="D39" s="418"/>
      <c r="E39" s="419"/>
      <c r="F39" s="419"/>
      <c r="G39" s="419"/>
      <c r="H39" s="420"/>
      <c r="I39" s="410"/>
      <c r="J39" s="412"/>
      <c r="L39" s="28" t="s">
        <v>776</v>
      </c>
      <c r="P39" s="29"/>
    </row>
    <row r="40" spans="2:16" ht="13.7" customHeight="1">
      <c r="B40" s="430"/>
      <c r="C40" s="431"/>
      <c r="D40" s="415"/>
      <c r="E40" s="416"/>
      <c r="F40" s="416"/>
      <c r="G40" s="416"/>
      <c r="H40" s="417"/>
      <c r="I40" s="409"/>
      <c r="J40" s="411" t="str">
        <f>IF(I40&gt;0,I40/J$19,"")</f>
        <v/>
      </c>
      <c r="L40" s="28">
        <f>8</f>
        <v>8</v>
      </c>
      <c r="M40" s="1" t="e">
        <f>IF(SUM(#REF!)&gt;28,DGET($A$24:$J$44,3,$L39:$L40),0)</f>
        <v>#REF!</v>
      </c>
      <c r="N40" s="1" t="e">
        <f>IF(SUM(#REF!)&gt;0,DGET($A$26:$B$45,4,$L39:$L40),0)</f>
        <v>#REF!</v>
      </c>
      <c r="O40" s="1" t="e">
        <f>IF(SUM(#REF!)&gt;28,DGET($A$24:$J$44,10,$L39:$L40),0)</f>
        <v>#REF!</v>
      </c>
      <c r="P40" s="29" t="e">
        <f>IF(SUM(#REF!)&gt;28,DGET($A$24:$J$44,11,$L39:$L40),0)</f>
        <v>#REF!</v>
      </c>
    </row>
    <row r="41" spans="2:16" ht="13.7" customHeight="1">
      <c r="B41" s="413"/>
      <c r="C41" s="414"/>
      <c r="D41" s="418"/>
      <c r="E41" s="419"/>
      <c r="F41" s="419"/>
      <c r="G41" s="419"/>
      <c r="H41" s="420"/>
      <c r="I41" s="410"/>
      <c r="J41" s="412"/>
      <c r="L41" s="28" t="s">
        <v>776</v>
      </c>
      <c r="P41" s="29"/>
    </row>
    <row r="42" spans="2:16" ht="13.7" customHeight="1">
      <c r="B42" s="430"/>
      <c r="C42" s="431"/>
      <c r="D42" s="415"/>
      <c r="E42" s="416"/>
      <c r="F42" s="416"/>
      <c r="G42" s="416"/>
      <c r="H42" s="417"/>
      <c r="I42" s="409"/>
      <c r="J42" s="411" t="str">
        <f>IF(I42&gt;0,I42/J$19,"")</f>
        <v/>
      </c>
      <c r="L42" s="28">
        <f>9</f>
        <v>9</v>
      </c>
      <c r="M42" s="1" t="e">
        <f>IF(SUM(#REF!)&gt;36,DGET($A$24:$J$44,3,$L41:$L42),0)</f>
        <v>#REF!</v>
      </c>
      <c r="N42" s="1" t="e">
        <f>IF(SUM(#REF!)&gt;0,DGET($A$26:$B$45,4,$L41:$L42),0)</f>
        <v>#REF!</v>
      </c>
      <c r="O42" s="1" t="e">
        <f>IF(SUM(#REF!)&gt;36,DGET($A$24:$J$44,10,$L41:$L42),0)</f>
        <v>#REF!</v>
      </c>
      <c r="P42" s="29" t="e">
        <f>IF(SUM(#REF!)&gt;36,DGET($A$24:$J$44,11,$L41:$L42),0)</f>
        <v>#REF!</v>
      </c>
    </row>
    <row r="43" spans="2:16" ht="13.7" customHeight="1">
      <c r="B43" s="413"/>
      <c r="C43" s="414"/>
      <c r="D43" s="418"/>
      <c r="E43" s="419"/>
      <c r="F43" s="419"/>
      <c r="G43" s="419"/>
      <c r="H43" s="420"/>
      <c r="I43" s="410"/>
      <c r="J43" s="412"/>
      <c r="L43" s="28" t="s">
        <v>776</v>
      </c>
      <c r="P43" s="29"/>
    </row>
    <row r="44" spans="2:16" ht="13.7" customHeight="1">
      <c r="B44" s="430"/>
      <c r="C44" s="431"/>
      <c r="D44" s="415"/>
      <c r="E44" s="416"/>
      <c r="F44" s="416"/>
      <c r="G44" s="416"/>
      <c r="H44" s="417"/>
      <c r="I44" s="424"/>
      <c r="J44" s="426" t="str">
        <f>IF(I44&gt;0,I44/J$19,"")</f>
        <v/>
      </c>
      <c r="L44" s="31">
        <f>10</f>
        <v>10</v>
      </c>
      <c r="M44" s="32" t="e">
        <f>IF(SUM(#REF!)&gt;45,DGET($A$24:$J$44,3,$L43:$L44),0)</f>
        <v>#REF!</v>
      </c>
      <c r="N44" s="32" t="e">
        <f>IF(SUM(#REF!)&gt;0,DGET($A$26:$B$45,4,$L43:$L44),0)</f>
        <v>#REF!</v>
      </c>
      <c r="O44" s="32" t="e">
        <f>IF(SUM(#REF!)&gt;45,DGET($A$24:$J$44,10,$L43:$L44),0)</f>
        <v>#REF!</v>
      </c>
      <c r="P44" s="33" t="e">
        <f>IF(SUM(#REF!)&gt;45,DGET($A$24:$J$44,11,$L43:$L44),0)</f>
        <v>#REF!</v>
      </c>
    </row>
    <row r="45" spans="2:16" ht="13.7" customHeight="1">
      <c r="B45" s="428"/>
      <c r="C45" s="429"/>
      <c r="D45" s="421"/>
      <c r="E45" s="422"/>
      <c r="F45" s="422"/>
      <c r="G45" s="422"/>
      <c r="H45" s="423"/>
      <c r="I45" s="425"/>
      <c r="J45" s="427"/>
    </row>
    <row r="46" spans="2:16" ht="27" customHeight="1">
      <c r="B46" s="432" t="s">
        <v>752</v>
      </c>
      <c r="C46" s="433"/>
      <c r="D46" s="434"/>
      <c r="E46" s="435"/>
      <c r="F46" s="435"/>
      <c r="G46" s="435"/>
      <c r="H46" s="436"/>
      <c r="I46" s="132">
        <f>SUM(I26:I44)</f>
        <v>0</v>
      </c>
      <c r="J46" s="133" t="str">
        <f>IF(I46&gt;0,I46/J$19,"")</f>
        <v/>
      </c>
    </row>
  </sheetData>
  <sheetProtection sheet="1" formatCells="0" formatColumns="0" formatRows="0" sort="0" autoFilter="0" pivotTables="0"/>
  <mergeCells count="82">
    <mergeCell ref="C11:D11"/>
    <mergeCell ref="C6:D6"/>
    <mergeCell ref="C7:D7"/>
    <mergeCell ref="C8:D8"/>
    <mergeCell ref="C9:D9"/>
    <mergeCell ref="C10:D10"/>
    <mergeCell ref="I6:J6"/>
    <mergeCell ref="I7:J7"/>
    <mergeCell ref="I8:J8"/>
    <mergeCell ref="E3:F3"/>
    <mergeCell ref="G6:H6"/>
    <mergeCell ref="G7:H7"/>
    <mergeCell ref="G8:H8"/>
    <mergeCell ref="I11:J11"/>
    <mergeCell ref="G12:H12"/>
    <mergeCell ref="I12:J12"/>
    <mergeCell ref="G9:H9"/>
    <mergeCell ref="I9:J9"/>
    <mergeCell ref="G10:H10"/>
    <mergeCell ref="I10:J10"/>
    <mergeCell ref="G11:H11"/>
    <mergeCell ref="B12:D12"/>
    <mergeCell ref="D30:H31"/>
    <mergeCell ref="J26:J27"/>
    <mergeCell ref="J28:J29"/>
    <mergeCell ref="B27:C27"/>
    <mergeCell ref="B28:C28"/>
    <mergeCell ref="B30:C30"/>
    <mergeCell ref="D24:H24"/>
    <mergeCell ref="B13:D13"/>
    <mergeCell ref="B24:C24"/>
    <mergeCell ref="G13:H13"/>
    <mergeCell ref="I30:I31"/>
    <mergeCell ref="J30:J31"/>
    <mergeCell ref="B31:C31"/>
    <mergeCell ref="B46:C46"/>
    <mergeCell ref="D46:H46"/>
    <mergeCell ref="B42:C42"/>
    <mergeCell ref="D42:H43"/>
    <mergeCell ref="I13:J13"/>
    <mergeCell ref="B38:C38"/>
    <mergeCell ref="B40:C40"/>
    <mergeCell ref="B34:C34"/>
    <mergeCell ref="B36:C36"/>
    <mergeCell ref="B32:C32"/>
    <mergeCell ref="B29:C29"/>
    <mergeCell ref="D26:H27"/>
    <mergeCell ref="D28:H29"/>
    <mergeCell ref="I26:I27"/>
    <mergeCell ref="I28:I29"/>
    <mergeCell ref="B26:C26"/>
    <mergeCell ref="D32:H33"/>
    <mergeCell ref="I32:I33"/>
    <mergeCell ref="J32:J33"/>
    <mergeCell ref="B33:C33"/>
    <mergeCell ref="J36:J37"/>
    <mergeCell ref="B37:C37"/>
    <mergeCell ref="D34:H35"/>
    <mergeCell ref="I34:I35"/>
    <mergeCell ref="J34:J35"/>
    <mergeCell ref="B35:C35"/>
    <mergeCell ref="D44:H45"/>
    <mergeCell ref="I44:I45"/>
    <mergeCell ref="J44:J45"/>
    <mergeCell ref="B45:C45"/>
    <mergeCell ref="B44:C44"/>
    <mergeCell ref="B3:D4"/>
    <mergeCell ref="G3:H4"/>
    <mergeCell ref="I3:J4"/>
    <mergeCell ref="I42:I43"/>
    <mergeCell ref="J42:J43"/>
    <mergeCell ref="B43:C43"/>
    <mergeCell ref="D40:H41"/>
    <mergeCell ref="I40:I41"/>
    <mergeCell ref="J40:J41"/>
    <mergeCell ref="B41:C41"/>
    <mergeCell ref="D38:H39"/>
    <mergeCell ref="I38:I39"/>
    <mergeCell ref="J38:J39"/>
    <mergeCell ref="B39:C39"/>
    <mergeCell ref="D36:H37"/>
    <mergeCell ref="I36:I37"/>
  </mergeCells>
  <phoneticPr fontId="3"/>
  <dataValidations count="1">
    <dataValidation imeMode="off" allowBlank="1" showInputMessage="1" showErrorMessage="1" sqref="R12:R13" xr:uid="{00000000-0002-0000-0600-0000000000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3"/>
  <sheetViews>
    <sheetView view="pageBreakPreview" topLeftCell="A3" zoomScale="145" zoomScaleNormal="100" zoomScaleSheetLayoutView="145" workbookViewId="0">
      <selection activeCell="H12" sqref="H12"/>
    </sheetView>
  </sheetViews>
  <sheetFormatPr defaultColWidth="9" defaultRowHeight="13.5"/>
  <cols>
    <col min="1" max="1" width="4.625" style="1" customWidth="1"/>
    <col min="2" max="2" width="13.625" style="1" customWidth="1"/>
    <col min="3" max="3" width="6.625" style="1" customWidth="1"/>
    <col min="4" max="4" width="9.625" style="1" customWidth="1"/>
    <col min="5" max="5" width="8.75" style="1" customWidth="1"/>
    <col min="6" max="6" width="6.625" style="1" customWidth="1"/>
    <col min="7" max="7" width="9.625" style="1" customWidth="1"/>
    <col min="8" max="8" width="8.75" style="1" customWidth="1"/>
    <col min="9" max="9" width="6.625" style="1" customWidth="1"/>
    <col min="10" max="10" width="9.625" style="1" customWidth="1"/>
    <col min="11" max="11" width="8.75" style="1" customWidth="1"/>
  </cols>
  <sheetData>
    <row r="1" spans="1:11">
      <c r="A1" s="96" t="s">
        <v>777</v>
      </c>
      <c r="B1" s="1" t="s">
        <v>280</v>
      </c>
    </row>
    <row r="2" spans="1:11">
      <c r="A2" s="83" t="s">
        <v>681</v>
      </c>
      <c r="B2" s="1" t="s">
        <v>778</v>
      </c>
    </row>
    <row r="3" spans="1:11">
      <c r="A3" s="83"/>
    </row>
    <row r="4" spans="1:11">
      <c r="A4" s="83"/>
      <c r="B4" s="1" t="s">
        <v>779</v>
      </c>
    </row>
    <row r="5" spans="1:11">
      <c r="B5" s="485" t="s">
        <v>780</v>
      </c>
      <c r="C5" s="485" t="s">
        <v>781</v>
      </c>
      <c r="D5" s="485"/>
      <c r="E5" s="485"/>
      <c r="F5" s="485" t="s">
        <v>782</v>
      </c>
      <c r="G5" s="485"/>
      <c r="H5" s="485"/>
      <c r="I5" s="485" t="s">
        <v>783</v>
      </c>
      <c r="J5" s="486"/>
      <c r="K5" s="486"/>
    </row>
    <row r="6" spans="1:11" ht="33.75">
      <c r="B6" s="485"/>
      <c r="C6" s="119" t="s">
        <v>71</v>
      </c>
      <c r="D6" s="119" t="s">
        <v>784</v>
      </c>
      <c r="E6" s="119" t="s">
        <v>785</v>
      </c>
      <c r="F6" s="119" t="s">
        <v>71</v>
      </c>
      <c r="G6" s="119" t="s">
        <v>784</v>
      </c>
      <c r="H6" s="119" t="s">
        <v>786</v>
      </c>
      <c r="I6" s="119" t="s">
        <v>71</v>
      </c>
      <c r="J6" s="119" t="s">
        <v>784</v>
      </c>
      <c r="K6" s="119" t="s">
        <v>787</v>
      </c>
    </row>
    <row r="7" spans="1:11" ht="7.5" customHeight="1">
      <c r="B7" s="487" t="str">
        <f>IF(集計用データ!B$7=1,コード表!AT$5,IF(集計用データ!B$7=2,コード表!AT$12,IF(集計用データ!B$7=3,コード表!AT$17,IF(集計用データ!B$7=4,コード表!AT$23,IF(集計用データ!B$7=5,コード表!AT$31,"")))))</f>
        <v/>
      </c>
      <c r="C7" s="120" t="str">
        <f>IF(集計用データ!B$7=3,"100本/ｹｰｽ","トン")</f>
        <v>トン</v>
      </c>
      <c r="D7" s="120" t="s">
        <v>328</v>
      </c>
      <c r="E7" s="120" t="s">
        <v>328</v>
      </c>
      <c r="F7" s="120" t="str">
        <f>C7</f>
        <v>トン</v>
      </c>
      <c r="G7" s="120" t="s">
        <v>328</v>
      </c>
      <c r="H7" s="120" t="s">
        <v>328</v>
      </c>
      <c r="I7" s="120" t="str">
        <f>C7</f>
        <v>トン</v>
      </c>
      <c r="J7" s="120" t="s">
        <v>328</v>
      </c>
      <c r="K7" s="120" t="s">
        <v>328</v>
      </c>
    </row>
    <row r="8" spans="1:11" ht="15" customHeight="1">
      <c r="B8" s="488"/>
      <c r="C8" s="295"/>
      <c r="D8" s="295"/>
      <c r="E8" s="295"/>
      <c r="F8" s="295"/>
      <c r="G8" s="295"/>
      <c r="H8" s="295"/>
      <c r="I8" s="121">
        <f>C8+F8</f>
        <v>0</v>
      </c>
      <c r="J8" s="121">
        <f>D8+G8</f>
        <v>0</v>
      </c>
      <c r="K8" s="121">
        <f>E8+H8</f>
        <v>0</v>
      </c>
    </row>
    <row r="9" spans="1:11" ht="7.5" customHeight="1">
      <c r="B9" s="487" t="str">
        <f>IF(集計用データ!B$7=1,コード表!AT$6,IF(集計用データ!B$7=2,コード表!AT$13,IF(集計用データ!B$7=3,コード表!AT$18,IF(集計用データ!B$7=4,コード表!AT$24,IF(集計用データ!B$7=5,コード表!AT$32,"")))))</f>
        <v/>
      </c>
      <c r="C9" s="378" t="str">
        <f>IF(集計用データ!B$7=3,"鉢","")</f>
        <v/>
      </c>
      <c r="D9" s="378"/>
      <c r="E9" s="378"/>
      <c r="F9" s="378" t="str">
        <f>C9</f>
        <v/>
      </c>
      <c r="G9" s="379"/>
      <c r="H9" s="379"/>
      <c r="I9" s="122" t="str">
        <f>C9</f>
        <v/>
      </c>
      <c r="J9" s="122"/>
      <c r="K9" s="122"/>
    </row>
    <row r="10" spans="1:11" ht="15" customHeight="1">
      <c r="B10" s="488"/>
      <c r="C10" s="295"/>
      <c r="D10" s="295"/>
      <c r="E10" s="295"/>
      <c r="F10" s="295"/>
      <c r="G10" s="295"/>
      <c r="H10" s="295"/>
      <c r="I10" s="121">
        <f>C10+F10</f>
        <v>0</v>
      </c>
      <c r="J10" s="121">
        <f>D10+G10</f>
        <v>0</v>
      </c>
      <c r="K10" s="121">
        <f>E10+H10</f>
        <v>0</v>
      </c>
    </row>
    <row r="11" spans="1:11" ht="7.5" customHeight="1">
      <c r="B11" s="481" t="str">
        <f>IF(集計用データ!B$7=1,コード表!AT$7,IF(集計用データ!B$7=2,コード表!AT$34,IF(集計用データ!B$7=3,コード表!AT$19,IF(集計用データ!B$7=4,コード表!AT$25,IF(集計用データ!B$7=5,コード表!AT$33,"")))))</f>
        <v/>
      </c>
      <c r="C11" s="379" t="str">
        <f>IF(集計用データ!B$7=3,"100本/束","")</f>
        <v/>
      </c>
      <c r="D11" s="379"/>
      <c r="E11" s="379"/>
      <c r="F11" s="379" t="str">
        <f>C11</f>
        <v/>
      </c>
      <c r="G11" s="379"/>
      <c r="H11" s="379"/>
      <c r="I11" s="122" t="str">
        <f>C11</f>
        <v/>
      </c>
      <c r="J11" s="122"/>
      <c r="K11" s="122"/>
    </row>
    <row r="12" spans="1:11" ht="15" customHeight="1">
      <c r="B12" s="482"/>
      <c r="C12" s="295"/>
      <c r="D12" s="295"/>
      <c r="E12" s="295"/>
      <c r="F12" s="295"/>
      <c r="G12" s="295"/>
      <c r="H12" s="295"/>
      <c r="I12" s="121">
        <f>C12+F12</f>
        <v>0</v>
      </c>
      <c r="J12" s="121">
        <f>D12+G12</f>
        <v>0</v>
      </c>
      <c r="K12" s="121">
        <f>E12+H12</f>
        <v>0</v>
      </c>
    </row>
    <row r="13" spans="1:11" ht="7.5" customHeight="1">
      <c r="B13" s="481" t="str">
        <f>IF(集計用データ!B$7=1,コード表!AT$8,IF(集計用データ!B$7=2,コード表!AT$35,IF(集計用データ!B$7=3,コード表!AT$20,IF(集計用データ!B$7=4,コード表!AT$26,IF(集計用データ!B$7=5,コード表!AT$34,"")))))</f>
        <v/>
      </c>
      <c r="C13" s="379" t="str">
        <f>IF(集計用データ!B$7=3,"本","")</f>
        <v/>
      </c>
      <c r="D13" s="379"/>
      <c r="E13" s="379"/>
      <c r="F13" s="379" t="str">
        <f>C13</f>
        <v/>
      </c>
      <c r="G13" s="379"/>
      <c r="H13" s="379"/>
      <c r="I13" s="122" t="str">
        <f>C13</f>
        <v/>
      </c>
      <c r="J13" s="122"/>
      <c r="K13" s="122"/>
    </row>
    <row r="14" spans="1:11" ht="15" customHeight="1">
      <c r="B14" s="482"/>
      <c r="C14" s="295"/>
      <c r="D14" s="295"/>
      <c r="E14" s="295"/>
      <c r="F14" s="295"/>
      <c r="G14" s="295"/>
      <c r="H14" s="295"/>
      <c r="I14" s="121">
        <f t="shared" ref="I14:J17" si="0">C14+F14</f>
        <v>0</v>
      </c>
      <c r="J14" s="121">
        <f t="shared" si="0"/>
        <v>0</v>
      </c>
      <c r="K14" s="121">
        <f t="shared" ref="K14:K19" si="1">E14+H14</f>
        <v>0</v>
      </c>
    </row>
    <row r="15" spans="1:11" ht="22.7" customHeight="1">
      <c r="B15" s="310" t="str">
        <f>IF(集計用データ!B$7=1,コード表!AT$31,IF(集計用データ!B$7=2,コード表!AT$37,IF(集計用データ!B$7=3,コード表!AT$21,IF(集計用データ!B$7=4,コード表!AT$27,IF(集計用データ!B$7=5,コード表!AT$35,"")))))</f>
        <v/>
      </c>
      <c r="C15" s="296"/>
      <c r="D15" s="296"/>
      <c r="E15" s="296"/>
      <c r="F15" s="296"/>
      <c r="G15" s="296"/>
      <c r="H15" s="296"/>
      <c r="I15" s="123">
        <f t="shared" si="0"/>
        <v>0</v>
      </c>
      <c r="J15" s="123">
        <f t="shared" si="0"/>
        <v>0</v>
      </c>
      <c r="K15" s="123">
        <f t="shared" si="1"/>
        <v>0</v>
      </c>
    </row>
    <row r="16" spans="1:11" ht="22.7" customHeight="1">
      <c r="B16" s="310" t="str">
        <f>IF(集計用データ!B$7=1,コード表!AT$32,IF(集計用データ!B$7=2,"",IF(集計用データ!B$7=3,"",IF(集計用データ!B$7=4,コード表!AT$28,IF(集計用データ!B$7=5,コード表!AT$36,"")))))</f>
        <v/>
      </c>
      <c r="C16" s="163"/>
      <c r="D16" s="163"/>
      <c r="E16" s="163"/>
      <c r="F16" s="163"/>
      <c r="G16" s="163"/>
      <c r="H16" s="163"/>
      <c r="I16" s="123">
        <f t="shared" si="0"/>
        <v>0</v>
      </c>
      <c r="J16" s="123">
        <f t="shared" si="0"/>
        <v>0</v>
      </c>
      <c r="K16" s="123">
        <f t="shared" si="1"/>
        <v>0</v>
      </c>
    </row>
    <row r="17" spans="2:11" ht="22.7" customHeight="1">
      <c r="B17" s="310" t="str">
        <f>IF(集計用データ!B$7=1,コード表!AT$33,IF(集計用データ!B$7=2,"",IF(集計用データ!B$7=3,"",IF(集計用データ!B$7=4,コード表!AT$29,IF(集計用データ!B$7=5,コード表!AT$37,"")))))</f>
        <v/>
      </c>
      <c r="C17" s="334"/>
      <c r="D17" s="334"/>
      <c r="E17" s="334"/>
      <c r="F17" s="334"/>
      <c r="G17" s="334"/>
      <c r="H17" s="334"/>
      <c r="I17" s="335">
        <f t="shared" si="0"/>
        <v>0</v>
      </c>
      <c r="J17" s="335">
        <f t="shared" si="0"/>
        <v>0</v>
      </c>
      <c r="K17" s="335">
        <f t="shared" si="1"/>
        <v>0</v>
      </c>
    </row>
    <row r="18" spans="2:11" ht="22.7" customHeight="1">
      <c r="B18" s="333" t="str">
        <f>IF(集計用データ!B$7=1,コード表!AT$37,IF(集計用データ!B$7=2,"",IF(集計用データ!B$7=3,"",IF(集計用データ!B$7=4,コード表!AT$36,IF(集計用データ!B$7=5,"","")))))</f>
        <v/>
      </c>
      <c r="C18" s="163"/>
      <c r="D18" s="163"/>
      <c r="E18" s="163"/>
      <c r="F18" s="163"/>
      <c r="G18" s="163"/>
      <c r="H18" s="163"/>
      <c r="I18" s="335">
        <f t="shared" ref="I18:I19" si="2">C18+F18</f>
        <v>0</v>
      </c>
      <c r="J18" s="335">
        <f t="shared" ref="J18:J19" si="3">D18+G18</f>
        <v>0</v>
      </c>
      <c r="K18" s="335">
        <f t="shared" si="1"/>
        <v>0</v>
      </c>
    </row>
    <row r="19" spans="2:11" ht="22.7" customHeight="1">
      <c r="B19" s="331" t="str">
        <f>IF(集計用データ!B$7=1,"",IF(集計用データ!B$7=2,"",IF(集計用データ!B$7=3,"",IF(集計用データ!B$7=4,コード表!AT$37,IF(集計用データ!B$7=5,"","")))))</f>
        <v/>
      </c>
      <c r="C19" s="332"/>
      <c r="D19" s="332"/>
      <c r="E19" s="332"/>
      <c r="F19" s="332"/>
      <c r="G19" s="332"/>
      <c r="H19" s="332"/>
      <c r="I19" s="335">
        <f t="shared" si="2"/>
        <v>0</v>
      </c>
      <c r="J19" s="335">
        <f t="shared" si="3"/>
        <v>0</v>
      </c>
      <c r="K19" s="335">
        <f t="shared" si="1"/>
        <v>0</v>
      </c>
    </row>
    <row r="20" spans="2:11" ht="22.7" customHeight="1">
      <c r="B20" s="125" t="s">
        <v>788</v>
      </c>
      <c r="C20" s="126">
        <f t="shared" ref="C20:K20" si="4">SUM(C8,C10,C12,C14:C19)</f>
        <v>0</v>
      </c>
      <c r="D20" s="126">
        <f t="shared" si="4"/>
        <v>0</v>
      </c>
      <c r="E20" s="126">
        <f t="shared" si="4"/>
        <v>0</v>
      </c>
      <c r="F20" s="126">
        <f t="shared" si="4"/>
        <v>0</v>
      </c>
      <c r="G20" s="126">
        <f t="shared" si="4"/>
        <v>0</v>
      </c>
      <c r="H20" s="126">
        <f t="shared" si="4"/>
        <v>0</v>
      </c>
      <c r="I20" s="126">
        <f t="shared" si="4"/>
        <v>0</v>
      </c>
      <c r="J20" s="126">
        <f t="shared" si="4"/>
        <v>0</v>
      </c>
      <c r="K20" s="126">
        <f t="shared" si="4"/>
        <v>0</v>
      </c>
    </row>
    <row r="21" spans="2:11" ht="22.7" customHeight="1">
      <c r="B21" s="125" t="s">
        <v>789</v>
      </c>
      <c r="C21" s="164"/>
      <c r="D21" s="164"/>
      <c r="E21" s="164"/>
      <c r="F21" s="164"/>
      <c r="G21" s="164"/>
      <c r="H21" s="164"/>
      <c r="I21" s="124">
        <f>C21+F21</f>
        <v>0</v>
      </c>
      <c r="J21" s="124">
        <f>D21+G21</f>
        <v>0</v>
      </c>
      <c r="K21" s="124">
        <f>E21+H21</f>
        <v>0</v>
      </c>
    </row>
    <row r="22" spans="2:11" ht="7.5" customHeight="1">
      <c r="B22" s="483" t="s">
        <v>790</v>
      </c>
      <c r="C22" s="120" t="s">
        <v>791</v>
      </c>
      <c r="D22" s="120" t="s">
        <v>791</v>
      </c>
      <c r="E22" s="120" t="s">
        <v>791</v>
      </c>
      <c r="F22" s="120" t="s">
        <v>791</v>
      </c>
      <c r="G22" s="120" t="s">
        <v>791</v>
      </c>
      <c r="H22" s="120" t="s">
        <v>791</v>
      </c>
      <c r="I22" s="120" t="s">
        <v>791</v>
      </c>
      <c r="J22" s="120" t="s">
        <v>791</v>
      </c>
      <c r="K22" s="120" t="s">
        <v>791</v>
      </c>
    </row>
    <row r="23" spans="2:11" ht="22.7" customHeight="1">
      <c r="B23" s="484"/>
      <c r="C23" s="323">
        <f>IF(ISERR(C20/C21),0,C20/C21)</f>
        <v>0</v>
      </c>
      <c r="D23" s="323">
        <f t="shared" ref="D23:K23" si="5">IF(ISERR(D20/D21),0,D20/D21)</f>
        <v>0</v>
      </c>
      <c r="E23" s="323">
        <f t="shared" si="5"/>
        <v>0</v>
      </c>
      <c r="F23" s="323">
        <f>IF(ISERR(F20/F21),0,F20/F21)</f>
        <v>0</v>
      </c>
      <c r="G23" s="323">
        <f t="shared" si="5"/>
        <v>0</v>
      </c>
      <c r="H23" s="323">
        <f t="shared" si="5"/>
        <v>0</v>
      </c>
      <c r="I23" s="323">
        <f t="shared" si="5"/>
        <v>0</v>
      </c>
      <c r="J23" s="323">
        <f t="shared" si="5"/>
        <v>0</v>
      </c>
      <c r="K23" s="323">
        <f t="shared" si="5"/>
        <v>0</v>
      </c>
    </row>
  </sheetData>
  <sheetProtection sheet="1" formatCells="0" formatColumns="0" formatRows="0" autoFilter="0" pivotTables="0"/>
  <mergeCells count="9">
    <mergeCell ref="B13:B14"/>
    <mergeCell ref="B22:B23"/>
    <mergeCell ref="I5:K5"/>
    <mergeCell ref="B7:B8"/>
    <mergeCell ref="B9:B10"/>
    <mergeCell ref="B11:B12"/>
    <mergeCell ref="B5:B6"/>
    <mergeCell ref="C5:E5"/>
    <mergeCell ref="F5:H5"/>
  </mergeCells>
  <phoneticPr fontId="3"/>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7B023-9CCA-4B08-A06C-7864EA20A3A2}">
  <dimension ref="A1:K25"/>
  <sheetViews>
    <sheetView view="pageBreakPreview" zoomScaleNormal="100" zoomScaleSheetLayoutView="100" workbookViewId="0">
      <selection activeCell="F15" sqref="F15"/>
    </sheetView>
  </sheetViews>
  <sheetFormatPr defaultColWidth="9" defaultRowHeight="13.5"/>
  <cols>
    <col min="1" max="1" width="4.625" style="1" customWidth="1"/>
    <col min="2" max="2" width="13.625" style="1" customWidth="1"/>
    <col min="3" max="3" width="6.625" style="1" customWidth="1"/>
    <col min="4" max="4" width="9.625" style="1" customWidth="1"/>
    <col min="5" max="5" width="8.75" style="1" customWidth="1"/>
    <col min="6" max="6" width="6.625" style="1" customWidth="1"/>
    <col min="7" max="7" width="9.625" style="1" customWidth="1"/>
    <col min="8" max="8" width="8.75" style="1" customWidth="1"/>
    <col min="9" max="9" width="6.625" style="1" customWidth="1"/>
    <col min="10" max="10" width="9.625" style="1" customWidth="1"/>
    <col min="11" max="11" width="8.75" style="1" customWidth="1"/>
  </cols>
  <sheetData>
    <row r="1" spans="1:11">
      <c r="A1" s="96" t="s">
        <v>777</v>
      </c>
      <c r="B1" s="1" t="s">
        <v>280</v>
      </c>
    </row>
    <row r="2" spans="1:11">
      <c r="A2" s="83" t="s">
        <v>681</v>
      </c>
      <c r="B2" s="1" t="s">
        <v>778</v>
      </c>
    </row>
    <row r="3" spans="1:11">
      <c r="A3" s="83"/>
    </row>
    <row r="4" spans="1:11">
      <c r="A4" s="83"/>
      <c r="B4" s="1" t="s">
        <v>792</v>
      </c>
    </row>
    <row r="5" spans="1:11">
      <c r="B5" s="485" t="s">
        <v>780</v>
      </c>
      <c r="C5" s="485" t="s">
        <v>781</v>
      </c>
      <c r="D5" s="485"/>
      <c r="E5" s="485"/>
      <c r="F5" s="485" t="s">
        <v>782</v>
      </c>
      <c r="G5" s="485"/>
      <c r="H5" s="485"/>
      <c r="I5" s="485" t="s">
        <v>783</v>
      </c>
      <c r="J5" s="486"/>
      <c r="K5" s="486"/>
    </row>
    <row r="6" spans="1:11" ht="33.75">
      <c r="B6" s="485"/>
      <c r="C6" s="119" t="s">
        <v>71</v>
      </c>
      <c r="D6" s="119" t="s">
        <v>784</v>
      </c>
      <c r="E6" s="119" t="s">
        <v>785</v>
      </c>
      <c r="F6" s="119" t="s">
        <v>71</v>
      </c>
      <c r="G6" s="119" t="s">
        <v>784</v>
      </c>
      <c r="H6" s="119" t="s">
        <v>786</v>
      </c>
      <c r="I6" s="119" t="s">
        <v>71</v>
      </c>
      <c r="J6" s="119" t="s">
        <v>784</v>
      </c>
      <c r="K6" s="119" t="s">
        <v>787</v>
      </c>
    </row>
    <row r="7" spans="1:11" ht="7.5" customHeight="1">
      <c r="B7" s="487" t="str">
        <f>IF(集計用データ!B$7=1,コード表!AT$5,IF(集計用データ!B$7=2,コード表!AT$12,IF(集計用データ!B$7=3,コード表!AT$17,IF(集計用データ!B$7=4,コード表!AT$23,IF(集計用データ!B$7=5,コード表!AT$31,"")))))</f>
        <v/>
      </c>
      <c r="C7" s="120" t="str">
        <f>IF(集計用データ!B$7=3,"100本/ｹｰｽ","トン")</f>
        <v>トン</v>
      </c>
      <c r="D7" s="120" t="s">
        <v>328</v>
      </c>
      <c r="E7" s="120" t="s">
        <v>328</v>
      </c>
      <c r="F7" s="120" t="str">
        <f>C7</f>
        <v>トン</v>
      </c>
      <c r="G7" s="120" t="s">
        <v>328</v>
      </c>
      <c r="H7" s="120" t="s">
        <v>328</v>
      </c>
      <c r="I7" s="120" t="str">
        <f>C7</f>
        <v>トン</v>
      </c>
      <c r="J7" s="120" t="s">
        <v>328</v>
      </c>
      <c r="K7" s="120" t="s">
        <v>328</v>
      </c>
    </row>
    <row r="8" spans="1:11" ht="15" customHeight="1">
      <c r="B8" s="488"/>
      <c r="C8" s="295"/>
      <c r="D8" s="295"/>
      <c r="E8" s="295"/>
      <c r="F8" s="295"/>
      <c r="G8" s="295"/>
      <c r="H8" s="295"/>
      <c r="I8" s="121">
        <f>C8+F8</f>
        <v>0</v>
      </c>
      <c r="J8" s="121">
        <f>D8+G8</f>
        <v>0</v>
      </c>
      <c r="K8" s="121">
        <f>E8+H8</f>
        <v>0</v>
      </c>
    </row>
    <row r="9" spans="1:11" ht="7.5" customHeight="1">
      <c r="B9" s="487" t="str">
        <f>IF(集計用データ!B$7=1,コード表!AT$6,IF(集計用データ!B$7=2,コード表!AT$13,IF(集計用データ!B$7=3,コード表!AT$18,IF(集計用データ!B$7=4,コード表!AT$24,IF(集計用データ!B$7=5,コード表!AT$32,"")))))</f>
        <v/>
      </c>
      <c r="C9" s="378" t="str">
        <f>IF(集計用データ!B$7=3,"鉢","")</f>
        <v/>
      </c>
      <c r="D9" s="378"/>
      <c r="E9" s="378"/>
      <c r="F9" s="378" t="str">
        <f>C9</f>
        <v/>
      </c>
      <c r="G9" s="379"/>
      <c r="H9" s="379"/>
      <c r="I9" s="122" t="str">
        <f>C9</f>
        <v/>
      </c>
      <c r="J9" s="122"/>
      <c r="K9" s="122"/>
    </row>
    <row r="10" spans="1:11" ht="15" customHeight="1">
      <c r="B10" s="488"/>
      <c r="C10" s="295"/>
      <c r="D10" s="295"/>
      <c r="E10" s="295"/>
      <c r="F10" s="295"/>
      <c r="G10" s="295"/>
      <c r="H10" s="295"/>
      <c r="I10" s="121">
        <f>C10+F10</f>
        <v>0</v>
      </c>
      <c r="J10" s="121">
        <f>D10+G10</f>
        <v>0</v>
      </c>
      <c r="K10" s="121">
        <f>E10+H10</f>
        <v>0</v>
      </c>
    </row>
    <row r="11" spans="1:11" ht="7.5" customHeight="1">
      <c r="B11" s="481" t="str">
        <f>IF(集計用データ!B$7=1,コード表!AT$7,IF(集計用データ!B$7=2,コード表!AT$34,IF(集計用データ!B$7=3,コード表!AT$19,IF(集計用データ!B$7=4,コード表!AT$25,IF(集計用データ!B$7=5,コード表!AT$33,"")))))</f>
        <v/>
      </c>
      <c r="C11" s="379" t="str">
        <f>IF(集計用データ!B$7=3,"100本/束","")</f>
        <v/>
      </c>
      <c r="D11" s="379"/>
      <c r="E11" s="379"/>
      <c r="F11" s="379" t="str">
        <f>C11</f>
        <v/>
      </c>
      <c r="G11" s="379"/>
      <c r="H11" s="379"/>
      <c r="I11" s="122" t="str">
        <f>C11</f>
        <v/>
      </c>
      <c r="J11" s="122"/>
      <c r="K11" s="122"/>
    </row>
    <row r="12" spans="1:11" ht="15" customHeight="1">
      <c r="B12" s="482"/>
      <c r="C12" s="295"/>
      <c r="D12" s="295"/>
      <c r="E12" s="295"/>
      <c r="F12" s="295"/>
      <c r="G12" s="295"/>
      <c r="H12" s="295"/>
      <c r="I12" s="121">
        <f>C12+F12</f>
        <v>0</v>
      </c>
      <c r="J12" s="121">
        <f>D12+G12</f>
        <v>0</v>
      </c>
      <c r="K12" s="121">
        <f>E12+H12</f>
        <v>0</v>
      </c>
    </row>
    <row r="13" spans="1:11" ht="7.5" customHeight="1">
      <c r="B13" s="481" t="str">
        <f>IF(集計用データ!B$7=1,コード表!AT$8,IF(集計用データ!B$7=2,コード表!AT$35,IF(集計用データ!B$7=3,コード表!AT$20,IF(集計用データ!B$7=4,コード表!AT$26,IF(集計用データ!B$7=5,コード表!AT$34,"")))))</f>
        <v/>
      </c>
      <c r="C13" s="379" t="str">
        <f>IF(集計用データ!B$7=3,"本","")</f>
        <v/>
      </c>
      <c r="D13" s="379"/>
      <c r="E13" s="379"/>
      <c r="F13" s="379" t="str">
        <f>C13</f>
        <v/>
      </c>
      <c r="G13" s="379"/>
      <c r="H13" s="379"/>
      <c r="I13" s="122" t="str">
        <f>C13</f>
        <v/>
      </c>
      <c r="J13" s="122"/>
      <c r="K13" s="122"/>
    </row>
    <row r="14" spans="1:11" ht="15" customHeight="1">
      <c r="B14" s="482"/>
      <c r="C14" s="295"/>
      <c r="D14" s="295"/>
      <c r="E14" s="295"/>
      <c r="F14" s="295"/>
      <c r="G14" s="295"/>
      <c r="H14" s="295"/>
      <c r="I14" s="121">
        <f t="shared" ref="I14:J17" si="0">C14+F14</f>
        <v>0</v>
      </c>
      <c r="J14" s="121">
        <f t="shared" si="0"/>
        <v>0</v>
      </c>
      <c r="K14" s="121">
        <f>E14+H14</f>
        <v>0</v>
      </c>
    </row>
    <row r="15" spans="1:11" ht="22.7" customHeight="1">
      <c r="B15" s="310" t="str">
        <f>IF(集計用データ!B$7=1,コード表!AT$31,IF(集計用データ!B$7=2,コード表!AT$37,IF(集計用データ!B$7=3,コード表!AT$21,IF(集計用データ!B$7=4,コード表!AT$27,IF(集計用データ!B$7=5,コード表!AT$35,"")))))</f>
        <v/>
      </c>
      <c r="C15" s="296"/>
      <c r="D15" s="296"/>
      <c r="E15" s="296"/>
      <c r="F15" s="296"/>
      <c r="G15" s="296"/>
      <c r="H15" s="296"/>
      <c r="I15" s="123">
        <f t="shared" si="0"/>
        <v>0</v>
      </c>
      <c r="J15" s="123">
        <f t="shared" si="0"/>
        <v>0</v>
      </c>
      <c r="K15" s="123">
        <f>E15+H15</f>
        <v>0</v>
      </c>
    </row>
    <row r="16" spans="1:11" ht="22.7" customHeight="1">
      <c r="B16" s="310" t="str">
        <f>IF(集計用データ!B$7=1,コード表!AT$32,IF(集計用データ!B$7=2,"",IF(集計用データ!B$7=3,"",IF(集計用データ!B$7=4,コード表!AT$28,IF(集計用データ!B$7=5,コード表!AT$36,"")))))</f>
        <v/>
      </c>
      <c r="C16" s="163"/>
      <c r="D16" s="163"/>
      <c r="E16" s="163"/>
      <c r="F16" s="163"/>
      <c r="G16" s="163"/>
      <c r="H16" s="163"/>
      <c r="I16" s="123">
        <f t="shared" si="0"/>
        <v>0</v>
      </c>
      <c r="J16" s="123">
        <f t="shared" si="0"/>
        <v>0</v>
      </c>
      <c r="K16" s="123">
        <f>E16+H16</f>
        <v>0</v>
      </c>
    </row>
    <row r="17" spans="1:11" ht="22.7" customHeight="1">
      <c r="B17" s="330" t="str">
        <f>IF(集計用データ!B$7=1,コード表!AT$33,IF(集計用データ!B$7=2,"",IF(集計用データ!B$7=3,"",IF(集計用データ!B$7=4,コード表!AT$29,IF(集計用データ!B$7=5,コード表!AT$37,"")))))</f>
        <v/>
      </c>
      <c r="C17" s="334"/>
      <c r="D17" s="334"/>
      <c r="E17" s="334"/>
      <c r="F17" s="334"/>
      <c r="G17" s="334"/>
      <c r="H17" s="334"/>
      <c r="I17" s="335">
        <f t="shared" si="0"/>
        <v>0</v>
      </c>
      <c r="J17" s="335">
        <f t="shared" si="0"/>
        <v>0</v>
      </c>
      <c r="K17" s="335">
        <f>E17+H17</f>
        <v>0</v>
      </c>
    </row>
    <row r="18" spans="1:11" ht="22.7" customHeight="1">
      <c r="B18" s="310" t="str">
        <f>IF(集計用データ!B$7=1,コード表!AT$37,IF(集計用データ!B$7=2,"",IF(集計用データ!B$7=3,"",IF(集計用データ!B$7=4,コード表!AT$36,IF(集計用データ!B$7=5,"","")))))</f>
        <v/>
      </c>
      <c r="C18" s="163"/>
      <c r="D18" s="163"/>
      <c r="E18" s="163"/>
      <c r="F18" s="163"/>
      <c r="G18" s="163"/>
      <c r="H18" s="163"/>
      <c r="I18" s="335">
        <f t="shared" ref="I18:I19" si="1">C18+F18</f>
        <v>0</v>
      </c>
      <c r="J18" s="335">
        <f t="shared" ref="J18:J19" si="2">D18+G18</f>
        <v>0</v>
      </c>
      <c r="K18" s="335">
        <f t="shared" ref="K18:K19" si="3">E18+H18</f>
        <v>0</v>
      </c>
    </row>
    <row r="19" spans="1:11" ht="22.7" customHeight="1">
      <c r="B19" s="331" t="str">
        <f>IF(集計用データ!B$7=1,"",IF(集計用データ!B$7=2,"",IF(集計用データ!B$7=3,"",IF(集計用データ!B$7=4,コード表!AT$37,IF(集計用データ!B$7=5,"","")))))</f>
        <v/>
      </c>
      <c r="C19" s="332"/>
      <c r="D19" s="332"/>
      <c r="E19" s="332"/>
      <c r="F19" s="332"/>
      <c r="G19" s="332"/>
      <c r="H19" s="332"/>
      <c r="I19" s="335">
        <f t="shared" si="1"/>
        <v>0</v>
      </c>
      <c r="J19" s="335">
        <f t="shared" si="2"/>
        <v>0</v>
      </c>
      <c r="K19" s="335">
        <f t="shared" si="3"/>
        <v>0</v>
      </c>
    </row>
    <row r="20" spans="1:11" ht="22.7" customHeight="1">
      <c r="B20" s="125" t="s">
        <v>788</v>
      </c>
      <c r="C20" s="126">
        <f t="shared" ref="C20:K20" si="4">SUM(C8,C10,C12,C14:C19)</f>
        <v>0</v>
      </c>
      <c r="D20" s="126">
        <f t="shared" si="4"/>
        <v>0</v>
      </c>
      <c r="E20" s="126">
        <f t="shared" si="4"/>
        <v>0</v>
      </c>
      <c r="F20" s="126">
        <f t="shared" si="4"/>
        <v>0</v>
      </c>
      <c r="G20" s="126">
        <f t="shared" si="4"/>
        <v>0</v>
      </c>
      <c r="H20" s="126">
        <f t="shared" si="4"/>
        <v>0</v>
      </c>
      <c r="I20" s="126">
        <f t="shared" si="4"/>
        <v>0</v>
      </c>
      <c r="J20" s="126">
        <f t="shared" si="4"/>
        <v>0</v>
      </c>
      <c r="K20" s="126">
        <f t="shared" si="4"/>
        <v>0</v>
      </c>
    </row>
    <row r="21" spans="1:11" ht="22.7" customHeight="1">
      <c r="B21" s="125" t="s">
        <v>789</v>
      </c>
      <c r="C21" s="164"/>
      <c r="D21" s="164"/>
      <c r="E21" s="164"/>
      <c r="F21" s="164"/>
      <c r="G21" s="164"/>
      <c r="H21" s="164"/>
      <c r="I21" s="124">
        <f>C21+F21</f>
        <v>0</v>
      </c>
      <c r="J21" s="124">
        <f>D21+G21</f>
        <v>0</v>
      </c>
      <c r="K21" s="124">
        <f>E21+H21</f>
        <v>0</v>
      </c>
    </row>
    <row r="22" spans="1:11" ht="7.5" customHeight="1">
      <c r="B22" s="483" t="s">
        <v>790</v>
      </c>
      <c r="C22" s="120" t="s">
        <v>791</v>
      </c>
      <c r="D22" s="120" t="s">
        <v>791</v>
      </c>
      <c r="E22" s="120" t="s">
        <v>791</v>
      </c>
      <c r="F22" s="120" t="s">
        <v>791</v>
      </c>
      <c r="G22" s="120" t="s">
        <v>791</v>
      </c>
      <c r="H22" s="120" t="s">
        <v>791</v>
      </c>
      <c r="I22" s="120" t="s">
        <v>791</v>
      </c>
      <c r="J22" s="120" t="s">
        <v>791</v>
      </c>
      <c r="K22" s="120" t="s">
        <v>791</v>
      </c>
    </row>
    <row r="23" spans="1:11" ht="22.7" customHeight="1">
      <c r="B23" s="484"/>
      <c r="C23" s="323">
        <f>IF(ISERR(C20/C21),0,C20/C21)</f>
        <v>0</v>
      </c>
      <c r="D23" s="323">
        <f t="shared" ref="D23:K23" si="5">IF(ISERR(D20/D21),0,D20/D21)</f>
        <v>0</v>
      </c>
      <c r="E23" s="323">
        <f t="shared" si="5"/>
        <v>0</v>
      </c>
      <c r="F23" s="323">
        <f t="shared" si="5"/>
        <v>0</v>
      </c>
      <c r="G23" s="323">
        <f t="shared" si="5"/>
        <v>0</v>
      </c>
      <c r="H23" s="323">
        <f t="shared" si="5"/>
        <v>0</v>
      </c>
      <c r="I23" s="323">
        <f t="shared" si="5"/>
        <v>0</v>
      </c>
      <c r="J23" s="323">
        <f t="shared" si="5"/>
        <v>0</v>
      </c>
      <c r="K23" s="323">
        <f t="shared" si="5"/>
        <v>0</v>
      </c>
    </row>
    <row r="25" spans="1:11">
      <c r="A25" s="83"/>
      <c r="B25" s="156"/>
      <c r="C25" s="156"/>
    </row>
  </sheetData>
  <sheetProtection sheet="1" formatCells="0" formatColumns="0" formatRows="0" autoFilter="0" pivotTables="0"/>
  <mergeCells count="9">
    <mergeCell ref="I5:K5"/>
    <mergeCell ref="B7:B8"/>
    <mergeCell ref="B11:B12"/>
    <mergeCell ref="B13:B14"/>
    <mergeCell ref="B22:B23"/>
    <mergeCell ref="B9:B10"/>
    <mergeCell ref="B5:B6"/>
    <mergeCell ref="C5:E5"/>
    <mergeCell ref="F5:H5"/>
  </mergeCells>
  <phoneticPr fontId="3"/>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rowBreaks count="1" manualBreakCount="1">
    <brk id="24" max="10"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96ce0c22-51b7-4ad6-b09a-9043202157ec" xsi:nil="true"/>
    <lcf76f155ced4ddcb4097134ff3c332f xmlns="96ce0c22-51b7-4ad6-b09a-9043202157ec">
      <Terms xmlns="http://schemas.microsoft.com/office/infopath/2007/PartnerControls"/>
    </lcf76f155ced4ddcb4097134ff3c332f>
    <TaxCatchAll xmlns="85ec59af-1a16-40a0-b163-384e34c79a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A1D8D4A420A342B44AE24FAF9C17B6" ma:contentTypeVersion="18" ma:contentTypeDescription="新しいドキュメントを作成します。" ma:contentTypeScope="" ma:versionID="7372c1bd1aea457be7cc1306f29aff0e">
  <xsd:schema xmlns:xsd="http://www.w3.org/2001/XMLSchema" xmlns:xs="http://www.w3.org/2001/XMLSchema" xmlns:p="http://schemas.microsoft.com/office/2006/metadata/properties" xmlns:ns2="96ce0c22-51b7-4ad6-b09a-9043202157ec" xmlns:ns3="85ec59af-1a16-40a0-b163-384e34c79a5c" targetNamespace="http://schemas.microsoft.com/office/2006/metadata/properties" ma:root="true" ma:fieldsID="3e477174600146c293ac219c00a7aa34" ns2:_="" ns3:_="">
    <xsd:import namespace="96ce0c22-51b7-4ad6-b09a-9043202157ec"/>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e0c22-51b7-4ad6-b09a-9043202157ec"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2b9fcc5-8206-40a8-8744-37a4e8d39a71}"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E0C224-0673-4926-8217-1F3F9CFD214A}">
  <ds:schemaRefs>
    <ds:schemaRef ds:uri="http://schemas.microsoft.com/sharepoint/v3/contenttype/forms"/>
  </ds:schemaRefs>
</ds:datastoreItem>
</file>

<file path=customXml/itemProps2.xml><?xml version="1.0" encoding="utf-8"?>
<ds:datastoreItem xmlns:ds="http://schemas.openxmlformats.org/officeDocument/2006/customXml" ds:itemID="{B10BD823-B479-469B-AB39-2C5CF7BEBFEC}">
  <ds:schemaRefs>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85ec59af-1a16-40a0-b163-384e34c79a5c"/>
    <ds:schemaRef ds:uri="96ce0c22-51b7-4ad6-b09a-9043202157ec"/>
    <ds:schemaRef ds:uri="http://schemas.microsoft.com/office/2006/metadata/properties"/>
  </ds:schemaRefs>
</ds:datastoreItem>
</file>

<file path=customXml/itemProps3.xml><?xml version="1.0" encoding="utf-8"?>
<ds:datastoreItem xmlns:ds="http://schemas.openxmlformats.org/officeDocument/2006/customXml" ds:itemID="{F07C7890-DD05-4348-8D52-B4B3295D6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ce0c22-51b7-4ad6-b09a-9043202157ec"/>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操作マニュアル</vt:lpstr>
      <vt:lpstr>集計用データ</vt:lpstr>
      <vt:lpstr>コード表</vt:lpstr>
      <vt:lpstr>表紙</vt:lpstr>
      <vt:lpstr>組織に関する事項１</vt:lpstr>
      <vt:lpstr>組織に関する事項２</vt:lpstr>
      <vt:lpstr>組織に関する事項３</vt:lpstr>
      <vt:lpstr>卸売業務の状況１</vt:lpstr>
      <vt:lpstr>卸売業務の状況１ (2)</vt:lpstr>
      <vt:lpstr>卸売業務の状況２</vt:lpstr>
      <vt:lpstr>卸売業務の状況３</vt:lpstr>
      <vt:lpstr>卸売業務の状況３②</vt:lpstr>
      <vt:lpstr>指定保管場所</vt:lpstr>
      <vt:lpstr>兼業業務等の状況</vt:lpstr>
      <vt:lpstr>貸借対照表</vt:lpstr>
      <vt:lpstr>損益計算書</vt:lpstr>
      <vt:lpstr>コード表!Print_Area</vt:lpstr>
      <vt:lpstr>卸売業務の状況１!Print_Area</vt:lpstr>
      <vt:lpstr>'卸売業務の状況１ (2)'!Print_Area</vt:lpstr>
      <vt:lpstr>卸売業務の状況２!Print_Area</vt:lpstr>
      <vt:lpstr>卸売業務の状況３!Print_Area</vt:lpstr>
      <vt:lpstr>卸売業務の状況３②!Print_Area</vt:lpstr>
      <vt:lpstr>兼業業務等の状況!Print_Area</vt:lpstr>
      <vt:lpstr>指定保管場所!Print_Area</vt:lpstr>
      <vt:lpstr>組織に関する事項２!Print_Area</vt:lpstr>
      <vt:lpstr>組織に関する事項３!Print_Area</vt:lpstr>
      <vt:lpstr>損益計算書!Print_Area</vt:lpstr>
      <vt:lpstr>貸借対照表!Print_Area</vt:lpstr>
      <vt:lpstr>卸売業務の状況３!Print_Titles</vt:lpstr>
      <vt:lpstr>卸売業務の状況３②!Print_Titles</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稲葉 良(INABA Ryou)</cp:lastModifiedBy>
  <cp:revision/>
  <dcterms:created xsi:type="dcterms:W3CDTF">2004-04-26T07:40:25Z</dcterms:created>
  <dcterms:modified xsi:type="dcterms:W3CDTF">2024-02-16T04:33:13Z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0x010100B5A1D8D4A420A342B44AE24FAF9C17B6</vt:lpwstr>
  </property>
  <property fmtid="{D5CDD505-2E9C-101B-9397-08002B2CF9AE}" pid="3" name="MediaServiceImageTags">
    <vt:lpwstr/>
  </property>
</Properties>
</file>