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tables/table3.xml" ContentType="application/vnd.openxmlformats-officedocument.spreadsheetml.table+xml"/>
  <Override PartName="/xl/drawings/drawing7.xml" ContentType="application/vnd.openxmlformats-officedocument.drawing+xml"/>
  <Override PartName="/xl/tables/table4.xml" ContentType="application/vnd.openxmlformats-officedocument.spreadsheetml.table+xml"/>
  <Override PartName="/xl/drawings/drawing8.xml" ContentType="application/vnd.openxmlformats-officedocument.drawing+xml"/>
  <Override PartName="/xl/tables/table5.xml" ContentType="application/vnd.openxmlformats-officedocument.spreadsheetml.table+xml"/>
  <Override PartName="/xl/drawings/drawing9.xml" ContentType="application/vnd.openxmlformats-officedocument.drawing+xml"/>
  <Override PartName="/xl/tables/table6.xml" ContentType="application/vnd.openxmlformats-officedocument.spreadsheetml.table+xml"/>
  <Override PartName="/xl/drawings/drawing10.xml" ContentType="application/vnd.openxmlformats-officedocument.drawing+xml"/>
  <Override PartName="/xl/tables/table7.xml" ContentType="application/vnd.openxmlformats-officedocument.spreadsheetml.table+xml"/>
  <Override PartName="/xl/drawings/drawing11.xml" ContentType="application/vnd.openxmlformats-officedocument.drawing+xml"/>
  <Override PartName="/xl/tables/table8.xml" ContentType="application/vnd.openxmlformats-officedocument.spreadsheetml.table+xml"/>
  <Override PartName="/xl/drawings/drawing12.xml" ContentType="application/vnd.openxmlformats-officedocument.drawing+xml"/>
  <Override PartName="/xl/tables/table9.xml" ContentType="application/vnd.openxmlformats-officedocument.spreadsheetml.table+xml"/>
  <Override PartName="/xl/drawings/drawing13.xml" ContentType="application/vnd.openxmlformats-officedocument.drawing+xml"/>
  <Override PartName="/xl/tables/table10.xml" ContentType="application/vnd.openxmlformats-officedocument.spreadsheetml.table+xml"/>
  <Override PartName="/xl/drawings/drawing14.xml" ContentType="application/vnd.openxmlformats-officedocument.drawing+xml"/>
  <Override PartName="/xl/tables/table11.xml" ContentType="application/vnd.openxmlformats-officedocument.spreadsheetml.table+xml"/>
  <Override PartName="/xl/drawings/drawing15.xml" ContentType="application/vnd.openxmlformats-officedocument.drawing+xml"/>
  <Override PartName="/xl/tables/table1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saveExternalLinkValues="0" defaultThemeVersion="166925"/>
  <mc:AlternateContent xmlns:mc="http://schemas.openxmlformats.org/markup-compatibility/2006">
    <mc:Choice Requires="x15">
      <x15ac:absPath xmlns:x15ac="http://schemas.microsoft.com/office/spreadsheetml/2010/11/ac" url="\\G0000SV1NS701\d10019$\doc\!作業用からの自動移行分!\1000_税政課\100_総務グループ\910_担当作業用\西村\作業中\HP用申告書\20250922修正\"/>
    </mc:Choice>
  </mc:AlternateContent>
  <xr:revisionPtr revIDLastSave="0" documentId="13_ncr:1_{CB36A4BF-7090-4394-B4E7-38729040EEEA}" xr6:coauthVersionLast="47" xr6:coauthVersionMax="47" xr10:uidLastSave="{00000000-0000-0000-0000-000000000000}"/>
  <workbookProtection lockStructure="1"/>
  <bookViews>
    <workbookView xWindow="-120" yWindow="-120" windowWidth="20730" windowHeight="11760" tabRatio="900" xr2:uid="{602A4938-E6E0-4824-A981-8D45F2B649B4}"/>
  </bookViews>
  <sheets>
    <sheet name="使用方法" sheetId="1" r:id="rId1"/>
    <sheet name="基本情報入力" sheetId="2" r:id="rId2"/>
    <sheet name="申告情報入力" sheetId="3" r:id="rId3"/>
    <sheet name="申告書(印刷用)" sheetId="4" r:id="rId4"/>
    <sheet name="月計表→" sheetId="5" r:id="rId5"/>
    <sheet name="3月" sheetId="6" r:id="rId6"/>
    <sheet name="4月" sheetId="20" r:id="rId7"/>
    <sheet name="5月" sheetId="21" r:id="rId8"/>
    <sheet name="6月" sheetId="22" r:id="rId9"/>
    <sheet name="7月" sheetId="23" r:id="rId10"/>
    <sheet name="8月" sheetId="24" r:id="rId11"/>
    <sheet name="9月" sheetId="25" r:id="rId12"/>
    <sheet name="10月" sheetId="26" r:id="rId13"/>
    <sheet name="11月" sheetId="27" r:id="rId14"/>
    <sheet name="12月" sheetId="28" r:id="rId15"/>
    <sheet name="1月" sheetId="29" r:id="rId16"/>
    <sheet name="2月" sheetId="30" r:id="rId17"/>
  </sheets>
  <definedNames>
    <definedName name="_xlnm.Print_Area" localSheetId="3">'申告書(印刷用)'!$A$2:$AV$47</definedName>
    <definedName name="区分①">申告情報入力!$Y$9</definedName>
    <definedName name="区分②">申告情報入力!$Y$10</definedName>
    <definedName name="区分③">申告情報入力!$Y$11</definedName>
    <definedName name="月計表使用可否">申告情報入力!$Y$4</definedName>
    <definedName name="月計表使用区分">申告情報入力!$O$7:$Q$7</definedName>
    <definedName name="行為月1">申告情報入力!$AA$6</definedName>
    <definedName name="行為月1_区分①">申告情報入力!$Y$33</definedName>
    <definedName name="行為月1_区分②">申告情報入力!$Y$34</definedName>
    <definedName name="行為月1_区分③">申告情報入力!$Y$35</definedName>
    <definedName name="行為月2">申告情報入力!$AA$7</definedName>
    <definedName name="行為月2_区分①">申告情報入力!$Z$33</definedName>
    <definedName name="行為月2_区分②">申告情報入力!$Z$34</definedName>
    <definedName name="行為月2_区分③">申告情報入力!$Z$35</definedName>
    <definedName name="行為月3">申告情報入力!$AA$8</definedName>
    <definedName name="行為月3_区分①">申告情報入力!$AA$33</definedName>
    <definedName name="行為月3_区分②">申告情報入力!$AA$34</definedName>
    <definedName name="行為月3_区分③">申告情報入力!$AA$35</definedName>
    <definedName name="行為年1">申告情報入力!$Y$6</definedName>
    <definedName name="行為年2">申告情報入力!$Y$7</definedName>
    <definedName name="行為年3">申告情報入力!$Y$8</definedName>
    <definedName name="施設_住所1">基本情報入力!$R$16</definedName>
    <definedName name="施設_住所2">基本情報入力!$R$17</definedName>
    <definedName name="施設_住所3">基本情報入力!$R$18</definedName>
    <definedName name="施設_電話">基本情報入力!$R$19</definedName>
    <definedName name="施設_名称1">基本情報入力!$R$21</definedName>
    <definedName name="施設_名称2">基本情報入力!$R$22</definedName>
    <definedName name="証票番号">基本情報入力!$R$23</definedName>
    <definedName name="税率①">申告情報入力!$AA$9</definedName>
    <definedName name="税率②">申告情報入力!$AA$10</definedName>
    <definedName name="税率③">申告情報入力!$AA$11</definedName>
    <definedName name="徴収番号">基本情報入力!$R$25</definedName>
    <definedName name="提出月">申告情報入力!$AA$4</definedName>
    <definedName name="提出日">申告情報入力!$AA$5</definedName>
    <definedName name="提出年">申告情報入力!$AA$3</definedName>
    <definedName name="特徴者_住所1">基本情報入力!$R$5</definedName>
    <definedName name="特徴者_住所2">基本情報入力!$R$6</definedName>
    <definedName name="特徴者_住所3">基本情報入力!$R$7</definedName>
    <definedName name="特徴者_電話">基本情報入力!$R$8</definedName>
    <definedName name="特徴者_番号">基本情報入力!$R$12</definedName>
    <definedName name="特徴者_名称1">基本情報入力!$R$10</definedName>
    <definedName name="特徴者_名称2">基本情報入力!$R$11</definedName>
    <definedName name="特例適用の有無">基本情報入力!$R$27</definedName>
    <definedName name="部屋別名称_1">月計表→!$B$13</definedName>
    <definedName name="部屋別名称_2">月計表→!$B$16</definedName>
    <definedName name="部屋別名称_3">月計表→!$B$19</definedName>
    <definedName name="部屋別名称_4">月計表→!$B$22</definedName>
    <definedName name="部屋別名称_5">月計表→!$B$25</definedName>
    <definedName name="部屋別名称_6">月計表→!$B$28</definedName>
    <definedName name="部屋別名称_7">月計表→!$B$31</definedName>
    <definedName name="部屋別名称_8">月計表→!$B$34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1" i="21" l="1"/>
  <c r="T1" i="22"/>
  <c r="T1" i="23"/>
  <c r="T1" i="24"/>
  <c r="T1" i="25"/>
  <c r="T1" i="26"/>
  <c r="T1" i="27"/>
  <c r="T1" i="28"/>
  <c r="T1" i="29"/>
  <c r="T1" i="30"/>
  <c r="T1" i="20"/>
  <c r="M1" i="21"/>
  <c r="M1" i="22"/>
  <c r="M1" i="23"/>
  <c r="M1" i="24"/>
  <c r="M1" i="25"/>
  <c r="M1" i="26"/>
  <c r="M1" i="27"/>
  <c r="M1" i="28"/>
  <c r="M1" i="29"/>
  <c r="M1" i="30"/>
  <c r="M1" i="20"/>
  <c r="T1" i="6"/>
  <c r="M1" i="6"/>
  <c r="R11" i="2"/>
  <c r="B33" i="5"/>
  <c r="B30" i="5"/>
  <c r="B27" i="5"/>
  <c r="B24" i="5"/>
  <c r="B21" i="5"/>
  <c r="B18" i="5"/>
  <c r="B15" i="5"/>
  <c r="B12" i="5"/>
  <c r="Q29" i="1"/>
  <c r="Q34" i="1"/>
  <c r="BA10" i="5"/>
  <c r="BA4" i="5"/>
  <c r="BB5" i="5"/>
  <c r="BA5" i="5"/>
  <c r="AZ5" i="5"/>
  <c r="G6" i="3"/>
  <c r="C3" i="5"/>
  <c r="AX5" i="5"/>
  <c r="AW5" i="5"/>
  <c r="AV5" i="5"/>
  <c r="AT5" i="5"/>
  <c r="AS5" i="5"/>
  <c r="AR5" i="5"/>
  <c r="AP5" i="5"/>
  <c r="AO5" i="5"/>
  <c r="AN5" i="5"/>
  <c r="AL5" i="5"/>
  <c r="AK5" i="5"/>
  <c r="AJ5" i="5"/>
  <c r="AH5" i="5"/>
  <c r="AG5" i="5"/>
  <c r="AF5" i="5"/>
  <c r="AD5" i="5"/>
  <c r="AC5" i="5"/>
  <c r="AB5" i="5"/>
  <c r="Z5" i="5"/>
  <c r="Y5" i="5"/>
  <c r="X5" i="5"/>
  <c r="V5" i="5"/>
  <c r="U5" i="5"/>
  <c r="T5" i="5"/>
  <c r="R5" i="5"/>
  <c r="Q5" i="5"/>
  <c r="P5" i="5"/>
  <c r="N5" i="5"/>
  <c r="M5" i="5"/>
  <c r="L5" i="5"/>
  <c r="Z8" i="30"/>
  <c r="Y8" i="30"/>
  <c r="X8" i="30"/>
  <c r="Q8" i="30"/>
  <c r="P8" i="30"/>
  <c r="O8" i="30"/>
  <c r="E8" i="30"/>
  <c r="W8" i="30" s="1"/>
  <c r="D8" i="30"/>
  <c r="V8" i="30" s="1"/>
  <c r="C8" i="30"/>
  <c r="U8" i="30" s="1"/>
  <c r="X5" i="30"/>
  <c r="CO5" i="30" s="1"/>
  <c r="V5" i="30"/>
  <c r="O5" i="30"/>
  <c r="M5" i="30"/>
  <c r="F5" i="30"/>
  <c r="D5" i="30"/>
  <c r="CO1" i="30"/>
  <c r="CN1" i="30"/>
  <c r="CF1" i="30"/>
  <c r="CE1" i="30"/>
  <c r="CI3" i="30" s="1"/>
  <c r="BW1" i="30"/>
  <c r="BV1" i="30"/>
  <c r="BN1" i="30"/>
  <c r="BM1" i="30"/>
  <c r="BQ3" i="30" s="1"/>
  <c r="BE1" i="30"/>
  <c r="BD1" i="30"/>
  <c r="AV1" i="30"/>
  <c r="AU1" i="30"/>
  <c r="AY3" i="30" s="1"/>
  <c r="AM1" i="30"/>
  <c r="AL1" i="30"/>
  <c r="AH1" i="30"/>
  <c r="AQ1" i="30" s="1"/>
  <c r="AZ1" i="30" s="1"/>
  <c r="BI1" i="30" s="1"/>
  <c r="BR1" i="30" s="1"/>
  <c r="CA1" i="30" s="1"/>
  <c r="CJ1" i="30" s="1"/>
  <c r="CS1" i="30" s="1"/>
  <c r="AF1" i="30"/>
  <c r="AO1" i="30" s="1"/>
  <c r="AX1" i="30" s="1"/>
  <c r="BG1" i="30" s="1"/>
  <c r="BP1" i="30" s="1"/>
  <c r="BY1" i="30" s="1"/>
  <c r="CH1" i="30" s="1"/>
  <c r="CQ1" i="30" s="1"/>
  <c r="AE1" i="30"/>
  <c r="AN1" i="30" s="1"/>
  <c r="AW1" i="30" s="1"/>
  <c r="BF1" i="30" s="1"/>
  <c r="BO1" i="30" s="1"/>
  <c r="BX1" i="30" s="1"/>
  <c r="CG1" i="30" s="1"/>
  <c r="CP1" i="30" s="1"/>
  <c r="AD1" i="30"/>
  <c r="AC1" i="30"/>
  <c r="AG3" i="30" s="1"/>
  <c r="Z1" i="30"/>
  <c r="Z8" i="29"/>
  <c r="Y8" i="29"/>
  <c r="X8" i="29"/>
  <c r="Q8" i="29"/>
  <c r="P8" i="29"/>
  <c r="O8" i="29"/>
  <c r="E8" i="29"/>
  <c r="W8" i="29" s="1"/>
  <c r="D8" i="29"/>
  <c r="V8" i="29" s="1"/>
  <c r="C8" i="29"/>
  <c r="U8" i="29" s="1"/>
  <c r="X5" i="29"/>
  <c r="CO5" i="29" s="1"/>
  <c r="V5" i="29"/>
  <c r="O5" i="29"/>
  <c r="M5" i="29"/>
  <c r="F5" i="29"/>
  <c r="D5" i="29"/>
  <c r="CO1" i="29"/>
  <c r="CN1" i="29"/>
  <c r="CF1" i="29"/>
  <c r="CE1" i="29"/>
  <c r="BW1" i="29"/>
  <c r="BV1" i="29"/>
  <c r="BN1" i="29"/>
  <c r="BM1" i="29"/>
  <c r="BE1" i="29"/>
  <c r="BD1" i="29"/>
  <c r="AV1" i="29"/>
  <c r="AU1" i="29"/>
  <c r="AM1" i="29"/>
  <c r="AL1" i="29"/>
  <c r="AH1" i="29"/>
  <c r="AQ1" i="29" s="1"/>
  <c r="AZ1" i="29" s="1"/>
  <c r="BI1" i="29" s="1"/>
  <c r="BR1" i="29" s="1"/>
  <c r="CA1" i="29" s="1"/>
  <c r="CJ1" i="29" s="1"/>
  <c r="CS1" i="29" s="1"/>
  <c r="AF1" i="29"/>
  <c r="AO1" i="29" s="1"/>
  <c r="AX1" i="29" s="1"/>
  <c r="BG1" i="29" s="1"/>
  <c r="BP1" i="29" s="1"/>
  <c r="BY1" i="29" s="1"/>
  <c r="CH1" i="29" s="1"/>
  <c r="CQ1" i="29" s="1"/>
  <c r="AE1" i="29"/>
  <c r="AN1" i="29" s="1"/>
  <c r="AW1" i="29" s="1"/>
  <c r="BF1" i="29" s="1"/>
  <c r="BO1" i="29" s="1"/>
  <c r="BX1" i="29" s="1"/>
  <c r="CG1" i="29" s="1"/>
  <c r="CP1" i="29" s="1"/>
  <c r="AD1" i="29"/>
  <c r="AC1" i="29"/>
  <c r="Z1" i="29"/>
  <c r="Z8" i="28"/>
  <c r="Y8" i="28"/>
  <c r="X8" i="28"/>
  <c r="Q8" i="28"/>
  <c r="P8" i="28"/>
  <c r="O8" i="28"/>
  <c r="E8" i="28"/>
  <c r="W8" i="28" s="1"/>
  <c r="D8" i="28"/>
  <c r="V8" i="28" s="1"/>
  <c r="C8" i="28"/>
  <c r="U8" i="28" s="1"/>
  <c r="X5" i="28"/>
  <c r="CO5" i="28" s="1"/>
  <c r="V5" i="28"/>
  <c r="O5" i="28"/>
  <c r="M5" i="28"/>
  <c r="F5" i="28"/>
  <c r="D5" i="28"/>
  <c r="CO1" i="28"/>
  <c r="CN1" i="28"/>
  <c r="CF1" i="28"/>
  <c r="CE1" i="28"/>
  <c r="CI3" i="28" s="1"/>
  <c r="BW1" i="28"/>
  <c r="BV1" i="28"/>
  <c r="BN1" i="28"/>
  <c r="BM1" i="28"/>
  <c r="BQ3" i="28" s="1"/>
  <c r="BE1" i="28"/>
  <c r="BD1" i="28"/>
  <c r="AV1" i="28"/>
  <c r="AU1" i="28"/>
  <c r="AY3" i="28" s="1"/>
  <c r="AM1" i="28"/>
  <c r="AL1" i="28"/>
  <c r="AH1" i="28"/>
  <c r="AQ1" i="28" s="1"/>
  <c r="AZ1" i="28" s="1"/>
  <c r="BI1" i="28" s="1"/>
  <c r="BR1" i="28" s="1"/>
  <c r="CA1" i="28" s="1"/>
  <c r="CJ1" i="28" s="1"/>
  <c r="CS1" i="28" s="1"/>
  <c r="AF1" i="28"/>
  <c r="AO1" i="28" s="1"/>
  <c r="AX1" i="28" s="1"/>
  <c r="BG1" i="28" s="1"/>
  <c r="BP1" i="28" s="1"/>
  <c r="BY1" i="28" s="1"/>
  <c r="CH1" i="28" s="1"/>
  <c r="CQ1" i="28" s="1"/>
  <c r="AE1" i="28"/>
  <c r="AN1" i="28" s="1"/>
  <c r="AW1" i="28" s="1"/>
  <c r="BF1" i="28" s="1"/>
  <c r="BO1" i="28" s="1"/>
  <c r="BX1" i="28" s="1"/>
  <c r="CG1" i="28" s="1"/>
  <c r="CP1" i="28" s="1"/>
  <c r="AD1" i="28"/>
  <c r="AC1" i="28"/>
  <c r="AG3" i="28" s="1"/>
  <c r="Z1" i="28"/>
  <c r="Z8" i="27"/>
  <c r="Y8" i="27"/>
  <c r="X8" i="27"/>
  <c r="Q8" i="27"/>
  <c r="P8" i="27"/>
  <c r="O8" i="27"/>
  <c r="E8" i="27"/>
  <c r="W8" i="27" s="1"/>
  <c r="D8" i="27"/>
  <c r="V8" i="27" s="1"/>
  <c r="C8" i="27"/>
  <c r="U8" i="27" s="1"/>
  <c r="X5" i="27"/>
  <c r="CO5" i="27" s="1"/>
  <c r="V5" i="27"/>
  <c r="O5" i="27"/>
  <c r="M5" i="27"/>
  <c r="F5" i="27"/>
  <c r="D5" i="27"/>
  <c r="CO1" i="27"/>
  <c r="CN1" i="27"/>
  <c r="CF1" i="27"/>
  <c r="CE1" i="27"/>
  <c r="BW1" i="27"/>
  <c r="BV1" i="27"/>
  <c r="BN1" i="27"/>
  <c r="BM1" i="27"/>
  <c r="BE1" i="27"/>
  <c r="BD1" i="27"/>
  <c r="AV1" i="27"/>
  <c r="AU1" i="27"/>
  <c r="AM1" i="27"/>
  <c r="AL1" i="27"/>
  <c r="AH1" i="27"/>
  <c r="AQ1" i="27" s="1"/>
  <c r="AZ1" i="27" s="1"/>
  <c r="BI1" i="27" s="1"/>
  <c r="BR1" i="27" s="1"/>
  <c r="CA1" i="27" s="1"/>
  <c r="CJ1" i="27" s="1"/>
  <c r="CS1" i="27" s="1"/>
  <c r="AF1" i="27"/>
  <c r="AO1" i="27" s="1"/>
  <c r="AX1" i="27" s="1"/>
  <c r="BG1" i="27" s="1"/>
  <c r="BP1" i="27" s="1"/>
  <c r="BY1" i="27" s="1"/>
  <c r="CH1" i="27" s="1"/>
  <c r="CQ1" i="27" s="1"/>
  <c r="AE1" i="27"/>
  <c r="AN1" i="27" s="1"/>
  <c r="AW1" i="27" s="1"/>
  <c r="BF1" i="27" s="1"/>
  <c r="BO1" i="27" s="1"/>
  <c r="BX1" i="27" s="1"/>
  <c r="CG1" i="27" s="1"/>
  <c r="CP1" i="27" s="1"/>
  <c r="AD1" i="27"/>
  <c r="AC1" i="27"/>
  <c r="Z1" i="27"/>
  <c r="Z8" i="26"/>
  <c r="Y8" i="26"/>
  <c r="X8" i="26"/>
  <c r="Q8" i="26"/>
  <c r="P8" i="26"/>
  <c r="O8" i="26"/>
  <c r="E8" i="26"/>
  <c r="W8" i="26" s="1"/>
  <c r="D8" i="26"/>
  <c r="V8" i="26" s="1"/>
  <c r="C8" i="26"/>
  <c r="U8" i="26" s="1"/>
  <c r="X5" i="26"/>
  <c r="CO5" i="26" s="1"/>
  <c r="V5" i="26"/>
  <c r="O5" i="26"/>
  <c r="M5" i="26"/>
  <c r="F5" i="26"/>
  <c r="D5" i="26"/>
  <c r="CO1" i="26"/>
  <c r="CN1" i="26"/>
  <c r="CF1" i="26"/>
  <c r="CE1" i="26"/>
  <c r="BW1" i="26"/>
  <c r="BV1" i="26"/>
  <c r="BN1" i="26"/>
  <c r="BM1" i="26"/>
  <c r="BE1" i="26"/>
  <c r="BD1" i="26"/>
  <c r="AV1" i="26"/>
  <c r="AU1" i="26"/>
  <c r="AM1" i="26"/>
  <c r="AL1" i="26"/>
  <c r="AH1" i="26"/>
  <c r="AQ1" i="26" s="1"/>
  <c r="AZ1" i="26" s="1"/>
  <c r="BI1" i="26" s="1"/>
  <c r="BR1" i="26" s="1"/>
  <c r="CA1" i="26" s="1"/>
  <c r="CJ1" i="26" s="1"/>
  <c r="CS1" i="26" s="1"/>
  <c r="AF1" i="26"/>
  <c r="AO1" i="26" s="1"/>
  <c r="AX1" i="26" s="1"/>
  <c r="BG1" i="26" s="1"/>
  <c r="BP1" i="26" s="1"/>
  <c r="BY1" i="26" s="1"/>
  <c r="CH1" i="26" s="1"/>
  <c r="CQ1" i="26" s="1"/>
  <c r="AE1" i="26"/>
  <c r="AN1" i="26" s="1"/>
  <c r="AW1" i="26" s="1"/>
  <c r="BF1" i="26" s="1"/>
  <c r="BO1" i="26" s="1"/>
  <c r="BX1" i="26" s="1"/>
  <c r="CG1" i="26" s="1"/>
  <c r="CP1" i="26" s="1"/>
  <c r="AD1" i="26"/>
  <c r="AC1" i="26"/>
  <c r="Z1" i="26"/>
  <c r="Z8" i="25"/>
  <c r="Y8" i="25"/>
  <c r="X8" i="25"/>
  <c r="W8" i="25"/>
  <c r="Q8" i="25"/>
  <c r="P8" i="25"/>
  <c r="O8" i="25"/>
  <c r="L8" i="25"/>
  <c r="E8" i="25"/>
  <c r="N8" i="25" s="1"/>
  <c r="D8" i="25"/>
  <c r="V8" i="25" s="1"/>
  <c r="C8" i="25"/>
  <c r="U8" i="25" s="1"/>
  <c r="X5" i="25"/>
  <c r="CO5" i="25" s="1"/>
  <c r="V5" i="25"/>
  <c r="O5" i="25"/>
  <c r="M5" i="25"/>
  <c r="F5" i="25"/>
  <c r="D5" i="25"/>
  <c r="CO1" i="25"/>
  <c r="CN1" i="25"/>
  <c r="CF1" i="25"/>
  <c r="CE1" i="25"/>
  <c r="CI3" i="25" s="1"/>
  <c r="BW1" i="25"/>
  <c r="BV1" i="25"/>
  <c r="BN1" i="25"/>
  <c r="BM1" i="25"/>
  <c r="BQ3" i="25" s="1"/>
  <c r="BE1" i="25"/>
  <c r="BD1" i="25"/>
  <c r="AV1" i="25"/>
  <c r="AU1" i="25"/>
  <c r="AY3" i="25" s="1"/>
  <c r="AM1" i="25"/>
  <c r="AL1" i="25"/>
  <c r="AH1" i="25"/>
  <c r="AQ1" i="25" s="1"/>
  <c r="AZ1" i="25" s="1"/>
  <c r="BI1" i="25" s="1"/>
  <c r="BR1" i="25" s="1"/>
  <c r="CA1" i="25" s="1"/>
  <c r="CJ1" i="25" s="1"/>
  <c r="CS1" i="25" s="1"/>
  <c r="AF1" i="25"/>
  <c r="AO1" i="25" s="1"/>
  <c r="AX1" i="25" s="1"/>
  <c r="BG1" i="25" s="1"/>
  <c r="BP1" i="25" s="1"/>
  <c r="BY1" i="25" s="1"/>
  <c r="CH1" i="25" s="1"/>
  <c r="CQ1" i="25" s="1"/>
  <c r="AE1" i="25"/>
  <c r="AN1" i="25" s="1"/>
  <c r="AW1" i="25" s="1"/>
  <c r="BF1" i="25" s="1"/>
  <c r="BO1" i="25" s="1"/>
  <c r="BX1" i="25" s="1"/>
  <c r="CG1" i="25" s="1"/>
  <c r="CP1" i="25" s="1"/>
  <c r="AD1" i="25"/>
  <c r="AC1" i="25"/>
  <c r="AG3" i="25" s="1"/>
  <c r="Z1" i="25"/>
  <c r="Z8" i="24"/>
  <c r="Y8" i="24"/>
  <c r="X8" i="24"/>
  <c r="Q8" i="24"/>
  <c r="P8" i="24"/>
  <c r="O8" i="24"/>
  <c r="E8" i="24"/>
  <c r="W8" i="24" s="1"/>
  <c r="D8" i="24"/>
  <c r="V8" i="24" s="1"/>
  <c r="C8" i="24"/>
  <c r="U8" i="24" s="1"/>
  <c r="X5" i="24"/>
  <c r="CO5" i="24" s="1"/>
  <c r="V5" i="24"/>
  <c r="O5" i="24"/>
  <c r="M5" i="24"/>
  <c r="F5" i="24"/>
  <c r="D5" i="24"/>
  <c r="CO1" i="24"/>
  <c r="CN1" i="24"/>
  <c r="CF1" i="24"/>
  <c r="CE1" i="24"/>
  <c r="BW1" i="24"/>
  <c r="BV1" i="24"/>
  <c r="BN1" i="24"/>
  <c r="BM1" i="24"/>
  <c r="BE1" i="24"/>
  <c r="BD1" i="24"/>
  <c r="AV1" i="24"/>
  <c r="AU1" i="24"/>
  <c r="AM1" i="24"/>
  <c r="AL1" i="24"/>
  <c r="AH1" i="24"/>
  <c r="AQ1" i="24" s="1"/>
  <c r="AZ1" i="24" s="1"/>
  <c r="BI1" i="24" s="1"/>
  <c r="BR1" i="24" s="1"/>
  <c r="CA1" i="24" s="1"/>
  <c r="CJ1" i="24" s="1"/>
  <c r="CS1" i="24" s="1"/>
  <c r="AF1" i="24"/>
  <c r="AO1" i="24" s="1"/>
  <c r="AX1" i="24" s="1"/>
  <c r="BG1" i="24" s="1"/>
  <c r="BP1" i="24" s="1"/>
  <c r="BY1" i="24" s="1"/>
  <c r="CH1" i="24" s="1"/>
  <c r="CQ1" i="24" s="1"/>
  <c r="AE1" i="24"/>
  <c r="AN1" i="24" s="1"/>
  <c r="AW1" i="24" s="1"/>
  <c r="BF1" i="24" s="1"/>
  <c r="BO1" i="24" s="1"/>
  <c r="BX1" i="24" s="1"/>
  <c r="CG1" i="24" s="1"/>
  <c r="CP1" i="24" s="1"/>
  <c r="AD1" i="24"/>
  <c r="AC1" i="24"/>
  <c r="Z1" i="24"/>
  <c r="Z8" i="23"/>
  <c r="Y8" i="23"/>
  <c r="X8" i="23"/>
  <c r="Q8" i="23"/>
  <c r="P8" i="23"/>
  <c r="O8" i="23"/>
  <c r="E8" i="23"/>
  <c r="W8" i="23" s="1"/>
  <c r="D8" i="23"/>
  <c r="V8" i="23" s="1"/>
  <c r="C8" i="23"/>
  <c r="U8" i="23" s="1"/>
  <c r="X5" i="23"/>
  <c r="CO5" i="23" s="1"/>
  <c r="V5" i="23"/>
  <c r="O5" i="23"/>
  <c r="M5" i="23"/>
  <c r="F5" i="23"/>
  <c r="D5" i="23"/>
  <c r="CO1" i="23"/>
  <c r="CN1" i="23"/>
  <c r="CF1" i="23"/>
  <c r="CE1" i="23"/>
  <c r="CI3" i="23" s="1"/>
  <c r="BW1" i="23"/>
  <c r="BV1" i="23"/>
  <c r="BN1" i="23"/>
  <c r="BM1" i="23"/>
  <c r="BQ3" i="23" s="1"/>
  <c r="BE1" i="23"/>
  <c r="BD1" i="23"/>
  <c r="AV1" i="23"/>
  <c r="AU1" i="23"/>
  <c r="AY3" i="23" s="1"/>
  <c r="AM1" i="23"/>
  <c r="AL1" i="23"/>
  <c r="AH1" i="23"/>
  <c r="AQ1" i="23" s="1"/>
  <c r="AZ1" i="23" s="1"/>
  <c r="BI1" i="23" s="1"/>
  <c r="BR1" i="23" s="1"/>
  <c r="CA1" i="23" s="1"/>
  <c r="CJ1" i="23" s="1"/>
  <c r="CS1" i="23" s="1"/>
  <c r="AF1" i="23"/>
  <c r="AO1" i="23" s="1"/>
  <c r="AX1" i="23" s="1"/>
  <c r="BG1" i="23" s="1"/>
  <c r="BP1" i="23" s="1"/>
  <c r="BY1" i="23" s="1"/>
  <c r="CH1" i="23" s="1"/>
  <c r="CQ1" i="23" s="1"/>
  <c r="AE1" i="23"/>
  <c r="AN1" i="23" s="1"/>
  <c r="AW1" i="23" s="1"/>
  <c r="BF1" i="23" s="1"/>
  <c r="BO1" i="23" s="1"/>
  <c r="BX1" i="23" s="1"/>
  <c r="CG1" i="23" s="1"/>
  <c r="CP1" i="23" s="1"/>
  <c r="AD1" i="23"/>
  <c r="AC1" i="23"/>
  <c r="AG3" i="23" s="1"/>
  <c r="Z1" i="23"/>
  <c r="Z8" i="22"/>
  <c r="Y8" i="22"/>
  <c r="X8" i="22"/>
  <c r="Q8" i="22"/>
  <c r="P8" i="22"/>
  <c r="O8" i="22"/>
  <c r="E8" i="22"/>
  <c r="W8" i="22" s="1"/>
  <c r="D8" i="22"/>
  <c r="V8" i="22" s="1"/>
  <c r="C8" i="22"/>
  <c r="U8" i="22" s="1"/>
  <c r="X5" i="22"/>
  <c r="CO5" i="22" s="1"/>
  <c r="V5" i="22"/>
  <c r="O5" i="22"/>
  <c r="M5" i="22"/>
  <c r="F5" i="22"/>
  <c r="D5" i="22"/>
  <c r="CO1" i="22"/>
  <c r="CN1" i="22"/>
  <c r="CF1" i="22"/>
  <c r="CE1" i="22"/>
  <c r="BW1" i="22"/>
  <c r="BV1" i="22"/>
  <c r="BN1" i="22"/>
  <c r="BM1" i="22"/>
  <c r="BE1" i="22"/>
  <c r="BD1" i="22"/>
  <c r="AV1" i="22"/>
  <c r="AU1" i="22"/>
  <c r="AM1" i="22"/>
  <c r="AL1" i="22"/>
  <c r="AH1" i="22"/>
  <c r="AQ1" i="22" s="1"/>
  <c r="AZ1" i="22" s="1"/>
  <c r="BI1" i="22" s="1"/>
  <c r="BR1" i="22" s="1"/>
  <c r="CA1" i="22" s="1"/>
  <c r="CJ1" i="22" s="1"/>
  <c r="CS1" i="22" s="1"/>
  <c r="AF1" i="22"/>
  <c r="AO1" i="22" s="1"/>
  <c r="AX1" i="22" s="1"/>
  <c r="BG1" i="22" s="1"/>
  <c r="BP1" i="22" s="1"/>
  <c r="BY1" i="22" s="1"/>
  <c r="CH1" i="22" s="1"/>
  <c r="CQ1" i="22" s="1"/>
  <c r="AE1" i="22"/>
  <c r="AN1" i="22" s="1"/>
  <c r="AW1" i="22" s="1"/>
  <c r="BF1" i="22" s="1"/>
  <c r="BO1" i="22" s="1"/>
  <c r="BX1" i="22" s="1"/>
  <c r="CG1" i="22" s="1"/>
  <c r="CP1" i="22" s="1"/>
  <c r="AD1" i="22"/>
  <c r="AC1" i="22"/>
  <c r="Z1" i="22"/>
  <c r="Z8" i="21"/>
  <c r="Y8" i="21"/>
  <c r="X8" i="21"/>
  <c r="Q8" i="21"/>
  <c r="P8" i="21"/>
  <c r="O8" i="21"/>
  <c r="E8" i="21"/>
  <c r="W8" i="21" s="1"/>
  <c r="D8" i="21"/>
  <c r="V8" i="21" s="1"/>
  <c r="C8" i="21"/>
  <c r="U8" i="21" s="1"/>
  <c r="X5" i="21"/>
  <c r="CO5" i="21" s="1"/>
  <c r="V5" i="21"/>
  <c r="O5" i="21"/>
  <c r="M5" i="21"/>
  <c r="F5" i="21"/>
  <c r="D5" i="21"/>
  <c r="CO1" i="21"/>
  <c r="CN1" i="21"/>
  <c r="CF1" i="21"/>
  <c r="CE1" i="21"/>
  <c r="BW1" i="21"/>
  <c r="BV1" i="21"/>
  <c r="BN1" i="21"/>
  <c r="BM1" i="21"/>
  <c r="BE1" i="21"/>
  <c r="BD1" i="21"/>
  <c r="AV1" i="21"/>
  <c r="AU1" i="21"/>
  <c r="AM1" i="21"/>
  <c r="AL1" i="21"/>
  <c r="AH1" i="21"/>
  <c r="AQ1" i="21" s="1"/>
  <c r="AZ1" i="21" s="1"/>
  <c r="BI1" i="21" s="1"/>
  <c r="BR1" i="21" s="1"/>
  <c r="CA1" i="21" s="1"/>
  <c r="CJ1" i="21" s="1"/>
  <c r="CS1" i="21" s="1"/>
  <c r="AF1" i="21"/>
  <c r="AO1" i="21" s="1"/>
  <c r="AX1" i="21" s="1"/>
  <c r="BG1" i="21" s="1"/>
  <c r="BP1" i="21" s="1"/>
  <c r="BY1" i="21" s="1"/>
  <c r="CH1" i="21" s="1"/>
  <c r="CQ1" i="21" s="1"/>
  <c r="AE1" i="21"/>
  <c r="AN1" i="21" s="1"/>
  <c r="AW1" i="21" s="1"/>
  <c r="BF1" i="21" s="1"/>
  <c r="BO1" i="21" s="1"/>
  <c r="BX1" i="21" s="1"/>
  <c r="CG1" i="21" s="1"/>
  <c r="CP1" i="21" s="1"/>
  <c r="AD1" i="21"/>
  <c r="AC1" i="21"/>
  <c r="Z1" i="21"/>
  <c r="Z8" i="20"/>
  <c r="Y8" i="20"/>
  <c r="X8" i="20"/>
  <c r="Q8" i="20"/>
  <c r="P8" i="20"/>
  <c r="O8" i="20"/>
  <c r="E8" i="20"/>
  <c r="W8" i="20" s="1"/>
  <c r="D8" i="20"/>
  <c r="V8" i="20" s="1"/>
  <c r="C8" i="20"/>
  <c r="U8" i="20" s="1"/>
  <c r="X5" i="20"/>
  <c r="CO5" i="20" s="1"/>
  <c r="V5" i="20"/>
  <c r="O5" i="20"/>
  <c r="M5" i="20"/>
  <c r="F5" i="20"/>
  <c r="D5" i="20"/>
  <c r="CO1" i="20"/>
  <c r="CN1" i="20"/>
  <c r="CF1" i="20"/>
  <c r="CE1" i="20"/>
  <c r="BW1" i="20"/>
  <c r="BV1" i="20"/>
  <c r="BN1" i="20"/>
  <c r="BM1" i="20"/>
  <c r="BE1" i="20"/>
  <c r="BD1" i="20"/>
  <c r="AV1" i="20"/>
  <c r="AU1" i="20"/>
  <c r="AM1" i="20"/>
  <c r="AL1" i="20"/>
  <c r="AH1" i="20"/>
  <c r="AQ1" i="20" s="1"/>
  <c r="AZ1" i="20" s="1"/>
  <c r="BI1" i="20" s="1"/>
  <c r="BR1" i="20" s="1"/>
  <c r="CA1" i="20" s="1"/>
  <c r="CJ1" i="20" s="1"/>
  <c r="CS1" i="20" s="1"/>
  <c r="AF1" i="20"/>
  <c r="AO1" i="20" s="1"/>
  <c r="AX1" i="20" s="1"/>
  <c r="BG1" i="20" s="1"/>
  <c r="BP1" i="20" s="1"/>
  <c r="BY1" i="20" s="1"/>
  <c r="CH1" i="20" s="1"/>
  <c r="CQ1" i="20" s="1"/>
  <c r="AE1" i="20"/>
  <c r="AN1" i="20" s="1"/>
  <c r="AW1" i="20" s="1"/>
  <c r="BF1" i="20" s="1"/>
  <c r="BO1" i="20" s="1"/>
  <c r="BX1" i="20" s="1"/>
  <c r="CG1" i="20" s="1"/>
  <c r="CP1" i="20" s="1"/>
  <c r="AD1" i="20"/>
  <c r="AC1" i="20"/>
  <c r="Z1" i="20"/>
  <c r="C5" i="5"/>
  <c r="C11" i="5"/>
  <c r="J5" i="5"/>
  <c r="I5" i="5"/>
  <c r="H5" i="5"/>
  <c r="F5" i="5"/>
  <c r="E5" i="5"/>
  <c r="D5" i="5"/>
  <c r="B7" i="5"/>
  <c r="AO1" i="4"/>
  <c r="H30" i="2"/>
  <c r="E2" i="3"/>
  <c r="K2" i="3"/>
  <c r="H2" i="2"/>
  <c r="H21" i="2"/>
  <c r="H12" i="2"/>
  <c r="H4" i="2"/>
  <c r="H11" i="2"/>
  <c r="H10" i="2"/>
  <c r="H8" i="2"/>
  <c r="H6" i="2"/>
  <c r="H5" i="2"/>
  <c r="CP7" i="30" a="1"/>
  <c r="AN7" i="21" a="1"/>
  <c r="AN7" i="26" a="1"/>
  <c r="BO7" i="6" a="1"/>
  <c r="AE7" i="24" a="1"/>
  <c r="AW7" i="29" a="1"/>
  <c r="AN7" i="22" a="1"/>
  <c r="AN7" i="27" a="1"/>
  <c r="BO7" i="20" a="1"/>
  <c r="BX7" i="25" a="1"/>
  <c r="BX7" i="30" a="1"/>
  <c r="BF7" i="23" a="1"/>
  <c r="BF7" i="28" a="1"/>
  <c r="BO7" i="21" a="1"/>
  <c r="BO7" i="26" a="1"/>
  <c r="CP7" i="6" a="1"/>
  <c r="BF7" i="24" a="1"/>
  <c r="BX7" i="29" a="1"/>
  <c r="BO7" i="22" a="1"/>
  <c r="BO7" i="27" a="1"/>
  <c r="CP7" i="20" a="1"/>
  <c r="CP7" i="25" a="1"/>
  <c r="AW7" i="6" a="1"/>
  <c r="BO7" i="23" a="1"/>
  <c r="AE7" i="29" a="1"/>
  <c r="CP7" i="21" a="1"/>
  <c r="CP7" i="26" a="1"/>
  <c r="AW7" i="20" a="1"/>
  <c r="CG7" i="24" a="1"/>
  <c r="AN7" i="30" a="1"/>
  <c r="CP7" i="22" a="1"/>
  <c r="CP7" i="27" a="1"/>
  <c r="AW7" i="21" a="1"/>
  <c r="AW7" i="26" a="1"/>
  <c r="BX7" i="6" a="1"/>
  <c r="AN7" i="24" a="1"/>
  <c r="BF7" i="29" a="1"/>
  <c r="AW7" i="22" a="1"/>
  <c r="AW7" i="27" a="1"/>
  <c r="BX7" i="20" a="1"/>
  <c r="AN7" i="25" a="1"/>
  <c r="AE7" i="6" a="1"/>
  <c r="BX7" i="23" a="1"/>
  <c r="BX7" i="28" a="1"/>
  <c r="BX7" i="21" a="1"/>
  <c r="BX7" i="26" a="1"/>
  <c r="AE7" i="20" a="1"/>
  <c r="BO7" i="24" a="1"/>
  <c r="CG7" i="29" a="1"/>
  <c r="BX7" i="22" a="1"/>
  <c r="BX7" i="27" a="1"/>
  <c r="AE7" i="21" a="1"/>
  <c r="AE7" i="26" a="1"/>
  <c r="BF7" i="6" a="1"/>
  <c r="CG7" i="23" a="1"/>
  <c r="AN7" i="29" a="1"/>
  <c r="AE7" i="22" a="1"/>
  <c r="AE7" i="27" a="1"/>
  <c r="BF7" i="20" a="1"/>
  <c r="CP7" i="24" a="1"/>
  <c r="BF7" i="30" a="1"/>
  <c r="AN7" i="23" a="1"/>
  <c r="AN7" i="28" a="1"/>
  <c r="BF7" i="21" a="1"/>
  <c r="BF7" i="26" a="1"/>
  <c r="CG7" i="6" a="1"/>
  <c r="AW7" i="24" a="1"/>
  <c r="BO7" i="29" a="1"/>
  <c r="BF7" i="22" a="1"/>
  <c r="BF7" i="27" a="1"/>
  <c r="CG7" i="20" a="1"/>
  <c r="BF7" i="25" a="1"/>
  <c r="AN7" i="6" a="1"/>
  <c r="CP7" i="23" a="1"/>
  <c r="CP7" i="28" a="1"/>
  <c r="CG7" i="21" a="1"/>
  <c r="CG7" i="26" a="1"/>
  <c r="AN7" i="20" a="1"/>
  <c r="BX7" i="24" a="1"/>
  <c r="CP7" i="29" a="1"/>
  <c r="CG7" i="22" a="1"/>
  <c r="CG7" i="27" a="1"/>
  <c r="AV5" i="30" l="1"/>
  <c r="CF5" i="30"/>
  <c r="AD5" i="30"/>
  <c r="BN5" i="30"/>
  <c r="AN7" i="30"/>
  <c r="BF7" i="30"/>
  <c r="BX7" i="30"/>
  <c r="CP7" i="30"/>
  <c r="AP3" i="30"/>
  <c r="BH3" i="30"/>
  <c r="BZ3" i="30"/>
  <c r="CR3" i="30"/>
  <c r="M8" i="30"/>
  <c r="AM5" i="30"/>
  <c r="BE5" i="30"/>
  <c r="BW5" i="30"/>
  <c r="L8" i="30"/>
  <c r="N8" i="30"/>
  <c r="AV5" i="29"/>
  <c r="CF5" i="29"/>
  <c r="AD5" i="29"/>
  <c r="BN5" i="29"/>
  <c r="AE7" i="29"/>
  <c r="AN7" i="29"/>
  <c r="AW7" i="29"/>
  <c r="BF7" i="29"/>
  <c r="BO7" i="29"/>
  <c r="BX7" i="29"/>
  <c r="CG7" i="29"/>
  <c r="CP7" i="29"/>
  <c r="AG3" i="29"/>
  <c r="AY3" i="29"/>
  <c r="BQ3" i="29"/>
  <c r="CI3" i="29"/>
  <c r="AM5" i="29"/>
  <c r="BE5" i="29"/>
  <c r="BW5" i="29"/>
  <c r="L8" i="29"/>
  <c r="N8" i="29"/>
  <c r="AP3" i="29"/>
  <c r="BH3" i="29"/>
  <c r="BZ3" i="29"/>
  <c r="CR3" i="29"/>
  <c r="M8" i="29"/>
  <c r="AV5" i="28"/>
  <c r="CF5" i="28"/>
  <c r="AD5" i="28"/>
  <c r="BN5" i="28"/>
  <c r="AN7" i="28"/>
  <c r="BF7" i="28"/>
  <c r="BX7" i="28"/>
  <c r="CP7" i="28"/>
  <c r="AP3" i="28"/>
  <c r="BH3" i="28"/>
  <c r="BZ3" i="28"/>
  <c r="CR3" i="28"/>
  <c r="M8" i="28"/>
  <c r="AM5" i="28"/>
  <c r="BE5" i="28"/>
  <c r="BW5" i="28"/>
  <c r="L8" i="28"/>
  <c r="N8" i="28"/>
  <c r="AV5" i="27"/>
  <c r="CF5" i="27"/>
  <c r="AD5" i="27"/>
  <c r="BN5" i="27"/>
  <c r="AE7" i="27"/>
  <c r="AN7" i="27"/>
  <c r="AW7" i="27"/>
  <c r="BF7" i="27"/>
  <c r="BO7" i="27"/>
  <c r="BX7" i="27"/>
  <c r="CG7" i="27"/>
  <c r="CP7" i="27"/>
  <c r="AG3" i="27"/>
  <c r="AY3" i="27"/>
  <c r="BQ3" i="27"/>
  <c r="CI3" i="27"/>
  <c r="AM5" i="27"/>
  <c r="BE5" i="27"/>
  <c r="BW5" i="27"/>
  <c r="L8" i="27"/>
  <c r="N8" i="27"/>
  <c r="AP3" i="27"/>
  <c r="BH3" i="27"/>
  <c r="BZ3" i="27"/>
  <c r="CR3" i="27"/>
  <c r="M8" i="27"/>
  <c r="AV5" i="26"/>
  <c r="CF5" i="26"/>
  <c r="AD5" i="26"/>
  <c r="BN5" i="26"/>
  <c r="AE7" i="26"/>
  <c r="AN7" i="26"/>
  <c r="AW7" i="26"/>
  <c r="BF7" i="26"/>
  <c r="BO7" i="26"/>
  <c r="BX7" i="26"/>
  <c r="CG7" i="26"/>
  <c r="CP7" i="26"/>
  <c r="AG3" i="26"/>
  <c r="AY3" i="26"/>
  <c r="BQ3" i="26"/>
  <c r="CI3" i="26"/>
  <c r="AM5" i="26"/>
  <c r="BE5" i="26"/>
  <c r="BW5" i="26"/>
  <c r="L8" i="26"/>
  <c r="N8" i="26"/>
  <c r="AP3" i="26"/>
  <c r="BH3" i="26"/>
  <c r="BZ3" i="26"/>
  <c r="CR3" i="26"/>
  <c r="M8" i="26"/>
  <c r="BX7" i="25"/>
  <c r="AN7" i="25"/>
  <c r="BF7" i="25"/>
  <c r="CP7" i="25"/>
  <c r="AP3" i="25"/>
  <c r="BH3" i="25"/>
  <c r="BZ3" i="25"/>
  <c r="CR3" i="25"/>
  <c r="AD5" i="25"/>
  <c r="AV5" i="25"/>
  <c r="BN5" i="25"/>
  <c r="CF5" i="25"/>
  <c r="M8" i="25"/>
  <c r="AM5" i="25"/>
  <c r="BE5" i="25"/>
  <c r="BW5" i="25"/>
  <c r="AV5" i="24"/>
  <c r="CF5" i="24"/>
  <c r="AD5" i="24"/>
  <c r="BN5" i="24"/>
  <c r="AE7" i="24"/>
  <c r="AN7" i="24"/>
  <c r="AW7" i="24"/>
  <c r="BF7" i="24"/>
  <c r="BO7" i="24"/>
  <c r="BX7" i="24"/>
  <c r="CG7" i="24"/>
  <c r="CP7" i="24"/>
  <c r="AG3" i="24"/>
  <c r="AY3" i="24"/>
  <c r="BQ3" i="24"/>
  <c r="CI3" i="24"/>
  <c r="AM5" i="24"/>
  <c r="BE5" i="24"/>
  <c r="BW5" i="24"/>
  <c r="L8" i="24"/>
  <c r="N8" i="24"/>
  <c r="AP3" i="24"/>
  <c r="BH3" i="24"/>
  <c r="BZ3" i="24"/>
  <c r="CR3" i="24"/>
  <c r="M8" i="24"/>
  <c r="AV5" i="23"/>
  <c r="CF5" i="23"/>
  <c r="M8" i="23"/>
  <c r="AD5" i="23"/>
  <c r="BN5" i="23"/>
  <c r="AN7" i="23"/>
  <c r="BF7" i="23"/>
  <c r="BX7" i="23"/>
  <c r="CP7" i="23"/>
  <c r="BO7" i="23"/>
  <c r="CG7" i="23"/>
  <c r="AP3" i="23"/>
  <c r="BH3" i="23"/>
  <c r="BZ3" i="23"/>
  <c r="CR3" i="23"/>
  <c r="AM5" i="23"/>
  <c r="BE5" i="23"/>
  <c r="BW5" i="23"/>
  <c r="L8" i="23"/>
  <c r="N8" i="23"/>
  <c r="AV5" i="22"/>
  <c r="CF5" i="22"/>
  <c r="AD5" i="22"/>
  <c r="BN5" i="22"/>
  <c r="AE7" i="22"/>
  <c r="AN7" i="22"/>
  <c r="AW7" i="22"/>
  <c r="BF7" i="22"/>
  <c r="BO7" i="22"/>
  <c r="BX7" i="22"/>
  <c r="CG7" i="22"/>
  <c r="CP7" i="22"/>
  <c r="AG3" i="22"/>
  <c r="AY3" i="22"/>
  <c r="BQ3" i="22"/>
  <c r="CI3" i="22"/>
  <c r="AM5" i="22"/>
  <c r="BE5" i="22"/>
  <c r="BW5" i="22"/>
  <c r="L8" i="22"/>
  <c r="N8" i="22"/>
  <c r="AP3" i="22"/>
  <c r="BH3" i="22"/>
  <c r="BZ3" i="22"/>
  <c r="CR3" i="22"/>
  <c r="M8" i="22"/>
  <c r="AV5" i="21"/>
  <c r="CF5" i="21"/>
  <c r="AD5" i="21"/>
  <c r="BN5" i="21"/>
  <c r="AE7" i="21"/>
  <c r="AN7" i="21"/>
  <c r="AW7" i="21"/>
  <c r="BF7" i="21"/>
  <c r="BO7" i="21"/>
  <c r="BX7" i="21"/>
  <c r="CG7" i="21"/>
  <c r="CP7" i="21"/>
  <c r="AG3" i="21"/>
  <c r="AY3" i="21"/>
  <c r="BQ3" i="21"/>
  <c r="CI3" i="21"/>
  <c r="AM5" i="21"/>
  <c r="BE5" i="21"/>
  <c r="BW5" i="21"/>
  <c r="L8" i="21"/>
  <c r="N8" i="21"/>
  <c r="AP3" i="21"/>
  <c r="BH3" i="21"/>
  <c r="BZ3" i="21"/>
  <c r="CR3" i="21"/>
  <c r="M8" i="21"/>
  <c r="AV5" i="20"/>
  <c r="CF5" i="20"/>
  <c r="AD5" i="20"/>
  <c r="BN5" i="20"/>
  <c r="AE7" i="20"/>
  <c r="AN7" i="20"/>
  <c r="AW7" i="20"/>
  <c r="BF7" i="20"/>
  <c r="BO7" i="20"/>
  <c r="BX7" i="20"/>
  <c r="CG7" i="20"/>
  <c r="CP7" i="20"/>
  <c r="AG3" i="20"/>
  <c r="AY3" i="20"/>
  <c r="BQ3" i="20"/>
  <c r="CI3" i="20"/>
  <c r="AM5" i="20"/>
  <c r="BE5" i="20"/>
  <c r="BW5" i="20"/>
  <c r="L8" i="20"/>
  <c r="N8" i="20"/>
  <c r="AP3" i="20"/>
  <c r="BH3" i="20"/>
  <c r="BZ3" i="20"/>
  <c r="CR3" i="20"/>
  <c r="M8" i="20"/>
  <c r="CP7" i="6"/>
  <c r="CG7" i="6"/>
  <c r="BX7" i="6"/>
  <c r="BO7" i="6"/>
  <c r="BF7" i="6"/>
  <c r="AW7" i="6"/>
  <c r="AN7" i="6"/>
  <c r="AE7" i="6"/>
  <c r="Q50" i="1"/>
  <c r="Q36" i="1"/>
  <c r="H18" i="1"/>
  <c r="Q12" i="1"/>
  <c r="H3" i="1"/>
  <c r="S49" i="1"/>
  <c r="AZ4" i="4"/>
  <c r="AA39" i="4"/>
  <c r="AA32" i="4"/>
  <c r="AA25" i="4"/>
  <c r="AU23" i="4"/>
  <c r="AT23" i="4"/>
  <c r="AS23" i="4"/>
  <c r="AR23" i="4"/>
  <c r="AU22" i="4"/>
  <c r="AT22" i="4"/>
  <c r="AS22" i="4"/>
  <c r="AN23" i="4"/>
  <c r="AM23" i="4"/>
  <c r="AL23" i="4"/>
  <c r="AK23" i="4"/>
  <c r="AJ23" i="4"/>
  <c r="AI23" i="4"/>
  <c r="AH23" i="4"/>
  <c r="AG23" i="4"/>
  <c r="AF23" i="4"/>
  <c r="AN22" i="4"/>
  <c r="AM22" i="4"/>
  <c r="AL22" i="4"/>
  <c r="AK22" i="4"/>
  <c r="AJ22" i="4"/>
  <c r="AI22" i="4"/>
  <c r="AH22" i="4"/>
  <c r="AG22" i="4"/>
  <c r="AF22" i="4"/>
  <c r="AU21" i="4"/>
  <c r="AT21" i="4"/>
  <c r="AS21" i="4"/>
  <c r="AR21" i="4"/>
  <c r="AQ21" i="4"/>
  <c r="AN21" i="4"/>
  <c r="AM21" i="4"/>
  <c r="AL21" i="4"/>
  <c r="AK21" i="4"/>
  <c r="AJ21" i="4"/>
  <c r="AI21" i="4"/>
  <c r="AH21" i="4"/>
  <c r="AG21" i="4"/>
  <c r="AF21" i="4"/>
  <c r="AU20" i="4"/>
  <c r="AT20" i="4"/>
  <c r="AS20" i="4"/>
  <c r="AR20" i="4"/>
  <c r="AQ20" i="4"/>
  <c r="AP20" i="4"/>
  <c r="AO20" i="4"/>
  <c r="AN20" i="4"/>
  <c r="AM20" i="4"/>
  <c r="AL20" i="4"/>
  <c r="AK20" i="4"/>
  <c r="AJ20" i="4"/>
  <c r="AI20" i="4"/>
  <c r="AH20" i="4"/>
  <c r="AG20" i="4"/>
  <c r="AF20" i="4"/>
  <c r="AU19" i="4"/>
  <c r="AT19" i="4"/>
  <c r="AS19" i="4"/>
  <c r="AR19" i="4"/>
  <c r="AQ19" i="4"/>
  <c r="AP19" i="4"/>
  <c r="AO19" i="4"/>
  <c r="AN19" i="4"/>
  <c r="AM19" i="4"/>
  <c r="AL19" i="4"/>
  <c r="AK19" i="4"/>
  <c r="AJ19" i="4"/>
  <c r="AI19" i="4"/>
  <c r="AH19" i="4"/>
  <c r="AG19" i="4"/>
  <c r="AF19" i="4"/>
  <c r="AT18" i="4"/>
  <c r="AS18" i="4"/>
  <c r="AR18" i="4"/>
  <c r="AQ18" i="4"/>
  <c r="AP18" i="4"/>
  <c r="AO18" i="4"/>
  <c r="AU17" i="4"/>
  <c r="AT17" i="4"/>
  <c r="AS17" i="4"/>
  <c r="AR17" i="4"/>
  <c r="AQ17" i="4"/>
  <c r="AP17" i="4"/>
  <c r="AO17" i="4"/>
  <c r="AN17" i="4"/>
  <c r="AM17" i="4"/>
  <c r="AL17" i="4"/>
  <c r="AK17" i="4"/>
  <c r="AJ17" i="4"/>
  <c r="AI17" i="4"/>
  <c r="AH17" i="4"/>
  <c r="AG17" i="4"/>
  <c r="AF17" i="4"/>
  <c r="AU16" i="4"/>
  <c r="AT16" i="4"/>
  <c r="AS16" i="4"/>
  <c r="AR16" i="4"/>
  <c r="AQ16" i="4"/>
  <c r="AP16" i="4"/>
  <c r="AO16" i="4"/>
  <c r="AN16" i="4"/>
  <c r="AM16" i="4"/>
  <c r="AL16" i="4"/>
  <c r="AK16" i="4"/>
  <c r="AJ16" i="4"/>
  <c r="AI16" i="4"/>
  <c r="AH16" i="4"/>
  <c r="AG16" i="4"/>
  <c r="AF16" i="4"/>
  <c r="AU15" i="4"/>
  <c r="AT15" i="4"/>
  <c r="AS15" i="4"/>
  <c r="AR15" i="4"/>
  <c r="AQ15" i="4"/>
  <c r="AU14" i="4"/>
  <c r="AT14" i="4"/>
  <c r="AS14" i="4"/>
  <c r="AR14" i="4"/>
  <c r="AQ14" i="4"/>
  <c r="AP14" i="4"/>
  <c r="AO14" i="4"/>
  <c r="AN14" i="4"/>
  <c r="AM14" i="4"/>
  <c r="AL14" i="4"/>
  <c r="AK14" i="4"/>
  <c r="AJ14" i="4"/>
  <c r="AI14" i="4"/>
  <c r="AH14" i="4"/>
  <c r="AG14" i="4"/>
  <c r="AF14" i="4"/>
  <c r="AU13" i="4"/>
  <c r="AT13" i="4"/>
  <c r="AS13" i="4"/>
  <c r="AR13" i="4"/>
  <c r="AQ13" i="4"/>
  <c r="AP13" i="4"/>
  <c r="AO13" i="4"/>
  <c r="AN13" i="4"/>
  <c r="AM13" i="4"/>
  <c r="AL13" i="4"/>
  <c r="AK13" i="4"/>
  <c r="AJ13" i="4"/>
  <c r="AI13" i="4"/>
  <c r="AH13" i="4"/>
  <c r="AG13" i="4"/>
  <c r="AF13" i="4"/>
  <c r="AE15" i="4"/>
  <c r="G23" i="4"/>
  <c r="AE23" i="4" s="1"/>
  <c r="T22" i="4"/>
  <c r="AR22" i="4" s="1"/>
  <c r="G22" i="4"/>
  <c r="AE22" i="4" s="1"/>
  <c r="R21" i="4"/>
  <c r="AP21" i="4" s="1"/>
  <c r="G21" i="4"/>
  <c r="AE21" i="4" s="1"/>
  <c r="G20" i="4"/>
  <c r="AE20" i="4" s="1"/>
  <c r="G19" i="4"/>
  <c r="AE19" i="4" s="1"/>
  <c r="P18" i="4"/>
  <c r="AN18" i="4" s="1"/>
  <c r="G17" i="4"/>
  <c r="AE17" i="4" s="1"/>
  <c r="G16" i="4"/>
  <c r="AE16" i="4" s="1"/>
  <c r="R15" i="4"/>
  <c r="AP15" i="4" s="1"/>
  <c r="G15" i="4"/>
  <c r="G14" i="4"/>
  <c r="AE14" i="4" s="1"/>
  <c r="G13" i="4"/>
  <c r="AE13" i="4" s="1"/>
  <c r="O3" i="4"/>
  <c r="AM3" i="4" s="1"/>
  <c r="Z1" i="6"/>
  <c r="AW7" i="25" a="1"/>
  <c r="AW7" i="23" a="1"/>
  <c r="CG7" i="28" a="1"/>
  <c r="BO7" i="30" a="1"/>
  <c r="AE7" i="30" a="1"/>
  <c r="CG7" i="25" a="1"/>
  <c r="BO7" i="28" a="1"/>
  <c r="AW7" i="28" a="1"/>
  <c r="CG7" i="30" a="1"/>
  <c r="BO7" i="25" a="1"/>
  <c r="AE7" i="28" a="1"/>
  <c r="AW7" i="30" a="1"/>
  <c r="AE7" i="23" a="1"/>
  <c r="AE7" i="25" a="1"/>
  <c r="BO7" i="30" l="1"/>
  <c r="CG7" i="30"/>
  <c r="AW7" i="30"/>
  <c r="AE7" i="30"/>
  <c r="CG7" i="28"/>
  <c r="AW7" i="28"/>
  <c r="BO7" i="28"/>
  <c r="AE7" i="28"/>
  <c r="BO7" i="25"/>
  <c r="AE7" i="25"/>
  <c r="CG7" i="25"/>
  <c r="AW7" i="25"/>
  <c r="AW7" i="23"/>
  <c r="AE7" i="23"/>
  <c r="CR3" i="6"/>
  <c r="CO1" i="6"/>
  <c r="CN1" i="6"/>
  <c r="CF1" i="6"/>
  <c r="CE1" i="6"/>
  <c r="CI3" i="6" s="1"/>
  <c r="BW1" i="6"/>
  <c r="BV1" i="6"/>
  <c r="BZ3" i="6" s="1"/>
  <c r="BN1" i="6"/>
  <c r="BM1" i="6"/>
  <c r="BQ3" i="6" s="1"/>
  <c r="BE1" i="6"/>
  <c r="BD1" i="6"/>
  <c r="BH3" i="6" s="1"/>
  <c r="AV1" i="6"/>
  <c r="AU1" i="6"/>
  <c r="AY3" i="6" s="1"/>
  <c r="AM1" i="6"/>
  <c r="AL1" i="6"/>
  <c r="AP3" i="6"/>
  <c r="AG3" i="6"/>
  <c r="AH1" i="6"/>
  <c r="AQ1" i="6" s="1"/>
  <c r="AZ1" i="6" s="1"/>
  <c r="BI1" i="6" s="1"/>
  <c r="BR1" i="6" s="1"/>
  <c r="CA1" i="6" s="1"/>
  <c r="CJ1" i="6" s="1"/>
  <c r="CS1" i="6" s="1"/>
  <c r="AF1" i="6"/>
  <c r="AO1" i="6" s="1"/>
  <c r="AX1" i="6" s="1"/>
  <c r="BG1" i="6" s="1"/>
  <c r="BP1" i="6" s="1"/>
  <c r="BY1" i="6" s="1"/>
  <c r="CH1" i="6" s="1"/>
  <c r="CQ1" i="6" s="1"/>
  <c r="AE1" i="6"/>
  <c r="AN1" i="6" s="1"/>
  <c r="AW1" i="6" s="1"/>
  <c r="BF1" i="6" s="1"/>
  <c r="BO1" i="6" s="1"/>
  <c r="BX1" i="6" s="1"/>
  <c r="CG1" i="6" s="1"/>
  <c r="CP1" i="6" s="1"/>
  <c r="AD1" i="6"/>
  <c r="AC1" i="6"/>
  <c r="Z8" i="6"/>
  <c r="Y8" i="6"/>
  <c r="X8" i="6"/>
  <c r="X5" i="6"/>
  <c r="BE5" i="6" s="1"/>
  <c r="V5" i="6"/>
  <c r="Q8" i="6"/>
  <c r="P8" i="6"/>
  <c r="O8" i="6"/>
  <c r="O5" i="6"/>
  <c r="M5" i="6"/>
  <c r="E8" i="6"/>
  <c r="N8" i="6" s="1"/>
  <c r="D8" i="6"/>
  <c r="M8" i="6" s="1"/>
  <c r="C8" i="6"/>
  <c r="U8" i="6" s="1"/>
  <c r="F5" i="6"/>
  <c r="D5" i="6"/>
  <c r="Y4" i="3"/>
  <c r="C1" i="25" l="1"/>
  <c r="C1" i="24"/>
  <c r="C1" i="23"/>
  <c r="C1" i="22"/>
  <c r="C1" i="21"/>
  <c r="C1" i="20"/>
  <c r="C1" i="30"/>
  <c r="C1" i="29"/>
  <c r="C1" i="28"/>
  <c r="C1" i="27"/>
  <c r="C1" i="26"/>
  <c r="B1" i="5"/>
  <c r="C1" i="5" s="1"/>
  <c r="AM5" i="6"/>
  <c r="AV5" i="6"/>
  <c r="BW5" i="6"/>
  <c r="AD5" i="6"/>
  <c r="C1" i="6"/>
  <c r="V8" i="6"/>
  <c r="W8" i="6"/>
  <c r="CF5" i="6"/>
  <c r="BN5" i="6"/>
  <c r="CO5" i="6"/>
  <c r="L8" i="6"/>
  <c r="S52" i="3" a="1"/>
  <c r="S52" i="3" s="1"/>
  <c r="S51" i="3" a="1"/>
  <c r="S51" i="3" s="1"/>
  <c r="S50" i="3" a="1"/>
  <c r="S50" i="3" s="1"/>
  <c r="S49" i="3" a="1"/>
  <c r="S49" i="3" s="1"/>
  <c r="S48" i="3" a="1"/>
  <c r="S48" i="3" s="1"/>
  <c r="S47" i="3" a="1"/>
  <c r="S47" i="3" s="1"/>
  <c r="S46" i="3" a="1"/>
  <c r="S46" i="3" s="1"/>
  <c r="S45" i="3" a="1"/>
  <c r="S45" i="3" s="1"/>
  <c r="S44" i="3" a="1"/>
  <c r="S44" i="3" s="1"/>
  <c r="S42" i="3" a="1"/>
  <c r="S42" i="3" s="1"/>
  <c r="S43" i="3" a="1"/>
  <c r="S43" i="3" s="1"/>
  <c r="S41" i="3" a="1"/>
  <c r="S41" i="3" s="1"/>
  <c r="F37" i="3"/>
  <c r="G35" i="3"/>
  <c r="G34" i="3"/>
  <c r="G33" i="3"/>
  <c r="F29" i="3"/>
  <c r="G27" i="3"/>
  <c r="G26" i="3"/>
  <c r="G25" i="3"/>
  <c r="F21" i="3"/>
  <c r="G19" i="3"/>
  <c r="G18" i="3"/>
  <c r="G17" i="3"/>
  <c r="F13" i="3"/>
  <c r="G11" i="3"/>
  <c r="G10" i="3"/>
  <c r="G9" i="3"/>
  <c r="V7" i="3"/>
  <c r="V8" i="3" s="1"/>
  <c r="V9" i="3" s="1"/>
  <c r="U7" i="3"/>
  <c r="Y6" i="3"/>
  <c r="B25" i="4" s="1"/>
  <c r="Z25" i="4" s="1"/>
  <c r="D1" i="27" l="1"/>
  <c r="D1" i="29"/>
  <c r="D1" i="20"/>
  <c r="D1" i="22"/>
  <c r="D1" i="24"/>
  <c r="D1" i="26"/>
  <c r="D1" i="28"/>
  <c r="D1" i="30"/>
  <c r="D1" i="21"/>
  <c r="D1" i="23"/>
  <c r="D1" i="25"/>
  <c r="BC1" i="5"/>
  <c r="D1" i="6"/>
  <c r="AY1" i="5" l="1"/>
  <c r="AY4" i="5" s="1"/>
  <c r="AQ1" i="5"/>
  <c r="AQ4" i="5" s="1"/>
  <c r="AI1" i="5"/>
  <c r="AI4" i="5" s="1"/>
  <c r="AA1" i="5"/>
  <c r="AA4" i="5" s="1"/>
  <c r="S1" i="5"/>
  <c r="S4" i="5" s="1"/>
  <c r="AU1" i="5"/>
  <c r="AU4" i="5" s="1"/>
  <c r="AM1" i="5"/>
  <c r="AM4" i="5" s="1"/>
  <c r="AE1" i="5"/>
  <c r="AE4" i="5" s="1"/>
  <c r="W1" i="5"/>
  <c r="W4" i="5" s="1"/>
  <c r="O1" i="5"/>
  <c r="O4" i="5" s="1"/>
  <c r="G1" i="5"/>
  <c r="G4" i="5" s="1"/>
  <c r="K1" i="5"/>
  <c r="K4" i="5" s="1"/>
  <c r="Y3" i="3"/>
  <c r="E35" i="3"/>
  <c r="D35" i="3"/>
  <c r="E34" i="3"/>
  <c r="D34" i="3"/>
  <c r="E33" i="3"/>
  <c r="D33" i="3"/>
  <c r="E27" i="3"/>
  <c r="D27" i="3"/>
  <c r="E26" i="3"/>
  <c r="D26" i="3"/>
  <c r="E25" i="3"/>
  <c r="D25" i="3"/>
  <c r="E19" i="3"/>
  <c r="D19" i="3"/>
  <c r="E18" i="3"/>
  <c r="D18" i="3"/>
  <c r="E17" i="3"/>
  <c r="D17" i="3"/>
  <c r="E11" i="3"/>
  <c r="E10" i="3"/>
  <c r="E9" i="3"/>
  <c r="D11" i="3"/>
  <c r="D10" i="3"/>
  <c r="D9" i="3"/>
  <c r="J37" i="3"/>
  <c r="H37" i="3"/>
  <c r="K35" i="3"/>
  <c r="I35" i="3"/>
  <c r="K34" i="3"/>
  <c r="I34" i="3"/>
  <c r="K33" i="3"/>
  <c r="I33" i="3"/>
  <c r="J29" i="3"/>
  <c r="H29" i="3"/>
  <c r="K27" i="3"/>
  <c r="I27" i="3"/>
  <c r="K26" i="3"/>
  <c r="I26" i="3"/>
  <c r="K25" i="3"/>
  <c r="I25" i="3"/>
  <c r="J21" i="3"/>
  <c r="H21" i="3"/>
  <c r="K19" i="3"/>
  <c r="I19" i="3"/>
  <c r="K18" i="3"/>
  <c r="I18" i="3"/>
  <c r="K17" i="3"/>
  <c r="I17" i="3"/>
  <c r="J13" i="3"/>
  <c r="H13" i="3"/>
  <c r="K11" i="3"/>
  <c r="K10" i="3"/>
  <c r="K9" i="3"/>
  <c r="I11" i="3"/>
  <c r="I10" i="3"/>
  <c r="I9" i="3"/>
  <c r="I13" i="3" l="1"/>
  <c r="K13" i="3"/>
  <c r="G21" i="3"/>
  <c r="G29" i="3"/>
  <c r="G13" i="3"/>
  <c r="G37" i="3"/>
  <c r="I21" i="3"/>
  <c r="K29" i="3"/>
  <c r="I37" i="3"/>
  <c r="I29" i="3"/>
  <c r="K37" i="3"/>
  <c r="K21" i="3"/>
  <c r="AA3" i="3" l="1"/>
  <c r="U8" i="3"/>
  <c r="T3" i="3"/>
  <c r="U2" i="3"/>
  <c r="T2" i="3"/>
  <c r="T4" i="3"/>
  <c r="P6" i="3" a="1"/>
  <c r="O6" i="3" a="1"/>
  <c r="P6" i="3" l="1"/>
  <c r="O6" i="3"/>
  <c r="P9" i="4"/>
  <c r="AN9" i="4" s="1"/>
  <c r="AA5" i="3"/>
  <c r="AA4" i="3"/>
  <c r="AW10" i="5" l="1"/>
  <c r="AW4" i="5"/>
  <c r="AS4" i="5"/>
  <c r="AS10" i="5"/>
  <c r="AO10" i="5"/>
  <c r="AO4" i="5"/>
  <c r="AK10" i="5"/>
  <c r="AK4" i="5"/>
  <c r="AG10" i="5"/>
  <c r="AG4" i="5"/>
  <c r="AC10" i="5"/>
  <c r="AC4" i="5"/>
  <c r="Y10" i="5"/>
  <c r="Y4" i="5"/>
  <c r="U10" i="5"/>
  <c r="U4" i="5"/>
  <c r="Q10" i="5"/>
  <c r="Q4" i="5"/>
  <c r="M10" i="5"/>
  <c r="M4" i="5"/>
  <c r="H1" i="29"/>
  <c r="H1" i="30"/>
  <c r="H1" i="28"/>
  <c r="B39" i="28" s="1"/>
  <c r="H1" i="26"/>
  <c r="B39" i="26" s="1"/>
  <c r="H1" i="27"/>
  <c r="B38" i="26"/>
  <c r="H1" i="24"/>
  <c r="B36" i="24" s="1"/>
  <c r="H1" i="25"/>
  <c r="B39" i="24"/>
  <c r="H1" i="22"/>
  <c r="B38" i="22" s="1"/>
  <c r="H1" i="23"/>
  <c r="B39" i="22"/>
  <c r="H1" i="20"/>
  <c r="B38" i="20" s="1"/>
  <c r="H1" i="21"/>
  <c r="B39" i="20"/>
  <c r="I10" i="5"/>
  <c r="E10" i="5"/>
  <c r="E4" i="5"/>
  <c r="I4" i="5"/>
  <c r="H1" i="6"/>
  <c r="T7" i="3"/>
  <c r="T8" i="3"/>
  <c r="S9" i="4"/>
  <c r="AQ9" i="4" s="1"/>
  <c r="U9" i="4"/>
  <c r="AS9" i="4" s="1"/>
  <c r="H31" i="3"/>
  <c r="J31" i="3"/>
  <c r="F15" i="3"/>
  <c r="J7" i="3"/>
  <c r="F23" i="3"/>
  <c r="F31" i="3"/>
  <c r="H7" i="3"/>
  <c r="J23" i="3"/>
  <c r="F7" i="3"/>
  <c r="H23" i="3"/>
  <c r="J15" i="3"/>
  <c r="H15" i="3"/>
  <c r="B14" i="28" l="1"/>
  <c r="AU14" i="28" s="1"/>
  <c r="B10" i="28"/>
  <c r="K10" i="28" s="1"/>
  <c r="B18" i="28"/>
  <c r="BD18" i="28" s="1"/>
  <c r="B23" i="26"/>
  <c r="BM23" i="26" s="1"/>
  <c r="B21" i="28"/>
  <c r="B13" i="28"/>
  <c r="T13" i="28" s="1"/>
  <c r="B22" i="28"/>
  <c r="B17" i="26"/>
  <c r="BM17" i="26" s="1"/>
  <c r="B30" i="26"/>
  <c r="BM30" i="26" s="1"/>
  <c r="B26" i="28"/>
  <c r="K26" i="28" s="1"/>
  <c r="B39" i="30"/>
  <c r="B38" i="30"/>
  <c r="B37" i="30"/>
  <c r="B35" i="30"/>
  <c r="B36" i="30"/>
  <c r="B33" i="30"/>
  <c r="B31" i="30"/>
  <c r="B29" i="30"/>
  <c r="B27" i="30"/>
  <c r="B34" i="30"/>
  <c r="B32" i="30"/>
  <c r="B30" i="30"/>
  <c r="B26" i="30"/>
  <c r="B25" i="30"/>
  <c r="B23" i="30"/>
  <c r="B21" i="30"/>
  <c r="B28" i="30"/>
  <c r="B24" i="30"/>
  <c r="B22" i="30"/>
  <c r="B20" i="30"/>
  <c r="B19" i="30"/>
  <c r="B17" i="30"/>
  <c r="B15" i="30"/>
  <c r="B13" i="30"/>
  <c r="B11" i="30"/>
  <c r="B9" i="30"/>
  <c r="H4" i="30"/>
  <c r="B18" i="30"/>
  <c r="B16" i="30"/>
  <c r="B14" i="30"/>
  <c r="B12" i="30"/>
  <c r="B10" i="30"/>
  <c r="B9" i="26"/>
  <c r="AC9" i="26" s="1"/>
  <c r="B16" i="26"/>
  <c r="CE16" i="26" s="1"/>
  <c r="B22" i="26"/>
  <c r="BD22" i="26" s="1"/>
  <c r="B31" i="26"/>
  <c r="U31" i="26" s="1"/>
  <c r="B9" i="28"/>
  <c r="V9" i="28" s="1"/>
  <c r="B17" i="28"/>
  <c r="B25" i="28"/>
  <c r="AC25" i="28" s="1"/>
  <c r="B27" i="28"/>
  <c r="W27" i="28" s="1"/>
  <c r="B38" i="28"/>
  <c r="AU38" i="28" s="1"/>
  <c r="B13" i="26"/>
  <c r="W13" i="26" s="1"/>
  <c r="B12" i="26"/>
  <c r="CN12" i="26" s="1"/>
  <c r="B19" i="26"/>
  <c r="BD19" i="26" s="1"/>
  <c r="B27" i="26"/>
  <c r="BV27" i="26" s="1"/>
  <c r="B26" i="26"/>
  <c r="T26" i="26" s="1"/>
  <c r="B34" i="26"/>
  <c r="CN34" i="26" s="1"/>
  <c r="B36" i="26"/>
  <c r="CN36" i="26" s="1"/>
  <c r="B34" i="28"/>
  <c r="AU34" i="28" s="1"/>
  <c r="H4" i="26"/>
  <c r="B11" i="26"/>
  <c r="T11" i="26" s="1"/>
  <c r="B15" i="26"/>
  <c r="BD15" i="26" s="1"/>
  <c r="B10" i="26"/>
  <c r="U10" i="26" s="1"/>
  <c r="C10" i="26" s="1"/>
  <c r="B14" i="26"/>
  <c r="T14" i="26" s="1"/>
  <c r="B18" i="26"/>
  <c r="AL18" i="26" s="1"/>
  <c r="B21" i="26"/>
  <c r="BD21" i="26" s="1"/>
  <c r="B25" i="26"/>
  <c r="W25" i="26" s="1"/>
  <c r="E25" i="26" s="1"/>
  <c r="B20" i="26"/>
  <c r="Y20" i="26" s="1"/>
  <c r="B24" i="26"/>
  <c r="AL24" i="26" s="1"/>
  <c r="B28" i="26"/>
  <c r="CN28" i="26" s="1"/>
  <c r="B32" i="26"/>
  <c r="CE32" i="26" s="1"/>
  <c r="B29" i="26"/>
  <c r="AU29" i="26" s="1"/>
  <c r="B33" i="26"/>
  <c r="BD33" i="26" s="1"/>
  <c r="B35" i="26"/>
  <c r="CE35" i="26" s="1"/>
  <c r="B31" i="28"/>
  <c r="Y31" i="28" s="1"/>
  <c r="B30" i="28"/>
  <c r="AU30" i="28" s="1"/>
  <c r="B35" i="28"/>
  <c r="Y35" i="28" s="1"/>
  <c r="B12" i="28"/>
  <c r="B16" i="28"/>
  <c r="U16" i="28" s="1"/>
  <c r="H4" i="28"/>
  <c r="B11" i="28"/>
  <c r="Y11" i="28" s="1"/>
  <c r="B15" i="28"/>
  <c r="T15" i="28" s="1"/>
  <c r="B19" i="28"/>
  <c r="U19" i="28" s="1"/>
  <c r="B23" i="28"/>
  <c r="BD23" i="28" s="1"/>
  <c r="B20" i="28"/>
  <c r="AC20" i="28" s="1"/>
  <c r="B24" i="28"/>
  <c r="T24" i="28" s="1"/>
  <c r="B29" i="28"/>
  <c r="K29" i="28" s="1"/>
  <c r="B33" i="28"/>
  <c r="BV33" i="28" s="1"/>
  <c r="B28" i="28"/>
  <c r="AC28" i="28" s="1"/>
  <c r="B32" i="28"/>
  <c r="T32" i="28" s="1"/>
  <c r="B36" i="28"/>
  <c r="K36" i="28" s="1"/>
  <c r="B37" i="28"/>
  <c r="U37" i="28" s="1"/>
  <c r="B39" i="29"/>
  <c r="B38" i="29"/>
  <c r="B36" i="29"/>
  <c r="B34" i="29"/>
  <c r="B35" i="29"/>
  <c r="B33" i="29"/>
  <c r="B31" i="29"/>
  <c r="B29" i="29"/>
  <c r="B37" i="29"/>
  <c r="B32" i="29"/>
  <c r="B28" i="29"/>
  <c r="B26" i="29"/>
  <c r="B24" i="29"/>
  <c r="B22" i="29"/>
  <c r="B30" i="29"/>
  <c r="B27" i="29"/>
  <c r="B25" i="29"/>
  <c r="B23" i="29"/>
  <c r="B20" i="29"/>
  <c r="B18" i="29"/>
  <c r="B16" i="29"/>
  <c r="B14" i="29"/>
  <c r="B12" i="29"/>
  <c r="B10" i="29"/>
  <c r="B21" i="29"/>
  <c r="B19" i="29"/>
  <c r="B17" i="29"/>
  <c r="B15" i="29"/>
  <c r="B13" i="29"/>
  <c r="B11" i="29"/>
  <c r="B9" i="29"/>
  <c r="H4" i="29"/>
  <c r="CE14" i="28"/>
  <c r="G14" i="28"/>
  <c r="CN18" i="28"/>
  <c r="AC18" i="28"/>
  <c r="CN9" i="28"/>
  <c r="CE39" i="28"/>
  <c r="BM39" i="28"/>
  <c r="AU39" i="28"/>
  <c r="AC39" i="28"/>
  <c r="Y39" i="28"/>
  <c r="W39" i="28"/>
  <c r="U39" i="28"/>
  <c r="C39" i="28" s="1"/>
  <c r="K39" i="28"/>
  <c r="G39" i="28"/>
  <c r="E39" i="28"/>
  <c r="BV39" i="28"/>
  <c r="AL39" i="28"/>
  <c r="V39" i="28"/>
  <c r="CN39" i="28"/>
  <c r="BD39" i="28"/>
  <c r="T39" i="28"/>
  <c r="D39" i="28"/>
  <c r="B37" i="26"/>
  <c r="CE37" i="26" s="1"/>
  <c r="B38" i="27"/>
  <c r="B39" i="27"/>
  <c r="B36" i="27"/>
  <c r="B34" i="27"/>
  <c r="B32" i="27"/>
  <c r="B35" i="27"/>
  <c r="B31" i="27"/>
  <c r="B30" i="27"/>
  <c r="B37" i="27"/>
  <c r="B33" i="27"/>
  <c r="B29" i="27"/>
  <c r="B27" i="27"/>
  <c r="B25" i="27"/>
  <c r="B23" i="27"/>
  <c r="B21" i="27"/>
  <c r="B28" i="27"/>
  <c r="B26" i="27"/>
  <c r="B24" i="27"/>
  <c r="B22" i="27"/>
  <c r="B20" i="27"/>
  <c r="B18" i="27"/>
  <c r="B16" i="27"/>
  <c r="B14" i="27"/>
  <c r="B12" i="27"/>
  <c r="B10" i="27"/>
  <c r="B19" i="27"/>
  <c r="B17" i="27"/>
  <c r="B15" i="27"/>
  <c r="B13" i="27"/>
  <c r="B11" i="27"/>
  <c r="B9" i="27"/>
  <c r="H4" i="27"/>
  <c r="B17" i="24"/>
  <c r="BM17" i="24" s="1"/>
  <c r="B22" i="24"/>
  <c r="CE22" i="24" s="1"/>
  <c r="B9" i="24"/>
  <c r="BM9" i="24" s="1"/>
  <c r="B14" i="24"/>
  <c r="CN14" i="24" s="1"/>
  <c r="B30" i="24"/>
  <c r="CE30" i="24" s="1"/>
  <c r="Y11" i="26"/>
  <c r="G11" i="26" s="1"/>
  <c r="BM18" i="26"/>
  <c r="CN25" i="26"/>
  <c r="BV24" i="26"/>
  <c r="AC24" i="26"/>
  <c r="AU32" i="26"/>
  <c r="C32" i="26"/>
  <c r="CN33" i="26"/>
  <c r="AU33" i="26"/>
  <c r="CE39" i="26"/>
  <c r="BM39" i="26"/>
  <c r="AU39" i="26"/>
  <c r="AC39" i="26"/>
  <c r="Y39" i="26"/>
  <c r="W39" i="26"/>
  <c r="U39" i="26"/>
  <c r="C39" i="26" s="1"/>
  <c r="K39" i="26"/>
  <c r="G39" i="26"/>
  <c r="E39" i="26"/>
  <c r="BV39" i="26"/>
  <c r="AL39" i="26"/>
  <c r="V39" i="26"/>
  <c r="D39" i="26" s="1"/>
  <c r="CN39" i="26"/>
  <c r="BD39" i="26"/>
  <c r="T39" i="26"/>
  <c r="BM9" i="26"/>
  <c r="CN9" i="26"/>
  <c r="BD12" i="26"/>
  <c r="Y12" i="26"/>
  <c r="AL27" i="26"/>
  <c r="W27" i="26"/>
  <c r="E27" i="26" s="1"/>
  <c r="V22" i="26"/>
  <c r="Y22" i="26"/>
  <c r="G22" i="26"/>
  <c r="AU30" i="26"/>
  <c r="U30" i="26"/>
  <c r="C30" i="26" s="1"/>
  <c r="BV30" i="26"/>
  <c r="T30" i="26"/>
  <c r="BV34" i="26"/>
  <c r="W34" i="26"/>
  <c r="E34" i="26" s="1"/>
  <c r="BM34" i="26"/>
  <c r="T34" i="26"/>
  <c r="CN38" i="26"/>
  <c r="BV38" i="26"/>
  <c r="BD38" i="26"/>
  <c r="AL38" i="26"/>
  <c r="V38" i="26"/>
  <c r="D38" i="26" s="1"/>
  <c r="T38" i="26"/>
  <c r="BM38" i="26"/>
  <c r="AC38" i="26"/>
  <c r="W38" i="26"/>
  <c r="E38" i="26" s="1"/>
  <c r="CE38" i="26"/>
  <c r="AU38" i="26"/>
  <c r="Y38" i="26"/>
  <c r="G38" i="26" s="1"/>
  <c r="U38" i="26"/>
  <c r="C38" i="26" s="1"/>
  <c r="K38" i="26"/>
  <c r="B23" i="24"/>
  <c r="CE23" i="24" s="1"/>
  <c r="B31" i="24"/>
  <c r="BM31" i="24" s="1"/>
  <c r="B15" i="22"/>
  <c r="U15" i="22" s="1"/>
  <c r="B13" i="24"/>
  <c r="U13" i="24" s="1"/>
  <c r="B10" i="24"/>
  <c r="B18" i="24"/>
  <c r="AC18" i="24" s="1"/>
  <c r="B26" i="24"/>
  <c r="B27" i="24"/>
  <c r="T27" i="24" s="1"/>
  <c r="B34" i="24"/>
  <c r="B35" i="24"/>
  <c r="V35" i="24" s="1"/>
  <c r="B9" i="22"/>
  <c r="U9" i="22" s="1"/>
  <c r="B12" i="22"/>
  <c r="CE12" i="22" s="1"/>
  <c r="B38" i="24"/>
  <c r="H4" i="22"/>
  <c r="Q4" i="22" s="1"/>
  <c r="B11" i="22"/>
  <c r="V11" i="22" s="1"/>
  <c r="B19" i="22"/>
  <c r="CE19" i="22" s="1"/>
  <c r="B20" i="22"/>
  <c r="U20" i="22" s="1"/>
  <c r="H4" i="24"/>
  <c r="Z4" i="24" s="1"/>
  <c r="B11" i="24"/>
  <c r="Y11" i="24" s="1"/>
  <c r="B15" i="24"/>
  <c r="B19" i="24"/>
  <c r="BD19" i="24" s="1"/>
  <c r="B12" i="24"/>
  <c r="CN12" i="24" s="1"/>
  <c r="B16" i="24"/>
  <c r="CN16" i="24" s="1"/>
  <c r="B20" i="24"/>
  <c r="B24" i="24"/>
  <c r="BM24" i="24" s="1"/>
  <c r="B21" i="24"/>
  <c r="K21" i="24" s="1"/>
  <c r="B25" i="24"/>
  <c r="CN25" i="24" s="1"/>
  <c r="B28" i="24"/>
  <c r="BV28" i="24" s="1"/>
  <c r="B32" i="24"/>
  <c r="BM32" i="24" s="1"/>
  <c r="B29" i="24"/>
  <c r="AC29" i="24" s="1"/>
  <c r="B33" i="24"/>
  <c r="CN33" i="24" s="1"/>
  <c r="B37" i="24"/>
  <c r="U37" i="24" s="1"/>
  <c r="B38" i="25"/>
  <c r="B36" i="25"/>
  <c r="B39" i="25"/>
  <c r="B37" i="25"/>
  <c r="B35" i="25"/>
  <c r="B33" i="25"/>
  <c r="B32" i="25"/>
  <c r="B31" i="25"/>
  <c r="B34" i="25"/>
  <c r="B30" i="25"/>
  <c r="B28" i="25"/>
  <c r="B26" i="25"/>
  <c r="B29" i="25"/>
  <c r="B25" i="25"/>
  <c r="B23" i="25"/>
  <c r="B21" i="25"/>
  <c r="B27" i="25"/>
  <c r="B24" i="25"/>
  <c r="B22" i="25"/>
  <c r="B20" i="25"/>
  <c r="B18" i="25"/>
  <c r="B16" i="25"/>
  <c r="B14" i="25"/>
  <c r="B17" i="25"/>
  <c r="B13" i="25"/>
  <c r="B11" i="25"/>
  <c r="B9" i="25"/>
  <c r="H4" i="25"/>
  <c r="B19" i="25"/>
  <c r="B15" i="25"/>
  <c r="B12" i="25"/>
  <c r="B10" i="25"/>
  <c r="B16" i="22"/>
  <c r="K16" i="22" s="1"/>
  <c r="B28" i="22"/>
  <c r="W28" i="22" s="1"/>
  <c r="B33" i="22"/>
  <c r="CE33" i="22" s="1"/>
  <c r="B24" i="22"/>
  <c r="B25" i="22"/>
  <c r="CN25" i="22" s="1"/>
  <c r="B34" i="22"/>
  <c r="BD34" i="22" s="1"/>
  <c r="B13" i="22"/>
  <c r="CE13" i="22" s="1"/>
  <c r="B17" i="22"/>
  <c r="Y17" i="22" s="1"/>
  <c r="B10" i="22"/>
  <c r="CN10" i="22" s="1"/>
  <c r="B14" i="22"/>
  <c r="B18" i="22"/>
  <c r="BM18" i="22" s="1"/>
  <c r="B22" i="22"/>
  <c r="CE22" i="22" s="1"/>
  <c r="B26" i="22"/>
  <c r="CE26" i="22" s="1"/>
  <c r="B21" i="22"/>
  <c r="BD21" i="22" s="1"/>
  <c r="B29" i="22"/>
  <c r="CE29" i="22" s="1"/>
  <c r="B30" i="22"/>
  <c r="V30" i="22" s="1"/>
  <c r="B37" i="22"/>
  <c r="BV37" i="22" s="1"/>
  <c r="Q4" i="24"/>
  <c r="CE11" i="24"/>
  <c r="AU15" i="24"/>
  <c r="V16" i="24"/>
  <c r="CN36" i="24"/>
  <c r="BV36" i="24"/>
  <c r="BD36" i="24"/>
  <c r="AL36" i="24"/>
  <c r="V36" i="24"/>
  <c r="D36" i="24" s="1"/>
  <c r="T36" i="24"/>
  <c r="CE36" i="24"/>
  <c r="BM36" i="24"/>
  <c r="AU36" i="24"/>
  <c r="AC36" i="24"/>
  <c r="Y36" i="24"/>
  <c r="W36" i="24"/>
  <c r="E36" i="24" s="1"/>
  <c r="U36" i="24"/>
  <c r="C36" i="24" s="1"/>
  <c r="K36" i="24"/>
  <c r="G36" i="24"/>
  <c r="AU14" i="24"/>
  <c r="W22" i="24"/>
  <c r="E22" i="24" s="1"/>
  <c r="T22" i="24"/>
  <c r="CN39" i="24"/>
  <c r="BV39" i="24"/>
  <c r="BD39" i="24"/>
  <c r="AL39" i="24"/>
  <c r="V39" i="24"/>
  <c r="D39" i="24" s="1"/>
  <c r="T39" i="24"/>
  <c r="BM39" i="24"/>
  <c r="AC39" i="24"/>
  <c r="W39" i="24"/>
  <c r="CE39" i="24"/>
  <c r="AU39" i="24"/>
  <c r="Y39" i="24"/>
  <c r="G39" i="24" s="1"/>
  <c r="U39" i="24"/>
  <c r="C39" i="24" s="1"/>
  <c r="K39" i="24"/>
  <c r="E39" i="24"/>
  <c r="B23" i="22"/>
  <c r="CN23" i="22" s="1"/>
  <c r="B27" i="22"/>
  <c r="BM27" i="22" s="1"/>
  <c r="B31" i="22"/>
  <c r="CE31" i="22" s="1"/>
  <c r="B36" i="22"/>
  <c r="B32" i="22"/>
  <c r="B35" i="22"/>
  <c r="AU35" i="22" s="1"/>
  <c r="B15" i="20"/>
  <c r="W15" i="20" s="1"/>
  <c r="B38" i="23"/>
  <c r="B39" i="23"/>
  <c r="B37" i="23"/>
  <c r="B35" i="23"/>
  <c r="B36" i="23"/>
  <c r="B33" i="23"/>
  <c r="B31" i="23"/>
  <c r="B29" i="23"/>
  <c r="B34" i="23"/>
  <c r="B32" i="23"/>
  <c r="B30" i="23"/>
  <c r="B26" i="23"/>
  <c r="B24" i="23"/>
  <c r="B22" i="23"/>
  <c r="B20" i="23"/>
  <c r="B28" i="23"/>
  <c r="B27" i="23"/>
  <c r="B25" i="23"/>
  <c r="B23" i="23"/>
  <c r="B21" i="23"/>
  <c r="B17" i="23"/>
  <c r="B15" i="23"/>
  <c r="B13" i="23"/>
  <c r="B11" i="23"/>
  <c r="B9" i="23"/>
  <c r="H4" i="23"/>
  <c r="B19" i="23"/>
  <c r="B18" i="23"/>
  <c r="B16" i="23"/>
  <c r="B14" i="23"/>
  <c r="B12" i="23"/>
  <c r="B10" i="23"/>
  <c r="B9" i="20"/>
  <c r="AU9" i="20" s="1"/>
  <c r="B14" i="20"/>
  <c r="BD14" i="20" s="1"/>
  <c r="H4" i="20"/>
  <c r="Z4" i="20" s="1"/>
  <c r="B11" i="20"/>
  <c r="K11" i="20" s="1"/>
  <c r="B10" i="20"/>
  <c r="K10" i="20" s="1"/>
  <c r="B18" i="20"/>
  <c r="CE18" i="20" s="1"/>
  <c r="B20" i="20"/>
  <c r="CE20" i="20" s="1"/>
  <c r="B21" i="20"/>
  <c r="U21" i="20" s="1"/>
  <c r="B29" i="20"/>
  <c r="AC29" i="20" s="1"/>
  <c r="B13" i="20"/>
  <c r="AC13" i="20" s="1"/>
  <c r="B17" i="20"/>
  <c r="W17" i="20" s="1"/>
  <c r="B12" i="20"/>
  <c r="CE12" i="20" s="1"/>
  <c r="B16" i="20"/>
  <c r="B19" i="20"/>
  <c r="BV19" i="20" s="1"/>
  <c r="B23" i="20"/>
  <c r="BM23" i="20" s="1"/>
  <c r="B24" i="20"/>
  <c r="BV24" i="20" s="1"/>
  <c r="B28" i="20"/>
  <c r="BV28" i="20" s="1"/>
  <c r="CE38" i="22"/>
  <c r="BM38" i="22"/>
  <c r="AU38" i="22"/>
  <c r="AC38" i="22"/>
  <c r="Y38" i="22"/>
  <c r="G38" i="22" s="1"/>
  <c r="W38" i="22"/>
  <c r="E38" i="22" s="1"/>
  <c r="U38" i="22"/>
  <c r="C38" i="22" s="1"/>
  <c r="K38" i="22"/>
  <c r="CN38" i="22"/>
  <c r="BD38" i="22"/>
  <c r="BV38" i="22"/>
  <c r="AL38" i="22"/>
  <c r="V38" i="22"/>
  <c r="D38" i="22" s="1"/>
  <c r="T38" i="22"/>
  <c r="CN39" i="22"/>
  <c r="BV39" i="22"/>
  <c r="BD39" i="22"/>
  <c r="AL39" i="22"/>
  <c r="V39" i="22"/>
  <c r="T39" i="22"/>
  <c r="D39" i="22"/>
  <c r="BM39" i="22"/>
  <c r="AC39" i="22"/>
  <c r="W39" i="22"/>
  <c r="G39" i="22"/>
  <c r="C39" i="22"/>
  <c r="CE39" i="22"/>
  <c r="AU39" i="22"/>
  <c r="Y39" i="22"/>
  <c r="U39" i="22"/>
  <c r="K39" i="22"/>
  <c r="E39" i="22"/>
  <c r="B33" i="20"/>
  <c r="BV33" i="20" s="1"/>
  <c r="B34" i="20"/>
  <c r="BM34" i="20" s="1"/>
  <c r="B32" i="20"/>
  <c r="BM32" i="20" s="1"/>
  <c r="B37" i="20"/>
  <c r="CN37" i="20" s="1"/>
  <c r="B25" i="20"/>
  <c r="BM25" i="20" s="1"/>
  <c r="B22" i="20"/>
  <c r="BV22" i="20" s="1"/>
  <c r="B27" i="20"/>
  <c r="B31" i="20"/>
  <c r="BM31" i="20" s="1"/>
  <c r="B26" i="20"/>
  <c r="CN26" i="20" s="1"/>
  <c r="B30" i="20"/>
  <c r="BV30" i="20" s="1"/>
  <c r="B36" i="20"/>
  <c r="BM36" i="20" s="1"/>
  <c r="B35" i="20"/>
  <c r="BV35" i="20" s="1"/>
  <c r="B38" i="21"/>
  <c r="B36" i="21"/>
  <c r="B39" i="21"/>
  <c r="B37" i="21"/>
  <c r="B35" i="21"/>
  <c r="B33" i="21"/>
  <c r="B31" i="21"/>
  <c r="B29" i="21"/>
  <c r="B34" i="21"/>
  <c r="B32" i="21"/>
  <c r="B30" i="21"/>
  <c r="B28" i="21"/>
  <c r="B27" i="21"/>
  <c r="B26" i="21"/>
  <c r="B24" i="21"/>
  <c r="B22" i="21"/>
  <c r="B20" i="21"/>
  <c r="B25" i="21"/>
  <c r="B23" i="21"/>
  <c r="B21" i="21"/>
  <c r="B19" i="21"/>
  <c r="B18" i="21"/>
  <c r="B16" i="21"/>
  <c r="B14" i="21"/>
  <c r="B12" i="21"/>
  <c r="B10" i="21"/>
  <c r="B17" i="21"/>
  <c r="B15" i="21"/>
  <c r="B13" i="21"/>
  <c r="B11" i="21"/>
  <c r="B9" i="21"/>
  <c r="H4" i="21"/>
  <c r="CE38" i="20"/>
  <c r="BM38" i="20"/>
  <c r="AU38" i="20"/>
  <c r="AC38" i="20"/>
  <c r="Y38" i="20"/>
  <c r="W38" i="20"/>
  <c r="E38" i="20" s="1"/>
  <c r="U38" i="20"/>
  <c r="C38" i="20" s="1"/>
  <c r="K38" i="20"/>
  <c r="G38" i="20"/>
  <c r="BV38" i="20"/>
  <c r="AL38" i="20"/>
  <c r="V38" i="20"/>
  <c r="D38" i="20" s="1"/>
  <c r="CN38" i="20"/>
  <c r="BD38" i="20"/>
  <c r="T38" i="20"/>
  <c r="CN39" i="20"/>
  <c r="BV39" i="20"/>
  <c r="BD39" i="20"/>
  <c r="AL39" i="20"/>
  <c r="V39" i="20"/>
  <c r="T39" i="20"/>
  <c r="D39" i="20"/>
  <c r="CE39" i="20"/>
  <c r="AU39" i="20"/>
  <c r="Y39" i="20"/>
  <c r="U39" i="20"/>
  <c r="K39" i="20"/>
  <c r="E39" i="20"/>
  <c r="BM39" i="20"/>
  <c r="AC39" i="20"/>
  <c r="W39" i="20"/>
  <c r="G39" i="20"/>
  <c r="C39" i="20"/>
  <c r="F39" i="20" s="1"/>
  <c r="H39" i="20" s="1"/>
  <c r="B23" i="6"/>
  <c r="B35" i="6"/>
  <c r="B13" i="6"/>
  <c r="B12" i="6"/>
  <c r="B29" i="6"/>
  <c r="B37" i="6"/>
  <c r="B26" i="6"/>
  <c r="B14" i="6"/>
  <c r="B24" i="6"/>
  <c r="B36" i="6"/>
  <c r="B22" i="6"/>
  <c r="B32" i="6"/>
  <c r="B17" i="6"/>
  <c r="B25" i="6"/>
  <c r="B31" i="6"/>
  <c r="B34" i="6"/>
  <c r="B10" i="6"/>
  <c r="B27" i="6"/>
  <c r="B15" i="6"/>
  <c r="H4" i="6"/>
  <c r="B9" i="6"/>
  <c r="B30" i="6"/>
  <c r="B18" i="6"/>
  <c r="B11" i="6"/>
  <c r="B21" i="6"/>
  <c r="B39" i="6"/>
  <c r="B19" i="6"/>
  <c r="B28" i="6"/>
  <c r="B20" i="6"/>
  <c r="B38" i="6"/>
  <c r="B33" i="6"/>
  <c r="B16" i="6"/>
  <c r="P12" i="2"/>
  <c r="BV22" i="24" l="1"/>
  <c r="BM22" i="24"/>
  <c r="BV14" i="24"/>
  <c r="AL34" i="26"/>
  <c r="K34" i="26"/>
  <c r="AC34" i="26"/>
  <c r="CE34" i="26"/>
  <c r="AL30" i="26"/>
  <c r="G30" i="26"/>
  <c r="Y30" i="26"/>
  <c r="CE30" i="26"/>
  <c r="U22" i="26"/>
  <c r="C22" i="26" s="1"/>
  <c r="BM22" i="26"/>
  <c r="CN22" i="26"/>
  <c r="BM27" i="26"/>
  <c r="G12" i="26"/>
  <c r="CE12" i="26"/>
  <c r="V9" i="26"/>
  <c r="D9" i="26" s="1"/>
  <c r="W9" i="26"/>
  <c r="E9" i="26" s="1"/>
  <c r="U33" i="26"/>
  <c r="C33" i="26" s="1"/>
  <c r="V33" i="26"/>
  <c r="D33" i="26" s="1"/>
  <c r="AL32" i="26"/>
  <c r="U32" i="26"/>
  <c r="K24" i="26"/>
  <c r="T24" i="26"/>
  <c r="V25" i="26"/>
  <c r="BM25" i="26"/>
  <c r="T10" i="26"/>
  <c r="T38" i="28"/>
  <c r="K18" i="28"/>
  <c r="V18" i="28"/>
  <c r="D18" i="28" s="1"/>
  <c r="AL14" i="28"/>
  <c r="Y14" i="28"/>
  <c r="AL22" i="24"/>
  <c r="K22" i="24"/>
  <c r="AC22" i="24"/>
  <c r="U14" i="24"/>
  <c r="C14" i="24" s="1"/>
  <c r="T14" i="24"/>
  <c r="AL37" i="26"/>
  <c r="V34" i="26"/>
  <c r="D34" i="26" s="1"/>
  <c r="BD34" i="26"/>
  <c r="G34" i="26"/>
  <c r="U34" i="26"/>
  <c r="C34" i="26" s="1"/>
  <c r="Y34" i="26"/>
  <c r="AU34" i="26"/>
  <c r="D30" i="26"/>
  <c r="V30" i="26"/>
  <c r="BD30" i="26"/>
  <c r="CN30" i="26"/>
  <c r="K30" i="26"/>
  <c r="W30" i="26"/>
  <c r="E30" i="26" s="1"/>
  <c r="AC30" i="26"/>
  <c r="E22" i="26"/>
  <c r="K22" i="26"/>
  <c r="W22" i="26"/>
  <c r="AC22" i="26"/>
  <c r="D22" i="26"/>
  <c r="K27" i="26"/>
  <c r="AC27" i="26"/>
  <c r="T27" i="26"/>
  <c r="U12" i="26"/>
  <c r="C12" i="26" s="1"/>
  <c r="AU12" i="26"/>
  <c r="V12" i="26"/>
  <c r="D12" i="26" s="1"/>
  <c r="BD9" i="26"/>
  <c r="K9" i="26"/>
  <c r="G33" i="26"/>
  <c r="Y33" i="26"/>
  <c r="CE33" i="26"/>
  <c r="T32" i="26"/>
  <c r="BV32" i="26"/>
  <c r="G32" i="26"/>
  <c r="Y32" i="26"/>
  <c r="W24" i="26"/>
  <c r="E24" i="26" s="1"/>
  <c r="BM24" i="26"/>
  <c r="D25" i="26"/>
  <c r="BD25" i="26"/>
  <c r="V25" i="28"/>
  <c r="E18" i="28"/>
  <c r="W18" i="28"/>
  <c r="BM18" i="28"/>
  <c r="T14" i="28"/>
  <c r="BV14" i="28"/>
  <c r="U14" i="28"/>
  <c r="C14" i="28" s="1"/>
  <c r="AC9" i="24"/>
  <c r="BV33" i="26"/>
  <c r="AL33" i="26"/>
  <c r="T33" i="26"/>
  <c r="BM33" i="26"/>
  <c r="AC33" i="26"/>
  <c r="W33" i="26"/>
  <c r="E33" i="26" s="1"/>
  <c r="K33" i="26"/>
  <c r="BM32" i="26"/>
  <c r="AC32" i="26"/>
  <c r="W32" i="26"/>
  <c r="K32" i="26"/>
  <c r="E32" i="26"/>
  <c r="CN32" i="26"/>
  <c r="BD32" i="26"/>
  <c r="V32" i="26"/>
  <c r="D32" i="26"/>
  <c r="CN24" i="26"/>
  <c r="BD24" i="26"/>
  <c r="V24" i="26"/>
  <c r="D24" i="26" s="1"/>
  <c r="CE24" i="26"/>
  <c r="AU24" i="26"/>
  <c r="Y24" i="26"/>
  <c r="U24" i="26"/>
  <c r="C24" i="26" s="1"/>
  <c r="G24" i="26"/>
  <c r="AC25" i="26"/>
  <c r="K25" i="26"/>
  <c r="BV25" i="26"/>
  <c r="AL25" i="26"/>
  <c r="T25" i="26"/>
  <c r="BD18" i="26"/>
  <c r="CN18" i="26"/>
  <c r="W18" i="26"/>
  <c r="E18" i="26"/>
  <c r="AL10" i="26"/>
  <c r="BV10" i="26"/>
  <c r="AU10" i="26"/>
  <c r="AU11" i="26"/>
  <c r="CE11" i="26"/>
  <c r="BV11" i="26"/>
  <c r="CN27" i="26"/>
  <c r="BD27" i="26"/>
  <c r="V27" i="26"/>
  <c r="D27" i="26" s="1"/>
  <c r="CE27" i="26"/>
  <c r="AU27" i="26"/>
  <c r="Y27" i="26"/>
  <c r="U27" i="26"/>
  <c r="C27" i="26" s="1"/>
  <c r="G27" i="26"/>
  <c r="BV12" i="26"/>
  <c r="AL12" i="26"/>
  <c r="T12" i="26"/>
  <c r="BM12" i="26"/>
  <c r="AC12" i="26"/>
  <c r="W12" i="26"/>
  <c r="E12" i="26" s="1"/>
  <c r="K12" i="26"/>
  <c r="CN38" i="28"/>
  <c r="BV38" i="28"/>
  <c r="W38" i="28"/>
  <c r="E38" i="28" s="1"/>
  <c r="BV22" i="26"/>
  <c r="AL22" i="26"/>
  <c r="T22" i="26"/>
  <c r="CE22" i="26"/>
  <c r="AU22" i="26"/>
  <c r="CE9" i="26"/>
  <c r="AU9" i="26"/>
  <c r="Y9" i="26"/>
  <c r="U9" i="26"/>
  <c r="C9" i="26" s="1"/>
  <c r="G9" i="26"/>
  <c r="BV9" i="26"/>
  <c r="AL9" i="26"/>
  <c r="T9" i="26"/>
  <c r="BV22" i="28"/>
  <c r="U22" i="28"/>
  <c r="W21" i="28"/>
  <c r="BM21" i="28"/>
  <c r="BV18" i="28"/>
  <c r="AL18" i="28"/>
  <c r="CE18" i="28"/>
  <c r="AU18" i="28"/>
  <c r="Y18" i="28"/>
  <c r="U18" i="28"/>
  <c r="C18" i="28" s="1"/>
  <c r="G18" i="28"/>
  <c r="T18" i="28"/>
  <c r="BM14" i="28"/>
  <c r="AC14" i="28"/>
  <c r="W14" i="28"/>
  <c r="E14" i="28" s="1"/>
  <c r="K14" i="28"/>
  <c r="CN14" i="28"/>
  <c r="BD14" i="28"/>
  <c r="V14" i="28"/>
  <c r="D14" i="28"/>
  <c r="V22" i="24"/>
  <c r="D22" i="24" s="1"/>
  <c r="BD22" i="24"/>
  <c r="CN22" i="24"/>
  <c r="U22" i="24"/>
  <c r="C22" i="24" s="1"/>
  <c r="Y22" i="24"/>
  <c r="G22" i="24" s="1"/>
  <c r="AU22" i="24"/>
  <c r="Y14" i="24"/>
  <c r="G14" i="24" s="1"/>
  <c r="CE14" i="24"/>
  <c r="AL14" i="24"/>
  <c r="U37" i="26"/>
  <c r="C37" i="26" s="1"/>
  <c r="U30" i="24"/>
  <c r="C30" i="24" s="1"/>
  <c r="AC17" i="24"/>
  <c r="T31" i="26"/>
  <c r="BD13" i="26"/>
  <c r="C9" i="22"/>
  <c r="AL30" i="24"/>
  <c r="AU30" i="24"/>
  <c r="CN17" i="24"/>
  <c r="CN9" i="24"/>
  <c r="AC36" i="26"/>
  <c r="W23" i="26"/>
  <c r="E23" i="26" s="1"/>
  <c r="W17" i="26"/>
  <c r="E17" i="26" s="1"/>
  <c r="W19" i="26"/>
  <c r="E19" i="26" s="1"/>
  <c r="BD23" i="26"/>
  <c r="BD17" i="26"/>
  <c r="BV25" i="22"/>
  <c r="BD20" i="22"/>
  <c r="C15" i="22"/>
  <c r="V29" i="22"/>
  <c r="AU9" i="22"/>
  <c r="AU11" i="22"/>
  <c r="BD28" i="28"/>
  <c r="BV37" i="26"/>
  <c r="BM37" i="26"/>
  <c r="K14" i="24"/>
  <c r="W14" i="24"/>
  <c r="E14" i="24" s="1"/>
  <c r="AC14" i="24"/>
  <c r="BM14" i="24"/>
  <c r="V14" i="24"/>
  <c r="D14" i="24" s="1"/>
  <c r="BD14" i="24"/>
  <c r="Y37" i="26"/>
  <c r="G37" i="26" s="1"/>
  <c r="T37" i="26"/>
  <c r="CN37" i="26"/>
  <c r="BV29" i="26"/>
  <c r="BD20" i="28"/>
  <c r="BD33" i="24"/>
  <c r="K37" i="22"/>
  <c r="BD24" i="24"/>
  <c r="T30" i="24"/>
  <c r="BV30" i="24"/>
  <c r="Y30" i="24"/>
  <c r="G30" i="24" s="1"/>
  <c r="V17" i="24"/>
  <c r="D17" i="24" s="1"/>
  <c r="K17" i="24"/>
  <c r="V9" i="24"/>
  <c r="D9" i="24" s="1"/>
  <c r="K9" i="24"/>
  <c r="CN37" i="24"/>
  <c r="Y28" i="24"/>
  <c r="V36" i="28"/>
  <c r="V29" i="28"/>
  <c r="V19" i="28"/>
  <c r="CN37" i="22"/>
  <c r="BD33" i="22"/>
  <c r="K26" i="22"/>
  <c r="V10" i="22"/>
  <c r="W29" i="20"/>
  <c r="AC14" i="22"/>
  <c r="CE17" i="22"/>
  <c r="BM28" i="22"/>
  <c r="BD16" i="20"/>
  <c r="AC28" i="20"/>
  <c r="BD29" i="20"/>
  <c r="AL20" i="20"/>
  <c r="AL9" i="20"/>
  <c r="U28" i="20"/>
  <c r="C28" i="20" s="1"/>
  <c r="E29" i="20"/>
  <c r="CE29" i="20"/>
  <c r="W23" i="20"/>
  <c r="E23" i="20" s="1"/>
  <c r="E17" i="20"/>
  <c r="CE37" i="22"/>
  <c r="W33" i="22"/>
  <c r="E33" i="22" s="1"/>
  <c r="K29" i="22"/>
  <c r="AU25" i="22"/>
  <c r="V26" i="22"/>
  <c r="D26" i="22" s="1"/>
  <c r="AU28" i="20"/>
  <c r="AL28" i="20"/>
  <c r="V29" i="20"/>
  <c r="D29" i="20" s="1"/>
  <c r="CN29" i="20"/>
  <c r="K29" i="20"/>
  <c r="Y20" i="20"/>
  <c r="BD23" i="20"/>
  <c r="AC16" i="20"/>
  <c r="BM17" i="20"/>
  <c r="U9" i="20"/>
  <c r="C9" i="20" s="1"/>
  <c r="BM30" i="22"/>
  <c r="K21" i="22"/>
  <c r="U24" i="20"/>
  <c r="C24" i="20" s="1"/>
  <c r="E15" i="20"/>
  <c r="AL37" i="22"/>
  <c r="BM33" i="22"/>
  <c r="CN29" i="22"/>
  <c r="AC29" i="22"/>
  <c r="U25" i="22"/>
  <c r="C25" i="22" s="1"/>
  <c r="T25" i="22"/>
  <c r="CN26" i="22"/>
  <c r="AC26" i="22"/>
  <c r="W18" i="22"/>
  <c r="E18" i="22" s="1"/>
  <c r="BD18" i="22"/>
  <c r="W10" i="22"/>
  <c r="E10" i="22" s="1"/>
  <c r="AL9" i="22"/>
  <c r="AU20" i="22"/>
  <c r="AU15" i="22"/>
  <c r="CN33" i="20"/>
  <c r="W19" i="20"/>
  <c r="AU21" i="20"/>
  <c r="BV22" i="22"/>
  <c r="T17" i="22"/>
  <c r="Y24" i="22"/>
  <c r="G24" i="22" s="1"/>
  <c r="BM23" i="22"/>
  <c r="T24" i="20"/>
  <c r="Y12" i="20"/>
  <c r="G12" i="20" s="1"/>
  <c r="K13" i="20"/>
  <c r="V18" i="20"/>
  <c r="D18" i="20" s="1"/>
  <c r="CN11" i="20"/>
  <c r="K34" i="22"/>
  <c r="CN30" i="22"/>
  <c r="Y22" i="22"/>
  <c r="G22" i="22" s="1"/>
  <c r="BD14" i="22"/>
  <c r="G17" i="22"/>
  <c r="E28" i="22"/>
  <c r="BV24" i="22"/>
  <c r="K35" i="24"/>
  <c r="CN31" i="24"/>
  <c r="BD18" i="24"/>
  <c r="K37" i="26"/>
  <c r="W37" i="26"/>
  <c r="E37" i="26" s="1"/>
  <c r="AC37" i="26"/>
  <c r="V37" i="26"/>
  <c r="D37" i="26" s="1"/>
  <c r="BD37" i="26"/>
  <c r="AU37" i="26"/>
  <c r="U13" i="28"/>
  <c r="C13" i="28" s="1"/>
  <c r="W28" i="20"/>
  <c r="E28" i="20" s="1"/>
  <c r="BM28" i="20"/>
  <c r="K28" i="20"/>
  <c r="Y28" i="20"/>
  <c r="G28" i="20" s="1"/>
  <c r="CE28" i="20"/>
  <c r="T28" i="20"/>
  <c r="G20" i="20"/>
  <c r="K16" i="20"/>
  <c r="BD17" i="20"/>
  <c r="AL13" i="24"/>
  <c r="V37" i="20"/>
  <c r="AU24" i="20"/>
  <c r="T19" i="20"/>
  <c r="AL12" i="20"/>
  <c r="V13" i="20"/>
  <c r="C21" i="20"/>
  <c r="W18" i="20"/>
  <c r="E18" i="20" s="1"/>
  <c r="K14" i="20"/>
  <c r="BM15" i="20"/>
  <c r="AC11" i="20"/>
  <c r="Y37" i="22"/>
  <c r="G37" i="22" s="1"/>
  <c r="W37" i="22"/>
  <c r="E37" i="22" s="1"/>
  <c r="T37" i="22"/>
  <c r="BD37" i="22"/>
  <c r="V33" i="22"/>
  <c r="D33" i="22" s="1"/>
  <c r="CN33" i="22"/>
  <c r="K33" i="22"/>
  <c r="AC33" i="22"/>
  <c r="D29" i="22"/>
  <c r="BD29" i="22"/>
  <c r="W29" i="22"/>
  <c r="E29" i="22" s="1"/>
  <c r="BM29" i="22"/>
  <c r="Y25" i="22"/>
  <c r="G25" i="22" s="1"/>
  <c r="CE25" i="22"/>
  <c r="AL25" i="22"/>
  <c r="BD26" i="22"/>
  <c r="W26" i="22"/>
  <c r="E26" i="22" s="1"/>
  <c r="BM26" i="22"/>
  <c r="K18" i="22"/>
  <c r="AC18" i="22"/>
  <c r="BM10" i="22"/>
  <c r="T13" i="22"/>
  <c r="AL15" i="22"/>
  <c r="AC28" i="26"/>
  <c r="V10" i="28"/>
  <c r="D10" i="28" s="1"/>
  <c r="CN28" i="20"/>
  <c r="BD28" i="20"/>
  <c r="V28" i="20"/>
  <c r="D28" i="20" s="1"/>
  <c r="AC23" i="20"/>
  <c r="K23" i="20"/>
  <c r="CN23" i="20"/>
  <c r="V23" i="20"/>
  <c r="D23" i="20" s="1"/>
  <c r="CN16" i="20"/>
  <c r="V16" i="20"/>
  <c r="D16" i="20" s="1"/>
  <c r="BM16" i="20"/>
  <c r="W16" i="20"/>
  <c r="E16" i="20" s="1"/>
  <c r="AC17" i="20"/>
  <c r="K17" i="20"/>
  <c r="CN17" i="20"/>
  <c r="V17" i="20"/>
  <c r="D17" i="20" s="1"/>
  <c r="BM29" i="20"/>
  <c r="AU29" i="20"/>
  <c r="Y29" i="20"/>
  <c r="U29" i="20"/>
  <c r="G29" i="20"/>
  <c r="C29" i="20"/>
  <c r="BV29" i="20"/>
  <c r="AL29" i="20"/>
  <c r="T29" i="20"/>
  <c r="BV20" i="20"/>
  <c r="T20" i="20"/>
  <c r="AU20" i="20"/>
  <c r="U20" i="20"/>
  <c r="C20" i="20" s="1"/>
  <c r="BD10" i="20"/>
  <c r="AC10" i="20"/>
  <c r="CE9" i="20"/>
  <c r="Y9" i="20"/>
  <c r="G9" i="20" s="1"/>
  <c r="BV9" i="20"/>
  <c r="T9" i="20"/>
  <c r="AC34" i="22"/>
  <c r="W30" i="22"/>
  <c r="E30" i="22" s="1"/>
  <c r="AC21" i="22"/>
  <c r="T22" i="22"/>
  <c r="K14" i="22"/>
  <c r="BV17" i="22"/>
  <c r="T24" i="22"/>
  <c r="BD17" i="24"/>
  <c r="W17" i="24"/>
  <c r="E17" i="24" s="1"/>
  <c r="BD9" i="24"/>
  <c r="W9" i="24"/>
  <c r="E9" i="24" s="1"/>
  <c r="CN32" i="22"/>
  <c r="BM32" i="22"/>
  <c r="BV18" i="22"/>
  <c r="AL18" i="22"/>
  <c r="T18" i="22"/>
  <c r="BV10" i="22"/>
  <c r="AL10" i="22"/>
  <c r="T10" i="22"/>
  <c r="CE10" i="22"/>
  <c r="AU10" i="22"/>
  <c r="Y10" i="22"/>
  <c r="U10" i="22"/>
  <c r="G10" i="22"/>
  <c r="C10" i="22"/>
  <c r="BM13" i="22"/>
  <c r="AU13" i="22"/>
  <c r="U13" i="22"/>
  <c r="C13" i="22" s="1"/>
  <c r="AL13" i="22"/>
  <c r="BV16" i="22"/>
  <c r="CN16" i="22"/>
  <c r="V16" i="22"/>
  <c r="D16" i="22" s="1"/>
  <c r="BM16" i="22"/>
  <c r="W16" i="22"/>
  <c r="E16" i="22" s="1"/>
  <c r="BM20" i="22"/>
  <c r="AC20" i="22"/>
  <c r="W20" i="22"/>
  <c r="E20" i="22" s="1"/>
  <c r="K20" i="22"/>
  <c r="BV20" i="22"/>
  <c r="AL20" i="22"/>
  <c r="T20" i="22"/>
  <c r="CE11" i="22"/>
  <c r="U11" i="22"/>
  <c r="C11" i="22" s="1"/>
  <c r="BD11" i="22"/>
  <c r="D11" i="22"/>
  <c r="AU38" i="24"/>
  <c r="CE38" i="24"/>
  <c r="AL38" i="24"/>
  <c r="BM9" i="22"/>
  <c r="AC9" i="22"/>
  <c r="W9" i="22"/>
  <c r="K9" i="22"/>
  <c r="E9" i="22"/>
  <c r="CN9" i="22"/>
  <c r="BD9" i="22"/>
  <c r="V9" i="22"/>
  <c r="D9" i="22" s="1"/>
  <c r="CE34" i="24"/>
  <c r="AL34" i="24"/>
  <c r="AC26" i="24"/>
  <c r="BD10" i="24"/>
  <c r="CN10" i="24"/>
  <c r="BM15" i="22"/>
  <c r="AC15" i="22"/>
  <c r="W15" i="22"/>
  <c r="K15" i="22"/>
  <c r="E15" i="22"/>
  <c r="CN15" i="22"/>
  <c r="BD15" i="22"/>
  <c r="V15" i="22"/>
  <c r="D15" i="22" s="1"/>
  <c r="BV23" i="24"/>
  <c r="CE37" i="28"/>
  <c r="CN37" i="28"/>
  <c r="T37" i="28"/>
  <c r="Y37" i="28"/>
  <c r="G37" i="28" s="1"/>
  <c r="BM37" i="28"/>
  <c r="BV37" i="28"/>
  <c r="C37" i="28"/>
  <c r="CN32" i="28"/>
  <c r="AL32" i="28"/>
  <c r="CE32" i="28"/>
  <c r="Y32" i="28"/>
  <c r="G32" i="28" s="1"/>
  <c r="BV32" i="28"/>
  <c r="AU32" i="28"/>
  <c r="CE33" i="28"/>
  <c r="BD33" i="28"/>
  <c r="W33" i="28"/>
  <c r="E33" i="28" s="1"/>
  <c r="V33" i="28"/>
  <c r="D33" i="28" s="1"/>
  <c r="BM33" i="28"/>
  <c r="K33" i="28"/>
  <c r="CN24" i="28"/>
  <c r="AL24" i="28"/>
  <c r="CE24" i="28"/>
  <c r="Y24" i="28"/>
  <c r="G24" i="28" s="1"/>
  <c r="BV24" i="28"/>
  <c r="AU24" i="28"/>
  <c r="CE23" i="28"/>
  <c r="AC23" i="28"/>
  <c r="K23" i="28"/>
  <c r="CN23" i="28"/>
  <c r="V23" i="28"/>
  <c r="D23" i="28" s="1"/>
  <c r="BM23" i="28"/>
  <c r="CN15" i="28"/>
  <c r="AL15" i="28"/>
  <c r="CE15" i="28"/>
  <c r="Y15" i="28"/>
  <c r="G15" i="28" s="1"/>
  <c r="BV15" i="28"/>
  <c r="AU15" i="28"/>
  <c r="Z4" i="28"/>
  <c r="Q4" i="28"/>
  <c r="CE12" i="28"/>
  <c r="AC12" i="28"/>
  <c r="K12" i="28"/>
  <c r="CN12" i="28"/>
  <c r="V12" i="28"/>
  <c r="D12" i="28" s="1"/>
  <c r="W12" i="28"/>
  <c r="E12" i="28" s="1"/>
  <c r="BD12" i="28"/>
  <c r="CN30" i="28"/>
  <c r="AL30" i="28"/>
  <c r="CE30" i="28"/>
  <c r="Y30" i="28"/>
  <c r="G30" i="28" s="1"/>
  <c r="T30" i="28"/>
  <c r="U30" i="28"/>
  <c r="C30" i="28" s="1"/>
  <c r="CN35" i="26"/>
  <c r="BV35" i="26"/>
  <c r="T35" i="26"/>
  <c r="AU35" i="26"/>
  <c r="U35" i="26"/>
  <c r="C35" i="26" s="1"/>
  <c r="CN29" i="26"/>
  <c r="AL29" i="26"/>
  <c r="CE29" i="26"/>
  <c r="Y29" i="26"/>
  <c r="G29" i="26" s="1"/>
  <c r="CE28" i="26"/>
  <c r="BM28" i="26"/>
  <c r="W28" i="26"/>
  <c r="E28" i="26" s="1"/>
  <c r="BD28" i="26"/>
  <c r="CN20" i="26"/>
  <c r="BV20" i="26"/>
  <c r="T20" i="26"/>
  <c r="AU20" i="26"/>
  <c r="U20" i="26"/>
  <c r="C20" i="26" s="1"/>
  <c r="CE20" i="26"/>
  <c r="G20" i="26"/>
  <c r="CE21" i="26"/>
  <c r="AC21" i="26"/>
  <c r="K21" i="26"/>
  <c r="CN21" i="26"/>
  <c r="V21" i="26"/>
  <c r="D21" i="26" s="1"/>
  <c r="BM21" i="26"/>
  <c r="CN14" i="26"/>
  <c r="AL14" i="26"/>
  <c r="CE14" i="26"/>
  <c r="Y14" i="26"/>
  <c r="G14" i="26" s="1"/>
  <c r="BV14" i="26"/>
  <c r="AU14" i="26"/>
  <c r="CE15" i="26"/>
  <c r="AC15" i="26"/>
  <c r="K15" i="26"/>
  <c r="CN15" i="26"/>
  <c r="V15" i="26"/>
  <c r="D15" i="26" s="1"/>
  <c r="BM15" i="26"/>
  <c r="Q4" i="26"/>
  <c r="Z4" i="26"/>
  <c r="CE36" i="26"/>
  <c r="BM36" i="26"/>
  <c r="W36" i="26"/>
  <c r="E36" i="26" s="1"/>
  <c r="BD36" i="26"/>
  <c r="CN26" i="26"/>
  <c r="BV26" i="26"/>
  <c r="AU26" i="26"/>
  <c r="BM26" i="26"/>
  <c r="U26" i="26"/>
  <c r="C26" i="26" s="1"/>
  <c r="CE19" i="26"/>
  <c r="AC19" i="26"/>
  <c r="K19" i="26"/>
  <c r="CN19" i="26"/>
  <c r="V19" i="26"/>
  <c r="D19" i="26" s="1"/>
  <c r="CE13" i="26"/>
  <c r="AC13" i="26"/>
  <c r="K13" i="26"/>
  <c r="CN13" i="26"/>
  <c r="V13" i="26"/>
  <c r="D13" i="26" s="1"/>
  <c r="CE27" i="28"/>
  <c r="AC27" i="28"/>
  <c r="K27" i="28"/>
  <c r="CN27" i="28"/>
  <c r="V27" i="28"/>
  <c r="D27" i="28" s="1"/>
  <c r="BM27" i="28"/>
  <c r="E27" i="28"/>
  <c r="CN17" i="28"/>
  <c r="BV17" i="28"/>
  <c r="V17" i="28"/>
  <c r="D17" i="28" s="1"/>
  <c r="AU17" i="28"/>
  <c r="U17" i="28"/>
  <c r="C17" i="28" s="1"/>
  <c r="CE17" i="28"/>
  <c r="Y17" i="28"/>
  <c r="G17" i="28" s="1"/>
  <c r="CN31" i="26"/>
  <c r="AL31" i="26"/>
  <c r="CE31" i="26"/>
  <c r="Y31" i="26"/>
  <c r="G31" i="26" s="1"/>
  <c r="CN16" i="26"/>
  <c r="BV16" i="26"/>
  <c r="T16" i="26"/>
  <c r="AU16" i="26"/>
  <c r="U16" i="26"/>
  <c r="C16" i="26" s="1"/>
  <c r="BV26" i="28"/>
  <c r="AL26" i="28"/>
  <c r="T26" i="28"/>
  <c r="CE26" i="28"/>
  <c r="AU26" i="28"/>
  <c r="Y26" i="28"/>
  <c r="U26" i="28"/>
  <c r="G26" i="28"/>
  <c r="C26" i="28"/>
  <c r="CN26" i="28"/>
  <c r="V26" i="28"/>
  <c r="D26" i="28" s="1"/>
  <c r="BM26" i="28"/>
  <c r="W26" i="28"/>
  <c r="E26" i="28" s="1"/>
  <c r="CE17" i="26"/>
  <c r="AU17" i="26"/>
  <c r="Y17" i="26"/>
  <c r="U17" i="26"/>
  <c r="G17" i="26"/>
  <c r="C17" i="26"/>
  <c r="BV17" i="26"/>
  <c r="AL17" i="26"/>
  <c r="T17" i="26"/>
  <c r="CN13" i="28"/>
  <c r="BD13" i="28"/>
  <c r="V13" i="28"/>
  <c r="D13" i="28" s="1"/>
  <c r="BM13" i="28"/>
  <c r="AC13" i="28"/>
  <c r="W13" i="28"/>
  <c r="K13" i="28"/>
  <c r="E13" i="28"/>
  <c r="AL13" i="28"/>
  <c r="CE13" i="28"/>
  <c r="Y13" i="28"/>
  <c r="G13" i="28" s="1"/>
  <c r="CE23" i="26"/>
  <c r="AU23" i="26"/>
  <c r="Y23" i="26"/>
  <c r="U23" i="26"/>
  <c r="G23" i="26"/>
  <c r="C23" i="26"/>
  <c r="BV23" i="26"/>
  <c r="AL23" i="26"/>
  <c r="T23" i="26"/>
  <c r="CE10" i="28"/>
  <c r="AU10" i="28"/>
  <c r="Y10" i="28"/>
  <c r="U10" i="28"/>
  <c r="G10" i="28"/>
  <c r="C10" i="28"/>
  <c r="BV10" i="28"/>
  <c r="AL10" i="28"/>
  <c r="T10" i="28"/>
  <c r="BM10" i="28"/>
  <c r="W10" i="28"/>
  <c r="E10" i="28" s="1"/>
  <c r="BD10" i="28"/>
  <c r="Y24" i="20"/>
  <c r="G24" i="20" s="1"/>
  <c r="CE24" i="20"/>
  <c r="U19" i="20"/>
  <c r="C19" i="20" s="1"/>
  <c r="CN13" i="20"/>
  <c r="AL21" i="20"/>
  <c r="BM18" i="20"/>
  <c r="AC14" i="20"/>
  <c r="BD15" i="20"/>
  <c r="V11" i="20"/>
  <c r="D11" i="20" s="1"/>
  <c r="U37" i="22"/>
  <c r="C37" i="22" s="1"/>
  <c r="AU37" i="22"/>
  <c r="AC37" i="22"/>
  <c r="V37" i="22"/>
  <c r="D37" i="22" s="1"/>
  <c r="BM37" i="22"/>
  <c r="T33" i="22"/>
  <c r="AL33" i="22"/>
  <c r="BV33" i="22"/>
  <c r="U33" i="22"/>
  <c r="C33" i="22" s="1"/>
  <c r="Y33" i="22"/>
  <c r="G33" i="22" s="1"/>
  <c r="AU33" i="22"/>
  <c r="T29" i="22"/>
  <c r="AL29" i="22"/>
  <c r="BV29" i="22"/>
  <c r="U29" i="22"/>
  <c r="C29" i="22" s="1"/>
  <c r="Y29" i="22"/>
  <c r="G29" i="22" s="1"/>
  <c r="AU29" i="22"/>
  <c r="K25" i="22"/>
  <c r="W25" i="22"/>
  <c r="E25" i="22" s="1"/>
  <c r="AC25" i="22"/>
  <c r="BM25" i="22"/>
  <c r="V25" i="22"/>
  <c r="D25" i="22" s="1"/>
  <c r="BD25" i="22"/>
  <c r="T26" i="22"/>
  <c r="AL26" i="22"/>
  <c r="BV26" i="22"/>
  <c r="U26" i="22"/>
  <c r="C26" i="22" s="1"/>
  <c r="Y26" i="22"/>
  <c r="G26" i="22" s="1"/>
  <c r="AU26" i="22"/>
  <c r="U18" i="22"/>
  <c r="C18" i="22" s="1"/>
  <c r="Y18" i="22"/>
  <c r="G18" i="22" s="1"/>
  <c r="AU18" i="22"/>
  <c r="CE18" i="22"/>
  <c r="V18" i="22"/>
  <c r="D18" i="22" s="1"/>
  <c r="CN18" i="22"/>
  <c r="K10" i="22"/>
  <c r="AC10" i="22"/>
  <c r="D10" i="22"/>
  <c r="BD10" i="22"/>
  <c r="BV13" i="22"/>
  <c r="Y13" i="22"/>
  <c r="G13" i="22" s="1"/>
  <c r="T9" i="22"/>
  <c r="BV9" i="22"/>
  <c r="Y9" i="22"/>
  <c r="G9" i="22" s="1"/>
  <c r="CE9" i="22"/>
  <c r="C20" i="22"/>
  <c r="V20" i="22"/>
  <c r="D20" i="22" s="1"/>
  <c r="CN20" i="22"/>
  <c r="Y20" i="22"/>
  <c r="G20" i="22" s="1"/>
  <c r="CE20" i="22"/>
  <c r="AC16" i="22"/>
  <c r="BD16" i="22"/>
  <c r="T15" i="22"/>
  <c r="BV15" i="22"/>
  <c r="Y15" i="22"/>
  <c r="G15" i="22" s="1"/>
  <c r="CE15" i="22"/>
  <c r="U34" i="24"/>
  <c r="C34" i="24" s="1"/>
  <c r="BM26" i="24"/>
  <c r="V36" i="26"/>
  <c r="D36" i="26" s="1"/>
  <c r="K36" i="26"/>
  <c r="C31" i="26"/>
  <c r="AU31" i="26"/>
  <c r="BV31" i="26"/>
  <c r="Y26" i="26"/>
  <c r="G26" i="26" s="1"/>
  <c r="AL26" i="26"/>
  <c r="V23" i="26"/>
  <c r="D23" i="26" s="1"/>
  <c r="CN23" i="26"/>
  <c r="K23" i="26"/>
  <c r="AC23" i="26"/>
  <c r="BM19" i="26"/>
  <c r="Y16" i="26"/>
  <c r="G16" i="26" s="1"/>
  <c r="AL16" i="26"/>
  <c r="V17" i="26"/>
  <c r="D17" i="26" s="1"/>
  <c r="CN17" i="26"/>
  <c r="K17" i="26"/>
  <c r="AC17" i="26"/>
  <c r="E13" i="26"/>
  <c r="BM13" i="26"/>
  <c r="Y35" i="26"/>
  <c r="G35" i="26" s="1"/>
  <c r="AL35" i="26"/>
  <c r="U29" i="26"/>
  <c r="C29" i="26" s="1"/>
  <c r="T29" i="26"/>
  <c r="V28" i="26"/>
  <c r="D28" i="26" s="1"/>
  <c r="K28" i="26"/>
  <c r="AL20" i="26"/>
  <c r="W21" i="26"/>
  <c r="E21" i="26" s="1"/>
  <c r="U14" i="26"/>
  <c r="C14" i="26" s="1"/>
  <c r="W15" i="26"/>
  <c r="E15" i="26" s="1"/>
  <c r="AL37" i="28"/>
  <c r="U32" i="28"/>
  <c r="C32" i="28" s="1"/>
  <c r="AC33" i="28"/>
  <c r="U24" i="28"/>
  <c r="C24" i="28" s="1"/>
  <c r="W23" i="28"/>
  <c r="E23" i="28" s="1"/>
  <c r="U15" i="28"/>
  <c r="C15" i="28" s="1"/>
  <c r="BM12" i="28"/>
  <c r="BV30" i="28"/>
  <c r="AC26" i="28"/>
  <c r="AG26" i="28" s="1"/>
  <c r="AI26" i="28" s="1"/>
  <c r="BD26" i="28"/>
  <c r="BD27" i="28"/>
  <c r="AU13" i="28"/>
  <c r="BV13" i="28"/>
  <c r="CN10" i="28"/>
  <c r="AC10" i="28"/>
  <c r="Y34" i="20"/>
  <c r="K18" i="26"/>
  <c r="AC18" i="26"/>
  <c r="Y10" i="26"/>
  <c r="G10" i="26" s="1"/>
  <c r="CE10" i="26"/>
  <c r="AL11" i="26"/>
  <c r="U11" i="26"/>
  <c r="C11" i="26" s="1"/>
  <c r="U38" i="28"/>
  <c r="C38" i="28" s="1"/>
  <c r="BM38" i="28"/>
  <c r="AL38" i="28"/>
  <c r="T22" i="28"/>
  <c r="K25" i="28"/>
  <c r="E21" i="28"/>
  <c r="BM9" i="28"/>
  <c r="CE36" i="28"/>
  <c r="CI36" i="28" s="1"/>
  <c r="CK36" i="28" s="1"/>
  <c r="BM36" i="28"/>
  <c r="W36" i="28"/>
  <c r="E36" i="28" s="1"/>
  <c r="BD36" i="28"/>
  <c r="BH36" i="28" s="1"/>
  <c r="BJ36" i="28" s="1"/>
  <c r="D36" i="28"/>
  <c r="BV28" i="28"/>
  <c r="CN28" i="28"/>
  <c r="V28" i="28"/>
  <c r="D28" i="28" s="1"/>
  <c r="BM28" i="28"/>
  <c r="W28" i="28"/>
  <c r="E28" i="28" s="1"/>
  <c r="CE29" i="28"/>
  <c r="CI29" i="28" s="1"/>
  <c r="CK29" i="28" s="1"/>
  <c r="BM29" i="28"/>
  <c r="W29" i="28"/>
  <c r="E29" i="28" s="1"/>
  <c r="BD29" i="28"/>
  <c r="BH29" i="28" s="1"/>
  <c r="BJ29" i="28" s="1"/>
  <c r="D29" i="28"/>
  <c r="BV20" i="28"/>
  <c r="CN20" i="28"/>
  <c r="V20" i="28"/>
  <c r="D20" i="28" s="1"/>
  <c r="BM20" i="28"/>
  <c r="W20" i="28"/>
  <c r="E20" i="28" s="1"/>
  <c r="AU19" i="28"/>
  <c r="BD19" i="28"/>
  <c r="BH19" i="28" s="1"/>
  <c r="BJ19" i="28" s="1"/>
  <c r="D19" i="28"/>
  <c r="CE11" i="28"/>
  <c r="G11" i="28"/>
  <c r="AU16" i="28"/>
  <c r="C16" i="28"/>
  <c r="CE35" i="28"/>
  <c r="G35" i="28"/>
  <c r="CE31" i="28"/>
  <c r="G31" i="28"/>
  <c r="T31" i="28"/>
  <c r="CE25" i="26"/>
  <c r="AU25" i="26"/>
  <c r="Y25" i="26"/>
  <c r="G25" i="26" s="1"/>
  <c r="U25" i="26"/>
  <c r="C25" i="26" s="1"/>
  <c r="BV18" i="26"/>
  <c r="CE18" i="26"/>
  <c r="AU18" i="26"/>
  <c r="Y18" i="26"/>
  <c r="U18" i="26"/>
  <c r="G18" i="26"/>
  <c r="V18" i="26"/>
  <c r="D18" i="26" s="1"/>
  <c r="T18" i="26"/>
  <c r="C18" i="26"/>
  <c r="CN10" i="26"/>
  <c r="BD10" i="26"/>
  <c r="V10" i="26"/>
  <c r="D10" i="26" s="1"/>
  <c r="BM10" i="26"/>
  <c r="AC10" i="26"/>
  <c r="W10" i="26"/>
  <c r="K10" i="26"/>
  <c r="E10" i="26"/>
  <c r="BM11" i="26"/>
  <c r="AC11" i="26"/>
  <c r="W11" i="26"/>
  <c r="K11" i="26"/>
  <c r="E11" i="26"/>
  <c r="CN11" i="26"/>
  <c r="BD11" i="26"/>
  <c r="V11" i="26"/>
  <c r="D11" i="26" s="1"/>
  <c r="BM34" i="28"/>
  <c r="BQ34" i="28" s="1"/>
  <c r="BS34" i="28" s="1"/>
  <c r="AC34" i="28"/>
  <c r="BM10" i="24"/>
  <c r="AC33" i="24"/>
  <c r="W32" i="24"/>
  <c r="W25" i="24"/>
  <c r="T11" i="24"/>
  <c r="CN36" i="28"/>
  <c r="AC36" i="28"/>
  <c r="K28" i="28"/>
  <c r="O28" i="28" s="1"/>
  <c r="Q28" i="28" s="1"/>
  <c r="CN29" i="28"/>
  <c r="AC29" i="28"/>
  <c r="K20" i="28"/>
  <c r="O20" i="28" s="1"/>
  <c r="Q20" i="28" s="1"/>
  <c r="CN19" i="28"/>
  <c r="AL11" i="28"/>
  <c r="AL16" i="28"/>
  <c r="AL35" i="28"/>
  <c r="AL34" i="28"/>
  <c r="AP34" i="28" s="1"/>
  <c r="AR34" i="28" s="1"/>
  <c r="BV31" i="28"/>
  <c r="K38" i="28"/>
  <c r="O38" i="28" s="1"/>
  <c r="Q38" i="28" s="1"/>
  <c r="Y38" i="28"/>
  <c r="CE38" i="28"/>
  <c r="G38" i="28"/>
  <c r="AC38" i="28"/>
  <c r="AG38" i="28" s="1"/>
  <c r="AI38" i="28" s="1"/>
  <c r="V38" i="28"/>
  <c r="D38" i="28" s="1"/>
  <c r="BD38" i="28"/>
  <c r="C22" i="28"/>
  <c r="AU22" i="28"/>
  <c r="CN25" i="28"/>
  <c r="CR25" i="28" s="1"/>
  <c r="CT25" i="28" s="1"/>
  <c r="BD21" i="28"/>
  <c r="W9" i="28"/>
  <c r="E9" i="28" s="1"/>
  <c r="BM19" i="28"/>
  <c r="AC19" i="28"/>
  <c r="AG19" i="28" s="1"/>
  <c r="AI19" i="28" s="1"/>
  <c r="W19" i="28"/>
  <c r="E19" i="28" s="1"/>
  <c r="K19" i="28"/>
  <c r="CN11" i="28"/>
  <c r="BD11" i="28"/>
  <c r="V11" i="28"/>
  <c r="D11" i="28" s="1"/>
  <c r="BM11" i="28"/>
  <c r="AC11" i="28"/>
  <c r="W11" i="28"/>
  <c r="K11" i="28"/>
  <c r="O11" i="28" s="1"/>
  <c r="Q11" i="28" s="1"/>
  <c r="E11" i="28"/>
  <c r="BM16" i="28"/>
  <c r="AC16" i="28"/>
  <c r="W16" i="28"/>
  <c r="K16" i="28"/>
  <c r="O16" i="28" s="1"/>
  <c r="Q16" i="28" s="1"/>
  <c r="E16" i="28"/>
  <c r="CN16" i="28"/>
  <c r="BD16" i="28"/>
  <c r="BH16" i="28" s="1"/>
  <c r="BJ16" i="28" s="1"/>
  <c r="V16" i="28"/>
  <c r="D16" i="28" s="1"/>
  <c r="CN35" i="28"/>
  <c r="BD35" i="28"/>
  <c r="V35" i="28"/>
  <c r="D35" i="28" s="1"/>
  <c r="BM35" i="28"/>
  <c r="AC35" i="28"/>
  <c r="W35" i="28"/>
  <c r="K35" i="28"/>
  <c r="O35" i="28" s="1"/>
  <c r="Q35" i="28" s="1"/>
  <c r="E35" i="28"/>
  <c r="BM31" i="28"/>
  <c r="BQ31" i="28" s="1"/>
  <c r="BS31" i="28" s="1"/>
  <c r="AC31" i="28"/>
  <c r="W31" i="28"/>
  <c r="K31" i="28"/>
  <c r="O31" i="28" s="1"/>
  <c r="Q31" i="28" s="1"/>
  <c r="E31" i="28"/>
  <c r="CN31" i="28"/>
  <c r="CR31" i="28" s="1"/>
  <c r="CT31" i="28" s="1"/>
  <c r="BD31" i="28"/>
  <c r="V31" i="28"/>
  <c r="D31" i="28" s="1"/>
  <c r="CE34" i="28"/>
  <c r="CN34" i="28"/>
  <c r="CR34" i="28" s="1"/>
  <c r="CT34" i="28" s="1"/>
  <c r="BD34" i="28"/>
  <c r="V34" i="28"/>
  <c r="D34" i="28" s="1"/>
  <c r="W34" i="28"/>
  <c r="E34" i="28" s="1"/>
  <c r="Y34" i="28"/>
  <c r="G34" i="28" s="1"/>
  <c r="K34" i="28"/>
  <c r="CE25" i="28"/>
  <c r="AU25" i="28"/>
  <c r="Y25" i="28"/>
  <c r="U25" i="28"/>
  <c r="G25" i="28"/>
  <c r="C25" i="28"/>
  <c r="BV25" i="28"/>
  <c r="AL25" i="28"/>
  <c r="T25" i="28"/>
  <c r="BV9" i="28"/>
  <c r="AL9" i="28"/>
  <c r="T9" i="28"/>
  <c r="CE9" i="28"/>
  <c r="AU9" i="28"/>
  <c r="Y9" i="28"/>
  <c r="U9" i="28"/>
  <c r="G9" i="28"/>
  <c r="C9" i="28"/>
  <c r="CN22" i="28"/>
  <c r="BD22" i="28"/>
  <c r="V22" i="28"/>
  <c r="D22" i="28" s="1"/>
  <c r="BM22" i="28"/>
  <c r="AC22" i="28"/>
  <c r="W22" i="28"/>
  <c r="K22" i="28"/>
  <c r="E22" i="28"/>
  <c r="CE21" i="28"/>
  <c r="AU21" i="28"/>
  <c r="AY21" i="28" s="1"/>
  <c r="BA21" i="28" s="1"/>
  <c r="Y21" i="28"/>
  <c r="U21" i="28"/>
  <c r="G21" i="28"/>
  <c r="C21" i="28"/>
  <c r="BV21" i="28"/>
  <c r="AL21" i="28"/>
  <c r="AP21" i="28" s="1"/>
  <c r="AR21" i="28" s="1"/>
  <c r="T21" i="28"/>
  <c r="U37" i="20"/>
  <c r="BV34" i="20"/>
  <c r="Q4" i="20"/>
  <c r="V13" i="22"/>
  <c r="D13" i="22" s="1"/>
  <c r="BD13" i="22"/>
  <c r="CN13" i="22"/>
  <c r="K13" i="22"/>
  <c r="W13" i="22"/>
  <c r="E13" i="22" s="1"/>
  <c r="AC13" i="22"/>
  <c r="U16" i="22"/>
  <c r="C16" i="22" s="1"/>
  <c r="Y16" i="22"/>
  <c r="G16" i="22" s="1"/>
  <c r="AU16" i="22"/>
  <c r="CE16" i="22"/>
  <c r="T16" i="22"/>
  <c r="AL16" i="22"/>
  <c r="T11" i="22"/>
  <c r="AL11" i="22"/>
  <c r="BV11" i="22"/>
  <c r="Y11" i="22"/>
  <c r="G11" i="22" s="1"/>
  <c r="BD38" i="24"/>
  <c r="Y38" i="24"/>
  <c r="G38" i="24" s="1"/>
  <c r="AU34" i="24"/>
  <c r="Y23" i="24"/>
  <c r="G23" i="24" s="1"/>
  <c r="AL23" i="24"/>
  <c r="BD26" i="24"/>
  <c r="W26" i="24"/>
  <c r="E26" i="24" s="1"/>
  <c r="W10" i="24"/>
  <c r="E10" i="24" s="1"/>
  <c r="V10" i="24"/>
  <c r="K33" i="24"/>
  <c r="BD32" i="24"/>
  <c r="V25" i="24"/>
  <c r="W24" i="24"/>
  <c r="W16" i="24"/>
  <c r="K19" i="24"/>
  <c r="G11" i="24"/>
  <c r="T36" i="28"/>
  <c r="AL36" i="28"/>
  <c r="BV36" i="28"/>
  <c r="BZ36" i="28" s="1"/>
  <c r="CB36" i="28" s="1"/>
  <c r="U36" i="28"/>
  <c r="C36" i="28" s="1"/>
  <c r="Y36" i="28"/>
  <c r="G36" i="28" s="1"/>
  <c r="AU36" i="28"/>
  <c r="U28" i="28"/>
  <c r="C28" i="28" s="1"/>
  <c r="Y28" i="28"/>
  <c r="G28" i="28" s="1"/>
  <c r="AU28" i="28"/>
  <c r="AY28" i="28" s="1"/>
  <c r="BA28" i="28" s="1"/>
  <c r="CE28" i="28"/>
  <c r="T28" i="28"/>
  <c r="AL28" i="28"/>
  <c r="T29" i="28"/>
  <c r="AL29" i="28"/>
  <c r="BV29" i="28"/>
  <c r="BZ29" i="28" s="1"/>
  <c r="CB29" i="28" s="1"/>
  <c r="U29" i="28"/>
  <c r="C29" i="28" s="1"/>
  <c r="Y29" i="28"/>
  <c r="G29" i="28" s="1"/>
  <c r="AU29" i="28"/>
  <c r="U20" i="28"/>
  <c r="C20" i="28" s="1"/>
  <c r="Y20" i="28"/>
  <c r="G20" i="28" s="1"/>
  <c r="AU20" i="28"/>
  <c r="AY20" i="28" s="1"/>
  <c r="BA20" i="28" s="1"/>
  <c r="CE20" i="28"/>
  <c r="T20" i="28"/>
  <c r="AL20" i="28"/>
  <c r="T19" i="28"/>
  <c r="AL19" i="28"/>
  <c r="BV19" i="28"/>
  <c r="BZ19" i="28" s="1"/>
  <c r="CB19" i="28" s="1"/>
  <c r="C19" i="28"/>
  <c r="Y19" i="28"/>
  <c r="G19" i="28" s="1"/>
  <c r="CE19" i="28"/>
  <c r="CI19" i="28" s="1"/>
  <c r="CK19" i="28" s="1"/>
  <c r="U11" i="28"/>
  <c r="C11" i="28" s="1"/>
  <c r="AU11" i="28"/>
  <c r="T11" i="28"/>
  <c r="BV11" i="28"/>
  <c r="T16" i="28"/>
  <c r="BV16" i="28"/>
  <c r="Y16" i="28"/>
  <c r="G16" i="28" s="1"/>
  <c r="CE16" i="28"/>
  <c r="CI16" i="28" s="1"/>
  <c r="CK16" i="28" s="1"/>
  <c r="U35" i="28"/>
  <c r="C35" i="28" s="1"/>
  <c r="AU35" i="28"/>
  <c r="T35" i="28"/>
  <c r="BV35" i="28"/>
  <c r="U34" i="28"/>
  <c r="C34" i="28" s="1"/>
  <c r="T34" i="28"/>
  <c r="BV34" i="28"/>
  <c r="BZ34" i="28" s="1"/>
  <c r="CB34" i="28" s="1"/>
  <c r="AL31" i="28"/>
  <c r="AP31" i="28" s="1"/>
  <c r="AR31" i="28" s="1"/>
  <c r="U31" i="28"/>
  <c r="C31" i="28" s="1"/>
  <c r="AU31" i="28"/>
  <c r="Y22" i="28"/>
  <c r="G22" i="28" s="1"/>
  <c r="CE22" i="28"/>
  <c r="CI22" i="28" s="1"/>
  <c r="CK22" i="28" s="1"/>
  <c r="AL22" i="28"/>
  <c r="D25" i="28"/>
  <c r="BD25" i="28"/>
  <c r="W25" i="28"/>
  <c r="E25" i="28" s="1"/>
  <c r="BM25" i="28"/>
  <c r="BQ25" i="28" s="1"/>
  <c r="BS25" i="28" s="1"/>
  <c r="V21" i="28"/>
  <c r="D21" i="28" s="1"/>
  <c r="CN21" i="28"/>
  <c r="CR21" i="28" s="1"/>
  <c r="CT21" i="28" s="1"/>
  <c r="K21" i="28"/>
  <c r="AC21" i="28"/>
  <c r="AG21" i="28" s="1"/>
  <c r="AI21" i="28" s="1"/>
  <c r="K9" i="28"/>
  <c r="AC9" i="28"/>
  <c r="D9" i="28"/>
  <c r="BD9" i="28"/>
  <c r="AU33" i="20"/>
  <c r="AC32" i="20"/>
  <c r="AU32" i="20"/>
  <c r="T31" i="22"/>
  <c r="T37" i="24"/>
  <c r="BD29" i="24"/>
  <c r="AC12" i="24"/>
  <c r="CN24" i="20"/>
  <c r="AL24" i="20"/>
  <c r="CE19" i="20"/>
  <c r="BM19" i="20"/>
  <c r="AL19" i="20"/>
  <c r="AU19" i="20"/>
  <c r="E19" i="20"/>
  <c r="CN12" i="20"/>
  <c r="BV12" i="20"/>
  <c r="T12" i="20"/>
  <c r="AU12" i="20"/>
  <c r="U12" i="20"/>
  <c r="C12" i="20" s="1"/>
  <c r="CE13" i="20"/>
  <c r="BM13" i="20"/>
  <c r="W13" i="20"/>
  <c r="E13" i="20" s="1"/>
  <c r="BD13" i="20"/>
  <c r="D13" i="20"/>
  <c r="BM21" i="20"/>
  <c r="CE21" i="20"/>
  <c r="Y21" i="20"/>
  <c r="G21" i="20" s="1"/>
  <c r="BV21" i="20"/>
  <c r="T21" i="20"/>
  <c r="BV18" i="20"/>
  <c r="BD18" i="20"/>
  <c r="AC18" i="20"/>
  <c r="K18" i="20"/>
  <c r="CE11" i="20"/>
  <c r="BM11" i="20"/>
  <c r="W11" i="20"/>
  <c r="E11" i="20" s="1"/>
  <c r="BD11" i="20"/>
  <c r="BV14" i="20"/>
  <c r="CN14" i="20"/>
  <c r="V14" i="20"/>
  <c r="D14" i="20" s="1"/>
  <c r="BM14" i="20"/>
  <c r="W14" i="20"/>
  <c r="E14" i="20" s="1"/>
  <c r="CE15" i="20"/>
  <c r="AC15" i="20"/>
  <c r="K15" i="20"/>
  <c r="CN15" i="20"/>
  <c r="V15" i="20"/>
  <c r="D15" i="20" s="1"/>
  <c r="BV32" i="22"/>
  <c r="V32" i="22"/>
  <c r="W32" i="22"/>
  <c r="E32" i="22" s="1"/>
  <c r="BM31" i="22"/>
  <c r="Y31" i="22"/>
  <c r="G31" i="22" s="1"/>
  <c r="BV31" i="22"/>
  <c r="BV23" i="22"/>
  <c r="V23" i="22"/>
  <c r="W23" i="22"/>
  <c r="E23" i="22" s="1"/>
  <c r="BD30" i="22"/>
  <c r="D30" i="22"/>
  <c r="AC30" i="22"/>
  <c r="K30" i="22"/>
  <c r="CN21" i="22"/>
  <c r="V21" i="22"/>
  <c r="D21" i="22" s="1"/>
  <c r="BM21" i="22"/>
  <c r="W21" i="22"/>
  <c r="E21" i="22" s="1"/>
  <c r="AU22" i="22"/>
  <c r="U22" i="22"/>
  <c r="C22" i="22" s="1"/>
  <c r="AL22" i="22"/>
  <c r="CN14" i="22"/>
  <c r="V14" i="22"/>
  <c r="D14" i="22" s="1"/>
  <c r="BM14" i="22"/>
  <c r="W14" i="22"/>
  <c r="E14" i="22" s="1"/>
  <c r="AU17" i="22"/>
  <c r="U17" i="22"/>
  <c r="C17" i="22" s="1"/>
  <c r="AL17" i="22"/>
  <c r="CE34" i="22"/>
  <c r="V34" i="22"/>
  <c r="D34" i="22" s="1"/>
  <c r="BM34" i="22"/>
  <c r="W34" i="22"/>
  <c r="E34" i="22" s="1"/>
  <c r="BM24" i="22"/>
  <c r="U24" i="22"/>
  <c r="C24" i="22" s="1"/>
  <c r="AL24" i="22"/>
  <c r="CN28" i="22"/>
  <c r="AC28" i="22"/>
  <c r="K28" i="22"/>
  <c r="AL28" i="22"/>
  <c r="T28" i="22"/>
  <c r="CE20" i="24"/>
  <c r="T20" i="24"/>
  <c r="Y19" i="22"/>
  <c r="G19" i="22" s="1"/>
  <c r="BD19" i="22"/>
  <c r="AL12" i="22"/>
  <c r="Y12" i="22"/>
  <c r="G12" i="22" s="1"/>
  <c r="BV35" i="24"/>
  <c r="AC35" i="24"/>
  <c r="AU27" i="24"/>
  <c r="K27" i="24"/>
  <c r="V31" i="24"/>
  <c r="W31" i="24"/>
  <c r="E31" i="24" s="1"/>
  <c r="BM30" i="24"/>
  <c r="AC30" i="24"/>
  <c r="W30" i="24"/>
  <c r="K30" i="24"/>
  <c r="E30" i="24"/>
  <c r="CN30" i="24"/>
  <c r="BD30" i="24"/>
  <c r="V30" i="24"/>
  <c r="D30" i="24" s="1"/>
  <c r="CE9" i="24"/>
  <c r="AU9" i="24"/>
  <c r="Y9" i="24"/>
  <c r="U9" i="24"/>
  <c r="G9" i="24"/>
  <c r="C9" i="24"/>
  <c r="BV9" i="24"/>
  <c r="AL9" i="24"/>
  <c r="T9" i="24"/>
  <c r="CE17" i="24"/>
  <c r="AU17" i="24"/>
  <c r="Y17" i="24"/>
  <c r="U17" i="24"/>
  <c r="G17" i="24"/>
  <c r="C17" i="24"/>
  <c r="BV17" i="24"/>
  <c r="AL17" i="24"/>
  <c r="T17" i="24"/>
  <c r="CE10" i="30"/>
  <c r="BM10" i="30"/>
  <c r="AU10" i="30"/>
  <c r="AC10" i="30"/>
  <c r="Y10" i="30"/>
  <c r="W10" i="30"/>
  <c r="U10" i="30"/>
  <c r="K10" i="30"/>
  <c r="G10" i="30"/>
  <c r="E10" i="30"/>
  <c r="C10" i="30"/>
  <c r="CN10" i="30"/>
  <c r="BV10" i="30"/>
  <c r="BD10" i="30"/>
  <c r="AL10" i="30"/>
  <c r="V10" i="30"/>
  <c r="T10" i="30"/>
  <c r="D10" i="30"/>
  <c r="CE14" i="30"/>
  <c r="BM14" i="30"/>
  <c r="AU14" i="30"/>
  <c r="AC14" i="30"/>
  <c r="Y14" i="30"/>
  <c r="W14" i="30"/>
  <c r="U14" i="30"/>
  <c r="K14" i="30"/>
  <c r="G14" i="30"/>
  <c r="E14" i="30"/>
  <c r="C14" i="30"/>
  <c r="CN14" i="30"/>
  <c r="BV14" i="30"/>
  <c r="BD14" i="30"/>
  <c r="AL14" i="30"/>
  <c r="V14" i="30"/>
  <c r="T14" i="30"/>
  <c r="D14" i="30"/>
  <c r="CN18" i="30"/>
  <c r="BV18" i="30"/>
  <c r="BM18" i="30"/>
  <c r="AU18" i="30"/>
  <c r="AC18" i="30"/>
  <c r="Y18" i="30"/>
  <c r="W18" i="30"/>
  <c r="U18" i="30"/>
  <c r="K18" i="30"/>
  <c r="G18" i="30"/>
  <c r="E18" i="30"/>
  <c r="C18" i="30"/>
  <c r="CE18" i="30"/>
  <c r="BD18" i="30"/>
  <c r="AL18" i="30"/>
  <c r="V18" i="30"/>
  <c r="T18" i="30"/>
  <c r="D18" i="30"/>
  <c r="CN9" i="30"/>
  <c r="BV9" i="30"/>
  <c r="BD9" i="30"/>
  <c r="AL9" i="30"/>
  <c r="V9" i="30"/>
  <c r="T9" i="30"/>
  <c r="D9" i="30"/>
  <c r="CE9" i="30"/>
  <c r="BM9" i="30"/>
  <c r="AU9" i="30"/>
  <c r="AC9" i="30"/>
  <c r="Y9" i="30"/>
  <c r="W9" i="30"/>
  <c r="U9" i="30"/>
  <c r="K9" i="30"/>
  <c r="G9" i="30"/>
  <c r="E9" i="30"/>
  <c r="C9" i="30"/>
  <c r="CN13" i="30"/>
  <c r="BV13" i="30"/>
  <c r="BD13" i="30"/>
  <c r="AL13" i="30"/>
  <c r="V13" i="30"/>
  <c r="T13" i="30"/>
  <c r="D13" i="30"/>
  <c r="CE13" i="30"/>
  <c r="BM13" i="30"/>
  <c r="AU13" i="30"/>
  <c r="AC13" i="30"/>
  <c r="Y13" i="30"/>
  <c r="W13" i="30"/>
  <c r="U13" i="30"/>
  <c r="K13" i="30"/>
  <c r="G13" i="30"/>
  <c r="E13" i="30"/>
  <c r="C13" i="30"/>
  <c r="CN17" i="30"/>
  <c r="BV17" i="30"/>
  <c r="BD17" i="30"/>
  <c r="AL17" i="30"/>
  <c r="V17" i="30"/>
  <c r="T17" i="30"/>
  <c r="D17" i="30"/>
  <c r="CE17" i="30"/>
  <c r="BM17" i="30"/>
  <c r="AU17" i="30"/>
  <c r="AC17" i="30"/>
  <c r="Y17" i="30"/>
  <c r="W17" i="30"/>
  <c r="U17" i="30"/>
  <c r="K17" i="30"/>
  <c r="G17" i="30"/>
  <c r="E17" i="30"/>
  <c r="C17" i="30"/>
  <c r="CE20" i="30"/>
  <c r="BM20" i="30"/>
  <c r="AU20" i="30"/>
  <c r="AC20" i="30"/>
  <c r="Y20" i="30"/>
  <c r="W20" i="30"/>
  <c r="U20" i="30"/>
  <c r="K20" i="30"/>
  <c r="G20" i="30"/>
  <c r="E20" i="30"/>
  <c r="C20" i="30"/>
  <c r="CN20" i="30"/>
  <c r="BV20" i="30"/>
  <c r="BD20" i="30"/>
  <c r="AL20" i="30"/>
  <c r="V20" i="30"/>
  <c r="T20" i="30"/>
  <c r="D20" i="30"/>
  <c r="CE24" i="30"/>
  <c r="BM24" i="30"/>
  <c r="AU24" i="30"/>
  <c r="AC24" i="30"/>
  <c r="Y24" i="30"/>
  <c r="W24" i="30"/>
  <c r="U24" i="30"/>
  <c r="K24" i="30"/>
  <c r="G24" i="30"/>
  <c r="E24" i="30"/>
  <c r="C24" i="30"/>
  <c r="CN24" i="30"/>
  <c r="BV24" i="30"/>
  <c r="BD24" i="30"/>
  <c r="AL24" i="30"/>
  <c r="V24" i="30"/>
  <c r="T24" i="30"/>
  <c r="D24" i="30"/>
  <c r="CN21" i="30"/>
  <c r="BV21" i="30"/>
  <c r="BD21" i="30"/>
  <c r="AL21" i="30"/>
  <c r="V21" i="30"/>
  <c r="T21" i="30"/>
  <c r="D21" i="30"/>
  <c r="CE21" i="30"/>
  <c r="BM21" i="30"/>
  <c r="AU21" i="30"/>
  <c r="AC21" i="30"/>
  <c r="Y21" i="30"/>
  <c r="W21" i="30"/>
  <c r="U21" i="30"/>
  <c r="K21" i="30"/>
  <c r="G21" i="30"/>
  <c r="E21" i="30"/>
  <c r="C21" i="30"/>
  <c r="CN25" i="30"/>
  <c r="BV25" i="30"/>
  <c r="BD25" i="30"/>
  <c r="AL25" i="30"/>
  <c r="V25" i="30"/>
  <c r="T25" i="30"/>
  <c r="D25" i="30"/>
  <c r="CE25" i="30"/>
  <c r="BM25" i="30"/>
  <c r="AU25" i="30"/>
  <c r="AC25" i="30"/>
  <c r="Y25" i="30"/>
  <c r="W25" i="30"/>
  <c r="U25" i="30"/>
  <c r="K25" i="30"/>
  <c r="G25" i="30"/>
  <c r="E25" i="30"/>
  <c r="C25" i="30"/>
  <c r="CE30" i="30"/>
  <c r="BM30" i="30"/>
  <c r="AU30" i="30"/>
  <c r="AC30" i="30"/>
  <c r="Y30" i="30"/>
  <c r="W30" i="30"/>
  <c r="U30" i="30"/>
  <c r="K30" i="30"/>
  <c r="G30" i="30"/>
  <c r="E30" i="30"/>
  <c r="C30" i="30"/>
  <c r="CN30" i="30"/>
  <c r="BV30" i="30"/>
  <c r="BD30" i="30"/>
  <c r="AL30" i="30"/>
  <c r="V30" i="30"/>
  <c r="T30" i="30"/>
  <c r="D30" i="30"/>
  <c r="CE34" i="30"/>
  <c r="BM34" i="30"/>
  <c r="AU34" i="30"/>
  <c r="AC34" i="30"/>
  <c r="Y34" i="30"/>
  <c r="W34" i="30"/>
  <c r="E34" i="30" s="1"/>
  <c r="U34" i="30"/>
  <c r="C34" i="30" s="1"/>
  <c r="K34" i="30"/>
  <c r="G34" i="30"/>
  <c r="CN34" i="30"/>
  <c r="BV34" i="30"/>
  <c r="BD34" i="30"/>
  <c r="AL34" i="30"/>
  <c r="T34" i="30"/>
  <c r="V34" i="30"/>
  <c r="D34" i="30" s="1"/>
  <c r="CN29" i="30"/>
  <c r="BV29" i="30"/>
  <c r="BD29" i="30"/>
  <c r="AL29" i="30"/>
  <c r="V29" i="30"/>
  <c r="T29" i="30"/>
  <c r="D29" i="30"/>
  <c r="CE29" i="30"/>
  <c r="BM29" i="30"/>
  <c r="AU29" i="30"/>
  <c r="AC29" i="30"/>
  <c r="Y29" i="30"/>
  <c r="W29" i="30"/>
  <c r="U29" i="30"/>
  <c r="K29" i="30"/>
  <c r="G29" i="30"/>
  <c r="E29" i="30"/>
  <c r="C29" i="30"/>
  <c r="CN33" i="30"/>
  <c r="BV33" i="30"/>
  <c r="BD33" i="30"/>
  <c r="AL33" i="30"/>
  <c r="V33" i="30"/>
  <c r="T33" i="30"/>
  <c r="D33" i="30"/>
  <c r="CE33" i="30"/>
  <c r="BM33" i="30"/>
  <c r="AU33" i="30"/>
  <c r="AC33" i="30"/>
  <c r="Y33" i="30"/>
  <c r="W33" i="30"/>
  <c r="U33" i="30"/>
  <c r="K33" i="30"/>
  <c r="G33" i="30"/>
  <c r="E33" i="30"/>
  <c r="C33" i="30"/>
  <c r="CN35" i="30"/>
  <c r="BV35" i="30"/>
  <c r="BD35" i="30"/>
  <c r="AL35" i="30"/>
  <c r="V35" i="30"/>
  <c r="T35" i="30"/>
  <c r="D35" i="30"/>
  <c r="CE35" i="30"/>
  <c r="BM35" i="30"/>
  <c r="AU35" i="30"/>
  <c r="AC35" i="30"/>
  <c r="Y35" i="30"/>
  <c r="W35" i="30"/>
  <c r="U35" i="30"/>
  <c r="K35" i="30"/>
  <c r="G35" i="30"/>
  <c r="E35" i="30"/>
  <c r="C35" i="30"/>
  <c r="CN38" i="30"/>
  <c r="BV38" i="30"/>
  <c r="BD38" i="30"/>
  <c r="AL38" i="30"/>
  <c r="V38" i="30"/>
  <c r="T38" i="30"/>
  <c r="D38" i="30"/>
  <c r="BM38" i="30"/>
  <c r="AC38" i="30"/>
  <c r="W38" i="30"/>
  <c r="G38" i="30"/>
  <c r="C38" i="30"/>
  <c r="CE38" i="30"/>
  <c r="AU38" i="30"/>
  <c r="Y38" i="30"/>
  <c r="U38" i="30"/>
  <c r="K38" i="30"/>
  <c r="E38" i="30"/>
  <c r="T36" i="26"/>
  <c r="AL36" i="26"/>
  <c r="BV36" i="26"/>
  <c r="U36" i="26"/>
  <c r="C36" i="26" s="1"/>
  <c r="Y36" i="26"/>
  <c r="G36" i="26" s="1"/>
  <c r="AU36" i="26"/>
  <c r="K31" i="26"/>
  <c r="W31" i="26"/>
  <c r="E31" i="26" s="1"/>
  <c r="AC31" i="26"/>
  <c r="BM31" i="26"/>
  <c r="V31" i="26"/>
  <c r="D31" i="26" s="1"/>
  <c r="BD31" i="26"/>
  <c r="K26" i="26"/>
  <c r="W26" i="26"/>
  <c r="E26" i="26" s="1"/>
  <c r="AC26" i="26"/>
  <c r="V26" i="26"/>
  <c r="D26" i="26" s="1"/>
  <c r="CE26" i="26"/>
  <c r="BD26" i="26"/>
  <c r="T19" i="26"/>
  <c r="AL19" i="26"/>
  <c r="BV19" i="26"/>
  <c r="U19" i="26"/>
  <c r="C19" i="26" s="1"/>
  <c r="Y19" i="26"/>
  <c r="G19" i="26" s="1"/>
  <c r="AU19" i="26"/>
  <c r="K16" i="26"/>
  <c r="W16" i="26"/>
  <c r="E16" i="26" s="1"/>
  <c r="AC16" i="26"/>
  <c r="BM16" i="26"/>
  <c r="V16" i="26"/>
  <c r="D16" i="26" s="1"/>
  <c r="BD16" i="26"/>
  <c r="T13" i="26"/>
  <c r="AL13" i="26"/>
  <c r="BV13" i="26"/>
  <c r="U13" i="26"/>
  <c r="C13" i="26" s="1"/>
  <c r="Y13" i="26"/>
  <c r="G13" i="26" s="1"/>
  <c r="AU13" i="26"/>
  <c r="K35" i="26"/>
  <c r="W35" i="26"/>
  <c r="E35" i="26" s="1"/>
  <c r="AC35" i="26"/>
  <c r="BM35" i="26"/>
  <c r="V35" i="26"/>
  <c r="D35" i="26" s="1"/>
  <c r="BD35" i="26"/>
  <c r="K29" i="26"/>
  <c r="W29" i="26"/>
  <c r="E29" i="26" s="1"/>
  <c r="AC29" i="26"/>
  <c r="BM29" i="26"/>
  <c r="V29" i="26"/>
  <c r="D29" i="26" s="1"/>
  <c r="BD29" i="26"/>
  <c r="T28" i="26"/>
  <c r="AL28" i="26"/>
  <c r="BV28" i="26"/>
  <c r="U28" i="26"/>
  <c r="C28" i="26" s="1"/>
  <c r="Y28" i="26"/>
  <c r="G28" i="26" s="1"/>
  <c r="AU28" i="26"/>
  <c r="K20" i="26"/>
  <c r="W20" i="26"/>
  <c r="E20" i="26" s="1"/>
  <c r="AC20" i="26"/>
  <c r="BM20" i="26"/>
  <c r="V20" i="26"/>
  <c r="D20" i="26" s="1"/>
  <c r="BD20" i="26"/>
  <c r="T21" i="26"/>
  <c r="AL21" i="26"/>
  <c r="BV21" i="26"/>
  <c r="U21" i="26"/>
  <c r="C21" i="26" s="1"/>
  <c r="F21" i="26" s="1"/>
  <c r="Y21" i="26"/>
  <c r="G21" i="26" s="1"/>
  <c r="AU21" i="26"/>
  <c r="K14" i="26"/>
  <c r="W14" i="26"/>
  <c r="E14" i="26" s="1"/>
  <c r="AC14" i="26"/>
  <c r="BM14" i="26"/>
  <c r="V14" i="26"/>
  <c r="D14" i="26" s="1"/>
  <c r="BD14" i="26"/>
  <c r="T15" i="26"/>
  <c r="AL15" i="26"/>
  <c r="BV15" i="26"/>
  <c r="U15" i="26"/>
  <c r="C15" i="26" s="1"/>
  <c r="F15" i="26" s="1"/>
  <c r="Y15" i="26"/>
  <c r="G15" i="26" s="1"/>
  <c r="AU15" i="26"/>
  <c r="K37" i="28"/>
  <c r="O37" i="28" s="1"/>
  <c r="Q37" i="28" s="1"/>
  <c r="W37" i="28"/>
  <c r="E37" i="28" s="1"/>
  <c r="AC37" i="28"/>
  <c r="V37" i="28"/>
  <c r="D37" i="28" s="1"/>
  <c r="BD37" i="28"/>
  <c r="BH37" i="28" s="1"/>
  <c r="BJ37" i="28" s="1"/>
  <c r="AU37" i="28"/>
  <c r="K32" i="28"/>
  <c r="O32" i="28" s="1"/>
  <c r="Q32" i="28" s="1"/>
  <c r="W32" i="28"/>
  <c r="E32" i="28" s="1"/>
  <c r="AC32" i="28"/>
  <c r="AG32" i="28" s="1"/>
  <c r="AI32" i="28" s="1"/>
  <c r="BM32" i="28"/>
  <c r="V32" i="28"/>
  <c r="D32" i="28" s="1"/>
  <c r="BD32" i="28"/>
  <c r="T33" i="28"/>
  <c r="AL33" i="28"/>
  <c r="U33" i="28"/>
  <c r="C33" i="28" s="1"/>
  <c r="F33" i="28" s="1"/>
  <c r="Y33" i="28"/>
  <c r="G33" i="28" s="1"/>
  <c r="AU33" i="28"/>
  <c r="AY33" i="28" s="1"/>
  <c r="BA33" i="28" s="1"/>
  <c r="CN33" i="28"/>
  <c r="K24" i="28"/>
  <c r="O24" i="28" s="1"/>
  <c r="Q24" i="28" s="1"/>
  <c r="W24" i="28"/>
  <c r="E24" i="28" s="1"/>
  <c r="AC24" i="28"/>
  <c r="AG24" i="28" s="1"/>
  <c r="AI24" i="28" s="1"/>
  <c r="BM24" i="28"/>
  <c r="V24" i="28"/>
  <c r="D24" i="28" s="1"/>
  <c r="BD24" i="28"/>
  <c r="T23" i="28"/>
  <c r="AL23" i="28"/>
  <c r="BV23" i="28"/>
  <c r="BZ23" i="28" s="1"/>
  <c r="CB23" i="28" s="1"/>
  <c r="U23" i="28"/>
  <c r="Y23" i="28"/>
  <c r="G23" i="28" s="1"/>
  <c r="AU23" i="28"/>
  <c r="K15" i="28"/>
  <c r="O15" i="28" s="1"/>
  <c r="Q15" i="28" s="1"/>
  <c r="W15" i="28"/>
  <c r="E15" i="28" s="1"/>
  <c r="AC15" i="28"/>
  <c r="AG15" i="28" s="1"/>
  <c r="AI15" i="28" s="1"/>
  <c r="BM15" i="28"/>
  <c r="V15" i="28"/>
  <c r="D15" i="28" s="1"/>
  <c r="BD15" i="28"/>
  <c r="T12" i="28"/>
  <c r="AL12" i="28"/>
  <c r="BV12" i="28"/>
  <c r="U12" i="28"/>
  <c r="X12" i="28" s="1"/>
  <c r="Y12" i="28"/>
  <c r="G12" i="28" s="1"/>
  <c r="AU12" i="28"/>
  <c r="K30" i="28"/>
  <c r="W30" i="28"/>
  <c r="E30" i="28" s="1"/>
  <c r="AC30" i="28"/>
  <c r="AG30" i="28" s="1"/>
  <c r="AI30" i="28" s="1"/>
  <c r="BM30" i="28"/>
  <c r="V30" i="28"/>
  <c r="D30" i="28" s="1"/>
  <c r="BD30" i="28"/>
  <c r="BH30" i="28" s="1"/>
  <c r="BJ30" i="28" s="1"/>
  <c r="T27" i="28"/>
  <c r="AL27" i="28"/>
  <c r="AP27" i="28" s="1"/>
  <c r="AR27" i="28" s="1"/>
  <c r="BV27" i="28"/>
  <c r="BZ27" i="28" s="1"/>
  <c r="CB27" i="28" s="1"/>
  <c r="U27" i="28"/>
  <c r="C27" i="28" s="1"/>
  <c r="Y27" i="28"/>
  <c r="G27" i="28" s="1"/>
  <c r="AU27" i="28"/>
  <c r="AY27" i="28" s="1"/>
  <c r="BA27" i="28" s="1"/>
  <c r="K17" i="28"/>
  <c r="W17" i="28"/>
  <c r="E17" i="28" s="1"/>
  <c r="F17" i="28" s="1"/>
  <c r="AC17" i="28"/>
  <c r="AG17" i="28" s="1"/>
  <c r="AI17" i="28" s="1"/>
  <c r="BM17" i="28"/>
  <c r="T17" i="28"/>
  <c r="AL17" i="28"/>
  <c r="BD17" i="28"/>
  <c r="BH17" i="28" s="1"/>
  <c r="BJ17" i="28" s="1"/>
  <c r="CE12" i="30"/>
  <c r="BM12" i="30"/>
  <c r="AU12" i="30"/>
  <c r="AC12" i="30"/>
  <c r="Y12" i="30"/>
  <c r="W12" i="30"/>
  <c r="U12" i="30"/>
  <c r="K12" i="30"/>
  <c r="G12" i="30"/>
  <c r="E12" i="30"/>
  <c r="C12" i="30"/>
  <c r="CN12" i="30"/>
  <c r="BV12" i="30"/>
  <c r="BD12" i="30"/>
  <c r="AL12" i="30"/>
  <c r="V12" i="30"/>
  <c r="T12" i="30"/>
  <c r="D12" i="30"/>
  <c r="CE16" i="30"/>
  <c r="BM16" i="30"/>
  <c r="AU16" i="30"/>
  <c r="AC16" i="30"/>
  <c r="Y16" i="30"/>
  <c r="W16" i="30"/>
  <c r="U16" i="30"/>
  <c r="K16" i="30"/>
  <c r="G16" i="30"/>
  <c r="E16" i="30"/>
  <c r="C16" i="30"/>
  <c r="CN16" i="30"/>
  <c r="BV16" i="30"/>
  <c r="BD16" i="30"/>
  <c r="AL16" i="30"/>
  <c r="V16" i="30"/>
  <c r="T16" i="30"/>
  <c r="D16" i="30"/>
  <c r="Z4" i="30"/>
  <c r="Q4" i="30"/>
  <c r="CN11" i="30"/>
  <c r="BV11" i="30"/>
  <c r="BD11" i="30"/>
  <c r="AL11" i="30"/>
  <c r="V11" i="30"/>
  <c r="T11" i="30"/>
  <c r="D11" i="30"/>
  <c r="CE11" i="30"/>
  <c r="BM11" i="30"/>
  <c r="AU11" i="30"/>
  <c r="AC11" i="30"/>
  <c r="Y11" i="30"/>
  <c r="W11" i="30"/>
  <c r="U11" i="30"/>
  <c r="K11" i="30"/>
  <c r="G11" i="30"/>
  <c r="E11" i="30"/>
  <c r="C11" i="30"/>
  <c r="CN15" i="30"/>
  <c r="BV15" i="30"/>
  <c r="BD15" i="30"/>
  <c r="AL15" i="30"/>
  <c r="V15" i="30"/>
  <c r="T15" i="30"/>
  <c r="D15" i="30"/>
  <c r="CE15" i="30"/>
  <c r="BM15" i="30"/>
  <c r="AU15" i="30"/>
  <c r="AC15" i="30"/>
  <c r="Y15" i="30"/>
  <c r="W15" i="30"/>
  <c r="U15" i="30"/>
  <c r="K15" i="30"/>
  <c r="G15" i="30"/>
  <c r="E15" i="30"/>
  <c r="C15" i="30"/>
  <c r="CN19" i="30"/>
  <c r="BV19" i="30"/>
  <c r="BD19" i="30"/>
  <c r="AL19" i="30"/>
  <c r="V19" i="30"/>
  <c r="T19" i="30"/>
  <c r="D19" i="30"/>
  <c r="CE19" i="30"/>
  <c r="BM19" i="30"/>
  <c r="AU19" i="30"/>
  <c r="AC19" i="30"/>
  <c r="Y19" i="30"/>
  <c r="W19" i="30"/>
  <c r="U19" i="30"/>
  <c r="K19" i="30"/>
  <c r="G19" i="30"/>
  <c r="E19" i="30"/>
  <c r="C19" i="30"/>
  <c r="CE22" i="30"/>
  <c r="BM22" i="30"/>
  <c r="AU22" i="30"/>
  <c r="AC22" i="30"/>
  <c r="Y22" i="30"/>
  <c r="W22" i="30"/>
  <c r="U22" i="30"/>
  <c r="K22" i="30"/>
  <c r="G22" i="30"/>
  <c r="E22" i="30"/>
  <c r="C22" i="30"/>
  <c r="CN22" i="30"/>
  <c r="BV22" i="30"/>
  <c r="BD22" i="30"/>
  <c r="AL22" i="30"/>
  <c r="V22" i="30"/>
  <c r="T22" i="30"/>
  <c r="D22" i="30"/>
  <c r="CE28" i="30"/>
  <c r="BM28" i="30"/>
  <c r="AU28" i="30"/>
  <c r="AC28" i="30"/>
  <c r="Y28" i="30"/>
  <c r="W28" i="30"/>
  <c r="U28" i="30"/>
  <c r="K28" i="30"/>
  <c r="G28" i="30"/>
  <c r="E28" i="30"/>
  <c r="C28" i="30"/>
  <c r="CN28" i="30"/>
  <c r="BV28" i="30"/>
  <c r="BD28" i="30"/>
  <c r="AL28" i="30"/>
  <c r="V28" i="30"/>
  <c r="T28" i="30"/>
  <c r="D28" i="30"/>
  <c r="CN23" i="30"/>
  <c r="BV23" i="30"/>
  <c r="BD23" i="30"/>
  <c r="AL23" i="30"/>
  <c r="V23" i="30"/>
  <c r="T23" i="30"/>
  <c r="D23" i="30"/>
  <c r="CE23" i="30"/>
  <c r="BM23" i="30"/>
  <c r="AU23" i="30"/>
  <c r="AC23" i="30"/>
  <c r="Y23" i="30"/>
  <c r="W23" i="30"/>
  <c r="U23" i="30"/>
  <c r="K23" i="30"/>
  <c r="G23" i="30"/>
  <c r="E23" i="30"/>
  <c r="C23" i="30"/>
  <c r="CE26" i="30"/>
  <c r="BM26" i="30"/>
  <c r="AU26" i="30"/>
  <c r="AC26" i="30"/>
  <c r="Y26" i="30"/>
  <c r="W26" i="30"/>
  <c r="U26" i="30"/>
  <c r="K26" i="30"/>
  <c r="G26" i="30"/>
  <c r="E26" i="30"/>
  <c r="C26" i="30"/>
  <c r="BV26" i="30"/>
  <c r="AL26" i="30"/>
  <c r="V26" i="30"/>
  <c r="CN26" i="30"/>
  <c r="BD26" i="30"/>
  <c r="T26" i="30"/>
  <c r="D26" i="30"/>
  <c r="CE32" i="30"/>
  <c r="BM32" i="30"/>
  <c r="AU32" i="30"/>
  <c r="AC32" i="30"/>
  <c r="Y32" i="30"/>
  <c r="W32" i="30"/>
  <c r="U32" i="30"/>
  <c r="K32" i="30"/>
  <c r="G32" i="30"/>
  <c r="E32" i="30"/>
  <c r="C32" i="30"/>
  <c r="CN32" i="30"/>
  <c r="BV32" i="30"/>
  <c r="BD32" i="30"/>
  <c r="AL32" i="30"/>
  <c r="V32" i="30"/>
  <c r="T32" i="30"/>
  <c r="D32" i="30"/>
  <c r="CN27" i="30"/>
  <c r="BV27" i="30"/>
  <c r="BD27" i="30"/>
  <c r="AL27" i="30"/>
  <c r="V27" i="30"/>
  <c r="T27" i="30"/>
  <c r="D27" i="30"/>
  <c r="CE27" i="30"/>
  <c r="AU27" i="30"/>
  <c r="Y27" i="30"/>
  <c r="G27" i="30" s="1"/>
  <c r="U27" i="30"/>
  <c r="C27" i="30" s="1"/>
  <c r="K27" i="30"/>
  <c r="BM27" i="30"/>
  <c r="AC27" i="30"/>
  <c r="W27" i="30"/>
  <c r="E27" i="30" s="1"/>
  <c r="CN31" i="30"/>
  <c r="BV31" i="30"/>
  <c r="BD31" i="30"/>
  <c r="AL31" i="30"/>
  <c r="V31" i="30"/>
  <c r="T31" i="30"/>
  <c r="D31" i="30"/>
  <c r="CE31" i="30"/>
  <c r="BM31" i="30"/>
  <c r="AU31" i="30"/>
  <c r="AC31" i="30"/>
  <c r="Y31" i="30"/>
  <c r="W31" i="30"/>
  <c r="U31" i="30"/>
  <c r="K31" i="30"/>
  <c r="G31" i="30"/>
  <c r="E31" i="30"/>
  <c r="C31" i="30"/>
  <c r="CE36" i="30"/>
  <c r="BM36" i="30"/>
  <c r="AU36" i="30"/>
  <c r="AC36" i="30"/>
  <c r="Y36" i="30"/>
  <c r="W36" i="30"/>
  <c r="U36" i="30"/>
  <c r="K36" i="30"/>
  <c r="G36" i="30"/>
  <c r="E36" i="30"/>
  <c r="C36" i="30"/>
  <c r="CN36" i="30"/>
  <c r="BV36" i="30"/>
  <c r="BD36" i="30"/>
  <c r="AL36" i="30"/>
  <c r="V36" i="30"/>
  <c r="T36" i="30"/>
  <c r="D36" i="30"/>
  <c r="CE37" i="30"/>
  <c r="BM37" i="30"/>
  <c r="AU37" i="30"/>
  <c r="CN37" i="30"/>
  <c r="BD37" i="30"/>
  <c r="AL37" i="30"/>
  <c r="V37" i="30"/>
  <c r="T37" i="30"/>
  <c r="D37" i="30"/>
  <c r="BV37" i="30"/>
  <c r="AC37" i="30"/>
  <c r="Y37" i="30"/>
  <c r="W37" i="30"/>
  <c r="U37" i="30"/>
  <c r="K37" i="30"/>
  <c r="G37" i="30"/>
  <c r="E37" i="30"/>
  <c r="C37" i="30"/>
  <c r="CN39" i="30"/>
  <c r="BV39" i="30"/>
  <c r="BD39" i="30"/>
  <c r="AL39" i="30"/>
  <c r="V39" i="30"/>
  <c r="T39" i="30"/>
  <c r="D39" i="30"/>
  <c r="CE39" i="30"/>
  <c r="BM39" i="30"/>
  <c r="AU39" i="30"/>
  <c r="AC39" i="30"/>
  <c r="Y39" i="30"/>
  <c r="W39" i="30"/>
  <c r="U39" i="30"/>
  <c r="K39" i="30"/>
  <c r="G39" i="30"/>
  <c r="E39" i="30"/>
  <c r="C39" i="30"/>
  <c r="BM27" i="20"/>
  <c r="BV30" i="22"/>
  <c r="AL30" i="22"/>
  <c r="T30" i="22"/>
  <c r="CE30" i="22"/>
  <c r="AU30" i="22"/>
  <c r="Y30" i="22"/>
  <c r="U30" i="22"/>
  <c r="G30" i="22"/>
  <c r="C30" i="22"/>
  <c r="BV21" i="22"/>
  <c r="AL21" i="22"/>
  <c r="T21" i="22"/>
  <c r="CE21" i="22"/>
  <c r="AU21" i="22"/>
  <c r="Y21" i="22"/>
  <c r="U21" i="22"/>
  <c r="G21" i="22"/>
  <c r="C21" i="22"/>
  <c r="BM22" i="22"/>
  <c r="AC22" i="22"/>
  <c r="W22" i="22"/>
  <c r="K22" i="22"/>
  <c r="E22" i="22"/>
  <c r="CN22" i="22"/>
  <c r="BD22" i="22"/>
  <c r="V22" i="22"/>
  <c r="D22" i="22" s="1"/>
  <c r="BV14" i="22"/>
  <c r="AL14" i="22"/>
  <c r="T14" i="22"/>
  <c r="CE14" i="22"/>
  <c r="AU14" i="22"/>
  <c r="Y14" i="22"/>
  <c r="U14" i="22"/>
  <c r="G14" i="22"/>
  <c r="C14" i="22"/>
  <c r="BM17" i="22"/>
  <c r="AC17" i="22"/>
  <c r="W17" i="22"/>
  <c r="K17" i="22"/>
  <c r="E17" i="22"/>
  <c r="CN17" i="22"/>
  <c r="BD17" i="22"/>
  <c r="V17" i="22"/>
  <c r="D17" i="22" s="1"/>
  <c r="BV34" i="22"/>
  <c r="AL34" i="22"/>
  <c r="T34" i="22"/>
  <c r="CN34" i="22"/>
  <c r="AU34" i="22"/>
  <c r="Y34" i="22"/>
  <c r="U34" i="22"/>
  <c r="G34" i="22"/>
  <c r="C34" i="22"/>
  <c r="CE24" i="22"/>
  <c r="AU24" i="22"/>
  <c r="AC24" i="22"/>
  <c r="W24" i="22"/>
  <c r="K24" i="22"/>
  <c r="E24" i="22"/>
  <c r="CN24" i="22"/>
  <c r="BD24" i="22"/>
  <c r="V24" i="22"/>
  <c r="D24" i="22" s="1"/>
  <c r="CE28" i="22"/>
  <c r="AU28" i="22"/>
  <c r="Y28" i="22"/>
  <c r="U28" i="22"/>
  <c r="C28" i="22" s="1"/>
  <c r="G28" i="22"/>
  <c r="BV28" i="22"/>
  <c r="V28" i="22"/>
  <c r="BD28" i="22"/>
  <c r="D28" i="22"/>
  <c r="CE23" i="20"/>
  <c r="AU23" i="20"/>
  <c r="Y23" i="20"/>
  <c r="U23" i="20"/>
  <c r="G23" i="20"/>
  <c r="C23" i="20"/>
  <c r="BV23" i="20"/>
  <c r="AL23" i="20"/>
  <c r="T23" i="20"/>
  <c r="BV16" i="20"/>
  <c r="AL16" i="20"/>
  <c r="T16" i="20"/>
  <c r="CE16" i="20"/>
  <c r="AU16" i="20"/>
  <c r="Y16" i="20"/>
  <c r="U16" i="20"/>
  <c r="G16" i="20"/>
  <c r="C16" i="20"/>
  <c r="CE17" i="20"/>
  <c r="AU17" i="20"/>
  <c r="Y17" i="20"/>
  <c r="U17" i="20"/>
  <c r="G17" i="20"/>
  <c r="C17" i="20"/>
  <c r="BV17" i="20"/>
  <c r="AL17" i="20"/>
  <c r="T17" i="20"/>
  <c r="CN20" i="20"/>
  <c r="BD20" i="20"/>
  <c r="V20" i="20"/>
  <c r="D20" i="20" s="1"/>
  <c r="BM20" i="20"/>
  <c r="AC20" i="20"/>
  <c r="W20" i="20"/>
  <c r="K20" i="20"/>
  <c r="E20" i="20"/>
  <c r="BV10" i="20"/>
  <c r="CN10" i="20"/>
  <c r="V10" i="20"/>
  <c r="D10" i="20" s="1"/>
  <c r="BM10" i="20"/>
  <c r="W10" i="20"/>
  <c r="E10" i="20" s="1"/>
  <c r="BM9" i="20"/>
  <c r="AC9" i="20"/>
  <c r="W9" i="20"/>
  <c r="K9" i="20"/>
  <c r="E9" i="20"/>
  <c r="CN9" i="20"/>
  <c r="BD9" i="20"/>
  <c r="V9" i="20"/>
  <c r="D9" i="20" s="1"/>
  <c r="BV35" i="22"/>
  <c r="CN35" i="22"/>
  <c r="CE36" i="22"/>
  <c r="BM36" i="22"/>
  <c r="V36" i="22"/>
  <c r="BV27" i="22"/>
  <c r="CN27" i="22"/>
  <c r="BD37" i="24"/>
  <c r="Y37" i="24"/>
  <c r="G37" i="24" s="1"/>
  <c r="AL37" i="24"/>
  <c r="CN29" i="24"/>
  <c r="V29" i="24"/>
  <c r="D29" i="24" s="1"/>
  <c r="BM29" i="24"/>
  <c r="W29" i="24"/>
  <c r="E29" i="24" s="1"/>
  <c r="AU28" i="24"/>
  <c r="U28" i="24"/>
  <c r="C28" i="24" s="1"/>
  <c r="AL28" i="24"/>
  <c r="CN21" i="24"/>
  <c r="V21" i="24"/>
  <c r="D21" i="24" s="1"/>
  <c r="BM21" i="24"/>
  <c r="W21" i="24"/>
  <c r="E21" i="24" s="1"/>
  <c r="AU20" i="24"/>
  <c r="U20" i="24"/>
  <c r="C20" i="24" s="1"/>
  <c r="AL20" i="24"/>
  <c r="BD12" i="24"/>
  <c r="V12" i="24"/>
  <c r="BM12" i="24"/>
  <c r="W12" i="24"/>
  <c r="E12" i="24" s="1"/>
  <c r="CE15" i="24"/>
  <c r="U15" i="24"/>
  <c r="C15" i="24" s="1"/>
  <c r="AL15" i="24"/>
  <c r="CN19" i="22"/>
  <c r="BM19" i="22"/>
  <c r="AC19" i="22"/>
  <c r="W19" i="22"/>
  <c r="K19" i="22"/>
  <c r="E19" i="22"/>
  <c r="BV19" i="22"/>
  <c r="AL19" i="22"/>
  <c r="T19" i="22"/>
  <c r="CN12" i="22"/>
  <c r="BD12" i="22"/>
  <c r="V12" i="22"/>
  <c r="D12" i="22" s="1"/>
  <c r="BM12" i="22"/>
  <c r="AC12" i="22"/>
  <c r="W12" i="22"/>
  <c r="K12" i="22"/>
  <c r="E12" i="22"/>
  <c r="CN35" i="24"/>
  <c r="BD35" i="24"/>
  <c r="BM35" i="24"/>
  <c r="T35" i="24"/>
  <c r="AU35" i="24"/>
  <c r="Y35" i="24"/>
  <c r="U35" i="24"/>
  <c r="G35" i="24"/>
  <c r="C35" i="24"/>
  <c r="CN27" i="24"/>
  <c r="CE27" i="24"/>
  <c r="AC27" i="24"/>
  <c r="V27" i="24"/>
  <c r="D27" i="24" s="1"/>
  <c r="U27" i="24"/>
  <c r="C27" i="24" s="1"/>
  <c r="CN18" i="24"/>
  <c r="V18" i="24"/>
  <c r="BM18" i="24"/>
  <c r="W18" i="24"/>
  <c r="E18" i="24" s="1"/>
  <c r="CE13" i="24"/>
  <c r="Y13" i="24"/>
  <c r="G13" i="24" s="1"/>
  <c r="BV13" i="24"/>
  <c r="T13" i="24"/>
  <c r="BV31" i="24"/>
  <c r="AL31" i="24"/>
  <c r="T31" i="24"/>
  <c r="CE31" i="24"/>
  <c r="AU31" i="24"/>
  <c r="Y31" i="24"/>
  <c r="U31" i="24"/>
  <c r="G31" i="24"/>
  <c r="C31" i="24"/>
  <c r="U12" i="22"/>
  <c r="C12" i="22" s="1"/>
  <c r="AU12" i="22"/>
  <c r="T12" i="22"/>
  <c r="BV12" i="22"/>
  <c r="V19" i="22"/>
  <c r="D19" i="22" s="1"/>
  <c r="U19" i="22"/>
  <c r="C19" i="22" s="1"/>
  <c r="AU19" i="22"/>
  <c r="Z4" i="22"/>
  <c r="W35" i="24"/>
  <c r="E35" i="24" s="1"/>
  <c r="D35" i="24"/>
  <c r="AL35" i="24"/>
  <c r="CE35" i="24"/>
  <c r="K31" i="24"/>
  <c r="AC31" i="24"/>
  <c r="D31" i="24"/>
  <c r="BD31" i="24"/>
  <c r="W27" i="24"/>
  <c r="E27" i="24" s="1"/>
  <c r="Y27" i="24"/>
  <c r="G27" i="24" s="1"/>
  <c r="BD27" i="24"/>
  <c r="K18" i="24"/>
  <c r="D18" i="24"/>
  <c r="C13" i="24"/>
  <c r="AU13" i="24"/>
  <c r="C37" i="24"/>
  <c r="AU37" i="24"/>
  <c r="K29" i="24"/>
  <c r="T28" i="24"/>
  <c r="G28" i="24"/>
  <c r="CE28" i="24"/>
  <c r="AC21" i="24"/>
  <c r="BD21" i="24"/>
  <c r="BV20" i="24"/>
  <c r="Y20" i="24"/>
  <c r="G20" i="24" s="1"/>
  <c r="K12" i="24"/>
  <c r="D12" i="24"/>
  <c r="U38" i="24"/>
  <c r="C38" i="24" s="1"/>
  <c r="T34" i="24"/>
  <c r="BV34" i="24"/>
  <c r="Y34" i="24"/>
  <c r="G34" i="24" s="1"/>
  <c r="U23" i="24"/>
  <c r="C23" i="24" s="1"/>
  <c r="AU23" i="24"/>
  <c r="T23" i="24"/>
  <c r="V26" i="24"/>
  <c r="D26" i="24" s="1"/>
  <c r="CN26" i="24"/>
  <c r="K26" i="24"/>
  <c r="K10" i="24"/>
  <c r="AC10" i="24"/>
  <c r="D10" i="24"/>
  <c r="W33" i="24"/>
  <c r="E33" i="24" s="1"/>
  <c r="BM33" i="24"/>
  <c r="V33" i="24"/>
  <c r="D33" i="24" s="1"/>
  <c r="E32" i="24"/>
  <c r="E25" i="24"/>
  <c r="BM25" i="24"/>
  <c r="E24" i="24"/>
  <c r="E16" i="24"/>
  <c r="BM16" i="24"/>
  <c r="BQ16" i="24" s="1"/>
  <c r="BS16" i="24" s="1"/>
  <c r="AC19" i="24"/>
  <c r="BV11" i="24"/>
  <c r="BV33" i="24"/>
  <c r="AL33" i="24"/>
  <c r="AP33" i="24" s="1"/>
  <c r="AR33" i="24" s="1"/>
  <c r="T33" i="24"/>
  <c r="CE33" i="24"/>
  <c r="AU33" i="24"/>
  <c r="Y33" i="24"/>
  <c r="U33" i="24"/>
  <c r="G33" i="24"/>
  <c r="C33" i="24"/>
  <c r="CE32" i="24"/>
  <c r="AC32" i="24"/>
  <c r="K32" i="24"/>
  <c r="O32" i="24" s="1"/>
  <c r="Q32" i="24" s="1"/>
  <c r="CN32" i="24"/>
  <c r="V32" i="24"/>
  <c r="D32" i="24" s="1"/>
  <c r="BV25" i="24"/>
  <c r="BD25" i="24"/>
  <c r="BH25" i="24" s="1"/>
  <c r="BJ25" i="24" s="1"/>
  <c r="D25" i="24"/>
  <c r="AC25" i="24"/>
  <c r="AG25" i="24" s="1"/>
  <c r="AI25" i="24" s="1"/>
  <c r="K25" i="24"/>
  <c r="CE24" i="24"/>
  <c r="CI24" i="24" s="1"/>
  <c r="CK24" i="24" s="1"/>
  <c r="AC24" i="24"/>
  <c r="K24" i="24"/>
  <c r="CN24" i="24"/>
  <c r="V24" i="24"/>
  <c r="D24" i="24" s="1"/>
  <c r="BV16" i="24"/>
  <c r="BD16" i="24"/>
  <c r="D16" i="24"/>
  <c r="AC16" i="24"/>
  <c r="K16" i="24"/>
  <c r="BV19" i="24"/>
  <c r="BZ19" i="24" s="1"/>
  <c r="CB19" i="24" s="1"/>
  <c r="CN19" i="24"/>
  <c r="V19" i="24"/>
  <c r="D19" i="24" s="1"/>
  <c r="BM19" i="24"/>
  <c r="W19" i="24"/>
  <c r="E19" i="24" s="1"/>
  <c r="BM11" i="24"/>
  <c r="AU11" i="24"/>
  <c r="U11" i="24"/>
  <c r="C11" i="24" s="1"/>
  <c r="AL11" i="24"/>
  <c r="AP11" i="24" s="1"/>
  <c r="AR11" i="24" s="1"/>
  <c r="BM11" i="22"/>
  <c r="AC11" i="22"/>
  <c r="W11" i="22"/>
  <c r="K11" i="22"/>
  <c r="E11" i="22"/>
  <c r="CN11" i="22"/>
  <c r="CR11" i="22" s="1"/>
  <c r="CT11" i="22" s="1"/>
  <c r="BM38" i="24"/>
  <c r="AC38" i="24"/>
  <c r="AG38" i="24" s="1"/>
  <c r="AI38" i="24" s="1"/>
  <c r="W38" i="24"/>
  <c r="K38" i="24"/>
  <c r="E38" i="24"/>
  <c r="CN38" i="24"/>
  <c r="T38" i="24"/>
  <c r="BV38" i="24"/>
  <c r="V38" i="24"/>
  <c r="D38" i="24" s="1"/>
  <c r="BM34" i="24"/>
  <c r="AC34" i="24"/>
  <c r="W34" i="24"/>
  <c r="K34" i="24"/>
  <c r="E34" i="24"/>
  <c r="CN34" i="24"/>
  <c r="BD34" i="24"/>
  <c r="BH34" i="24" s="1"/>
  <c r="BJ34" i="24" s="1"/>
  <c r="V34" i="24"/>
  <c r="D34" i="24" s="1"/>
  <c r="CE26" i="24"/>
  <c r="AU26" i="24"/>
  <c r="Y26" i="24"/>
  <c r="U26" i="24"/>
  <c r="G26" i="24"/>
  <c r="C26" i="24"/>
  <c r="BV26" i="24"/>
  <c r="AL26" i="24"/>
  <c r="T26" i="24"/>
  <c r="BV10" i="24"/>
  <c r="AL10" i="24"/>
  <c r="T10" i="24"/>
  <c r="CE10" i="24"/>
  <c r="AU10" i="24"/>
  <c r="AY10" i="24" s="1"/>
  <c r="BA10" i="24" s="1"/>
  <c r="Y10" i="24"/>
  <c r="U10" i="24"/>
  <c r="G10" i="24"/>
  <c r="C10" i="24"/>
  <c r="CN23" i="24"/>
  <c r="BD23" i="24"/>
  <c r="V23" i="24"/>
  <c r="D23" i="24" s="1"/>
  <c r="BM23" i="24"/>
  <c r="AC23" i="24"/>
  <c r="W23" i="24"/>
  <c r="K23" i="24"/>
  <c r="O23" i="24" s="1"/>
  <c r="Q23" i="24" s="1"/>
  <c r="E23" i="24"/>
  <c r="T32" i="24"/>
  <c r="AL32" i="24"/>
  <c r="BV32" i="24"/>
  <c r="U32" i="24"/>
  <c r="C32" i="24" s="1"/>
  <c r="Y32" i="24"/>
  <c r="G32" i="24" s="1"/>
  <c r="AU32" i="24"/>
  <c r="U25" i="24"/>
  <c r="Y25" i="24"/>
  <c r="G25" i="24" s="1"/>
  <c r="AU25" i="24"/>
  <c r="AY25" i="24" s="1"/>
  <c r="BA25" i="24" s="1"/>
  <c r="CE25" i="24"/>
  <c r="T25" i="24"/>
  <c r="AL25" i="24"/>
  <c r="T24" i="24"/>
  <c r="AL24" i="24"/>
  <c r="BV24" i="24"/>
  <c r="BZ24" i="24" s="1"/>
  <c r="CB24" i="24" s="1"/>
  <c r="U24" i="24"/>
  <c r="C24" i="24" s="1"/>
  <c r="Y24" i="24"/>
  <c r="G24" i="24" s="1"/>
  <c r="AU24" i="24"/>
  <c r="U16" i="24"/>
  <c r="C16" i="24" s="1"/>
  <c r="Y16" i="24"/>
  <c r="G16" i="24" s="1"/>
  <c r="AU16" i="24"/>
  <c r="AY16" i="24" s="1"/>
  <c r="BA16" i="24" s="1"/>
  <c r="CE16" i="24"/>
  <c r="T16" i="24"/>
  <c r="AL16" i="24"/>
  <c r="U19" i="24"/>
  <c r="X19" i="24" s="1"/>
  <c r="Y19" i="24"/>
  <c r="G19" i="24" s="1"/>
  <c r="AU19" i="24"/>
  <c r="CE19" i="24"/>
  <c r="T19" i="24"/>
  <c r="AL19" i="24"/>
  <c r="V11" i="24"/>
  <c r="D11" i="24" s="1"/>
  <c r="BD11" i="24"/>
  <c r="BH11" i="24" s="1"/>
  <c r="CN11" i="24"/>
  <c r="K11" i="24"/>
  <c r="W11" i="24"/>
  <c r="E11" i="24" s="1"/>
  <c r="AC11" i="24"/>
  <c r="BD35" i="20"/>
  <c r="C37" i="20"/>
  <c r="AU37" i="20"/>
  <c r="BV37" i="20"/>
  <c r="BZ37" i="20" s="1"/>
  <c r="CB37" i="20" s="1"/>
  <c r="AL34" i="20"/>
  <c r="G34" i="20"/>
  <c r="CE34" i="20"/>
  <c r="T36" i="20"/>
  <c r="BV26" i="20"/>
  <c r="BZ26" i="20" s="1"/>
  <c r="CB26" i="20" s="1"/>
  <c r="CE25" i="20"/>
  <c r="Q4" i="29"/>
  <c r="Z4" i="29"/>
  <c r="CE11" i="29"/>
  <c r="BM11" i="29"/>
  <c r="AU11" i="29"/>
  <c r="AC11" i="29"/>
  <c r="Y11" i="29"/>
  <c r="W11" i="29"/>
  <c r="U11" i="29"/>
  <c r="K11" i="29"/>
  <c r="G11" i="29"/>
  <c r="E11" i="29"/>
  <c r="C11" i="29"/>
  <c r="CN11" i="29"/>
  <c r="BV11" i="29"/>
  <c r="BD11" i="29"/>
  <c r="AL11" i="29"/>
  <c r="V11" i="29"/>
  <c r="T11" i="29"/>
  <c r="D11" i="29"/>
  <c r="CE15" i="29"/>
  <c r="BM15" i="29"/>
  <c r="AU15" i="29"/>
  <c r="AC15" i="29"/>
  <c r="Y15" i="29"/>
  <c r="W15" i="29"/>
  <c r="U15" i="29"/>
  <c r="K15" i="29"/>
  <c r="G15" i="29"/>
  <c r="E15" i="29"/>
  <c r="C15" i="29"/>
  <c r="CN15" i="29"/>
  <c r="BV15" i="29"/>
  <c r="BD15" i="29"/>
  <c r="AL15" i="29"/>
  <c r="V15" i="29"/>
  <c r="T15" i="29"/>
  <c r="D15" i="29"/>
  <c r="CE19" i="29"/>
  <c r="BM19" i="29"/>
  <c r="AU19" i="29"/>
  <c r="AC19" i="29"/>
  <c r="Y19" i="29"/>
  <c r="W19" i="29"/>
  <c r="U19" i="29"/>
  <c r="K19" i="29"/>
  <c r="G19" i="29"/>
  <c r="E19" i="29"/>
  <c r="C19" i="29"/>
  <c r="CN19" i="29"/>
  <c r="BV19" i="29"/>
  <c r="BD19" i="29"/>
  <c r="AL19" i="29"/>
  <c r="V19" i="29"/>
  <c r="T19" i="29"/>
  <c r="D19" i="29"/>
  <c r="CN10" i="29"/>
  <c r="BV10" i="29"/>
  <c r="BD10" i="29"/>
  <c r="AL10" i="29"/>
  <c r="V10" i="29"/>
  <c r="T10" i="29"/>
  <c r="D10" i="29"/>
  <c r="CE10" i="29"/>
  <c r="BM10" i="29"/>
  <c r="AU10" i="29"/>
  <c r="AC10" i="29"/>
  <c r="Y10" i="29"/>
  <c r="W10" i="29"/>
  <c r="U10" i="29"/>
  <c r="K10" i="29"/>
  <c r="G10" i="29"/>
  <c r="E10" i="29"/>
  <c r="C10" i="29"/>
  <c r="CN14" i="29"/>
  <c r="BV14" i="29"/>
  <c r="BD14" i="29"/>
  <c r="AL14" i="29"/>
  <c r="V14" i="29"/>
  <c r="T14" i="29"/>
  <c r="D14" i="29"/>
  <c r="CE14" i="29"/>
  <c r="BM14" i="29"/>
  <c r="AU14" i="29"/>
  <c r="AC14" i="29"/>
  <c r="Y14" i="29"/>
  <c r="W14" i="29"/>
  <c r="U14" i="29"/>
  <c r="K14" i="29"/>
  <c r="G14" i="29"/>
  <c r="E14" i="29"/>
  <c r="C14" i="29"/>
  <c r="CN18" i="29"/>
  <c r="BV18" i="29"/>
  <c r="BD18" i="29"/>
  <c r="AL18" i="29"/>
  <c r="V18" i="29"/>
  <c r="T18" i="29"/>
  <c r="D18" i="29"/>
  <c r="CE18" i="29"/>
  <c r="BM18" i="29"/>
  <c r="AU18" i="29"/>
  <c r="AC18" i="29"/>
  <c r="Y18" i="29"/>
  <c r="W18" i="29"/>
  <c r="U18" i="29"/>
  <c r="K18" i="29"/>
  <c r="G18" i="29"/>
  <c r="E18" i="29"/>
  <c r="C18" i="29"/>
  <c r="CE23" i="29"/>
  <c r="BM23" i="29"/>
  <c r="AU23" i="29"/>
  <c r="AC23" i="29"/>
  <c r="Y23" i="29"/>
  <c r="W23" i="29"/>
  <c r="U23" i="29"/>
  <c r="K23" i="29"/>
  <c r="G23" i="29"/>
  <c r="E23" i="29"/>
  <c r="C23" i="29"/>
  <c r="CN23" i="29"/>
  <c r="BV23" i="29"/>
  <c r="BD23" i="29"/>
  <c r="AL23" i="29"/>
  <c r="V23" i="29"/>
  <c r="T23" i="29"/>
  <c r="D23" i="29"/>
  <c r="CN27" i="29"/>
  <c r="BV27" i="29"/>
  <c r="BD27" i="29"/>
  <c r="BM27" i="29"/>
  <c r="AU27" i="29"/>
  <c r="AC27" i="29"/>
  <c r="Y27" i="29"/>
  <c r="W27" i="29"/>
  <c r="U27" i="29"/>
  <c r="K27" i="29"/>
  <c r="G27" i="29"/>
  <c r="E27" i="29"/>
  <c r="C27" i="29"/>
  <c r="CE27" i="29"/>
  <c r="AL27" i="29"/>
  <c r="V27" i="29"/>
  <c r="T27" i="29"/>
  <c r="D27" i="29"/>
  <c r="CN22" i="29"/>
  <c r="BV22" i="29"/>
  <c r="BD22" i="29"/>
  <c r="AL22" i="29"/>
  <c r="V22" i="29"/>
  <c r="T22" i="29"/>
  <c r="D22" i="29"/>
  <c r="CE22" i="29"/>
  <c r="BM22" i="29"/>
  <c r="AU22" i="29"/>
  <c r="AC22" i="29"/>
  <c r="Y22" i="29"/>
  <c r="W22" i="29"/>
  <c r="U22" i="29"/>
  <c r="K22" i="29"/>
  <c r="G22" i="29"/>
  <c r="E22" i="29"/>
  <c r="C22" i="29"/>
  <c r="CN26" i="29"/>
  <c r="BV26" i="29"/>
  <c r="BD26" i="29"/>
  <c r="AL26" i="29"/>
  <c r="V26" i="29"/>
  <c r="T26" i="29"/>
  <c r="D26" i="29"/>
  <c r="CE26" i="29"/>
  <c r="BM26" i="29"/>
  <c r="AU26" i="29"/>
  <c r="AC26" i="29"/>
  <c r="Y26" i="29"/>
  <c r="W26" i="29"/>
  <c r="U26" i="29"/>
  <c r="K26" i="29"/>
  <c r="G26" i="29"/>
  <c r="E26" i="29"/>
  <c r="C26" i="29"/>
  <c r="CE32" i="29"/>
  <c r="BM32" i="29"/>
  <c r="AU32" i="29"/>
  <c r="AC32" i="29"/>
  <c r="Y32" i="29"/>
  <c r="W32" i="29"/>
  <c r="U32" i="29"/>
  <c r="K32" i="29"/>
  <c r="G32" i="29"/>
  <c r="E32" i="29"/>
  <c r="C32" i="29"/>
  <c r="CN32" i="29"/>
  <c r="BV32" i="29"/>
  <c r="BD32" i="29"/>
  <c r="AL32" i="29"/>
  <c r="V32" i="29"/>
  <c r="T32" i="29"/>
  <c r="D32" i="29"/>
  <c r="CN29" i="29"/>
  <c r="BV29" i="29"/>
  <c r="BD29" i="29"/>
  <c r="AL29" i="29"/>
  <c r="V29" i="29"/>
  <c r="T29" i="29"/>
  <c r="D29" i="29"/>
  <c r="CE29" i="29"/>
  <c r="AU29" i="29"/>
  <c r="Y29" i="29"/>
  <c r="G29" i="29" s="1"/>
  <c r="U29" i="29"/>
  <c r="C29" i="29" s="1"/>
  <c r="K29" i="29"/>
  <c r="BM29" i="29"/>
  <c r="AC29" i="29"/>
  <c r="W29" i="29"/>
  <c r="E29" i="29" s="1"/>
  <c r="CE33" i="29"/>
  <c r="CN33" i="29"/>
  <c r="BV33" i="29"/>
  <c r="BD33" i="29"/>
  <c r="AL33" i="29"/>
  <c r="V33" i="29"/>
  <c r="T33" i="29"/>
  <c r="D33" i="29"/>
  <c r="BM33" i="29"/>
  <c r="AU33" i="29"/>
  <c r="AC33" i="29"/>
  <c r="Y33" i="29"/>
  <c r="W33" i="29"/>
  <c r="U33" i="29"/>
  <c r="K33" i="29"/>
  <c r="G33" i="29"/>
  <c r="E33" i="29"/>
  <c r="C33" i="29"/>
  <c r="CN34" i="29"/>
  <c r="BV34" i="29"/>
  <c r="BD34" i="29"/>
  <c r="AL34" i="29"/>
  <c r="V34" i="29"/>
  <c r="T34" i="29"/>
  <c r="D34" i="29"/>
  <c r="BM34" i="29"/>
  <c r="AC34" i="29"/>
  <c r="W34" i="29"/>
  <c r="CE34" i="29"/>
  <c r="AU34" i="29"/>
  <c r="Y34" i="29"/>
  <c r="G34" i="29" s="1"/>
  <c r="U34" i="29"/>
  <c r="C34" i="29" s="1"/>
  <c r="K34" i="29"/>
  <c r="E34" i="29"/>
  <c r="CE38" i="29"/>
  <c r="BM38" i="29"/>
  <c r="AU38" i="29"/>
  <c r="AC38" i="29"/>
  <c r="CN38" i="29"/>
  <c r="BV38" i="29"/>
  <c r="BD38" i="29"/>
  <c r="AL38" i="29"/>
  <c r="V38" i="29"/>
  <c r="T38" i="29"/>
  <c r="D38" i="29"/>
  <c r="Y38" i="29"/>
  <c r="G38" i="29" s="1"/>
  <c r="U38" i="29"/>
  <c r="C38" i="29" s="1"/>
  <c r="K38" i="29"/>
  <c r="W38" i="29"/>
  <c r="E38" i="29" s="1"/>
  <c r="CE9" i="29"/>
  <c r="BM9" i="29"/>
  <c r="AU9" i="29"/>
  <c r="AC9" i="29"/>
  <c r="Y9" i="29"/>
  <c r="W9" i="29"/>
  <c r="U9" i="29"/>
  <c r="K9" i="29"/>
  <c r="G9" i="29"/>
  <c r="E9" i="29"/>
  <c r="C9" i="29"/>
  <c r="CN9" i="29"/>
  <c r="BV9" i="29"/>
  <c r="BD9" i="29"/>
  <c r="AL9" i="29"/>
  <c r="V9" i="29"/>
  <c r="T9" i="29"/>
  <c r="D9" i="29"/>
  <c r="CE13" i="29"/>
  <c r="BM13" i="29"/>
  <c r="AU13" i="29"/>
  <c r="AC13" i="29"/>
  <c r="Y13" i="29"/>
  <c r="W13" i="29"/>
  <c r="U13" i="29"/>
  <c r="K13" i="29"/>
  <c r="G13" i="29"/>
  <c r="E13" i="29"/>
  <c r="C13" i="29"/>
  <c r="CN13" i="29"/>
  <c r="BV13" i="29"/>
  <c r="BD13" i="29"/>
  <c r="AL13" i="29"/>
  <c r="V13" i="29"/>
  <c r="T13" i="29"/>
  <c r="D13" i="29"/>
  <c r="CE17" i="29"/>
  <c r="BM17" i="29"/>
  <c r="AU17" i="29"/>
  <c r="AC17" i="29"/>
  <c r="Y17" i="29"/>
  <c r="W17" i="29"/>
  <c r="U17" i="29"/>
  <c r="K17" i="29"/>
  <c r="G17" i="29"/>
  <c r="E17" i="29"/>
  <c r="C17" i="29"/>
  <c r="CN17" i="29"/>
  <c r="BV17" i="29"/>
  <c r="BD17" i="29"/>
  <c r="AL17" i="29"/>
  <c r="V17" i="29"/>
  <c r="T17" i="29"/>
  <c r="D17" i="29"/>
  <c r="CN21" i="29"/>
  <c r="BV21" i="29"/>
  <c r="BD21" i="29"/>
  <c r="BM21" i="29"/>
  <c r="AC21" i="29"/>
  <c r="Y21" i="29"/>
  <c r="W21" i="29"/>
  <c r="U21" i="29"/>
  <c r="K21" i="29"/>
  <c r="G21" i="29"/>
  <c r="E21" i="29"/>
  <c r="C21" i="29"/>
  <c r="CE21" i="29"/>
  <c r="AU21" i="29"/>
  <c r="AL21" i="29"/>
  <c r="V21" i="29"/>
  <c r="T21" i="29"/>
  <c r="D21" i="29"/>
  <c r="CN12" i="29"/>
  <c r="BV12" i="29"/>
  <c r="BD12" i="29"/>
  <c r="AL12" i="29"/>
  <c r="V12" i="29"/>
  <c r="T12" i="29"/>
  <c r="D12" i="29"/>
  <c r="CE12" i="29"/>
  <c r="BM12" i="29"/>
  <c r="AU12" i="29"/>
  <c r="AC12" i="29"/>
  <c r="Y12" i="29"/>
  <c r="W12" i="29"/>
  <c r="U12" i="29"/>
  <c r="K12" i="29"/>
  <c r="G12" i="29"/>
  <c r="E12" i="29"/>
  <c r="C12" i="29"/>
  <c r="CN16" i="29"/>
  <c r="BV16" i="29"/>
  <c r="BD16" i="29"/>
  <c r="AL16" i="29"/>
  <c r="V16" i="29"/>
  <c r="T16" i="29"/>
  <c r="D16" i="29"/>
  <c r="CE16" i="29"/>
  <c r="BM16" i="29"/>
  <c r="AU16" i="29"/>
  <c r="AC16" i="29"/>
  <c r="Y16" i="29"/>
  <c r="W16" i="29"/>
  <c r="U16" i="29"/>
  <c r="K16" i="29"/>
  <c r="G16" i="29"/>
  <c r="E16" i="29"/>
  <c r="C16" i="29"/>
  <c r="CN20" i="29"/>
  <c r="BV20" i="29"/>
  <c r="BD20" i="29"/>
  <c r="AL20" i="29"/>
  <c r="V20" i="29"/>
  <c r="T20" i="29"/>
  <c r="D20" i="29"/>
  <c r="CE20" i="29"/>
  <c r="BM20" i="29"/>
  <c r="AU20" i="29"/>
  <c r="AC20" i="29"/>
  <c r="Y20" i="29"/>
  <c r="W20" i="29"/>
  <c r="U20" i="29"/>
  <c r="K20" i="29"/>
  <c r="G20" i="29"/>
  <c r="E20" i="29"/>
  <c r="C20" i="29"/>
  <c r="CE25" i="29"/>
  <c r="BM25" i="29"/>
  <c r="AU25" i="29"/>
  <c r="AC25" i="29"/>
  <c r="Y25" i="29"/>
  <c r="W25" i="29"/>
  <c r="U25" i="29"/>
  <c r="K25" i="29"/>
  <c r="G25" i="29"/>
  <c r="E25" i="29"/>
  <c r="C25" i="29"/>
  <c r="CN25" i="29"/>
  <c r="BV25" i="29"/>
  <c r="BD25" i="29"/>
  <c r="AL25" i="29"/>
  <c r="V25" i="29"/>
  <c r="T25" i="29"/>
  <c r="D25" i="29"/>
  <c r="CE30" i="29"/>
  <c r="BM30" i="29"/>
  <c r="AU30" i="29"/>
  <c r="AC30" i="29"/>
  <c r="Y30" i="29"/>
  <c r="W30" i="29"/>
  <c r="U30" i="29"/>
  <c r="K30" i="29"/>
  <c r="G30" i="29"/>
  <c r="E30" i="29"/>
  <c r="C30" i="29"/>
  <c r="CN30" i="29"/>
  <c r="BD30" i="29"/>
  <c r="T30" i="29"/>
  <c r="BV30" i="29"/>
  <c r="AL30" i="29"/>
  <c r="V30" i="29"/>
  <c r="D30" i="29" s="1"/>
  <c r="CN24" i="29"/>
  <c r="BV24" i="29"/>
  <c r="BD24" i="29"/>
  <c r="AL24" i="29"/>
  <c r="V24" i="29"/>
  <c r="T24" i="29"/>
  <c r="D24" i="29"/>
  <c r="CE24" i="29"/>
  <c r="BM24" i="29"/>
  <c r="AU24" i="29"/>
  <c r="AC24" i="29"/>
  <c r="Y24" i="29"/>
  <c r="W24" i="29"/>
  <c r="U24" i="29"/>
  <c r="K24" i="29"/>
  <c r="G24" i="29"/>
  <c r="E24" i="29"/>
  <c r="C24" i="29"/>
  <c r="CE28" i="29"/>
  <c r="BM28" i="29"/>
  <c r="AU28" i="29"/>
  <c r="AC28" i="29"/>
  <c r="Y28" i="29"/>
  <c r="W28" i="29"/>
  <c r="U28" i="29"/>
  <c r="K28" i="29"/>
  <c r="G28" i="29"/>
  <c r="E28" i="29"/>
  <c r="C28" i="29"/>
  <c r="BV28" i="29"/>
  <c r="AL28" i="29"/>
  <c r="V28" i="29"/>
  <c r="CN28" i="29"/>
  <c r="BD28" i="29"/>
  <c r="T28" i="29"/>
  <c r="D28" i="29"/>
  <c r="CE37" i="29"/>
  <c r="BM37" i="29"/>
  <c r="AU37" i="29"/>
  <c r="BV37" i="29"/>
  <c r="AC37" i="29"/>
  <c r="Y37" i="29"/>
  <c r="W37" i="29"/>
  <c r="U37" i="29"/>
  <c r="K37" i="29"/>
  <c r="G37" i="29"/>
  <c r="E37" i="29"/>
  <c r="C37" i="29"/>
  <c r="CN37" i="29"/>
  <c r="T37" i="29"/>
  <c r="BD37" i="29"/>
  <c r="AL37" i="29"/>
  <c r="V37" i="29"/>
  <c r="D37" i="29" s="1"/>
  <c r="CN31" i="29"/>
  <c r="BV31" i="29"/>
  <c r="BD31" i="29"/>
  <c r="AL31" i="29"/>
  <c r="V31" i="29"/>
  <c r="T31" i="29"/>
  <c r="D31" i="29"/>
  <c r="BM31" i="29"/>
  <c r="AC31" i="29"/>
  <c r="W31" i="29"/>
  <c r="CE31" i="29"/>
  <c r="AU31" i="29"/>
  <c r="Y31" i="29"/>
  <c r="G31" i="29" s="1"/>
  <c r="U31" i="29"/>
  <c r="C31" i="29" s="1"/>
  <c r="K31" i="29"/>
  <c r="E31" i="29"/>
  <c r="CE35" i="29"/>
  <c r="BM35" i="29"/>
  <c r="AU35" i="29"/>
  <c r="AC35" i="29"/>
  <c r="Y35" i="29"/>
  <c r="W35" i="29"/>
  <c r="U35" i="29"/>
  <c r="K35" i="29"/>
  <c r="G35" i="29"/>
  <c r="E35" i="29"/>
  <c r="C35" i="29"/>
  <c r="BV35" i="29"/>
  <c r="AL35" i="29"/>
  <c r="V35" i="29"/>
  <c r="CN35" i="29"/>
  <c r="BD35" i="29"/>
  <c r="T35" i="29"/>
  <c r="D35" i="29"/>
  <c r="CN36" i="29"/>
  <c r="BV36" i="29"/>
  <c r="BD36" i="29"/>
  <c r="AL36" i="29"/>
  <c r="V36" i="29"/>
  <c r="T36" i="29"/>
  <c r="D36" i="29"/>
  <c r="CE36" i="29"/>
  <c r="AU36" i="29"/>
  <c r="Y36" i="29"/>
  <c r="G36" i="29" s="1"/>
  <c r="U36" i="29"/>
  <c r="C36" i="29" s="1"/>
  <c r="K36" i="29"/>
  <c r="BM36" i="29"/>
  <c r="AC36" i="29"/>
  <c r="W36" i="29"/>
  <c r="E36" i="29" s="1"/>
  <c r="CN39" i="29"/>
  <c r="BV39" i="29"/>
  <c r="BD39" i="29"/>
  <c r="AL39" i="29"/>
  <c r="V39" i="29"/>
  <c r="T39" i="29"/>
  <c r="D39" i="29"/>
  <c r="CE39" i="29"/>
  <c r="BM39" i="29"/>
  <c r="AU39" i="29"/>
  <c r="AC39" i="29"/>
  <c r="Y39" i="29"/>
  <c r="W39" i="29"/>
  <c r="U39" i="29"/>
  <c r="K39" i="29"/>
  <c r="G39" i="29"/>
  <c r="E39" i="29"/>
  <c r="C39" i="29"/>
  <c r="AC35" i="20"/>
  <c r="AG35" i="20" s="1"/>
  <c r="AI35" i="20" s="1"/>
  <c r="CN30" i="20"/>
  <c r="BV31" i="20"/>
  <c r="BM22" i="20"/>
  <c r="F19" i="28"/>
  <c r="F39" i="28"/>
  <c r="H39" i="28" s="1"/>
  <c r="F14" i="28"/>
  <c r="H14" i="28" s="1"/>
  <c r="F18" i="28"/>
  <c r="H18" i="28" s="1"/>
  <c r="K35" i="20"/>
  <c r="BM30" i="20"/>
  <c r="Y31" i="20"/>
  <c r="G31" i="20" s="1"/>
  <c r="CN22" i="20"/>
  <c r="V33" i="20"/>
  <c r="D33" i="20" s="1"/>
  <c r="K32" i="20"/>
  <c r="T32" i="20"/>
  <c r="K24" i="20"/>
  <c r="O24" i="20" s="1"/>
  <c r="Q24" i="20" s="1"/>
  <c r="W24" i="20"/>
  <c r="E24" i="20" s="1"/>
  <c r="AC24" i="20"/>
  <c r="BM24" i="20"/>
  <c r="V24" i="20"/>
  <c r="D24" i="20" s="1"/>
  <c r="BD24" i="20"/>
  <c r="AC19" i="20"/>
  <c r="K19" i="20"/>
  <c r="Y19" i="20"/>
  <c r="G19" i="20" s="1"/>
  <c r="V19" i="20"/>
  <c r="D19" i="20" s="1"/>
  <c r="BD19" i="20"/>
  <c r="CN19" i="20"/>
  <c r="K12" i="20"/>
  <c r="O12" i="20" s="1"/>
  <c r="Q12" i="20" s="1"/>
  <c r="W12" i="20"/>
  <c r="E12" i="20" s="1"/>
  <c r="AC12" i="20"/>
  <c r="BM12" i="20"/>
  <c r="V12" i="20"/>
  <c r="D12" i="20" s="1"/>
  <c r="BD12" i="20"/>
  <c r="T13" i="20"/>
  <c r="AL13" i="20"/>
  <c r="BV13" i="20"/>
  <c r="BZ13" i="20" s="1"/>
  <c r="CB13" i="20" s="1"/>
  <c r="U13" i="20"/>
  <c r="Y13" i="20"/>
  <c r="G13" i="20" s="1"/>
  <c r="AU13" i="20"/>
  <c r="CE36" i="20"/>
  <c r="T27" i="20"/>
  <c r="V21" i="20"/>
  <c r="D21" i="20" s="1"/>
  <c r="BD21" i="20"/>
  <c r="CN21" i="20"/>
  <c r="K21" i="20"/>
  <c r="W21" i="20"/>
  <c r="E21" i="20" s="1"/>
  <c r="AC21" i="20"/>
  <c r="U18" i="20"/>
  <c r="X18" i="20" s="1"/>
  <c r="Y18" i="20"/>
  <c r="G18" i="20" s="1"/>
  <c r="AU18" i="20"/>
  <c r="AY18" i="20" s="1"/>
  <c r="BA18" i="20" s="1"/>
  <c r="CN18" i="20"/>
  <c r="T18" i="20"/>
  <c r="AL18" i="20"/>
  <c r="U14" i="20"/>
  <c r="X14" i="20" s="1"/>
  <c r="Y14" i="20"/>
  <c r="G14" i="20" s="1"/>
  <c r="AU14" i="20"/>
  <c r="AY14" i="20" s="1"/>
  <c r="BA14" i="20" s="1"/>
  <c r="CE14" i="20"/>
  <c r="T14" i="20"/>
  <c r="AL14" i="20"/>
  <c r="T15" i="20"/>
  <c r="AL15" i="20"/>
  <c r="BV15" i="20"/>
  <c r="U15" i="20"/>
  <c r="C15" i="20" s="1"/>
  <c r="F15" i="20" s="1"/>
  <c r="Y15" i="20"/>
  <c r="G15" i="20" s="1"/>
  <c r="AU15" i="20"/>
  <c r="T11" i="20"/>
  <c r="AL11" i="20"/>
  <c r="BV11" i="20"/>
  <c r="U11" i="20"/>
  <c r="C11" i="20" s="1"/>
  <c r="Y11" i="20"/>
  <c r="G11" i="20" s="1"/>
  <c r="AU11" i="20"/>
  <c r="K32" i="22"/>
  <c r="O32" i="22" s="1"/>
  <c r="Q32" i="22" s="1"/>
  <c r="AC32" i="22"/>
  <c r="D32" i="22"/>
  <c r="BD32" i="22"/>
  <c r="AL31" i="22"/>
  <c r="AP31" i="22" s="1"/>
  <c r="AR31" i="22" s="1"/>
  <c r="U31" i="22"/>
  <c r="C31" i="22" s="1"/>
  <c r="AU31" i="22"/>
  <c r="K23" i="22"/>
  <c r="O23" i="22" s="1"/>
  <c r="Q23" i="22" s="1"/>
  <c r="AC23" i="22"/>
  <c r="D23" i="22"/>
  <c r="BD23" i="22"/>
  <c r="F37" i="26"/>
  <c r="F36" i="26"/>
  <c r="F27" i="26"/>
  <c r="H27" i="26" s="1"/>
  <c r="F23" i="26"/>
  <c r="F12" i="26"/>
  <c r="H12" i="26" s="1"/>
  <c r="F17" i="26"/>
  <c r="F9" i="26"/>
  <c r="H9" i="26" s="1"/>
  <c r="F39" i="26"/>
  <c r="H39" i="26" s="1"/>
  <c r="F33" i="26"/>
  <c r="H33" i="26" s="1"/>
  <c r="F32" i="26"/>
  <c r="H32" i="26" s="1"/>
  <c r="F24" i="26"/>
  <c r="H24" i="26" s="1"/>
  <c r="F25" i="26"/>
  <c r="H25" i="26" s="1"/>
  <c r="F18" i="26"/>
  <c r="H18" i="26" s="1"/>
  <c r="AY38" i="28"/>
  <c r="BA38" i="28" s="1"/>
  <c r="BQ38" i="28"/>
  <c r="BS38" i="28" s="1"/>
  <c r="AP38" i="28"/>
  <c r="AR38" i="28" s="1"/>
  <c r="BZ38" i="28"/>
  <c r="CB38" i="28" s="1"/>
  <c r="BZ37" i="28"/>
  <c r="CB37" i="28" s="1"/>
  <c r="AP37" i="28"/>
  <c r="AR37" i="28" s="1"/>
  <c r="CR37" i="28"/>
  <c r="CT37" i="28" s="1"/>
  <c r="BQ37" i="28"/>
  <c r="BS37" i="28" s="1"/>
  <c r="CR36" i="28"/>
  <c r="CT36" i="28" s="1"/>
  <c r="O36" i="28"/>
  <c r="Q36" i="28" s="1"/>
  <c r="AG36" i="28"/>
  <c r="AI36" i="28" s="1"/>
  <c r="BQ36" i="28"/>
  <c r="BS36" i="28" s="1"/>
  <c r="AY32" i="28"/>
  <c r="BA32" i="28" s="1"/>
  <c r="CI32" i="28"/>
  <c r="CK32" i="28" s="1"/>
  <c r="AP32" i="28"/>
  <c r="AR32" i="28" s="1"/>
  <c r="BZ32" i="28"/>
  <c r="CB32" i="28" s="1"/>
  <c r="CI28" i="28"/>
  <c r="CK28" i="28" s="1"/>
  <c r="AP28" i="28"/>
  <c r="AR28" i="28" s="1"/>
  <c r="BZ28" i="28"/>
  <c r="CB28" i="28" s="1"/>
  <c r="BZ33" i="28"/>
  <c r="CB33" i="28" s="1"/>
  <c r="X33" i="28"/>
  <c r="Z33" i="28" s="1"/>
  <c r="O33" i="28"/>
  <c r="Q33" i="28" s="1"/>
  <c r="AG33" i="28"/>
  <c r="AI33" i="28" s="1"/>
  <c r="BH33" i="28"/>
  <c r="BJ33" i="28" s="1"/>
  <c r="BQ33" i="28"/>
  <c r="BS33" i="28" s="1"/>
  <c r="CR29" i="28"/>
  <c r="CT29" i="28" s="1"/>
  <c r="O29" i="28"/>
  <c r="Q29" i="28" s="1"/>
  <c r="AG29" i="28"/>
  <c r="AI29" i="28" s="1"/>
  <c r="BQ29" i="28"/>
  <c r="BS29" i="28" s="1"/>
  <c r="AY24" i="28"/>
  <c r="BA24" i="28" s="1"/>
  <c r="CI24" i="28"/>
  <c r="CK24" i="28" s="1"/>
  <c r="AP24" i="28"/>
  <c r="AR24" i="28" s="1"/>
  <c r="BZ24" i="28"/>
  <c r="CB24" i="28" s="1"/>
  <c r="CI20" i="28"/>
  <c r="CK20" i="28" s="1"/>
  <c r="AP20" i="28"/>
  <c r="AR20" i="28" s="1"/>
  <c r="BZ20" i="28"/>
  <c r="CB20" i="28" s="1"/>
  <c r="BH23" i="28"/>
  <c r="BJ23" i="28" s="1"/>
  <c r="CR23" i="28"/>
  <c r="CT23" i="28" s="1"/>
  <c r="O23" i="28"/>
  <c r="Q23" i="28" s="1"/>
  <c r="AG23" i="28"/>
  <c r="AI23" i="28" s="1"/>
  <c r="BQ23" i="28"/>
  <c r="BS23" i="28" s="1"/>
  <c r="CR19" i="28"/>
  <c r="CT19" i="28" s="1"/>
  <c r="O19" i="28"/>
  <c r="Q19" i="28" s="1"/>
  <c r="BQ19" i="28"/>
  <c r="BS19" i="28" s="1"/>
  <c r="AY15" i="28"/>
  <c r="BA15" i="28" s="1"/>
  <c r="CI15" i="28"/>
  <c r="CK15" i="28" s="1"/>
  <c r="AP15" i="28"/>
  <c r="AR15" i="28" s="1"/>
  <c r="BZ15" i="28"/>
  <c r="CB15" i="28" s="1"/>
  <c r="AY11" i="28"/>
  <c r="BA11" i="28" s="1"/>
  <c r="CI11" i="28"/>
  <c r="CK11" i="28" s="1"/>
  <c r="AP11" i="28"/>
  <c r="AR11" i="28" s="1"/>
  <c r="BZ11" i="28"/>
  <c r="CB11" i="28" s="1"/>
  <c r="CR16" i="28"/>
  <c r="CT16" i="28" s="1"/>
  <c r="AG16" i="28"/>
  <c r="AI16" i="28" s="1"/>
  <c r="BQ16" i="28"/>
  <c r="BS16" i="28" s="1"/>
  <c r="BH12" i="28"/>
  <c r="BJ12" i="28" s="1"/>
  <c r="CR12" i="28"/>
  <c r="CT12" i="28" s="1"/>
  <c r="O12" i="28"/>
  <c r="Q12" i="28" s="1"/>
  <c r="AG12" i="28"/>
  <c r="AI12" i="28" s="1"/>
  <c r="BQ12" i="28"/>
  <c r="BS12" i="28" s="1"/>
  <c r="CR39" i="28"/>
  <c r="CT39" i="28" s="1"/>
  <c r="BZ39" i="28"/>
  <c r="CB39" i="28" s="1"/>
  <c r="O39" i="28"/>
  <c r="Q39" i="28" s="1"/>
  <c r="X39" i="28"/>
  <c r="Z39" i="28" s="1"/>
  <c r="AG39" i="28"/>
  <c r="AI39" i="28" s="1"/>
  <c r="BQ39" i="28"/>
  <c r="BS39" i="28" s="1"/>
  <c r="AY35" i="28"/>
  <c r="BA35" i="28" s="1"/>
  <c r="CI35" i="28"/>
  <c r="CK35" i="28" s="1"/>
  <c r="AP35" i="28"/>
  <c r="AR35" i="28" s="1"/>
  <c r="BZ35" i="28"/>
  <c r="CB35" i="28" s="1"/>
  <c r="AY34" i="28"/>
  <c r="BA34" i="28" s="1"/>
  <c r="AG34" i="28"/>
  <c r="AI34" i="28" s="1"/>
  <c r="AY30" i="28"/>
  <c r="BA30" i="28" s="1"/>
  <c r="CI30" i="28"/>
  <c r="CK30" i="28" s="1"/>
  <c r="AP30" i="28"/>
  <c r="AR30" i="28" s="1"/>
  <c r="BZ30" i="28"/>
  <c r="CB30" i="28" s="1"/>
  <c r="AY26" i="28"/>
  <c r="BA26" i="28" s="1"/>
  <c r="CI26" i="28"/>
  <c r="CK26" i="28" s="1"/>
  <c r="AP26" i="28"/>
  <c r="AR26" i="28" s="1"/>
  <c r="BZ26" i="28"/>
  <c r="CB26" i="28" s="1"/>
  <c r="BH31" i="28"/>
  <c r="BJ31" i="28" s="1"/>
  <c r="X31" i="28"/>
  <c r="Z31" i="28" s="1"/>
  <c r="AG31" i="28"/>
  <c r="AI31" i="28" s="1"/>
  <c r="BH27" i="28"/>
  <c r="BJ27" i="28" s="1"/>
  <c r="CR27" i="28"/>
  <c r="CT27" i="28" s="1"/>
  <c r="X27" i="28"/>
  <c r="O27" i="28"/>
  <c r="Q27" i="28" s="1"/>
  <c r="AG27" i="28"/>
  <c r="AI27" i="28" s="1"/>
  <c r="BQ27" i="28"/>
  <c r="BS27" i="28" s="1"/>
  <c r="AY22" i="28"/>
  <c r="BA22" i="28" s="1"/>
  <c r="AP22" i="28"/>
  <c r="AR22" i="28" s="1"/>
  <c r="BZ22" i="28"/>
  <c r="CB22" i="28" s="1"/>
  <c r="BH25" i="28"/>
  <c r="BJ25" i="28" s="1"/>
  <c r="X25" i="28"/>
  <c r="O25" i="28"/>
  <c r="Q25" i="28" s="1"/>
  <c r="AG25" i="28"/>
  <c r="AI25" i="28" s="1"/>
  <c r="BH21" i="28"/>
  <c r="BJ21" i="28" s="1"/>
  <c r="X21" i="28"/>
  <c r="O21" i="28"/>
  <c r="Q21" i="28" s="1"/>
  <c r="BQ21" i="28"/>
  <c r="BS21" i="28" s="1"/>
  <c r="AY17" i="28"/>
  <c r="BA17" i="28" s="1"/>
  <c r="CI17" i="28"/>
  <c r="CK17" i="28" s="1"/>
  <c r="BZ17" i="28"/>
  <c r="CB17" i="28" s="1"/>
  <c r="AY13" i="28"/>
  <c r="BA13" i="28" s="1"/>
  <c r="CI13" i="28"/>
  <c r="CK13" i="28" s="1"/>
  <c r="AP13" i="28"/>
  <c r="AR13" i="28" s="1"/>
  <c r="BZ13" i="28"/>
  <c r="CB13" i="28" s="1"/>
  <c r="AZ40" i="28"/>
  <c r="AY9" i="28"/>
  <c r="BA9" i="28" s="1"/>
  <c r="CH40" i="28"/>
  <c r="F9" i="28"/>
  <c r="AO40" i="28"/>
  <c r="CA40" i="28"/>
  <c r="BZ9" i="28"/>
  <c r="AY18" i="28"/>
  <c r="BA18" i="28" s="1"/>
  <c r="CI18" i="28"/>
  <c r="CK18" i="28" s="1"/>
  <c r="AP18" i="28"/>
  <c r="AR18" i="28" s="1"/>
  <c r="BZ18" i="28"/>
  <c r="CB18" i="28" s="1"/>
  <c r="BH14" i="28"/>
  <c r="BJ14" i="28" s="1"/>
  <c r="CR14" i="28"/>
  <c r="CT14" i="28" s="1"/>
  <c r="X14" i="28"/>
  <c r="Z14" i="28" s="1"/>
  <c r="O14" i="28"/>
  <c r="Q14" i="28" s="1"/>
  <c r="AG14" i="28"/>
  <c r="AI14" i="28" s="1"/>
  <c r="BQ14" i="28"/>
  <c r="BS14" i="28" s="1"/>
  <c r="BH10" i="28"/>
  <c r="BJ10" i="28" s="1"/>
  <c r="CR10" i="28"/>
  <c r="CT10" i="28" s="1"/>
  <c r="X10" i="28"/>
  <c r="Z10" i="28" s="1"/>
  <c r="O10" i="28"/>
  <c r="Q10" i="28" s="1"/>
  <c r="AG10" i="28"/>
  <c r="AI10" i="28" s="1"/>
  <c r="BQ10" i="28"/>
  <c r="BS10" i="28" s="1"/>
  <c r="X38" i="28"/>
  <c r="Z38" i="28" s="1"/>
  <c r="CI38" i="28"/>
  <c r="CK38" i="28" s="1"/>
  <c r="BH38" i="28"/>
  <c r="BJ38" i="28" s="1"/>
  <c r="CR38" i="28"/>
  <c r="CT38" i="28" s="1"/>
  <c r="AG37" i="28"/>
  <c r="AI37" i="28" s="1"/>
  <c r="AY37" i="28"/>
  <c r="BA37" i="28" s="1"/>
  <c r="CI37" i="28"/>
  <c r="CK37" i="28" s="1"/>
  <c r="AP36" i="28"/>
  <c r="AR36" i="28" s="1"/>
  <c r="AY36" i="28"/>
  <c r="BA36" i="28" s="1"/>
  <c r="X32" i="28"/>
  <c r="Z32" i="28" s="1"/>
  <c r="BQ32" i="28"/>
  <c r="BS32" i="28" s="1"/>
  <c r="BH32" i="28"/>
  <c r="BJ32" i="28" s="1"/>
  <c r="CR32" i="28"/>
  <c r="CT32" i="28" s="1"/>
  <c r="AG28" i="28"/>
  <c r="AI28" i="28" s="1"/>
  <c r="BQ28" i="28"/>
  <c r="BS28" i="28" s="1"/>
  <c r="BH28" i="28"/>
  <c r="BJ28" i="28" s="1"/>
  <c r="CR28" i="28"/>
  <c r="CT28" i="28" s="1"/>
  <c r="AP33" i="28"/>
  <c r="AR33" i="28" s="1"/>
  <c r="CR33" i="28"/>
  <c r="CT33" i="28" s="1"/>
  <c r="CI33" i="28"/>
  <c r="CK33" i="28" s="1"/>
  <c r="AP29" i="28"/>
  <c r="AR29" i="28" s="1"/>
  <c r="AY29" i="28"/>
  <c r="BA29" i="28" s="1"/>
  <c r="X24" i="28"/>
  <c r="Z24" i="28" s="1"/>
  <c r="BQ24" i="28"/>
  <c r="BS24" i="28" s="1"/>
  <c r="BH24" i="28"/>
  <c r="BJ24" i="28" s="1"/>
  <c r="CR24" i="28"/>
  <c r="CT24" i="28" s="1"/>
  <c r="AG20" i="28"/>
  <c r="AI20" i="28" s="1"/>
  <c r="BQ20" i="28"/>
  <c r="BS20" i="28" s="1"/>
  <c r="BH20" i="28"/>
  <c r="BJ20" i="28" s="1"/>
  <c r="CR20" i="28"/>
  <c r="CT20" i="28" s="1"/>
  <c r="AP23" i="28"/>
  <c r="AR23" i="28" s="1"/>
  <c r="AY23" i="28"/>
  <c r="BA23" i="28" s="1"/>
  <c r="CI23" i="28"/>
  <c r="CK23" i="28" s="1"/>
  <c r="AP19" i="28"/>
  <c r="AR19" i="28" s="1"/>
  <c r="AY19" i="28"/>
  <c r="BA19" i="28" s="1"/>
  <c r="X15" i="28"/>
  <c r="Z15" i="28" s="1"/>
  <c r="BQ15" i="28"/>
  <c r="BS15" i="28" s="1"/>
  <c r="BH15" i="28"/>
  <c r="BJ15" i="28" s="1"/>
  <c r="CR15" i="28"/>
  <c r="CT15" i="28" s="1"/>
  <c r="AG11" i="28"/>
  <c r="AI11" i="28" s="1"/>
  <c r="BQ11" i="28"/>
  <c r="BS11" i="28" s="1"/>
  <c r="BH11" i="28"/>
  <c r="BJ11" i="28" s="1"/>
  <c r="CR11" i="28"/>
  <c r="CT11" i="28" s="1"/>
  <c r="CT4" i="28"/>
  <c r="CB4" i="28"/>
  <c r="BJ4" i="28"/>
  <c r="AR4" i="28"/>
  <c r="CK4" i="28"/>
  <c r="BS4" i="28"/>
  <c r="BA4" i="28"/>
  <c r="AI4" i="28"/>
  <c r="AP16" i="28"/>
  <c r="AR16" i="28" s="1"/>
  <c r="BZ16" i="28"/>
  <c r="CB16" i="28" s="1"/>
  <c r="AY16" i="28"/>
  <c r="BA16" i="28" s="1"/>
  <c r="AP12" i="28"/>
  <c r="AR12" i="28" s="1"/>
  <c r="BZ12" i="28"/>
  <c r="CB12" i="28" s="1"/>
  <c r="AY12" i="28"/>
  <c r="BA12" i="28" s="1"/>
  <c r="CI12" i="28"/>
  <c r="CK12" i="28" s="1"/>
  <c r="BH39" i="28"/>
  <c r="BJ39" i="28" s="1"/>
  <c r="AP39" i="28"/>
  <c r="AR39" i="28" s="1"/>
  <c r="AY39" i="28"/>
  <c r="BA39" i="28" s="1"/>
  <c r="CI39" i="28"/>
  <c r="CK39" i="28" s="1"/>
  <c r="AG35" i="28"/>
  <c r="AI35" i="28" s="1"/>
  <c r="BQ35" i="28"/>
  <c r="BS35" i="28" s="1"/>
  <c r="BH35" i="28"/>
  <c r="BJ35" i="28" s="1"/>
  <c r="CR35" i="28"/>
  <c r="CT35" i="28" s="1"/>
  <c r="X34" i="28"/>
  <c r="Z34" i="28" s="1"/>
  <c r="O34" i="28"/>
  <c r="Q34" i="28" s="1"/>
  <c r="BH34" i="28"/>
  <c r="BJ34" i="28" s="1"/>
  <c r="CI34" i="28"/>
  <c r="CK34" i="28" s="1"/>
  <c r="O30" i="28"/>
  <c r="Q30" i="28" s="1"/>
  <c r="BQ30" i="28"/>
  <c r="BS30" i="28" s="1"/>
  <c r="CR30" i="28"/>
  <c r="CT30" i="28" s="1"/>
  <c r="X26" i="28"/>
  <c r="Z26" i="28" s="1"/>
  <c r="O26" i="28"/>
  <c r="Q26" i="28" s="1"/>
  <c r="BQ26" i="28"/>
  <c r="BS26" i="28" s="1"/>
  <c r="BH26" i="28"/>
  <c r="BJ26" i="28" s="1"/>
  <c r="CR26" i="28"/>
  <c r="CT26" i="28" s="1"/>
  <c r="BZ31" i="28"/>
  <c r="CB31" i="28" s="1"/>
  <c r="AY31" i="28"/>
  <c r="BA31" i="28" s="1"/>
  <c r="CI31" i="28"/>
  <c r="CK31" i="28" s="1"/>
  <c r="CI27" i="28"/>
  <c r="CK27" i="28" s="1"/>
  <c r="O22" i="28"/>
  <c r="Q22" i="28" s="1"/>
  <c r="AG22" i="28"/>
  <c r="AI22" i="28" s="1"/>
  <c r="BQ22" i="28"/>
  <c r="BS22" i="28" s="1"/>
  <c r="BH22" i="28"/>
  <c r="BJ22" i="28" s="1"/>
  <c r="CR22" i="28"/>
  <c r="CT22" i="28" s="1"/>
  <c r="AP25" i="28"/>
  <c r="AR25" i="28" s="1"/>
  <c r="BZ25" i="28"/>
  <c r="CB25" i="28" s="1"/>
  <c r="AY25" i="28"/>
  <c r="BA25" i="28" s="1"/>
  <c r="CI25" i="28"/>
  <c r="CK25" i="28" s="1"/>
  <c r="BZ21" i="28"/>
  <c r="CB21" i="28" s="1"/>
  <c r="CI21" i="28"/>
  <c r="CK21" i="28" s="1"/>
  <c r="O17" i="28"/>
  <c r="Q17" i="28" s="1"/>
  <c r="BQ17" i="28"/>
  <c r="BS17" i="28" s="1"/>
  <c r="AP17" i="28"/>
  <c r="AR17" i="28" s="1"/>
  <c r="CR17" i="28"/>
  <c r="CT17" i="28" s="1"/>
  <c r="X13" i="28"/>
  <c r="Z13" i="28" s="1"/>
  <c r="O13" i="28"/>
  <c r="Q13" i="28" s="1"/>
  <c r="AG13" i="28"/>
  <c r="AI13" i="28" s="1"/>
  <c r="BQ13" i="28"/>
  <c r="BS13" i="28" s="1"/>
  <c r="BH13" i="28"/>
  <c r="BJ13" i="28" s="1"/>
  <c r="CR13" i="28"/>
  <c r="CT13" i="28" s="1"/>
  <c r="W40" i="28"/>
  <c r="L40" i="28"/>
  <c r="O9" i="28"/>
  <c r="AH40" i="28"/>
  <c r="BO40" i="28"/>
  <c r="BQ9" i="28"/>
  <c r="BG40" i="28"/>
  <c r="CS40" i="28"/>
  <c r="CR9" i="28"/>
  <c r="CT9" i="28" s="1"/>
  <c r="X18" i="28"/>
  <c r="Z18" i="28" s="1"/>
  <c r="O18" i="28"/>
  <c r="Q18" i="28" s="1"/>
  <c r="AG18" i="28"/>
  <c r="AI18" i="28" s="1"/>
  <c r="BQ18" i="28"/>
  <c r="BS18" i="28" s="1"/>
  <c r="BH18" i="28"/>
  <c r="BJ18" i="28" s="1"/>
  <c r="CR18" i="28"/>
  <c r="CT18" i="28" s="1"/>
  <c r="AP14" i="28"/>
  <c r="AR14" i="28" s="1"/>
  <c r="BZ14" i="28"/>
  <c r="CB14" i="28" s="1"/>
  <c r="AY14" i="28"/>
  <c r="BA14" i="28" s="1"/>
  <c r="CI14" i="28"/>
  <c r="CK14" i="28" s="1"/>
  <c r="AP10" i="28"/>
  <c r="AR10" i="28" s="1"/>
  <c r="BZ10" i="28"/>
  <c r="CB10" i="28" s="1"/>
  <c r="AY10" i="28"/>
  <c r="BA10" i="28" s="1"/>
  <c r="CI10" i="28"/>
  <c r="CK10" i="28" s="1"/>
  <c r="Y37" i="20"/>
  <c r="G37" i="20" s="1"/>
  <c r="D37" i="20"/>
  <c r="BM37" i="20"/>
  <c r="T34" i="20"/>
  <c r="U34" i="20"/>
  <c r="C34" i="20" s="1"/>
  <c r="AU34" i="20"/>
  <c r="AY34" i="20" s="1"/>
  <c r="BA34" i="20" s="1"/>
  <c r="W35" i="20"/>
  <c r="E35" i="20" s="1"/>
  <c r="BM35" i="20"/>
  <c r="V35" i="20"/>
  <c r="D35" i="20" s="1"/>
  <c r="CN35" i="20"/>
  <c r="W30" i="20"/>
  <c r="E30" i="20" s="1"/>
  <c r="V30" i="20"/>
  <c r="D30" i="20" s="1"/>
  <c r="T31" i="20"/>
  <c r="CE31" i="20"/>
  <c r="CI31" i="20" s="1"/>
  <c r="CK31" i="20" s="1"/>
  <c r="W22" i="20"/>
  <c r="E22" i="20" s="1"/>
  <c r="V22" i="20"/>
  <c r="D22" i="20" s="1"/>
  <c r="V35" i="22"/>
  <c r="D35" i="22" s="1"/>
  <c r="T36" i="22"/>
  <c r="W36" i="22"/>
  <c r="E36" i="22" s="1"/>
  <c r="W27" i="22"/>
  <c r="E27" i="22" s="1"/>
  <c r="V27" i="22"/>
  <c r="D27" i="22" s="1"/>
  <c r="T15" i="24"/>
  <c r="BV15" i="24"/>
  <c r="BZ15" i="24" s="1"/>
  <c r="CB15" i="24" s="1"/>
  <c r="Y15" i="24"/>
  <c r="G15" i="24" s="1"/>
  <c r="Q4" i="27"/>
  <c r="Z4" i="27"/>
  <c r="CE11" i="27"/>
  <c r="BM11" i="27"/>
  <c r="AU11" i="27"/>
  <c r="AC11" i="27"/>
  <c r="Y11" i="27"/>
  <c r="W11" i="27"/>
  <c r="U11" i="27"/>
  <c r="K11" i="27"/>
  <c r="G11" i="27"/>
  <c r="E11" i="27"/>
  <c r="C11" i="27"/>
  <c r="CN11" i="27"/>
  <c r="BV11" i="27"/>
  <c r="BD11" i="27"/>
  <c r="AL11" i="27"/>
  <c r="V11" i="27"/>
  <c r="T11" i="27"/>
  <c r="D11" i="27"/>
  <c r="CE15" i="27"/>
  <c r="BM15" i="27"/>
  <c r="AU15" i="27"/>
  <c r="AC15" i="27"/>
  <c r="Y15" i="27"/>
  <c r="W15" i="27"/>
  <c r="U15" i="27"/>
  <c r="K15" i="27"/>
  <c r="G15" i="27"/>
  <c r="E15" i="27"/>
  <c r="C15" i="27"/>
  <c r="CN15" i="27"/>
  <c r="BV15" i="27"/>
  <c r="BD15" i="27"/>
  <c r="AL15" i="27"/>
  <c r="V15" i="27"/>
  <c r="T15" i="27"/>
  <c r="D15" i="27"/>
  <c r="CE19" i="27"/>
  <c r="BM19" i="27"/>
  <c r="AU19" i="27"/>
  <c r="AC19" i="27"/>
  <c r="Y19" i="27"/>
  <c r="W19" i="27"/>
  <c r="U19" i="27"/>
  <c r="K19" i="27"/>
  <c r="G19" i="27"/>
  <c r="E19" i="27"/>
  <c r="C19" i="27"/>
  <c r="CN19" i="27"/>
  <c r="BV19" i="27"/>
  <c r="BD19" i="27"/>
  <c r="AL19" i="27"/>
  <c r="V19" i="27"/>
  <c r="T19" i="27"/>
  <c r="D19" i="27"/>
  <c r="CN12" i="27"/>
  <c r="BV12" i="27"/>
  <c r="BD12" i="27"/>
  <c r="AL12" i="27"/>
  <c r="V12" i="27"/>
  <c r="T12" i="27"/>
  <c r="D12" i="27"/>
  <c r="CE12" i="27"/>
  <c r="BM12" i="27"/>
  <c r="AU12" i="27"/>
  <c r="AC12" i="27"/>
  <c r="Y12" i="27"/>
  <c r="W12" i="27"/>
  <c r="U12" i="27"/>
  <c r="K12" i="27"/>
  <c r="G12" i="27"/>
  <c r="E12" i="27"/>
  <c r="C12" i="27"/>
  <c r="CN16" i="27"/>
  <c r="BV16" i="27"/>
  <c r="BD16" i="27"/>
  <c r="AL16" i="27"/>
  <c r="V16" i="27"/>
  <c r="T16" i="27"/>
  <c r="D16" i="27"/>
  <c r="CE16" i="27"/>
  <c r="BM16" i="27"/>
  <c r="AU16" i="27"/>
  <c r="AC16" i="27"/>
  <c r="Y16" i="27"/>
  <c r="W16" i="27"/>
  <c r="U16" i="27"/>
  <c r="K16" i="27"/>
  <c r="G16" i="27"/>
  <c r="E16" i="27"/>
  <c r="C16" i="27"/>
  <c r="CE20" i="27"/>
  <c r="BM20" i="27"/>
  <c r="CN20" i="27"/>
  <c r="BV20" i="27"/>
  <c r="BD20" i="27"/>
  <c r="AL20" i="27"/>
  <c r="AU20" i="27"/>
  <c r="Y20" i="27"/>
  <c r="V20" i="27"/>
  <c r="T20" i="27"/>
  <c r="D20" i="27"/>
  <c r="AC20" i="27"/>
  <c r="W20" i="27"/>
  <c r="U20" i="27"/>
  <c r="K20" i="27"/>
  <c r="G20" i="27"/>
  <c r="E20" i="27"/>
  <c r="C20" i="27"/>
  <c r="CE24" i="27"/>
  <c r="BM24" i="27"/>
  <c r="AU24" i="27"/>
  <c r="AC24" i="27"/>
  <c r="Y24" i="27"/>
  <c r="W24" i="27"/>
  <c r="U24" i="27"/>
  <c r="K24" i="27"/>
  <c r="G24" i="27"/>
  <c r="E24" i="27"/>
  <c r="C24" i="27"/>
  <c r="CN24" i="27"/>
  <c r="BV24" i="27"/>
  <c r="BD24" i="27"/>
  <c r="AL24" i="27"/>
  <c r="V24" i="27"/>
  <c r="T24" i="27"/>
  <c r="D24" i="27"/>
  <c r="CE28" i="27"/>
  <c r="BM28" i="27"/>
  <c r="AU28" i="27"/>
  <c r="AC28" i="27"/>
  <c r="Y28" i="27"/>
  <c r="G28" i="27" s="1"/>
  <c r="W28" i="27"/>
  <c r="U28" i="27"/>
  <c r="C28" i="27" s="1"/>
  <c r="CN28" i="27"/>
  <c r="BD28" i="27"/>
  <c r="T28" i="27"/>
  <c r="K28" i="27"/>
  <c r="E28" i="27"/>
  <c r="BV28" i="27"/>
  <c r="AL28" i="27"/>
  <c r="V28" i="27"/>
  <c r="D28" i="27" s="1"/>
  <c r="CN23" i="27"/>
  <c r="BV23" i="27"/>
  <c r="BD23" i="27"/>
  <c r="AL23" i="27"/>
  <c r="V23" i="27"/>
  <c r="T23" i="27"/>
  <c r="D23" i="27"/>
  <c r="CE23" i="27"/>
  <c r="BM23" i="27"/>
  <c r="AU23" i="27"/>
  <c r="AC23" i="27"/>
  <c r="Y23" i="27"/>
  <c r="W23" i="27"/>
  <c r="U23" i="27"/>
  <c r="K23" i="27"/>
  <c r="G23" i="27"/>
  <c r="E23" i="27"/>
  <c r="C23" i="27"/>
  <c r="CN27" i="27"/>
  <c r="BV27" i="27"/>
  <c r="BD27" i="27"/>
  <c r="AL27" i="27"/>
  <c r="V27" i="27"/>
  <c r="T27" i="27"/>
  <c r="D27" i="27"/>
  <c r="CE27" i="27"/>
  <c r="BM27" i="27"/>
  <c r="AU27" i="27"/>
  <c r="AC27" i="27"/>
  <c r="Y27" i="27"/>
  <c r="W27" i="27"/>
  <c r="U27" i="27"/>
  <c r="K27" i="27"/>
  <c r="G27" i="27"/>
  <c r="E27" i="27"/>
  <c r="C27" i="27"/>
  <c r="CE33" i="27"/>
  <c r="BM33" i="27"/>
  <c r="AU33" i="27"/>
  <c r="AC33" i="27"/>
  <c r="Y33" i="27"/>
  <c r="W33" i="27"/>
  <c r="U33" i="27"/>
  <c r="K33" i="27"/>
  <c r="G33" i="27"/>
  <c r="E33" i="27"/>
  <c r="C33" i="27"/>
  <c r="CN33" i="27"/>
  <c r="BD33" i="27"/>
  <c r="T33" i="27"/>
  <c r="BV33" i="27"/>
  <c r="AL33" i="27"/>
  <c r="V33" i="27"/>
  <c r="D33" i="27" s="1"/>
  <c r="CN30" i="27"/>
  <c r="BV30" i="27"/>
  <c r="BD30" i="27"/>
  <c r="BM30" i="27"/>
  <c r="AL30" i="27"/>
  <c r="V30" i="27"/>
  <c r="T30" i="27"/>
  <c r="D30" i="27"/>
  <c r="CE30" i="27"/>
  <c r="AU30" i="27"/>
  <c r="AC30" i="27"/>
  <c r="Y30" i="27"/>
  <c r="W30" i="27"/>
  <c r="U30" i="27"/>
  <c r="K30" i="27"/>
  <c r="G30" i="27"/>
  <c r="E30" i="27"/>
  <c r="C30" i="27"/>
  <c r="CE35" i="27"/>
  <c r="BM35" i="27"/>
  <c r="AU35" i="27"/>
  <c r="AC35" i="27"/>
  <c r="Y35" i="27"/>
  <c r="W35" i="27"/>
  <c r="U35" i="27"/>
  <c r="K35" i="27"/>
  <c r="G35" i="27"/>
  <c r="E35" i="27"/>
  <c r="C35" i="27"/>
  <c r="BV35" i="27"/>
  <c r="AL35" i="27"/>
  <c r="V35" i="27"/>
  <c r="CN35" i="27"/>
  <c r="BD35" i="27"/>
  <c r="T35" i="27"/>
  <c r="D35" i="27"/>
  <c r="CN34" i="27"/>
  <c r="BV34" i="27"/>
  <c r="BD34" i="27"/>
  <c r="AL34" i="27"/>
  <c r="V34" i="27"/>
  <c r="T34" i="27"/>
  <c r="D34" i="27"/>
  <c r="BM34" i="27"/>
  <c r="AC34" i="27"/>
  <c r="W34" i="27"/>
  <c r="CE34" i="27"/>
  <c r="AU34" i="27"/>
  <c r="Y34" i="27"/>
  <c r="G34" i="27" s="1"/>
  <c r="U34" i="27"/>
  <c r="C34" i="27" s="1"/>
  <c r="K34" i="27"/>
  <c r="E34" i="27"/>
  <c r="CE39" i="27"/>
  <c r="BM39" i="27"/>
  <c r="AU39" i="27"/>
  <c r="AC39" i="27"/>
  <c r="Y39" i="27"/>
  <c r="W39" i="27"/>
  <c r="U39" i="27"/>
  <c r="K39" i="27"/>
  <c r="G39" i="27"/>
  <c r="E39" i="27"/>
  <c r="C39" i="27"/>
  <c r="BV39" i="27"/>
  <c r="AL39" i="27"/>
  <c r="V39" i="27"/>
  <c r="CN39" i="27"/>
  <c r="BD39" i="27"/>
  <c r="T39" i="27"/>
  <c r="D39" i="27"/>
  <c r="W26" i="20"/>
  <c r="E26" i="20" s="1"/>
  <c r="AL27" i="20"/>
  <c r="AP27" i="20" s="1"/>
  <c r="AR27" i="20" s="1"/>
  <c r="CE27" i="20"/>
  <c r="T25" i="20"/>
  <c r="CE9" i="27"/>
  <c r="BM9" i="27"/>
  <c r="AU9" i="27"/>
  <c r="AC9" i="27"/>
  <c r="Y9" i="27"/>
  <c r="W9" i="27"/>
  <c r="U9" i="27"/>
  <c r="K9" i="27"/>
  <c r="G9" i="27"/>
  <c r="E9" i="27"/>
  <c r="C9" i="27"/>
  <c r="CN9" i="27"/>
  <c r="BV9" i="27"/>
  <c r="BD9" i="27"/>
  <c r="AL9" i="27"/>
  <c r="V9" i="27"/>
  <c r="T9" i="27"/>
  <c r="D9" i="27"/>
  <c r="CE13" i="27"/>
  <c r="BM13" i="27"/>
  <c r="AU13" i="27"/>
  <c r="AC13" i="27"/>
  <c r="Y13" i="27"/>
  <c r="W13" i="27"/>
  <c r="U13" i="27"/>
  <c r="K13" i="27"/>
  <c r="G13" i="27"/>
  <c r="E13" i="27"/>
  <c r="C13" i="27"/>
  <c r="CN13" i="27"/>
  <c r="BV13" i="27"/>
  <c r="BD13" i="27"/>
  <c r="AL13" i="27"/>
  <c r="V13" i="27"/>
  <c r="T13" i="27"/>
  <c r="D13" i="27"/>
  <c r="CE17" i="27"/>
  <c r="BM17" i="27"/>
  <c r="AU17" i="27"/>
  <c r="AC17" i="27"/>
  <c r="Y17" i="27"/>
  <c r="W17" i="27"/>
  <c r="U17" i="27"/>
  <c r="K17" i="27"/>
  <c r="G17" i="27"/>
  <c r="E17" i="27"/>
  <c r="C17" i="27"/>
  <c r="CN17" i="27"/>
  <c r="BV17" i="27"/>
  <c r="BD17" i="27"/>
  <c r="AL17" i="27"/>
  <c r="V17" i="27"/>
  <c r="T17" i="27"/>
  <c r="D17" i="27"/>
  <c r="CN10" i="27"/>
  <c r="BV10" i="27"/>
  <c r="BD10" i="27"/>
  <c r="AL10" i="27"/>
  <c r="V10" i="27"/>
  <c r="T10" i="27"/>
  <c r="D10" i="27"/>
  <c r="CE10" i="27"/>
  <c r="BM10" i="27"/>
  <c r="AU10" i="27"/>
  <c r="AC10" i="27"/>
  <c r="Y10" i="27"/>
  <c r="W10" i="27"/>
  <c r="U10" i="27"/>
  <c r="K10" i="27"/>
  <c r="G10" i="27"/>
  <c r="E10" i="27"/>
  <c r="C10" i="27"/>
  <c r="CN14" i="27"/>
  <c r="BV14" i="27"/>
  <c r="BD14" i="27"/>
  <c r="AL14" i="27"/>
  <c r="V14" i="27"/>
  <c r="T14" i="27"/>
  <c r="D14" i="27"/>
  <c r="CE14" i="27"/>
  <c r="BM14" i="27"/>
  <c r="AU14" i="27"/>
  <c r="AC14" i="27"/>
  <c r="Y14" i="27"/>
  <c r="W14" i="27"/>
  <c r="U14" i="27"/>
  <c r="K14" i="27"/>
  <c r="G14" i="27"/>
  <c r="E14" i="27"/>
  <c r="C14" i="27"/>
  <c r="CN18" i="27"/>
  <c r="BV18" i="27"/>
  <c r="BD18" i="27"/>
  <c r="AL18" i="27"/>
  <c r="V18" i="27"/>
  <c r="T18" i="27"/>
  <c r="D18" i="27"/>
  <c r="CE18" i="27"/>
  <c r="BM18" i="27"/>
  <c r="AU18" i="27"/>
  <c r="AC18" i="27"/>
  <c r="Y18" i="27"/>
  <c r="W18" i="27"/>
  <c r="U18" i="27"/>
  <c r="K18" i="27"/>
  <c r="G18" i="27"/>
  <c r="E18" i="27"/>
  <c r="C18" i="27"/>
  <c r="CE22" i="27"/>
  <c r="BM22" i="27"/>
  <c r="AU22" i="27"/>
  <c r="AC22" i="27"/>
  <c r="Y22" i="27"/>
  <c r="W22" i="27"/>
  <c r="U22" i="27"/>
  <c r="K22" i="27"/>
  <c r="G22" i="27"/>
  <c r="E22" i="27"/>
  <c r="C22" i="27"/>
  <c r="CN22" i="27"/>
  <c r="BV22" i="27"/>
  <c r="BD22" i="27"/>
  <c r="AL22" i="27"/>
  <c r="V22" i="27"/>
  <c r="T22" i="27"/>
  <c r="D22" i="27"/>
  <c r="CE26" i="27"/>
  <c r="BM26" i="27"/>
  <c r="AU26" i="27"/>
  <c r="AC26" i="27"/>
  <c r="Y26" i="27"/>
  <c r="W26" i="27"/>
  <c r="U26" i="27"/>
  <c r="K26" i="27"/>
  <c r="G26" i="27"/>
  <c r="E26" i="27"/>
  <c r="C26" i="27"/>
  <c r="CN26" i="27"/>
  <c r="BV26" i="27"/>
  <c r="BD26" i="27"/>
  <c r="AL26" i="27"/>
  <c r="V26" i="27"/>
  <c r="T26" i="27"/>
  <c r="D26" i="27"/>
  <c r="CN21" i="27"/>
  <c r="BV21" i="27"/>
  <c r="BD21" i="27"/>
  <c r="AL21" i="27"/>
  <c r="V21" i="27"/>
  <c r="T21" i="27"/>
  <c r="D21" i="27"/>
  <c r="CE21" i="27"/>
  <c r="BM21" i="27"/>
  <c r="AU21" i="27"/>
  <c r="AC21" i="27"/>
  <c r="Y21" i="27"/>
  <c r="W21" i="27"/>
  <c r="U21" i="27"/>
  <c r="K21" i="27"/>
  <c r="G21" i="27"/>
  <c r="E21" i="27"/>
  <c r="C21" i="27"/>
  <c r="CN25" i="27"/>
  <c r="BV25" i="27"/>
  <c r="BD25" i="27"/>
  <c r="AL25" i="27"/>
  <c r="V25" i="27"/>
  <c r="T25" i="27"/>
  <c r="D25" i="27"/>
  <c r="CE25" i="27"/>
  <c r="BM25" i="27"/>
  <c r="AU25" i="27"/>
  <c r="AC25" i="27"/>
  <c r="Y25" i="27"/>
  <c r="W25" i="27"/>
  <c r="U25" i="27"/>
  <c r="K25" i="27"/>
  <c r="G25" i="27"/>
  <c r="E25" i="27"/>
  <c r="C25" i="27"/>
  <c r="CE29" i="27"/>
  <c r="CN29" i="27"/>
  <c r="BV29" i="27"/>
  <c r="BD29" i="27"/>
  <c r="AL29" i="27"/>
  <c r="V29" i="27"/>
  <c r="T29" i="27"/>
  <c r="D29" i="27"/>
  <c r="BM29" i="27"/>
  <c r="AC29" i="27"/>
  <c r="W29" i="27"/>
  <c r="E29" i="27" s="1"/>
  <c r="AU29" i="27"/>
  <c r="Y29" i="27"/>
  <c r="G29" i="27" s="1"/>
  <c r="U29" i="27"/>
  <c r="C29" i="27" s="1"/>
  <c r="K29" i="27"/>
  <c r="CE37" i="27"/>
  <c r="BM37" i="27"/>
  <c r="AU37" i="27"/>
  <c r="CN37" i="27"/>
  <c r="BD37" i="27"/>
  <c r="AL37" i="27"/>
  <c r="V37" i="27"/>
  <c r="D37" i="27" s="1"/>
  <c r="T37" i="27"/>
  <c r="BV37" i="27"/>
  <c r="AC37" i="27"/>
  <c r="Y37" i="27"/>
  <c r="W37" i="27"/>
  <c r="U37" i="27"/>
  <c r="C37" i="27" s="1"/>
  <c r="K37" i="27"/>
  <c r="G37" i="27"/>
  <c r="E37" i="27"/>
  <c r="CE31" i="27"/>
  <c r="BM31" i="27"/>
  <c r="AU31" i="27"/>
  <c r="AC31" i="27"/>
  <c r="Y31" i="27"/>
  <c r="W31" i="27"/>
  <c r="E31" i="27" s="1"/>
  <c r="U31" i="27"/>
  <c r="C31" i="27" s="1"/>
  <c r="K31" i="27"/>
  <c r="G31" i="27"/>
  <c r="BV31" i="27"/>
  <c r="AL31" i="27"/>
  <c r="V31" i="27"/>
  <c r="CN31" i="27"/>
  <c r="BD31" i="27"/>
  <c r="T31" i="27"/>
  <c r="D31" i="27"/>
  <c r="CN32" i="27"/>
  <c r="BV32" i="27"/>
  <c r="BD32" i="27"/>
  <c r="AL32" i="27"/>
  <c r="V32" i="27"/>
  <c r="T32" i="27"/>
  <c r="D32" i="27"/>
  <c r="CE32" i="27"/>
  <c r="AU32" i="27"/>
  <c r="Y32" i="27"/>
  <c r="G32" i="27" s="1"/>
  <c r="U32" i="27"/>
  <c r="C32" i="27" s="1"/>
  <c r="K32" i="27"/>
  <c r="BM32" i="27"/>
  <c r="AC32" i="27"/>
  <c r="W32" i="27"/>
  <c r="E32" i="27" s="1"/>
  <c r="CN36" i="27"/>
  <c r="BV36" i="27"/>
  <c r="BD36" i="27"/>
  <c r="AL36" i="27"/>
  <c r="V36" i="27"/>
  <c r="T36" i="27"/>
  <c r="D36" i="27"/>
  <c r="CE36" i="27"/>
  <c r="AU36" i="27"/>
  <c r="Y36" i="27"/>
  <c r="G36" i="27" s="1"/>
  <c r="U36" i="27"/>
  <c r="C36" i="27" s="1"/>
  <c r="K36" i="27"/>
  <c r="BM36" i="27"/>
  <c r="AC36" i="27"/>
  <c r="W36" i="27"/>
  <c r="E36" i="27" s="1"/>
  <c r="CN38" i="27"/>
  <c r="BV38" i="27"/>
  <c r="BD38" i="27"/>
  <c r="AL38" i="27"/>
  <c r="V38" i="27"/>
  <c r="T38" i="27"/>
  <c r="D38" i="27"/>
  <c r="BM38" i="27"/>
  <c r="AC38" i="27"/>
  <c r="W38" i="27"/>
  <c r="CE38" i="27"/>
  <c r="AU38" i="27"/>
  <c r="Y38" i="27"/>
  <c r="G38" i="27" s="1"/>
  <c r="U38" i="27"/>
  <c r="C38" i="27" s="1"/>
  <c r="K38" i="27"/>
  <c r="E38" i="27"/>
  <c r="BV37" i="24"/>
  <c r="BZ37" i="24" s="1"/>
  <c r="CB37" i="24" s="1"/>
  <c r="CE37" i="24"/>
  <c r="CI37" i="24" s="1"/>
  <c r="CK37" i="24" s="1"/>
  <c r="AC37" i="24"/>
  <c r="AG37" i="24" s="1"/>
  <c r="AI37" i="24" s="1"/>
  <c r="W37" i="24"/>
  <c r="E37" i="24" s="1"/>
  <c r="K37" i="24"/>
  <c r="O37" i="24" s="1"/>
  <c r="Q37" i="24" s="1"/>
  <c r="BM37" i="24"/>
  <c r="BQ37" i="24" s="1"/>
  <c r="BS37" i="24" s="1"/>
  <c r="V37" i="24"/>
  <c r="D37" i="24" s="1"/>
  <c r="BV29" i="24"/>
  <c r="BZ29" i="24" s="1"/>
  <c r="CB29" i="24" s="1"/>
  <c r="AL29" i="24"/>
  <c r="AP29" i="24" s="1"/>
  <c r="AR29" i="24" s="1"/>
  <c r="T29" i="24"/>
  <c r="CE29" i="24"/>
  <c r="CI29" i="24" s="1"/>
  <c r="CK29" i="24" s="1"/>
  <c r="AU29" i="24"/>
  <c r="AY29" i="24" s="1"/>
  <c r="BA29" i="24" s="1"/>
  <c r="Y29" i="24"/>
  <c r="G29" i="24" s="1"/>
  <c r="U29" i="24"/>
  <c r="BM28" i="24"/>
  <c r="BQ28" i="24" s="1"/>
  <c r="BS28" i="24" s="1"/>
  <c r="AC28" i="24"/>
  <c r="AG28" i="24" s="1"/>
  <c r="AI28" i="24" s="1"/>
  <c r="W28" i="24"/>
  <c r="E28" i="24" s="1"/>
  <c r="K28" i="24"/>
  <c r="O28" i="24" s="1"/>
  <c r="Q28" i="24" s="1"/>
  <c r="CN28" i="24"/>
  <c r="CR28" i="24" s="1"/>
  <c r="CT28" i="24" s="1"/>
  <c r="BD28" i="24"/>
  <c r="BH28" i="24" s="1"/>
  <c r="BJ28" i="24" s="1"/>
  <c r="V28" i="24"/>
  <c r="D28" i="24" s="1"/>
  <c r="BV21" i="24"/>
  <c r="BZ21" i="24" s="1"/>
  <c r="CB21" i="24" s="1"/>
  <c r="AL21" i="24"/>
  <c r="AP21" i="24" s="1"/>
  <c r="AR21" i="24" s="1"/>
  <c r="T21" i="24"/>
  <c r="CE21" i="24"/>
  <c r="CI21" i="24" s="1"/>
  <c r="CK21" i="24" s="1"/>
  <c r="AU21" i="24"/>
  <c r="AY21" i="24" s="1"/>
  <c r="BA21" i="24" s="1"/>
  <c r="Y21" i="24"/>
  <c r="U21" i="24"/>
  <c r="X21" i="24" s="1"/>
  <c r="G21" i="24"/>
  <c r="BM20" i="24"/>
  <c r="BQ20" i="24" s="1"/>
  <c r="BS20" i="24" s="1"/>
  <c r="AC20" i="24"/>
  <c r="AG20" i="24" s="1"/>
  <c r="AI20" i="24" s="1"/>
  <c r="W20" i="24"/>
  <c r="K20" i="24"/>
  <c r="O20" i="24" s="1"/>
  <c r="Q20" i="24" s="1"/>
  <c r="E20" i="24"/>
  <c r="CN20" i="24"/>
  <c r="CR20" i="24" s="1"/>
  <c r="CT20" i="24" s="1"/>
  <c r="BD20" i="24"/>
  <c r="BH20" i="24" s="1"/>
  <c r="BJ20" i="24" s="1"/>
  <c r="V20" i="24"/>
  <c r="D20" i="24" s="1"/>
  <c r="BV12" i="24"/>
  <c r="AL12" i="24"/>
  <c r="AP12" i="24" s="1"/>
  <c r="AR12" i="24" s="1"/>
  <c r="T12" i="24"/>
  <c r="CE12" i="24"/>
  <c r="AU12" i="24"/>
  <c r="Y12" i="24"/>
  <c r="G12" i="24" s="1"/>
  <c r="U12" i="24"/>
  <c r="BM15" i="24"/>
  <c r="BQ15" i="24" s="1"/>
  <c r="BS15" i="24" s="1"/>
  <c r="AC15" i="24"/>
  <c r="AG15" i="24" s="1"/>
  <c r="AI15" i="24" s="1"/>
  <c r="W15" i="24"/>
  <c r="E15" i="24" s="1"/>
  <c r="K15" i="24"/>
  <c r="CN15" i="24"/>
  <c r="BD15" i="24"/>
  <c r="BH15" i="24" s="1"/>
  <c r="BJ15" i="24" s="1"/>
  <c r="V15" i="24"/>
  <c r="D15" i="24" s="1"/>
  <c r="BV27" i="24"/>
  <c r="BZ27" i="24" s="1"/>
  <c r="CB27" i="24" s="1"/>
  <c r="AL27" i="24"/>
  <c r="AP27" i="24" s="1"/>
  <c r="AR27" i="24" s="1"/>
  <c r="BM27" i="24"/>
  <c r="BQ27" i="24" s="1"/>
  <c r="BS27" i="24" s="1"/>
  <c r="BV18" i="24"/>
  <c r="BZ18" i="24" s="1"/>
  <c r="CB18" i="24" s="1"/>
  <c r="AL18" i="24"/>
  <c r="AP18" i="24" s="1"/>
  <c r="AR18" i="24" s="1"/>
  <c r="T18" i="24"/>
  <c r="CE18" i="24"/>
  <c r="AU18" i="24"/>
  <c r="Y18" i="24"/>
  <c r="G18" i="24" s="1"/>
  <c r="U18" i="24"/>
  <c r="X18" i="24" s="1"/>
  <c r="BM13" i="24"/>
  <c r="BQ13" i="24" s="1"/>
  <c r="BS13" i="24" s="1"/>
  <c r="AC13" i="24"/>
  <c r="AG13" i="24" s="1"/>
  <c r="AI13" i="24" s="1"/>
  <c r="W13" i="24"/>
  <c r="E13" i="24" s="1"/>
  <c r="K13" i="24"/>
  <c r="CN13" i="24"/>
  <c r="CR13" i="24" s="1"/>
  <c r="CT13" i="24" s="1"/>
  <c r="BD13" i="24"/>
  <c r="BH13" i="24" s="1"/>
  <c r="BJ13" i="24" s="1"/>
  <c r="V13" i="24"/>
  <c r="D13" i="24" s="1"/>
  <c r="BV36" i="20"/>
  <c r="BZ36" i="20" s="1"/>
  <c r="CB36" i="20" s="1"/>
  <c r="Y36" i="20"/>
  <c r="G36" i="20" s="1"/>
  <c r="AU26" i="20"/>
  <c r="AY26" i="20" s="1"/>
  <c r="BA26" i="20" s="1"/>
  <c r="T26" i="20"/>
  <c r="Y27" i="20"/>
  <c r="G27" i="20" s="1"/>
  <c r="U25" i="20"/>
  <c r="C25" i="20" s="1"/>
  <c r="F38" i="26"/>
  <c r="H38" i="26" s="1"/>
  <c r="F34" i="26"/>
  <c r="H34" i="26" s="1"/>
  <c r="F30" i="26"/>
  <c r="H30" i="26" s="1"/>
  <c r="F22" i="26"/>
  <c r="H22" i="26" s="1"/>
  <c r="X38" i="26"/>
  <c r="Z38" i="26" s="1"/>
  <c r="O38" i="26"/>
  <c r="Q38" i="26" s="1"/>
  <c r="CI38" i="26"/>
  <c r="CK38" i="26" s="1"/>
  <c r="AG38" i="26"/>
  <c r="AI38" i="26" s="1"/>
  <c r="BH38" i="26"/>
  <c r="BJ38" i="26" s="1"/>
  <c r="CR38" i="26"/>
  <c r="CT38" i="26" s="1"/>
  <c r="X37" i="26"/>
  <c r="Z37" i="26" s="1"/>
  <c r="O37" i="26"/>
  <c r="Q37" i="26" s="1"/>
  <c r="AG37" i="26"/>
  <c r="AI37" i="26" s="1"/>
  <c r="BH37" i="26"/>
  <c r="BJ37" i="26" s="1"/>
  <c r="AY37" i="26"/>
  <c r="BA37" i="26" s="1"/>
  <c r="CI37" i="26"/>
  <c r="CK37" i="26" s="1"/>
  <c r="AP36" i="26"/>
  <c r="AR36" i="26" s="1"/>
  <c r="BZ36" i="26"/>
  <c r="CB36" i="26" s="1"/>
  <c r="AY36" i="26"/>
  <c r="BA36" i="26" s="1"/>
  <c r="CI36" i="26"/>
  <c r="CK36" i="26" s="1"/>
  <c r="X31" i="26"/>
  <c r="Z31" i="26" s="1"/>
  <c r="O31" i="26"/>
  <c r="Q31" i="26" s="1"/>
  <c r="AG31" i="26"/>
  <c r="AI31" i="26" s="1"/>
  <c r="BQ31" i="26"/>
  <c r="BS31" i="26" s="1"/>
  <c r="BH31" i="26"/>
  <c r="BJ31" i="26" s="1"/>
  <c r="CR31" i="26"/>
  <c r="CT31" i="26" s="1"/>
  <c r="AP34" i="26"/>
  <c r="AR34" i="26" s="1"/>
  <c r="BQ34" i="26"/>
  <c r="BS34" i="26" s="1"/>
  <c r="X34" i="26"/>
  <c r="Z34" i="26" s="1"/>
  <c r="O34" i="26"/>
  <c r="Q34" i="26" s="1"/>
  <c r="AG34" i="26"/>
  <c r="AI34" i="26" s="1"/>
  <c r="BZ34" i="26"/>
  <c r="CB34" i="26" s="1"/>
  <c r="CI34" i="26"/>
  <c r="CK34" i="26" s="1"/>
  <c r="AP30" i="26"/>
  <c r="AR30" i="26" s="1"/>
  <c r="BZ30" i="26"/>
  <c r="CB30" i="26" s="1"/>
  <c r="AY30" i="26"/>
  <c r="BA30" i="26" s="1"/>
  <c r="CI30" i="26"/>
  <c r="CK30" i="26" s="1"/>
  <c r="X26" i="26"/>
  <c r="Z26" i="26" s="1"/>
  <c r="O26" i="26"/>
  <c r="Q26" i="26" s="1"/>
  <c r="AG26" i="26"/>
  <c r="AI26" i="26" s="1"/>
  <c r="CI26" i="26"/>
  <c r="CK26" i="26" s="1"/>
  <c r="BH26" i="26"/>
  <c r="BJ26" i="26" s="1"/>
  <c r="CR26" i="26"/>
  <c r="CT26" i="26" s="1"/>
  <c r="X22" i="26"/>
  <c r="Z22" i="26" s="1"/>
  <c r="O22" i="26"/>
  <c r="Q22" i="26" s="1"/>
  <c r="AG22" i="26"/>
  <c r="AI22" i="26" s="1"/>
  <c r="BQ22" i="26"/>
  <c r="BS22" i="26" s="1"/>
  <c r="BH22" i="26"/>
  <c r="BJ22" i="26" s="1"/>
  <c r="CR22" i="26"/>
  <c r="CT22" i="26" s="1"/>
  <c r="AY27" i="26"/>
  <c r="BA27" i="26" s="1"/>
  <c r="CI27" i="26"/>
  <c r="CK27" i="26" s="1"/>
  <c r="BH27" i="26"/>
  <c r="BJ27" i="26" s="1"/>
  <c r="CR27" i="26"/>
  <c r="CT27" i="26" s="1"/>
  <c r="AP23" i="26"/>
  <c r="AR23" i="26" s="1"/>
  <c r="BZ23" i="26"/>
  <c r="CB23" i="26" s="1"/>
  <c r="AY23" i="26"/>
  <c r="BA23" i="26" s="1"/>
  <c r="CI23" i="26"/>
  <c r="CK23" i="26" s="1"/>
  <c r="AP19" i="26"/>
  <c r="AR19" i="26" s="1"/>
  <c r="BZ19" i="26"/>
  <c r="CB19" i="26" s="1"/>
  <c r="AY19" i="26"/>
  <c r="BA19" i="26" s="1"/>
  <c r="CI19" i="26"/>
  <c r="CK19" i="26" s="1"/>
  <c r="X16" i="26"/>
  <c r="Z16" i="26" s="1"/>
  <c r="O16" i="26"/>
  <c r="Q16" i="26" s="1"/>
  <c r="AG16" i="26"/>
  <c r="AI16" i="26" s="1"/>
  <c r="BQ16" i="26"/>
  <c r="BS16" i="26" s="1"/>
  <c r="BH16" i="26"/>
  <c r="BJ16" i="26" s="1"/>
  <c r="CR16" i="26"/>
  <c r="CT16" i="26" s="1"/>
  <c r="X12" i="26"/>
  <c r="Z12" i="26" s="1"/>
  <c r="O12" i="26"/>
  <c r="Q12" i="26" s="1"/>
  <c r="AG12" i="26"/>
  <c r="AI12" i="26" s="1"/>
  <c r="BQ12" i="26"/>
  <c r="BS12" i="26" s="1"/>
  <c r="BH12" i="26"/>
  <c r="BJ12" i="26" s="1"/>
  <c r="CR12" i="26"/>
  <c r="CT12" i="26" s="1"/>
  <c r="AP17" i="26"/>
  <c r="AR17" i="26" s="1"/>
  <c r="BZ17" i="26"/>
  <c r="CB17" i="26" s="1"/>
  <c r="AY17" i="26"/>
  <c r="BA17" i="26" s="1"/>
  <c r="CI17" i="26"/>
  <c r="CK17" i="26" s="1"/>
  <c r="AP13" i="26"/>
  <c r="AR13" i="26" s="1"/>
  <c r="BZ13" i="26"/>
  <c r="CB13" i="26" s="1"/>
  <c r="AY13" i="26"/>
  <c r="BA13" i="26" s="1"/>
  <c r="CI13" i="26"/>
  <c r="CK13" i="26" s="1"/>
  <c r="AN40" i="26"/>
  <c r="AQ40" i="26"/>
  <c r="AO40" i="26"/>
  <c r="AM40" i="26"/>
  <c r="AP9" i="26"/>
  <c r="AR9" i="26" s="1"/>
  <c r="BX40" i="26"/>
  <c r="CA40" i="26"/>
  <c r="BY40" i="26"/>
  <c r="BW40" i="26"/>
  <c r="BZ9" i="26"/>
  <c r="CB9" i="26" s="1"/>
  <c r="AW40" i="26"/>
  <c r="AZ40" i="26"/>
  <c r="AX40" i="26"/>
  <c r="AV40" i="26"/>
  <c r="AY9" i="26"/>
  <c r="BA9" i="26" s="1"/>
  <c r="CG40" i="26"/>
  <c r="CJ40" i="26"/>
  <c r="CH40" i="26"/>
  <c r="CF40" i="26"/>
  <c r="CI9" i="26"/>
  <c r="CK9" i="26" s="1"/>
  <c r="BH39" i="26"/>
  <c r="BJ39" i="26" s="1"/>
  <c r="AP39" i="26"/>
  <c r="AR39" i="26" s="1"/>
  <c r="AY39" i="26"/>
  <c r="BA39" i="26" s="1"/>
  <c r="CI39" i="26"/>
  <c r="CK39" i="26" s="1"/>
  <c r="X35" i="26"/>
  <c r="Z35" i="26" s="1"/>
  <c r="O35" i="26"/>
  <c r="Q35" i="26" s="1"/>
  <c r="AG35" i="26"/>
  <c r="AI35" i="26" s="1"/>
  <c r="BQ35" i="26"/>
  <c r="BS35" i="26" s="1"/>
  <c r="BH35" i="26"/>
  <c r="BJ35" i="26" s="1"/>
  <c r="CR35" i="26"/>
  <c r="CT35" i="26" s="1"/>
  <c r="X33" i="26"/>
  <c r="Z33" i="26" s="1"/>
  <c r="O33" i="26"/>
  <c r="Q33" i="26" s="1"/>
  <c r="AG33" i="26"/>
  <c r="AI33" i="26" s="1"/>
  <c r="BQ33" i="26"/>
  <c r="BS33" i="26" s="1"/>
  <c r="BH33" i="26"/>
  <c r="BJ33" i="26" s="1"/>
  <c r="CR33" i="26"/>
  <c r="CT33" i="26" s="1"/>
  <c r="X29" i="26"/>
  <c r="Z29" i="26" s="1"/>
  <c r="O29" i="26"/>
  <c r="Q29" i="26" s="1"/>
  <c r="AG29" i="26"/>
  <c r="AI29" i="26" s="1"/>
  <c r="BQ29" i="26"/>
  <c r="BS29" i="26" s="1"/>
  <c r="BH29" i="26"/>
  <c r="BJ29" i="26" s="1"/>
  <c r="CR29" i="26"/>
  <c r="CT29" i="26" s="1"/>
  <c r="AP32" i="26"/>
  <c r="AR32" i="26" s="1"/>
  <c r="BZ32" i="26"/>
  <c r="CB32" i="26" s="1"/>
  <c r="AY32" i="26"/>
  <c r="BA32" i="26" s="1"/>
  <c r="CI32" i="26"/>
  <c r="CK32" i="26" s="1"/>
  <c r="AP28" i="26"/>
  <c r="AR28" i="26" s="1"/>
  <c r="BZ28" i="26"/>
  <c r="CB28" i="26" s="1"/>
  <c r="AY28" i="26"/>
  <c r="BA28" i="26" s="1"/>
  <c r="CI28" i="26"/>
  <c r="CK28" i="26" s="1"/>
  <c r="X24" i="26"/>
  <c r="Z24" i="26" s="1"/>
  <c r="O24" i="26"/>
  <c r="Q24" i="26" s="1"/>
  <c r="AG24" i="26"/>
  <c r="AI24" i="26" s="1"/>
  <c r="BQ24" i="26"/>
  <c r="BS24" i="26" s="1"/>
  <c r="BH24" i="26"/>
  <c r="BJ24" i="26" s="1"/>
  <c r="CR24" i="26"/>
  <c r="CT24" i="26" s="1"/>
  <c r="X20" i="26"/>
  <c r="Z20" i="26" s="1"/>
  <c r="O20" i="26"/>
  <c r="Q20" i="26" s="1"/>
  <c r="AG20" i="26"/>
  <c r="AI20" i="26" s="1"/>
  <c r="BQ20" i="26"/>
  <c r="BS20" i="26" s="1"/>
  <c r="BH20" i="26"/>
  <c r="BJ20" i="26" s="1"/>
  <c r="CR20" i="26"/>
  <c r="CT20" i="26" s="1"/>
  <c r="AP25" i="26"/>
  <c r="AR25" i="26" s="1"/>
  <c r="BZ25" i="26"/>
  <c r="CB25" i="26" s="1"/>
  <c r="AY25" i="26"/>
  <c r="BA25" i="26" s="1"/>
  <c r="CI25" i="26"/>
  <c r="CK25" i="26" s="1"/>
  <c r="AP21" i="26"/>
  <c r="AR21" i="26" s="1"/>
  <c r="BZ21" i="26"/>
  <c r="CB21" i="26" s="1"/>
  <c r="AY21" i="26"/>
  <c r="BA21" i="26" s="1"/>
  <c r="CI21" i="26"/>
  <c r="CK21" i="26" s="1"/>
  <c r="AP18" i="26"/>
  <c r="AR18" i="26" s="1"/>
  <c r="O18" i="26"/>
  <c r="Q18" i="26" s="1"/>
  <c r="X18" i="26"/>
  <c r="Z18" i="26" s="1"/>
  <c r="AG18" i="26"/>
  <c r="AI18" i="26" s="1"/>
  <c r="BQ18" i="26"/>
  <c r="BS18" i="26" s="1"/>
  <c r="BH18" i="26"/>
  <c r="BJ18" i="26" s="1"/>
  <c r="CR18" i="26"/>
  <c r="CT18" i="26" s="1"/>
  <c r="X14" i="26"/>
  <c r="Z14" i="26" s="1"/>
  <c r="O14" i="26"/>
  <c r="Q14" i="26" s="1"/>
  <c r="AG14" i="26"/>
  <c r="AI14" i="26" s="1"/>
  <c r="BQ14" i="26"/>
  <c r="BS14" i="26" s="1"/>
  <c r="BH14" i="26"/>
  <c r="BJ14" i="26" s="1"/>
  <c r="CR14" i="26"/>
  <c r="CT14" i="26" s="1"/>
  <c r="X10" i="26"/>
  <c r="Z10" i="26" s="1"/>
  <c r="O10" i="26"/>
  <c r="Q10" i="26" s="1"/>
  <c r="AG10" i="26"/>
  <c r="AI10" i="26" s="1"/>
  <c r="BQ10" i="26"/>
  <c r="BS10" i="26" s="1"/>
  <c r="BH10" i="26"/>
  <c r="BJ10" i="26" s="1"/>
  <c r="CR10" i="26"/>
  <c r="CT10" i="26" s="1"/>
  <c r="AP15" i="26"/>
  <c r="AR15" i="26" s="1"/>
  <c r="BZ15" i="26"/>
  <c r="CB15" i="26" s="1"/>
  <c r="AY15" i="26"/>
  <c r="BA15" i="26" s="1"/>
  <c r="CI15" i="26"/>
  <c r="CK15" i="26" s="1"/>
  <c r="AP11" i="26"/>
  <c r="AR11" i="26" s="1"/>
  <c r="BZ11" i="26"/>
  <c r="CB11" i="26" s="1"/>
  <c r="AY11" i="26"/>
  <c r="BA11" i="26" s="1"/>
  <c r="CI11" i="26"/>
  <c r="CK11" i="26" s="1"/>
  <c r="AY38" i="26"/>
  <c r="BA38" i="26" s="1"/>
  <c r="BQ38" i="26"/>
  <c r="BS38" i="26" s="1"/>
  <c r="AP38" i="26"/>
  <c r="AR38" i="26" s="1"/>
  <c r="BZ38" i="26"/>
  <c r="CB38" i="26" s="1"/>
  <c r="BZ37" i="26"/>
  <c r="CB37" i="26" s="1"/>
  <c r="AP37" i="26"/>
  <c r="AR37" i="26" s="1"/>
  <c r="CR37" i="26"/>
  <c r="CT37" i="26" s="1"/>
  <c r="BQ37" i="26"/>
  <c r="BS37" i="26" s="1"/>
  <c r="BH36" i="26"/>
  <c r="BJ36" i="26" s="1"/>
  <c r="CR36" i="26"/>
  <c r="CT36" i="26" s="1"/>
  <c r="X36" i="26"/>
  <c r="Z36" i="26" s="1"/>
  <c r="O36" i="26"/>
  <c r="Q36" i="26" s="1"/>
  <c r="AG36" i="26"/>
  <c r="AI36" i="26" s="1"/>
  <c r="BQ36" i="26"/>
  <c r="BS36" i="26" s="1"/>
  <c r="AY31" i="26"/>
  <c r="BA31" i="26" s="1"/>
  <c r="CI31" i="26"/>
  <c r="CK31" i="26" s="1"/>
  <c r="AP31" i="26"/>
  <c r="AR31" i="26" s="1"/>
  <c r="BZ31" i="26"/>
  <c r="CB31" i="26" s="1"/>
  <c r="BH34" i="26"/>
  <c r="BJ34" i="26" s="1"/>
  <c r="AY34" i="26"/>
  <c r="BA34" i="26" s="1"/>
  <c r="CR34" i="26"/>
  <c r="CT34" i="26" s="1"/>
  <c r="BH30" i="26"/>
  <c r="BJ30" i="26" s="1"/>
  <c r="CR30" i="26"/>
  <c r="CT30" i="26" s="1"/>
  <c r="X30" i="26"/>
  <c r="Z30" i="26" s="1"/>
  <c r="O30" i="26"/>
  <c r="Q30" i="26" s="1"/>
  <c r="AG30" i="26"/>
  <c r="AI30" i="26" s="1"/>
  <c r="BQ30" i="26"/>
  <c r="BS30" i="26" s="1"/>
  <c r="BQ26" i="26"/>
  <c r="BS26" i="26" s="1"/>
  <c r="AY26" i="26"/>
  <c r="BA26" i="26" s="1"/>
  <c r="AP26" i="26"/>
  <c r="AR26" i="26" s="1"/>
  <c r="BZ26" i="26"/>
  <c r="CB26" i="26" s="1"/>
  <c r="AY22" i="26"/>
  <c r="BA22" i="26" s="1"/>
  <c r="CI22" i="26"/>
  <c r="CK22" i="26" s="1"/>
  <c r="AP22" i="26"/>
  <c r="AR22" i="26" s="1"/>
  <c r="BZ22" i="26"/>
  <c r="CB22" i="26" s="1"/>
  <c r="X27" i="26"/>
  <c r="Z27" i="26" s="1"/>
  <c r="O27" i="26"/>
  <c r="Q27" i="26" s="1"/>
  <c r="AG27" i="26"/>
  <c r="AI27" i="26" s="1"/>
  <c r="BQ27" i="26"/>
  <c r="BS27" i="26" s="1"/>
  <c r="AP27" i="26"/>
  <c r="AR27" i="26" s="1"/>
  <c r="BZ27" i="26"/>
  <c r="CB27" i="26" s="1"/>
  <c r="BH23" i="26"/>
  <c r="BJ23" i="26" s="1"/>
  <c r="CR23" i="26"/>
  <c r="CT23" i="26" s="1"/>
  <c r="X23" i="26"/>
  <c r="Z23" i="26" s="1"/>
  <c r="O23" i="26"/>
  <c r="Q23" i="26" s="1"/>
  <c r="AG23" i="26"/>
  <c r="AI23" i="26" s="1"/>
  <c r="BQ23" i="26"/>
  <c r="BS23" i="26" s="1"/>
  <c r="BH19" i="26"/>
  <c r="BJ19" i="26" s="1"/>
  <c r="CR19" i="26"/>
  <c r="CT19" i="26" s="1"/>
  <c r="X19" i="26"/>
  <c r="Z19" i="26" s="1"/>
  <c r="O19" i="26"/>
  <c r="Q19" i="26" s="1"/>
  <c r="AG19" i="26"/>
  <c r="AI19" i="26" s="1"/>
  <c r="BQ19" i="26"/>
  <c r="BS19" i="26" s="1"/>
  <c r="AY16" i="26"/>
  <c r="BA16" i="26" s="1"/>
  <c r="CI16" i="26"/>
  <c r="CK16" i="26" s="1"/>
  <c r="AP16" i="26"/>
  <c r="AR16" i="26" s="1"/>
  <c r="BZ16" i="26"/>
  <c r="CB16" i="26" s="1"/>
  <c r="AY12" i="26"/>
  <c r="BA12" i="26" s="1"/>
  <c r="CI12" i="26"/>
  <c r="CK12" i="26" s="1"/>
  <c r="AP12" i="26"/>
  <c r="AR12" i="26" s="1"/>
  <c r="BZ12" i="26"/>
  <c r="CB12" i="26" s="1"/>
  <c r="BH17" i="26"/>
  <c r="BJ17" i="26" s="1"/>
  <c r="CR17" i="26"/>
  <c r="CT17" i="26" s="1"/>
  <c r="X17" i="26"/>
  <c r="Z17" i="26" s="1"/>
  <c r="O17" i="26"/>
  <c r="Q17" i="26" s="1"/>
  <c r="AG17" i="26"/>
  <c r="AI17" i="26" s="1"/>
  <c r="BQ17" i="26"/>
  <c r="BS17" i="26" s="1"/>
  <c r="BH13" i="26"/>
  <c r="BJ13" i="26" s="1"/>
  <c r="CR13" i="26"/>
  <c r="CT13" i="26" s="1"/>
  <c r="X13" i="26"/>
  <c r="Z13" i="26" s="1"/>
  <c r="O13" i="26"/>
  <c r="Q13" i="26" s="1"/>
  <c r="AG13" i="26"/>
  <c r="AI13" i="26" s="1"/>
  <c r="BQ13" i="26"/>
  <c r="BS13" i="26" s="1"/>
  <c r="BF40" i="26"/>
  <c r="BI40" i="26"/>
  <c r="BG40" i="26"/>
  <c r="BE40" i="26"/>
  <c r="BH9" i="26"/>
  <c r="CP40" i="26"/>
  <c r="CS40" i="26"/>
  <c r="CQ40" i="26"/>
  <c r="CO40" i="26"/>
  <c r="CR9" i="26"/>
  <c r="V40" i="26"/>
  <c r="Y40" i="26"/>
  <c r="W40" i="26"/>
  <c r="U40" i="26"/>
  <c r="P40" i="26"/>
  <c r="N40" i="26"/>
  <c r="L40" i="26"/>
  <c r="M40" i="26"/>
  <c r="X9" i="26"/>
  <c r="Z9" i="26" s="1"/>
  <c r="O9" i="26"/>
  <c r="Q9" i="26" s="1"/>
  <c r="AE40" i="26"/>
  <c r="AH40" i="26"/>
  <c r="AF40" i="26"/>
  <c r="AD40" i="26"/>
  <c r="AG9" i="26"/>
  <c r="AI9" i="26" s="1"/>
  <c r="BO40" i="26"/>
  <c r="BR40" i="26"/>
  <c r="BP40" i="26"/>
  <c r="BN40" i="26"/>
  <c r="BQ9" i="26"/>
  <c r="BS9" i="26" s="1"/>
  <c r="CR39" i="26"/>
  <c r="CT39" i="26" s="1"/>
  <c r="BZ39" i="26"/>
  <c r="CB39" i="26" s="1"/>
  <c r="O39" i="26"/>
  <c r="Q39" i="26" s="1"/>
  <c r="X39" i="26"/>
  <c r="Z39" i="26" s="1"/>
  <c r="AG39" i="26"/>
  <c r="AI39" i="26" s="1"/>
  <c r="BQ39" i="26"/>
  <c r="BS39" i="26" s="1"/>
  <c r="AY35" i="26"/>
  <c r="BA35" i="26" s="1"/>
  <c r="CI35" i="26"/>
  <c r="CK35" i="26" s="1"/>
  <c r="AP35" i="26"/>
  <c r="AR35" i="26" s="1"/>
  <c r="BZ35" i="26"/>
  <c r="CB35" i="26" s="1"/>
  <c r="AY33" i="26"/>
  <c r="BA33" i="26" s="1"/>
  <c r="CI33" i="26"/>
  <c r="CK33" i="26" s="1"/>
  <c r="AP33" i="26"/>
  <c r="AR33" i="26" s="1"/>
  <c r="BZ33" i="26"/>
  <c r="CB33" i="26" s="1"/>
  <c r="AY29" i="26"/>
  <c r="BA29" i="26" s="1"/>
  <c r="CI29" i="26"/>
  <c r="CK29" i="26" s="1"/>
  <c r="AP29" i="26"/>
  <c r="AR29" i="26" s="1"/>
  <c r="BZ29" i="26"/>
  <c r="CB29" i="26" s="1"/>
  <c r="BH32" i="26"/>
  <c r="BJ32" i="26" s="1"/>
  <c r="CR32" i="26"/>
  <c r="CT32" i="26" s="1"/>
  <c r="X32" i="26"/>
  <c r="Z32" i="26" s="1"/>
  <c r="O32" i="26"/>
  <c r="Q32" i="26" s="1"/>
  <c r="AG32" i="26"/>
  <c r="AI32" i="26" s="1"/>
  <c r="BQ32" i="26"/>
  <c r="BS32" i="26" s="1"/>
  <c r="BH28" i="26"/>
  <c r="BJ28" i="26" s="1"/>
  <c r="CR28" i="26"/>
  <c r="CT28" i="26" s="1"/>
  <c r="X28" i="26"/>
  <c r="Z28" i="26" s="1"/>
  <c r="O28" i="26"/>
  <c r="Q28" i="26" s="1"/>
  <c r="AG28" i="26"/>
  <c r="AI28" i="26" s="1"/>
  <c r="BQ28" i="26"/>
  <c r="BS28" i="26" s="1"/>
  <c r="AY24" i="26"/>
  <c r="BA24" i="26" s="1"/>
  <c r="CI24" i="26"/>
  <c r="CK24" i="26" s="1"/>
  <c r="AP24" i="26"/>
  <c r="AR24" i="26" s="1"/>
  <c r="BZ24" i="26"/>
  <c r="CB24" i="26" s="1"/>
  <c r="AY20" i="26"/>
  <c r="BA20" i="26" s="1"/>
  <c r="CI20" i="26"/>
  <c r="CK20" i="26" s="1"/>
  <c r="AP20" i="26"/>
  <c r="AR20" i="26" s="1"/>
  <c r="BZ20" i="26"/>
  <c r="CB20" i="26" s="1"/>
  <c r="BH25" i="26"/>
  <c r="BJ25" i="26" s="1"/>
  <c r="CR25" i="26"/>
  <c r="CT25" i="26" s="1"/>
  <c r="X25" i="26"/>
  <c r="Z25" i="26" s="1"/>
  <c r="O25" i="26"/>
  <c r="Q25" i="26" s="1"/>
  <c r="AG25" i="26"/>
  <c r="AI25" i="26" s="1"/>
  <c r="BQ25" i="26"/>
  <c r="BS25" i="26" s="1"/>
  <c r="BH21" i="26"/>
  <c r="BJ21" i="26" s="1"/>
  <c r="CR21" i="26"/>
  <c r="CT21" i="26" s="1"/>
  <c r="X21" i="26"/>
  <c r="Z21" i="26" s="1"/>
  <c r="O21" i="26"/>
  <c r="Q21" i="26" s="1"/>
  <c r="AG21" i="26"/>
  <c r="AI21" i="26" s="1"/>
  <c r="BQ21" i="26"/>
  <c r="BS21" i="26" s="1"/>
  <c r="AY18" i="26"/>
  <c r="BA18" i="26" s="1"/>
  <c r="CI18" i="26"/>
  <c r="CK18" i="26" s="1"/>
  <c r="BZ18" i="26"/>
  <c r="CB18" i="26" s="1"/>
  <c r="AY14" i="26"/>
  <c r="BA14" i="26" s="1"/>
  <c r="CI14" i="26"/>
  <c r="CK14" i="26" s="1"/>
  <c r="AP14" i="26"/>
  <c r="AR14" i="26" s="1"/>
  <c r="BZ14" i="26"/>
  <c r="CB14" i="26" s="1"/>
  <c r="AY10" i="26"/>
  <c r="BA10" i="26" s="1"/>
  <c r="CI10" i="26"/>
  <c r="CK10" i="26" s="1"/>
  <c r="AP10" i="26"/>
  <c r="AR10" i="26" s="1"/>
  <c r="BZ10" i="26"/>
  <c r="CB10" i="26" s="1"/>
  <c r="BH15" i="26"/>
  <c r="BJ15" i="26" s="1"/>
  <c r="CR15" i="26"/>
  <c r="CT15" i="26" s="1"/>
  <c r="X15" i="26"/>
  <c r="Z15" i="26" s="1"/>
  <c r="O15" i="26"/>
  <c r="Q15" i="26" s="1"/>
  <c r="AG15" i="26"/>
  <c r="AI15" i="26" s="1"/>
  <c r="BQ15" i="26"/>
  <c r="BS15" i="26" s="1"/>
  <c r="BH11" i="26"/>
  <c r="BJ11" i="26" s="1"/>
  <c r="CR11" i="26"/>
  <c r="CT11" i="26" s="1"/>
  <c r="X11" i="26"/>
  <c r="Z11" i="26" s="1"/>
  <c r="O11" i="26"/>
  <c r="Q11" i="26" s="1"/>
  <c r="AG11" i="26"/>
  <c r="AI11" i="26" s="1"/>
  <c r="BQ11" i="26"/>
  <c r="BS11" i="26" s="1"/>
  <c r="CK4" i="26"/>
  <c r="BS4" i="26"/>
  <c r="BA4" i="26"/>
  <c r="AI4" i="26"/>
  <c r="CT4" i="26"/>
  <c r="CB4" i="26"/>
  <c r="BJ4" i="26"/>
  <c r="AR4" i="26"/>
  <c r="K37" i="20"/>
  <c r="O37" i="20" s="1"/>
  <c r="Q37" i="20" s="1"/>
  <c r="W37" i="20"/>
  <c r="E37" i="20" s="1"/>
  <c r="AC37" i="20"/>
  <c r="AG37" i="20" s="1"/>
  <c r="AI37" i="20" s="1"/>
  <c r="CE37" i="20"/>
  <c r="CI37" i="20" s="1"/>
  <c r="CK37" i="20" s="1"/>
  <c r="T37" i="20"/>
  <c r="AL37" i="20"/>
  <c r="BD37" i="20"/>
  <c r="BH37" i="20" s="1"/>
  <c r="BJ37" i="20" s="1"/>
  <c r="V34" i="20"/>
  <c r="D34" i="20" s="1"/>
  <c r="BD34" i="20"/>
  <c r="BH34" i="20" s="1"/>
  <c r="BJ34" i="20" s="1"/>
  <c r="CN34" i="20"/>
  <c r="K34" i="20"/>
  <c r="O34" i="20" s="1"/>
  <c r="Q34" i="20" s="1"/>
  <c r="W34" i="20"/>
  <c r="E34" i="20" s="1"/>
  <c r="AC34" i="20"/>
  <c r="AG34" i="20" s="1"/>
  <c r="AI34" i="20" s="1"/>
  <c r="U35" i="20"/>
  <c r="C35" i="20" s="1"/>
  <c r="Y35" i="20"/>
  <c r="G35" i="20" s="1"/>
  <c r="AU35" i="20"/>
  <c r="AY35" i="20" s="1"/>
  <c r="BA35" i="20" s="1"/>
  <c r="CE35" i="20"/>
  <c r="CI35" i="20" s="1"/>
  <c r="CK35" i="20" s="1"/>
  <c r="T35" i="20"/>
  <c r="AL35" i="20"/>
  <c r="AP35" i="20" s="1"/>
  <c r="AR35" i="20" s="1"/>
  <c r="K30" i="20"/>
  <c r="AC30" i="20"/>
  <c r="AG30" i="20" s="1"/>
  <c r="AI30" i="20" s="1"/>
  <c r="BD30" i="20"/>
  <c r="BH30" i="20" s="1"/>
  <c r="BJ30" i="20" s="1"/>
  <c r="AL31" i="20"/>
  <c r="AP31" i="20" s="1"/>
  <c r="AR31" i="20" s="1"/>
  <c r="U31" i="20"/>
  <c r="C31" i="20" s="1"/>
  <c r="AU31" i="20"/>
  <c r="AY31" i="20" s="1"/>
  <c r="BA31" i="20" s="1"/>
  <c r="K22" i="20"/>
  <c r="AC22" i="20"/>
  <c r="BD22" i="20"/>
  <c r="AC35" i="22"/>
  <c r="AG35" i="22" s="1"/>
  <c r="AI35" i="22" s="1"/>
  <c r="U35" i="22"/>
  <c r="C35" i="22" s="1"/>
  <c r="BD35" i="22"/>
  <c r="BH35" i="22" s="1"/>
  <c r="BJ35" i="22" s="1"/>
  <c r="BV36" i="22"/>
  <c r="CN36" i="22"/>
  <c r="CR36" i="22" s="1"/>
  <c r="CT36" i="22" s="1"/>
  <c r="K36" i="22"/>
  <c r="O36" i="22" s="1"/>
  <c r="Q36" i="22" s="1"/>
  <c r="AC36" i="22"/>
  <c r="AG36" i="22" s="1"/>
  <c r="AI36" i="22" s="1"/>
  <c r="K27" i="22"/>
  <c r="AC27" i="22"/>
  <c r="BD27" i="22"/>
  <c r="AC33" i="20"/>
  <c r="AG33" i="20" s="1"/>
  <c r="AI33" i="20" s="1"/>
  <c r="U33" i="20"/>
  <c r="C33" i="20" s="1"/>
  <c r="BD33" i="20"/>
  <c r="BH33" i="20" s="1"/>
  <c r="BJ33" i="20" s="1"/>
  <c r="W32" i="20"/>
  <c r="E32" i="20" s="1"/>
  <c r="CN32" i="20"/>
  <c r="CR32" i="20" s="1"/>
  <c r="CT32" i="20" s="1"/>
  <c r="AL32" i="20"/>
  <c r="AP32" i="20" s="1"/>
  <c r="AR32" i="20" s="1"/>
  <c r="CE32" i="20"/>
  <c r="CI32" i="20" s="1"/>
  <c r="CK32" i="20" s="1"/>
  <c r="AL36" i="20"/>
  <c r="AP36" i="20" s="1"/>
  <c r="AR36" i="20" s="1"/>
  <c r="U36" i="20"/>
  <c r="C36" i="20" s="1"/>
  <c r="AU36" i="20"/>
  <c r="AY36" i="20" s="1"/>
  <c r="BA36" i="20" s="1"/>
  <c r="U26" i="20"/>
  <c r="C26" i="20" s="1"/>
  <c r="BM26" i="20"/>
  <c r="AL26" i="20"/>
  <c r="CN27" i="20"/>
  <c r="CR27" i="20" s="1"/>
  <c r="CT27" i="20" s="1"/>
  <c r="U27" i="20"/>
  <c r="C27" i="20" s="1"/>
  <c r="AU27" i="20"/>
  <c r="AY27" i="20" s="1"/>
  <c r="BA27" i="20" s="1"/>
  <c r="Y25" i="20"/>
  <c r="G25" i="20" s="1"/>
  <c r="U10" i="20"/>
  <c r="Y10" i="20"/>
  <c r="G10" i="20" s="1"/>
  <c r="AU10" i="20"/>
  <c r="AY10" i="20" s="1"/>
  <c r="BA10" i="20" s="1"/>
  <c r="CE10" i="20"/>
  <c r="CI10" i="20" s="1"/>
  <c r="CK10" i="20" s="1"/>
  <c r="T10" i="20"/>
  <c r="AL10" i="20"/>
  <c r="AP10" i="20" s="1"/>
  <c r="AR10" i="20" s="1"/>
  <c r="W35" i="22"/>
  <c r="E35" i="22" s="1"/>
  <c r="BM35" i="22"/>
  <c r="K35" i="22"/>
  <c r="O35" i="22" s="1"/>
  <c r="Q35" i="22" s="1"/>
  <c r="Y35" i="22"/>
  <c r="G35" i="22" s="1"/>
  <c r="CE35" i="22"/>
  <c r="CI35" i="22" s="1"/>
  <c r="CK35" i="22" s="1"/>
  <c r="T35" i="22"/>
  <c r="AL35" i="22"/>
  <c r="AP35" i="22" s="1"/>
  <c r="AR35" i="22" s="1"/>
  <c r="AL36" i="22"/>
  <c r="AP36" i="22" s="1"/>
  <c r="AR36" i="22" s="1"/>
  <c r="D36" i="22"/>
  <c r="BD36" i="22"/>
  <c r="BH36" i="22" s="1"/>
  <c r="BJ36" i="22" s="1"/>
  <c r="U36" i="22"/>
  <c r="C36" i="22" s="1"/>
  <c r="Y36" i="22"/>
  <c r="G36" i="22" s="1"/>
  <c r="AU36" i="22"/>
  <c r="AY36" i="22" s="1"/>
  <c r="BA36" i="22" s="1"/>
  <c r="U27" i="22"/>
  <c r="C27" i="22" s="1"/>
  <c r="Y27" i="22"/>
  <c r="G27" i="22" s="1"/>
  <c r="AU27" i="22"/>
  <c r="AY27" i="22" s="1"/>
  <c r="BA27" i="22" s="1"/>
  <c r="CE27" i="22"/>
  <c r="CI27" i="22" s="1"/>
  <c r="CK27" i="22" s="1"/>
  <c r="T27" i="22"/>
  <c r="AL27" i="22"/>
  <c r="AP27" i="22" s="1"/>
  <c r="AR27" i="22" s="1"/>
  <c r="W33" i="20"/>
  <c r="E33" i="20" s="1"/>
  <c r="BM33" i="20"/>
  <c r="BQ33" i="20" s="1"/>
  <c r="BS33" i="20" s="1"/>
  <c r="K33" i="20"/>
  <c r="O33" i="20" s="1"/>
  <c r="Q33" i="20" s="1"/>
  <c r="Y33" i="20"/>
  <c r="G33" i="20" s="1"/>
  <c r="CE33" i="20"/>
  <c r="CI33" i="20" s="1"/>
  <c r="CK33" i="20" s="1"/>
  <c r="T33" i="20"/>
  <c r="AL33" i="20"/>
  <c r="AP33" i="20" s="1"/>
  <c r="AR33" i="20" s="1"/>
  <c r="U32" i="20"/>
  <c r="C32" i="20" s="1"/>
  <c r="Y32" i="20"/>
  <c r="G32" i="20" s="1"/>
  <c r="BD32" i="20"/>
  <c r="BH32" i="20" s="1"/>
  <c r="BJ32" i="20" s="1"/>
  <c r="V32" i="20"/>
  <c r="D32" i="20" s="1"/>
  <c r="BV32" i="20"/>
  <c r="BZ32" i="20" s="1"/>
  <c r="CB32" i="20" s="1"/>
  <c r="V36" i="20"/>
  <c r="D36" i="20" s="1"/>
  <c r="BD36" i="20"/>
  <c r="BH36" i="20" s="1"/>
  <c r="BJ36" i="20" s="1"/>
  <c r="CN36" i="20"/>
  <c r="CR36" i="20" s="1"/>
  <c r="CT36" i="20" s="1"/>
  <c r="K36" i="20"/>
  <c r="O36" i="20" s="1"/>
  <c r="Q36" i="20" s="1"/>
  <c r="W36" i="20"/>
  <c r="E36" i="20" s="1"/>
  <c r="AC36" i="20"/>
  <c r="AG36" i="20" s="1"/>
  <c r="AI36" i="20" s="1"/>
  <c r="K26" i="20"/>
  <c r="O26" i="20" s="1"/>
  <c r="Q26" i="20" s="1"/>
  <c r="Y26" i="20"/>
  <c r="CE26" i="20"/>
  <c r="CI26" i="20" s="1"/>
  <c r="CK26" i="20" s="1"/>
  <c r="G26" i="20"/>
  <c r="AC26" i="20"/>
  <c r="AG26" i="20" s="1"/>
  <c r="AI26" i="20" s="1"/>
  <c r="V26" i="20"/>
  <c r="D26" i="20" s="1"/>
  <c r="BD26" i="20"/>
  <c r="BH26" i="20" s="1"/>
  <c r="BJ26" i="20" s="1"/>
  <c r="BD27" i="20"/>
  <c r="BH27" i="20" s="1"/>
  <c r="BJ27" i="20" s="1"/>
  <c r="V27" i="20"/>
  <c r="D27" i="20" s="1"/>
  <c r="BV27" i="20"/>
  <c r="BZ27" i="20" s="1"/>
  <c r="CB27" i="20" s="1"/>
  <c r="K27" i="20"/>
  <c r="O27" i="20" s="1"/>
  <c r="Q27" i="20" s="1"/>
  <c r="W27" i="20"/>
  <c r="E27" i="20" s="1"/>
  <c r="AC27" i="20"/>
  <c r="AG27" i="20" s="1"/>
  <c r="AI27" i="20" s="1"/>
  <c r="AL25" i="20"/>
  <c r="AP25" i="20" s="1"/>
  <c r="AR25" i="20" s="1"/>
  <c r="CN25" i="20"/>
  <c r="CR25" i="20" s="1"/>
  <c r="CT25" i="20" s="1"/>
  <c r="AU25" i="20"/>
  <c r="AY25" i="20" s="1"/>
  <c r="BA25" i="20" s="1"/>
  <c r="U32" i="22"/>
  <c r="Y32" i="22"/>
  <c r="G32" i="22" s="1"/>
  <c r="AU32" i="22"/>
  <c r="AY32" i="22" s="1"/>
  <c r="BA32" i="22" s="1"/>
  <c r="CE32" i="22"/>
  <c r="CI32" i="22" s="1"/>
  <c r="CK32" i="22" s="1"/>
  <c r="T32" i="22"/>
  <c r="AL32" i="22"/>
  <c r="AP32" i="22" s="1"/>
  <c r="AR32" i="22" s="1"/>
  <c r="V31" i="22"/>
  <c r="D31" i="22" s="1"/>
  <c r="BD31" i="22"/>
  <c r="CN31" i="22"/>
  <c r="CP40" i="22" s="1"/>
  <c r="K31" i="22"/>
  <c r="O31" i="22" s="1"/>
  <c r="Q31" i="22" s="1"/>
  <c r="W31" i="22"/>
  <c r="E31" i="22" s="1"/>
  <c r="AC31" i="22"/>
  <c r="U23" i="22"/>
  <c r="Y23" i="22"/>
  <c r="G23" i="22" s="1"/>
  <c r="AU23" i="22"/>
  <c r="AY23" i="22" s="1"/>
  <c r="BA23" i="22" s="1"/>
  <c r="CE23" i="22"/>
  <c r="CJ40" i="22" s="1"/>
  <c r="T23" i="22"/>
  <c r="AL23" i="22"/>
  <c r="AP23" i="22" s="1"/>
  <c r="AR23" i="22" s="1"/>
  <c r="F16" i="22"/>
  <c r="H16" i="22" s="1"/>
  <c r="CN12" i="25"/>
  <c r="BV12" i="25"/>
  <c r="BD12" i="25"/>
  <c r="AL12" i="25"/>
  <c r="V12" i="25"/>
  <c r="D12" i="25" s="1"/>
  <c r="T12" i="25"/>
  <c r="BM12" i="25"/>
  <c r="AC12" i="25"/>
  <c r="W12" i="25"/>
  <c r="CE12" i="25"/>
  <c r="AU12" i="25"/>
  <c r="Y12" i="25"/>
  <c r="G12" i="25" s="1"/>
  <c r="U12" i="25"/>
  <c r="C12" i="25" s="1"/>
  <c r="K12" i="25"/>
  <c r="E12" i="25"/>
  <c r="CN19" i="25"/>
  <c r="BV19" i="25"/>
  <c r="BD19" i="25"/>
  <c r="AL19" i="25"/>
  <c r="V19" i="25"/>
  <c r="D19" i="25" s="1"/>
  <c r="T19" i="25"/>
  <c r="CE19" i="25"/>
  <c r="BM19" i="25"/>
  <c r="AU19" i="25"/>
  <c r="AC19" i="25"/>
  <c r="Y19" i="25"/>
  <c r="W19" i="25"/>
  <c r="E19" i="25" s="1"/>
  <c r="U19" i="25"/>
  <c r="C19" i="25" s="1"/>
  <c r="K19" i="25"/>
  <c r="G19" i="25"/>
  <c r="CN9" i="25"/>
  <c r="BV9" i="25"/>
  <c r="BD9" i="25"/>
  <c r="AL9" i="25"/>
  <c r="V9" i="25"/>
  <c r="T9" i="25"/>
  <c r="D9" i="25"/>
  <c r="CE9" i="25"/>
  <c r="BM9" i="25"/>
  <c r="AU9" i="25"/>
  <c r="AC9" i="25"/>
  <c r="Y9" i="25"/>
  <c r="W9" i="25"/>
  <c r="U9" i="25"/>
  <c r="K9" i="25"/>
  <c r="G9" i="25"/>
  <c r="E9" i="25"/>
  <c r="C9" i="25"/>
  <c r="CE13" i="25"/>
  <c r="BM13" i="25"/>
  <c r="AU13" i="25"/>
  <c r="AC13" i="25"/>
  <c r="Y13" i="25"/>
  <c r="W13" i="25"/>
  <c r="E13" i="25" s="1"/>
  <c r="U13" i="25"/>
  <c r="C13" i="25" s="1"/>
  <c r="K13" i="25"/>
  <c r="G13" i="25"/>
  <c r="BV13" i="25"/>
  <c r="AL13" i="25"/>
  <c r="V13" i="25"/>
  <c r="D13" i="25" s="1"/>
  <c r="CN13" i="25"/>
  <c r="BD13" i="25"/>
  <c r="T13" i="25"/>
  <c r="CN14" i="25"/>
  <c r="BV14" i="25"/>
  <c r="BD14" i="25"/>
  <c r="AL14" i="25"/>
  <c r="V14" i="25"/>
  <c r="D14" i="25" s="1"/>
  <c r="T14" i="25"/>
  <c r="CE14" i="25"/>
  <c r="AU14" i="25"/>
  <c r="Y14" i="25"/>
  <c r="G14" i="25" s="1"/>
  <c r="U14" i="25"/>
  <c r="C14" i="25" s="1"/>
  <c r="K14" i="25"/>
  <c r="BM14" i="25"/>
  <c r="AC14" i="25"/>
  <c r="W14" i="25"/>
  <c r="E14" i="25" s="1"/>
  <c r="CN18" i="25"/>
  <c r="BV18" i="25"/>
  <c r="BD18" i="25"/>
  <c r="AL18" i="25"/>
  <c r="V18" i="25"/>
  <c r="T18" i="25"/>
  <c r="D18" i="25"/>
  <c r="CE18" i="25"/>
  <c r="AU18" i="25"/>
  <c r="Y18" i="25"/>
  <c r="G18" i="25" s="1"/>
  <c r="U18" i="25"/>
  <c r="C18" i="25" s="1"/>
  <c r="K18" i="25"/>
  <c r="BM18" i="25"/>
  <c r="AC18" i="25"/>
  <c r="W18" i="25"/>
  <c r="E18" i="25" s="1"/>
  <c r="CE22" i="25"/>
  <c r="BM22" i="25"/>
  <c r="AU22" i="25"/>
  <c r="AC22" i="25"/>
  <c r="Y22" i="25"/>
  <c r="W22" i="25"/>
  <c r="E22" i="25" s="1"/>
  <c r="U22" i="25"/>
  <c r="C22" i="25" s="1"/>
  <c r="K22" i="25"/>
  <c r="G22" i="25"/>
  <c r="CN22" i="25"/>
  <c r="BV22" i="25"/>
  <c r="BD22" i="25"/>
  <c r="AL22" i="25"/>
  <c r="V22" i="25"/>
  <c r="D22" i="25" s="1"/>
  <c r="T22" i="25"/>
  <c r="CE27" i="25"/>
  <c r="BM27" i="25"/>
  <c r="AU27" i="25"/>
  <c r="AC27" i="25"/>
  <c r="Y27" i="25"/>
  <c r="W27" i="25"/>
  <c r="E27" i="25" s="1"/>
  <c r="U27" i="25"/>
  <c r="C27" i="25" s="1"/>
  <c r="K27" i="25"/>
  <c r="G27" i="25"/>
  <c r="CN27" i="25"/>
  <c r="BD27" i="25"/>
  <c r="T27" i="25"/>
  <c r="BV27" i="25"/>
  <c r="AL27" i="25"/>
  <c r="V27" i="25"/>
  <c r="D27" i="25" s="1"/>
  <c r="CN23" i="25"/>
  <c r="BV23" i="25"/>
  <c r="BD23" i="25"/>
  <c r="AL23" i="25"/>
  <c r="V23" i="25"/>
  <c r="D23" i="25" s="1"/>
  <c r="T23" i="25"/>
  <c r="CE23" i="25"/>
  <c r="BM23" i="25"/>
  <c r="AU23" i="25"/>
  <c r="AC23" i="25"/>
  <c r="Y23" i="25"/>
  <c r="W23" i="25"/>
  <c r="E23" i="25" s="1"/>
  <c r="U23" i="25"/>
  <c r="C23" i="25" s="1"/>
  <c r="K23" i="25"/>
  <c r="G23" i="25"/>
  <c r="CN29" i="25"/>
  <c r="CE29" i="25"/>
  <c r="BM29" i="25"/>
  <c r="AU29" i="25"/>
  <c r="AC29" i="25"/>
  <c r="Y29" i="25"/>
  <c r="W29" i="25"/>
  <c r="E29" i="25" s="1"/>
  <c r="U29" i="25"/>
  <c r="C29" i="25" s="1"/>
  <c r="K29" i="25"/>
  <c r="G29" i="25"/>
  <c r="BV29" i="25"/>
  <c r="AL29" i="25"/>
  <c r="V29" i="25"/>
  <c r="D29" i="25" s="1"/>
  <c r="BD29" i="25"/>
  <c r="T29" i="25"/>
  <c r="CN28" i="25"/>
  <c r="BV28" i="25"/>
  <c r="BD28" i="25"/>
  <c r="AL28" i="25"/>
  <c r="V28" i="25"/>
  <c r="D28" i="25" s="1"/>
  <c r="T28" i="25"/>
  <c r="BM28" i="25"/>
  <c r="AC28" i="25"/>
  <c r="W28" i="25"/>
  <c r="CE28" i="25"/>
  <c r="AU28" i="25"/>
  <c r="Y28" i="25"/>
  <c r="G28" i="25" s="1"/>
  <c r="U28" i="25"/>
  <c r="C28" i="25" s="1"/>
  <c r="K28" i="25"/>
  <c r="E28" i="25"/>
  <c r="CN34" i="25"/>
  <c r="BV34" i="25"/>
  <c r="CE34" i="25"/>
  <c r="BM34" i="25"/>
  <c r="AU34" i="25"/>
  <c r="AC34" i="25"/>
  <c r="Y34" i="25"/>
  <c r="W34" i="25"/>
  <c r="U34" i="25"/>
  <c r="C34" i="25" s="1"/>
  <c r="K34" i="25"/>
  <c r="G34" i="25"/>
  <c r="E34" i="25"/>
  <c r="BD34" i="25"/>
  <c r="T34" i="25"/>
  <c r="AL34" i="25"/>
  <c r="V34" i="25"/>
  <c r="D34" i="25" s="1"/>
  <c r="CE32" i="25"/>
  <c r="BM32" i="25"/>
  <c r="AU32" i="25"/>
  <c r="AC32" i="25"/>
  <c r="Y32" i="25"/>
  <c r="W32" i="25"/>
  <c r="U32" i="25"/>
  <c r="K32" i="25"/>
  <c r="G32" i="25"/>
  <c r="E32" i="25"/>
  <c r="C32" i="25"/>
  <c r="BV32" i="25"/>
  <c r="AL32" i="25"/>
  <c r="V32" i="25"/>
  <c r="D32" i="25" s="1"/>
  <c r="CN32" i="25"/>
  <c r="BD32" i="25"/>
  <c r="T32" i="25"/>
  <c r="CE35" i="25"/>
  <c r="BM35" i="25"/>
  <c r="AU35" i="25"/>
  <c r="AC35" i="25"/>
  <c r="Y35" i="25"/>
  <c r="W35" i="25"/>
  <c r="E35" i="25" s="1"/>
  <c r="U35" i="25"/>
  <c r="C35" i="25" s="1"/>
  <c r="K35" i="25"/>
  <c r="G35" i="25"/>
  <c r="CN35" i="25"/>
  <c r="BV35" i="25"/>
  <c r="BD35" i="25"/>
  <c r="AL35" i="25"/>
  <c r="V35" i="25"/>
  <c r="D35" i="25" s="1"/>
  <c r="T35" i="25"/>
  <c r="CE39" i="25"/>
  <c r="BM39" i="25"/>
  <c r="AU39" i="25"/>
  <c r="AC39" i="25"/>
  <c r="Y39" i="25"/>
  <c r="W39" i="25"/>
  <c r="U39" i="25"/>
  <c r="K39" i="25"/>
  <c r="G39" i="25"/>
  <c r="E39" i="25"/>
  <c r="C39" i="25"/>
  <c r="CN39" i="25"/>
  <c r="BD39" i="25"/>
  <c r="T39" i="25"/>
  <c r="D39" i="25"/>
  <c r="BV39" i="25"/>
  <c r="AL39" i="25"/>
  <c r="V39" i="25"/>
  <c r="CN38" i="25"/>
  <c r="BV38" i="25"/>
  <c r="BD38" i="25"/>
  <c r="AL38" i="25"/>
  <c r="V38" i="25"/>
  <c r="D38" i="25" s="1"/>
  <c r="T38" i="25"/>
  <c r="CE38" i="25"/>
  <c r="AU38" i="25"/>
  <c r="Y38" i="25"/>
  <c r="G38" i="25" s="1"/>
  <c r="U38" i="25"/>
  <c r="C38" i="25" s="1"/>
  <c r="K38" i="25"/>
  <c r="BM38" i="25"/>
  <c r="AC38" i="25"/>
  <c r="W38" i="25"/>
  <c r="E38" i="25" s="1"/>
  <c r="CE10" i="25"/>
  <c r="BM10" i="25"/>
  <c r="AU10" i="25"/>
  <c r="AC10" i="25"/>
  <c r="Y10" i="25"/>
  <c r="W10" i="25"/>
  <c r="E10" i="25" s="1"/>
  <c r="U10" i="25"/>
  <c r="C10" i="25" s="1"/>
  <c r="K10" i="25"/>
  <c r="G10" i="25"/>
  <c r="CN10" i="25"/>
  <c r="BV10" i="25"/>
  <c r="BD10" i="25"/>
  <c r="AL10" i="25"/>
  <c r="V10" i="25"/>
  <c r="D10" i="25" s="1"/>
  <c r="T10" i="25"/>
  <c r="CE15" i="25"/>
  <c r="BM15" i="25"/>
  <c r="AU15" i="25"/>
  <c r="AC15" i="25"/>
  <c r="Y15" i="25"/>
  <c r="W15" i="25"/>
  <c r="E15" i="25" s="1"/>
  <c r="U15" i="25"/>
  <c r="C15" i="25" s="1"/>
  <c r="K15" i="25"/>
  <c r="G15" i="25"/>
  <c r="CN15" i="25"/>
  <c r="BD15" i="25"/>
  <c r="T15" i="25"/>
  <c r="BV15" i="25"/>
  <c r="AL15" i="25"/>
  <c r="V15" i="25"/>
  <c r="D15" i="25" s="1"/>
  <c r="Z4" i="25"/>
  <c r="Q4" i="25"/>
  <c r="CN11" i="25"/>
  <c r="BV11" i="25"/>
  <c r="BD11" i="25"/>
  <c r="AL11" i="25"/>
  <c r="V11" i="25"/>
  <c r="D11" i="25" s="1"/>
  <c r="T11" i="25"/>
  <c r="CE11" i="25"/>
  <c r="BM11" i="25"/>
  <c r="AU11" i="25"/>
  <c r="AC11" i="25"/>
  <c r="Y11" i="25"/>
  <c r="W11" i="25"/>
  <c r="E11" i="25" s="1"/>
  <c r="U11" i="25"/>
  <c r="C11" i="25" s="1"/>
  <c r="K11" i="25"/>
  <c r="G11" i="25"/>
  <c r="CE17" i="25"/>
  <c r="BM17" i="25"/>
  <c r="AU17" i="25"/>
  <c r="AC17" i="25"/>
  <c r="Y17" i="25"/>
  <c r="W17" i="25"/>
  <c r="U17" i="25"/>
  <c r="C17" i="25" s="1"/>
  <c r="K17" i="25"/>
  <c r="G17" i="25"/>
  <c r="E17" i="25"/>
  <c r="BV17" i="25"/>
  <c r="AL17" i="25"/>
  <c r="V17" i="25"/>
  <c r="CN17" i="25"/>
  <c r="BD17" i="25"/>
  <c r="T17" i="25"/>
  <c r="D17" i="25"/>
  <c r="CN16" i="25"/>
  <c r="BV16" i="25"/>
  <c r="BD16" i="25"/>
  <c r="AL16" i="25"/>
  <c r="V16" i="25"/>
  <c r="D16" i="25" s="1"/>
  <c r="T16" i="25"/>
  <c r="BM16" i="25"/>
  <c r="AC16" i="25"/>
  <c r="W16" i="25"/>
  <c r="CE16" i="25"/>
  <c r="AU16" i="25"/>
  <c r="Y16" i="25"/>
  <c r="G16" i="25" s="1"/>
  <c r="U16" i="25"/>
  <c r="C16" i="25" s="1"/>
  <c r="K16" i="25"/>
  <c r="E16" i="25"/>
  <c r="CE20" i="25"/>
  <c r="BM20" i="25"/>
  <c r="AU20" i="25"/>
  <c r="AC20" i="25"/>
  <c r="Y20" i="25"/>
  <c r="W20" i="25"/>
  <c r="U20" i="25"/>
  <c r="C20" i="25" s="1"/>
  <c r="K20" i="25"/>
  <c r="G20" i="25"/>
  <c r="E20" i="25"/>
  <c r="CN20" i="25"/>
  <c r="BV20" i="25"/>
  <c r="BD20" i="25"/>
  <c r="AL20" i="25"/>
  <c r="V20" i="25"/>
  <c r="D20" i="25" s="1"/>
  <c r="T20" i="25"/>
  <c r="CN24" i="25"/>
  <c r="BM24" i="25"/>
  <c r="AU24" i="25"/>
  <c r="AC24" i="25"/>
  <c r="Y24" i="25"/>
  <c r="W24" i="25"/>
  <c r="E24" i="25" s="1"/>
  <c r="U24" i="25"/>
  <c r="C24" i="25" s="1"/>
  <c r="K24" i="25"/>
  <c r="G24" i="25"/>
  <c r="CE24" i="25"/>
  <c r="BV24" i="25"/>
  <c r="BD24" i="25"/>
  <c r="AL24" i="25"/>
  <c r="V24" i="25"/>
  <c r="T24" i="25"/>
  <c r="D24" i="25"/>
  <c r="CN21" i="25"/>
  <c r="BV21" i="25"/>
  <c r="BD21" i="25"/>
  <c r="AL21" i="25"/>
  <c r="V21" i="25"/>
  <c r="T21" i="25"/>
  <c r="D21" i="25"/>
  <c r="CE21" i="25"/>
  <c r="BM21" i="25"/>
  <c r="AU21" i="25"/>
  <c r="AC21" i="25"/>
  <c r="Y21" i="25"/>
  <c r="W21" i="25"/>
  <c r="U21" i="25"/>
  <c r="C21" i="25" s="1"/>
  <c r="K21" i="25"/>
  <c r="G21" i="25"/>
  <c r="E21" i="25"/>
  <c r="CE25" i="25"/>
  <c r="BM25" i="25"/>
  <c r="AU25" i="25"/>
  <c r="AC25" i="25"/>
  <c r="Y25" i="25"/>
  <c r="W25" i="25"/>
  <c r="E25" i="25" s="1"/>
  <c r="U25" i="25"/>
  <c r="C25" i="25" s="1"/>
  <c r="K25" i="25"/>
  <c r="G25" i="25"/>
  <c r="BV25" i="25"/>
  <c r="AL25" i="25"/>
  <c r="V25" i="25"/>
  <c r="D25" i="25" s="1"/>
  <c r="CN25" i="25"/>
  <c r="BD25" i="25"/>
  <c r="T25" i="25"/>
  <c r="CN26" i="25"/>
  <c r="BV26" i="25"/>
  <c r="BD26" i="25"/>
  <c r="AL26" i="25"/>
  <c r="V26" i="25"/>
  <c r="T26" i="25"/>
  <c r="D26" i="25"/>
  <c r="CE26" i="25"/>
  <c r="AU26" i="25"/>
  <c r="Y26" i="25"/>
  <c r="G26" i="25" s="1"/>
  <c r="U26" i="25"/>
  <c r="C26" i="25" s="1"/>
  <c r="K26" i="25"/>
  <c r="BM26" i="25"/>
  <c r="AC26" i="25"/>
  <c r="W26" i="25"/>
  <c r="E26" i="25" s="1"/>
  <c r="CE30" i="25"/>
  <c r="BM30" i="25"/>
  <c r="AU30" i="25"/>
  <c r="AC30" i="25"/>
  <c r="Y30" i="25"/>
  <c r="W30" i="25"/>
  <c r="U30" i="25"/>
  <c r="C30" i="25" s="1"/>
  <c r="K30" i="25"/>
  <c r="G30" i="25"/>
  <c r="E30" i="25"/>
  <c r="CN30" i="25"/>
  <c r="BV30" i="25"/>
  <c r="BD30" i="25"/>
  <c r="AL30" i="25"/>
  <c r="V30" i="25"/>
  <c r="D30" i="25" s="1"/>
  <c r="T30" i="25"/>
  <c r="CN31" i="25"/>
  <c r="BV31" i="25"/>
  <c r="BD31" i="25"/>
  <c r="AL31" i="25"/>
  <c r="BM31" i="25"/>
  <c r="V31" i="25"/>
  <c r="D31" i="25" s="1"/>
  <c r="T31" i="25"/>
  <c r="CE31" i="25"/>
  <c r="AU31" i="25"/>
  <c r="AC31" i="25"/>
  <c r="Y31" i="25"/>
  <c r="W31" i="25"/>
  <c r="E31" i="25" s="1"/>
  <c r="U31" i="25"/>
  <c r="C31" i="25" s="1"/>
  <c r="K31" i="25"/>
  <c r="G31" i="25"/>
  <c r="CN33" i="25"/>
  <c r="BV33" i="25"/>
  <c r="BD33" i="25"/>
  <c r="AL33" i="25"/>
  <c r="V33" i="25"/>
  <c r="D33" i="25" s="1"/>
  <c r="T33" i="25"/>
  <c r="CE33" i="25"/>
  <c r="AU33" i="25"/>
  <c r="Y33" i="25"/>
  <c r="G33" i="25" s="1"/>
  <c r="U33" i="25"/>
  <c r="C33" i="25" s="1"/>
  <c r="K33" i="25"/>
  <c r="BM33" i="25"/>
  <c r="AC33" i="25"/>
  <c r="W33" i="25"/>
  <c r="E33" i="25" s="1"/>
  <c r="CE37" i="25"/>
  <c r="BM37" i="25"/>
  <c r="AU37" i="25"/>
  <c r="BV37" i="25"/>
  <c r="AC37" i="25"/>
  <c r="Y37" i="25"/>
  <c r="W37" i="25"/>
  <c r="U37" i="25"/>
  <c r="C37" i="25" s="1"/>
  <c r="K37" i="25"/>
  <c r="G37" i="25"/>
  <c r="E37" i="25"/>
  <c r="CN37" i="25"/>
  <c r="BD37" i="25"/>
  <c r="AL37" i="25"/>
  <c r="V37" i="25"/>
  <c r="D37" i="25" s="1"/>
  <c r="T37" i="25"/>
  <c r="CN36" i="25"/>
  <c r="BV36" i="25"/>
  <c r="BD36" i="25"/>
  <c r="AL36" i="25"/>
  <c r="V36" i="25"/>
  <c r="T36" i="25"/>
  <c r="D36" i="25"/>
  <c r="CE36" i="25"/>
  <c r="BM36" i="25"/>
  <c r="AU36" i="25"/>
  <c r="AC36" i="25"/>
  <c r="Y36" i="25"/>
  <c r="W36" i="25"/>
  <c r="E36" i="25" s="1"/>
  <c r="U36" i="25"/>
  <c r="C36" i="25" s="1"/>
  <c r="K36" i="25"/>
  <c r="G36" i="25"/>
  <c r="U30" i="20"/>
  <c r="C30" i="20" s="1"/>
  <c r="Y30" i="20"/>
  <c r="G30" i="20" s="1"/>
  <c r="AU30" i="20"/>
  <c r="AY30" i="20" s="1"/>
  <c r="BA30" i="20" s="1"/>
  <c r="CE30" i="20"/>
  <c r="CI30" i="20" s="1"/>
  <c r="CK30" i="20" s="1"/>
  <c r="T30" i="20"/>
  <c r="AL30" i="20"/>
  <c r="AP30" i="20" s="1"/>
  <c r="AR30" i="20" s="1"/>
  <c r="V31" i="20"/>
  <c r="D31" i="20" s="1"/>
  <c r="BD31" i="20"/>
  <c r="BH31" i="20" s="1"/>
  <c r="BJ31" i="20" s="1"/>
  <c r="CN31" i="20"/>
  <c r="K31" i="20"/>
  <c r="W31" i="20"/>
  <c r="E31" i="20" s="1"/>
  <c r="AC31" i="20"/>
  <c r="AG31" i="20" s="1"/>
  <c r="AI31" i="20" s="1"/>
  <c r="U22" i="20"/>
  <c r="C22" i="20" s="1"/>
  <c r="Y22" i="20"/>
  <c r="G22" i="20" s="1"/>
  <c r="AU22" i="20"/>
  <c r="AY22" i="20" s="1"/>
  <c r="BA22" i="20" s="1"/>
  <c r="CE22" i="20"/>
  <c r="CI22" i="20" s="1"/>
  <c r="CK22" i="20" s="1"/>
  <c r="T22" i="20"/>
  <c r="AL22" i="20"/>
  <c r="F39" i="24"/>
  <c r="H39" i="24" s="1"/>
  <c r="F30" i="24"/>
  <c r="F22" i="24"/>
  <c r="H22" i="24" s="1"/>
  <c r="F36" i="24"/>
  <c r="H36" i="24" s="1"/>
  <c r="X39" i="24"/>
  <c r="Z39" i="24" s="1"/>
  <c r="O39" i="24"/>
  <c r="Q39" i="24" s="1"/>
  <c r="CI39" i="24"/>
  <c r="CK39" i="24" s="1"/>
  <c r="AG39" i="24"/>
  <c r="AI39" i="24" s="1"/>
  <c r="BH39" i="24"/>
  <c r="BJ39" i="24" s="1"/>
  <c r="CR39" i="24"/>
  <c r="CT39" i="24" s="1"/>
  <c r="BZ38" i="24"/>
  <c r="CB38" i="24" s="1"/>
  <c r="BH38" i="24"/>
  <c r="BJ38" i="24" s="1"/>
  <c r="AY38" i="24"/>
  <c r="BA38" i="24" s="1"/>
  <c r="CI38" i="24"/>
  <c r="CK38" i="24" s="1"/>
  <c r="X35" i="24"/>
  <c r="Z35" i="24" s="1"/>
  <c r="O35" i="24"/>
  <c r="Q35" i="24" s="1"/>
  <c r="AG35" i="24"/>
  <c r="AI35" i="24" s="1"/>
  <c r="AP35" i="24"/>
  <c r="AR35" i="24" s="1"/>
  <c r="BZ35" i="24"/>
  <c r="CB35" i="24" s="1"/>
  <c r="CI35" i="24"/>
  <c r="CK35" i="24" s="1"/>
  <c r="X31" i="24"/>
  <c r="Z31" i="24" s="1"/>
  <c r="O31" i="24"/>
  <c r="Q31" i="24" s="1"/>
  <c r="AG31" i="24"/>
  <c r="AI31" i="24" s="1"/>
  <c r="BQ31" i="24"/>
  <c r="BS31" i="24" s="1"/>
  <c r="BH31" i="24"/>
  <c r="BJ31" i="24" s="1"/>
  <c r="CR31" i="24"/>
  <c r="CT31" i="24" s="1"/>
  <c r="AP34" i="24"/>
  <c r="AR34" i="24" s="1"/>
  <c r="BZ34" i="24"/>
  <c r="CB34" i="24" s="1"/>
  <c r="AY34" i="24"/>
  <c r="BA34" i="24" s="1"/>
  <c r="CI34" i="24"/>
  <c r="CK34" i="24" s="1"/>
  <c r="AP30" i="24"/>
  <c r="AR30" i="24" s="1"/>
  <c r="BZ30" i="24"/>
  <c r="CB30" i="24" s="1"/>
  <c r="AY30" i="24"/>
  <c r="BA30" i="24" s="1"/>
  <c r="CI30" i="24"/>
  <c r="CK30" i="24" s="1"/>
  <c r="X27" i="24"/>
  <c r="Z27" i="24" s="1"/>
  <c r="O27" i="24"/>
  <c r="Q27" i="24" s="1"/>
  <c r="AY27" i="24"/>
  <c r="BA27" i="24" s="1"/>
  <c r="CI27" i="24"/>
  <c r="CK27" i="24" s="1"/>
  <c r="BH27" i="24"/>
  <c r="BJ27" i="24" s="1"/>
  <c r="CR27" i="24"/>
  <c r="CT27" i="24" s="1"/>
  <c r="X23" i="24"/>
  <c r="Z23" i="24" s="1"/>
  <c r="AG23" i="24"/>
  <c r="AI23" i="24" s="1"/>
  <c r="BQ23" i="24"/>
  <c r="BS23" i="24" s="1"/>
  <c r="BH23" i="24"/>
  <c r="BJ23" i="24" s="1"/>
  <c r="CR23" i="24"/>
  <c r="CT23" i="24" s="1"/>
  <c r="AP26" i="24"/>
  <c r="AR26" i="24" s="1"/>
  <c r="BZ26" i="24"/>
  <c r="CB26" i="24" s="1"/>
  <c r="AY26" i="24"/>
  <c r="BA26" i="24" s="1"/>
  <c r="CI26" i="24"/>
  <c r="CK26" i="24" s="1"/>
  <c r="AP22" i="24"/>
  <c r="AR22" i="24" s="1"/>
  <c r="BZ22" i="24"/>
  <c r="CB22" i="24" s="1"/>
  <c r="AY22" i="24"/>
  <c r="BA22" i="24" s="1"/>
  <c r="CI22" i="24"/>
  <c r="CK22" i="24" s="1"/>
  <c r="O18" i="24"/>
  <c r="Q18" i="24" s="1"/>
  <c r="AG18" i="24"/>
  <c r="AI18" i="24" s="1"/>
  <c r="BQ18" i="24"/>
  <c r="BS18" i="24" s="1"/>
  <c r="BH18" i="24"/>
  <c r="BJ18" i="24" s="1"/>
  <c r="CR18" i="24"/>
  <c r="CT18" i="24" s="1"/>
  <c r="X14" i="24"/>
  <c r="Z14" i="24" s="1"/>
  <c r="O14" i="24"/>
  <c r="Q14" i="24" s="1"/>
  <c r="AG14" i="24"/>
  <c r="AI14" i="24" s="1"/>
  <c r="BQ14" i="24"/>
  <c r="BS14" i="24" s="1"/>
  <c r="BH14" i="24"/>
  <c r="BJ14" i="24" s="1"/>
  <c r="CR14" i="24"/>
  <c r="CT14" i="24" s="1"/>
  <c r="X10" i="24"/>
  <c r="Z10" i="24" s="1"/>
  <c r="O10" i="24"/>
  <c r="Q10" i="24" s="1"/>
  <c r="AG10" i="24"/>
  <c r="AI10" i="24" s="1"/>
  <c r="BQ10" i="24"/>
  <c r="BS10" i="24" s="1"/>
  <c r="BH10" i="24"/>
  <c r="BJ10" i="24" s="1"/>
  <c r="CR10" i="24"/>
  <c r="CT10" i="24" s="1"/>
  <c r="AP17" i="24"/>
  <c r="AR17" i="24" s="1"/>
  <c r="BZ17" i="24"/>
  <c r="CB17" i="24" s="1"/>
  <c r="AY17" i="24"/>
  <c r="BA17" i="24" s="1"/>
  <c r="CI17" i="24"/>
  <c r="CK17" i="24" s="1"/>
  <c r="AP13" i="24"/>
  <c r="AR13" i="24" s="1"/>
  <c r="BZ13" i="24"/>
  <c r="CB13" i="24" s="1"/>
  <c r="AY13" i="24"/>
  <c r="BA13" i="24" s="1"/>
  <c r="CI13" i="24"/>
  <c r="CK13" i="24" s="1"/>
  <c r="AP9" i="24"/>
  <c r="BZ9" i="24"/>
  <c r="AY9" i="24"/>
  <c r="BA9" i="24" s="1"/>
  <c r="CI9" i="24"/>
  <c r="CK9" i="24" s="1"/>
  <c r="X36" i="24"/>
  <c r="Z36" i="24" s="1"/>
  <c r="O36" i="24"/>
  <c r="Q36" i="24" s="1"/>
  <c r="AG36" i="24"/>
  <c r="AI36" i="24" s="1"/>
  <c r="BQ36" i="24"/>
  <c r="BS36" i="24" s="1"/>
  <c r="BH36" i="24"/>
  <c r="BJ36" i="24" s="1"/>
  <c r="CR36" i="24"/>
  <c r="CT36" i="24" s="1"/>
  <c r="AP37" i="24"/>
  <c r="AR37" i="24" s="1"/>
  <c r="AY37" i="24"/>
  <c r="BA37" i="24" s="1"/>
  <c r="BH37" i="24"/>
  <c r="BJ37" i="24" s="1"/>
  <c r="CR37" i="24"/>
  <c r="CT37" i="24" s="1"/>
  <c r="O33" i="24"/>
  <c r="Q33" i="24" s="1"/>
  <c r="AG33" i="24"/>
  <c r="AI33" i="24" s="1"/>
  <c r="BQ33" i="24"/>
  <c r="BS33" i="24" s="1"/>
  <c r="BH33" i="24"/>
  <c r="BJ33" i="24" s="1"/>
  <c r="CR33" i="24"/>
  <c r="CT33" i="24" s="1"/>
  <c r="O29" i="24"/>
  <c r="Q29" i="24" s="1"/>
  <c r="AG29" i="24"/>
  <c r="AI29" i="24" s="1"/>
  <c r="BQ29" i="24"/>
  <c r="BS29" i="24" s="1"/>
  <c r="BH29" i="24"/>
  <c r="BJ29" i="24" s="1"/>
  <c r="CR29" i="24"/>
  <c r="CT29" i="24" s="1"/>
  <c r="AP32" i="24"/>
  <c r="AR32" i="24" s="1"/>
  <c r="BZ32" i="24"/>
  <c r="CB32" i="24" s="1"/>
  <c r="AY32" i="24"/>
  <c r="BA32" i="24" s="1"/>
  <c r="CI32" i="24"/>
  <c r="CK32" i="24" s="1"/>
  <c r="AP28" i="24"/>
  <c r="AR28" i="24" s="1"/>
  <c r="BZ28" i="24"/>
  <c r="CB28" i="24" s="1"/>
  <c r="AY28" i="24"/>
  <c r="BA28" i="24" s="1"/>
  <c r="CI28" i="24"/>
  <c r="CK28" i="24" s="1"/>
  <c r="O25" i="24"/>
  <c r="Q25" i="24" s="1"/>
  <c r="BQ25" i="24"/>
  <c r="BS25" i="24" s="1"/>
  <c r="CR25" i="24"/>
  <c r="CT25" i="24" s="1"/>
  <c r="O21" i="24"/>
  <c r="Q21" i="24" s="1"/>
  <c r="AG21" i="24"/>
  <c r="AI21" i="24" s="1"/>
  <c r="BQ21" i="24"/>
  <c r="BS21" i="24" s="1"/>
  <c r="BH21" i="24"/>
  <c r="BJ21" i="24" s="1"/>
  <c r="CR21" i="24"/>
  <c r="CT21" i="24" s="1"/>
  <c r="AP24" i="24"/>
  <c r="AR24" i="24" s="1"/>
  <c r="AY24" i="24"/>
  <c r="BA24" i="24" s="1"/>
  <c r="AP20" i="24"/>
  <c r="AR20" i="24" s="1"/>
  <c r="BZ20" i="24"/>
  <c r="CB20" i="24" s="1"/>
  <c r="AY20" i="24"/>
  <c r="BA20" i="24" s="1"/>
  <c r="CI20" i="24"/>
  <c r="CK20" i="24" s="1"/>
  <c r="X16" i="24"/>
  <c r="Z16" i="24" s="1"/>
  <c r="O16" i="24"/>
  <c r="Q16" i="24" s="1"/>
  <c r="AG16" i="24"/>
  <c r="AI16" i="24" s="1"/>
  <c r="BH16" i="24"/>
  <c r="BJ16" i="24" s="1"/>
  <c r="CR16" i="24"/>
  <c r="CT16" i="24" s="1"/>
  <c r="O12" i="24"/>
  <c r="Q12" i="24" s="1"/>
  <c r="AG12" i="24"/>
  <c r="AI12" i="24" s="1"/>
  <c r="BQ12" i="24"/>
  <c r="BS12" i="24" s="1"/>
  <c r="BH12" i="24"/>
  <c r="BJ12" i="24" s="1"/>
  <c r="CR12" i="24"/>
  <c r="CT12" i="24" s="1"/>
  <c r="O19" i="24"/>
  <c r="Q19" i="24" s="1"/>
  <c r="AG19" i="24"/>
  <c r="AI19" i="24" s="1"/>
  <c r="BQ19" i="24"/>
  <c r="BS19" i="24" s="1"/>
  <c r="BH19" i="24"/>
  <c r="BJ19" i="24" s="1"/>
  <c r="CR19" i="24"/>
  <c r="CT19" i="24" s="1"/>
  <c r="AP15" i="24"/>
  <c r="AR15" i="24" s="1"/>
  <c r="AY15" i="24"/>
  <c r="BA15" i="24" s="1"/>
  <c r="CI15" i="24"/>
  <c r="CK15" i="24" s="1"/>
  <c r="BZ11" i="24"/>
  <c r="CB11" i="24" s="1"/>
  <c r="AY11" i="24"/>
  <c r="BA11" i="24" s="1"/>
  <c r="CI11" i="24"/>
  <c r="CK11" i="24" s="1"/>
  <c r="AY39" i="24"/>
  <c r="BA39" i="24" s="1"/>
  <c r="BQ39" i="24"/>
  <c r="BS39" i="24" s="1"/>
  <c r="AP39" i="24"/>
  <c r="AR39" i="24" s="1"/>
  <c r="BZ39" i="24"/>
  <c r="CB39" i="24" s="1"/>
  <c r="AP38" i="24"/>
  <c r="AR38" i="24" s="1"/>
  <c r="CR38" i="24"/>
  <c r="CT38" i="24" s="1"/>
  <c r="O38" i="24"/>
  <c r="Q38" i="24" s="1"/>
  <c r="BQ38" i="24"/>
  <c r="BS38" i="24" s="1"/>
  <c r="AY35" i="24"/>
  <c r="BA35" i="24" s="1"/>
  <c r="BQ35" i="24"/>
  <c r="BS35" i="24" s="1"/>
  <c r="BH35" i="24"/>
  <c r="BJ35" i="24" s="1"/>
  <c r="CR35" i="24"/>
  <c r="CT35" i="24" s="1"/>
  <c r="AY31" i="24"/>
  <c r="BA31" i="24" s="1"/>
  <c r="CI31" i="24"/>
  <c r="CK31" i="24" s="1"/>
  <c r="AP31" i="24"/>
  <c r="AR31" i="24" s="1"/>
  <c r="BZ31" i="24"/>
  <c r="CB31" i="24" s="1"/>
  <c r="CR34" i="24"/>
  <c r="CT34" i="24" s="1"/>
  <c r="O34" i="24"/>
  <c r="Q34" i="24" s="1"/>
  <c r="AG34" i="24"/>
  <c r="AI34" i="24" s="1"/>
  <c r="BQ34" i="24"/>
  <c r="BS34" i="24" s="1"/>
  <c r="BH30" i="24"/>
  <c r="BJ30" i="24" s="1"/>
  <c r="CR30" i="24"/>
  <c r="CT30" i="24" s="1"/>
  <c r="X30" i="24"/>
  <c r="Z30" i="24" s="1"/>
  <c r="O30" i="24"/>
  <c r="Q30" i="24" s="1"/>
  <c r="AG30" i="24"/>
  <c r="AI30" i="24" s="1"/>
  <c r="BQ30" i="24"/>
  <c r="BS30" i="24" s="1"/>
  <c r="AG27" i="24"/>
  <c r="AI27" i="24" s="1"/>
  <c r="AY23" i="24"/>
  <c r="BA23" i="24" s="1"/>
  <c r="CI23" i="24"/>
  <c r="CK23" i="24" s="1"/>
  <c r="AP23" i="24"/>
  <c r="AR23" i="24" s="1"/>
  <c r="BZ23" i="24"/>
  <c r="CB23" i="24" s="1"/>
  <c r="BH26" i="24"/>
  <c r="BJ26" i="24" s="1"/>
  <c r="CR26" i="24"/>
  <c r="CT26" i="24" s="1"/>
  <c r="X26" i="24"/>
  <c r="Z26" i="24" s="1"/>
  <c r="O26" i="24"/>
  <c r="Q26" i="24" s="1"/>
  <c r="AG26" i="24"/>
  <c r="AI26" i="24" s="1"/>
  <c r="BQ26" i="24"/>
  <c r="BS26" i="24" s="1"/>
  <c r="BH22" i="24"/>
  <c r="BJ22" i="24" s="1"/>
  <c r="CR22" i="24"/>
  <c r="CT22" i="24" s="1"/>
  <c r="X22" i="24"/>
  <c r="Z22" i="24" s="1"/>
  <c r="O22" i="24"/>
  <c r="Q22" i="24" s="1"/>
  <c r="AG22" i="24"/>
  <c r="AI22" i="24" s="1"/>
  <c r="BQ22" i="24"/>
  <c r="BS22" i="24" s="1"/>
  <c r="AY18" i="24"/>
  <c r="BA18" i="24" s="1"/>
  <c r="AY14" i="24"/>
  <c r="BA14" i="24" s="1"/>
  <c r="CI14" i="24"/>
  <c r="CK14" i="24" s="1"/>
  <c r="AP14" i="24"/>
  <c r="AR14" i="24" s="1"/>
  <c r="BZ14" i="24"/>
  <c r="CB14" i="24" s="1"/>
  <c r="CI10" i="24"/>
  <c r="CK10" i="24" s="1"/>
  <c r="AP10" i="24"/>
  <c r="AR10" i="24" s="1"/>
  <c r="BZ10" i="24"/>
  <c r="CB10" i="24" s="1"/>
  <c r="BH17" i="24"/>
  <c r="BJ17" i="24" s="1"/>
  <c r="CR17" i="24"/>
  <c r="CT17" i="24" s="1"/>
  <c r="X17" i="24"/>
  <c r="Z17" i="24" s="1"/>
  <c r="O17" i="24"/>
  <c r="Q17" i="24" s="1"/>
  <c r="AG17" i="24"/>
  <c r="AI17" i="24" s="1"/>
  <c r="BQ17" i="24"/>
  <c r="BS17" i="24" s="1"/>
  <c r="O13" i="24"/>
  <c r="Q13" i="24" s="1"/>
  <c r="BH9" i="24"/>
  <c r="BJ9" i="24" s="1"/>
  <c r="CR9" i="24"/>
  <c r="CT9" i="24" s="1"/>
  <c r="X9" i="24"/>
  <c r="Z9" i="24" s="1"/>
  <c r="O9" i="24"/>
  <c r="AG9" i="24"/>
  <c r="AI9" i="24" s="1"/>
  <c r="BQ9" i="24"/>
  <c r="BS9" i="24" s="1"/>
  <c r="AY36" i="24"/>
  <c r="BA36" i="24" s="1"/>
  <c r="CI36" i="24"/>
  <c r="CK36" i="24" s="1"/>
  <c r="AP36" i="24"/>
  <c r="AR36" i="24" s="1"/>
  <c r="BZ36" i="24"/>
  <c r="CB36" i="24" s="1"/>
  <c r="AY33" i="24"/>
  <c r="BA33" i="24" s="1"/>
  <c r="CI33" i="24"/>
  <c r="CK33" i="24" s="1"/>
  <c r="BZ33" i="24"/>
  <c r="CB33" i="24" s="1"/>
  <c r="BH32" i="24"/>
  <c r="BJ32" i="24" s="1"/>
  <c r="CR32" i="24"/>
  <c r="CT32" i="24" s="1"/>
  <c r="X32" i="24"/>
  <c r="Z32" i="24" s="1"/>
  <c r="AG32" i="24"/>
  <c r="AI32" i="24" s="1"/>
  <c r="BQ32" i="24"/>
  <c r="BS32" i="24" s="1"/>
  <c r="CI25" i="24"/>
  <c r="CK25" i="24" s="1"/>
  <c r="AP25" i="24"/>
  <c r="AR25" i="24" s="1"/>
  <c r="BZ25" i="24"/>
  <c r="CB25" i="24" s="1"/>
  <c r="BH24" i="24"/>
  <c r="BJ24" i="24" s="1"/>
  <c r="CR24" i="24"/>
  <c r="CT24" i="24" s="1"/>
  <c r="O24" i="24"/>
  <c r="Q24" i="24" s="1"/>
  <c r="AG24" i="24"/>
  <c r="AI24" i="24" s="1"/>
  <c r="BQ24" i="24"/>
  <c r="BS24" i="24" s="1"/>
  <c r="CI16" i="24"/>
  <c r="CK16" i="24" s="1"/>
  <c r="AP16" i="24"/>
  <c r="AR16" i="24" s="1"/>
  <c r="BZ16" i="24"/>
  <c r="CB16" i="24" s="1"/>
  <c r="AY19" i="24"/>
  <c r="BA19" i="24" s="1"/>
  <c r="CI19" i="24"/>
  <c r="CK19" i="24" s="1"/>
  <c r="AP19" i="24"/>
  <c r="AR19" i="24" s="1"/>
  <c r="CR11" i="24"/>
  <c r="O11" i="24"/>
  <c r="AG11" i="24"/>
  <c r="AI11" i="24" s="1"/>
  <c r="BQ11" i="24"/>
  <c r="BS11" i="24" s="1"/>
  <c r="CK4" i="24"/>
  <c r="BS4" i="24"/>
  <c r="BA4" i="24"/>
  <c r="AI4" i="24"/>
  <c r="CT4" i="24"/>
  <c r="CB4" i="24"/>
  <c r="BJ4" i="24"/>
  <c r="AR4" i="24"/>
  <c r="F15" i="22"/>
  <c r="H15" i="22" s="1"/>
  <c r="CE12" i="23"/>
  <c r="BM12" i="23"/>
  <c r="AU12" i="23"/>
  <c r="AC12" i="23"/>
  <c r="Y12" i="23"/>
  <c r="W12" i="23"/>
  <c r="E12" i="23" s="1"/>
  <c r="U12" i="23"/>
  <c r="C12" i="23" s="1"/>
  <c r="K12" i="23"/>
  <c r="G12" i="23"/>
  <c r="CN12" i="23"/>
  <c r="BV12" i="23"/>
  <c r="BD12" i="23"/>
  <c r="AL12" i="23"/>
  <c r="V12" i="23"/>
  <c r="T12" i="23"/>
  <c r="D12" i="23"/>
  <c r="CE16" i="23"/>
  <c r="BM16" i="23"/>
  <c r="AU16" i="23"/>
  <c r="AC16" i="23"/>
  <c r="Y16" i="23"/>
  <c r="W16" i="23"/>
  <c r="U16" i="23"/>
  <c r="C16" i="23" s="1"/>
  <c r="K16" i="23"/>
  <c r="G16" i="23"/>
  <c r="E16" i="23"/>
  <c r="CN16" i="23"/>
  <c r="BV16" i="23"/>
  <c r="BD16" i="23"/>
  <c r="AL16" i="23"/>
  <c r="V16" i="23"/>
  <c r="D16" i="23" s="1"/>
  <c r="T16" i="23"/>
  <c r="CE19" i="23"/>
  <c r="BM19" i="23"/>
  <c r="AU19" i="23"/>
  <c r="AC19" i="23"/>
  <c r="Y19" i="23"/>
  <c r="W19" i="23"/>
  <c r="E19" i="23" s="1"/>
  <c r="U19" i="23"/>
  <c r="C19" i="23" s="1"/>
  <c r="K19" i="23"/>
  <c r="G19" i="23"/>
  <c r="CN19" i="23"/>
  <c r="BD19" i="23"/>
  <c r="T19" i="23"/>
  <c r="BV19" i="23"/>
  <c r="AL19" i="23"/>
  <c r="V19" i="23"/>
  <c r="D19" i="23" s="1"/>
  <c r="CN9" i="23"/>
  <c r="BV9" i="23"/>
  <c r="BD9" i="23"/>
  <c r="AL9" i="23"/>
  <c r="V9" i="23"/>
  <c r="T9" i="23"/>
  <c r="D9" i="23"/>
  <c r="CE9" i="23"/>
  <c r="BM9" i="23"/>
  <c r="AU9" i="23"/>
  <c r="AC9" i="23"/>
  <c r="Y9" i="23"/>
  <c r="W9" i="23"/>
  <c r="U9" i="23"/>
  <c r="C9" i="23" s="1"/>
  <c r="K9" i="23"/>
  <c r="G9" i="23"/>
  <c r="E9" i="23"/>
  <c r="CN13" i="23"/>
  <c r="BV13" i="23"/>
  <c r="BD13" i="23"/>
  <c r="AL13" i="23"/>
  <c r="V13" i="23"/>
  <c r="D13" i="23" s="1"/>
  <c r="T13" i="23"/>
  <c r="CE13" i="23"/>
  <c r="BM13" i="23"/>
  <c r="AU13" i="23"/>
  <c r="AC13" i="23"/>
  <c r="Y13" i="23"/>
  <c r="W13" i="23"/>
  <c r="E13" i="23" s="1"/>
  <c r="U13" i="23"/>
  <c r="C13" i="23" s="1"/>
  <c r="K13" i="23"/>
  <c r="G13" i="23"/>
  <c r="CN17" i="23"/>
  <c r="BV17" i="23"/>
  <c r="BD17" i="23"/>
  <c r="AL17" i="23"/>
  <c r="V17" i="23"/>
  <c r="T17" i="23"/>
  <c r="D17" i="23"/>
  <c r="CE17" i="23"/>
  <c r="BM17" i="23"/>
  <c r="AU17" i="23"/>
  <c r="AC17" i="23"/>
  <c r="Y17" i="23"/>
  <c r="W17" i="23"/>
  <c r="U17" i="23"/>
  <c r="K17" i="23"/>
  <c r="G17" i="23"/>
  <c r="E17" i="23"/>
  <c r="C17" i="23"/>
  <c r="CE23" i="23"/>
  <c r="BM23" i="23"/>
  <c r="AU23" i="23"/>
  <c r="AC23" i="23"/>
  <c r="Y23" i="23"/>
  <c r="G23" i="23" s="1"/>
  <c r="W23" i="23"/>
  <c r="E23" i="23" s="1"/>
  <c r="U23" i="23"/>
  <c r="C23" i="23" s="1"/>
  <c r="K23" i="23"/>
  <c r="CN23" i="23"/>
  <c r="BV23" i="23"/>
  <c r="BD23" i="23"/>
  <c r="AL23" i="23"/>
  <c r="V23" i="23"/>
  <c r="D23" i="23" s="1"/>
  <c r="T23" i="23"/>
  <c r="CN27" i="23"/>
  <c r="BV27" i="23"/>
  <c r="BD27" i="23"/>
  <c r="AL27" i="23"/>
  <c r="V27" i="23"/>
  <c r="D27" i="23" s="1"/>
  <c r="CE27" i="23"/>
  <c r="AU27" i="23"/>
  <c r="Y27" i="23"/>
  <c r="G27" i="23" s="1"/>
  <c r="U27" i="23"/>
  <c r="C27" i="23" s="1"/>
  <c r="K27" i="23"/>
  <c r="BM27" i="23"/>
  <c r="AC27" i="23"/>
  <c r="W27" i="23"/>
  <c r="E27" i="23" s="1"/>
  <c r="T27" i="23"/>
  <c r="CN20" i="23"/>
  <c r="BV20" i="23"/>
  <c r="BD20" i="23"/>
  <c r="AL20" i="23"/>
  <c r="V20" i="23"/>
  <c r="T20" i="23"/>
  <c r="D20" i="23"/>
  <c r="CE20" i="23"/>
  <c r="BM20" i="23"/>
  <c r="AU20" i="23"/>
  <c r="AC20" i="23"/>
  <c r="Y20" i="23"/>
  <c r="W20" i="23"/>
  <c r="E20" i="23" s="1"/>
  <c r="U20" i="23"/>
  <c r="C20" i="23" s="1"/>
  <c r="K20" i="23"/>
  <c r="G20" i="23"/>
  <c r="CN24" i="23"/>
  <c r="BV24" i="23"/>
  <c r="BD24" i="23"/>
  <c r="AL24" i="23"/>
  <c r="V24" i="23"/>
  <c r="T24" i="23"/>
  <c r="D24" i="23"/>
  <c r="CE24" i="23"/>
  <c r="BM24" i="23"/>
  <c r="AU24" i="23"/>
  <c r="AC24" i="23"/>
  <c r="Y24" i="23"/>
  <c r="W24" i="23"/>
  <c r="U24" i="23"/>
  <c r="C24" i="23" s="1"/>
  <c r="K24" i="23"/>
  <c r="G24" i="23"/>
  <c r="E24" i="23"/>
  <c r="CE30" i="23"/>
  <c r="BM30" i="23"/>
  <c r="AU30" i="23"/>
  <c r="AC30" i="23"/>
  <c r="Y30" i="23"/>
  <c r="W30" i="23"/>
  <c r="U30" i="23"/>
  <c r="C30" i="23" s="1"/>
  <c r="K30" i="23"/>
  <c r="G30" i="23"/>
  <c r="E30" i="23"/>
  <c r="CN30" i="23"/>
  <c r="BV30" i="23"/>
  <c r="BD30" i="23"/>
  <c r="AL30" i="23"/>
  <c r="V30" i="23"/>
  <c r="D30" i="23" s="1"/>
  <c r="T30" i="23"/>
  <c r="CE34" i="23"/>
  <c r="BM34" i="23"/>
  <c r="CN34" i="23"/>
  <c r="BD34" i="23"/>
  <c r="AU34" i="23"/>
  <c r="AC34" i="23"/>
  <c r="Y34" i="23"/>
  <c r="G34" i="23" s="1"/>
  <c r="W34" i="23"/>
  <c r="E34" i="23" s="1"/>
  <c r="U34" i="23"/>
  <c r="C34" i="23" s="1"/>
  <c r="K34" i="23"/>
  <c r="BV34" i="23"/>
  <c r="AL34" i="23"/>
  <c r="V34" i="23"/>
  <c r="T34" i="23"/>
  <c r="D34" i="23"/>
  <c r="CN31" i="23"/>
  <c r="BV31" i="23"/>
  <c r="BD31" i="23"/>
  <c r="AL31" i="23"/>
  <c r="V31" i="23"/>
  <c r="D31" i="23" s="1"/>
  <c r="T31" i="23"/>
  <c r="CE31" i="23"/>
  <c r="BM31" i="23"/>
  <c r="AU31" i="23"/>
  <c r="AC31" i="23"/>
  <c r="Y31" i="23"/>
  <c r="W31" i="23"/>
  <c r="E31" i="23" s="1"/>
  <c r="U31" i="23"/>
  <c r="C31" i="23" s="1"/>
  <c r="K31" i="23"/>
  <c r="G31" i="23"/>
  <c r="CE36" i="23"/>
  <c r="BM36" i="23"/>
  <c r="AU36" i="23"/>
  <c r="AC36" i="23"/>
  <c r="Y36" i="23"/>
  <c r="W36" i="23"/>
  <c r="E36" i="23" s="1"/>
  <c r="U36" i="23"/>
  <c r="C36" i="23" s="1"/>
  <c r="K36" i="23"/>
  <c r="G36" i="23"/>
  <c r="CN36" i="23"/>
  <c r="BV36" i="23"/>
  <c r="BD36" i="23"/>
  <c r="AL36" i="23"/>
  <c r="V36" i="23"/>
  <c r="D36" i="23" s="1"/>
  <c r="T36" i="23"/>
  <c r="CE37" i="23"/>
  <c r="BM37" i="23"/>
  <c r="AU37" i="23"/>
  <c r="CN37" i="23"/>
  <c r="BD37" i="23"/>
  <c r="AL37" i="23"/>
  <c r="V37" i="23"/>
  <c r="D37" i="23" s="1"/>
  <c r="T37" i="23"/>
  <c r="BV37" i="23"/>
  <c r="AC37" i="23"/>
  <c r="Y37" i="23"/>
  <c r="W37" i="23"/>
  <c r="E37" i="23" s="1"/>
  <c r="U37" i="23"/>
  <c r="C37" i="23" s="1"/>
  <c r="K37" i="23"/>
  <c r="G37" i="23"/>
  <c r="CN38" i="23"/>
  <c r="BV38" i="23"/>
  <c r="BD38" i="23"/>
  <c r="AL38" i="23"/>
  <c r="V38" i="23"/>
  <c r="D38" i="23" s="1"/>
  <c r="T38" i="23"/>
  <c r="BM38" i="23"/>
  <c r="AC38" i="23"/>
  <c r="W38" i="23"/>
  <c r="CE38" i="23"/>
  <c r="AU38" i="23"/>
  <c r="Y38" i="23"/>
  <c r="G38" i="23" s="1"/>
  <c r="U38" i="23"/>
  <c r="C38" i="23" s="1"/>
  <c r="K38" i="23"/>
  <c r="E38" i="23"/>
  <c r="V25" i="20"/>
  <c r="D25" i="20" s="1"/>
  <c r="BV25" i="20"/>
  <c r="BZ25" i="20" s="1"/>
  <c r="CB25" i="20" s="1"/>
  <c r="K25" i="20"/>
  <c r="O25" i="20" s="1"/>
  <c r="Q25" i="20" s="1"/>
  <c r="BD25" i="20"/>
  <c r="W25" i="20"/>
  <c r="E25" i="20" s="1"/>
  <c r="AC25" i="20"/>
  <c r="CE10" i="23"/>
  <c r="BM10" i="23"/>
  <c r="AU10" i="23"/>
  <c r="AC10" i="23"/>
  <c r="Y10" i="23"/>
  <c r="W10" i="23"/>
  <c r="E10" i="23" s="1"/>
  <c r="U10" i="23"/>
  <c r="C10" i="23" s="1"/>
  <c r="K10" i="23"/>
  <c r="G10" i="23"/>
  <c r="CN10" i="23"/>
  <c r="BV10" i="23"/>
  <c r="BD10" i="23"/>
  <c r="AL10" i="23"/>
  <c r="V10" i="23"/>
  <c r="T10" i="23"/>
  <c r="D10" i="23"/>
  <c r="CE14" i="23"/>
  <c r="BM14" i="23"/>
  <c r="AU14" i="23"/>
  <c r="AC14" i="23"/>
  <c r="Y14" i="23"/>
  <c r="W14" i="23"/>
  <c r="E14" i="23" s="1"/>
  <c r="U14" i="23"/>
  <c r="C14" i="23" s="1"/>
  <c r="K14" i="23"/>
  <c r="G14" i="23"/>
  <c r="CN14" i="23"/>
  <c r="BV14" i="23"/>
  <c r="BD14" i="23"/>
  <c r="AL14" i="23"/>
  <c r="V14" i="23"/>
  <c r="D14" i="23" s="1"/>
  <c r="T14" i="23"/>
  <c r="CN18" i="23"/>
  <c r="CE18" i="23"/>
  <c r="BM18" i="23"/>
  <c r="AU18" i="23"/>
  <c r="AC18" i="23"/>
  <c r="Y18" i="23"/>
  <c r="W18" i="23"/>
  <c r="E18" i="23" s="1"/>
  <c r="U18" i="23"/>
  <c r="C18" i="23" s="1"/>
  <c r="K18" i="23"/>
  <c r="G18" i="23"/>
  <c r="BV18" i="23"/>
  <c r="BD18" i="23"/>
  <c r="AL18" i="23"/>
  <c r="V18" i="23"/>
  <c r="D18" i="23" s="1"/>
  <c r="T18" i="23"/>
  <c r="Z4" i="23"/>
  <c r="Q4" i="23"/>
  <c r="CN11" i="23"/>
  <c r="BV11" i="23"/>
  <c r="BD11" i="23"/>
  <c r="AL11" i="23"/>
  <c r="V11" i="23"/>
  <c r="D11" i="23" s="1"/>
  <c r="T11" i="23"/>
  <c r="CE11" i="23"/>
  <c r="BM11" i="23"/>
  <c r="AU11" i="23"/>
  <c r="AC11" i="23"/>
  <c r="Y11" i="23"/>
  <c r="W11" i="23"/>
  <c r="E11" i="23" s="1"/>
  <c r="U11" i="23"/>
  <c r="C11" i="23" s="1"/>
  <c r="K11" i="23"/>
  <c r="G11" i="23"/>
  <c r="CN15" i="23"/>
  <c r="BV15" i="23"/>
  <c r="BD15" i="23"/>
  <c r="AL15" i="23"/>
  <c r="V15" i="23"/>
  <c r="D15" i="23" s="1"/>
  <c r="T15" i="23"/>
  <c r="CE15" i="23"/>
  <c r="BM15" i="23"/>
  <c r="AU15" i="23"/>
  <c r="AC15" i="23"/>
  <c r="Y15" i="23"/>
  <c r="W15" i="23"/>
  <c r="E15" i="23" s="1"/>
  <c r="U15" i="23"/>
  <c r="C15" i="23" s="1"/>
  <c r="K15" i="23"/>
  <c r="G15" i="23"/>
  <c r="CE21" i="23"/>
  <c r="BM21" i="23"/>
  <c r="AU21" i="23"/>
  <c r="AC21" i="23"/>
  <c r="Y21" i="23"/>
  <c r="G21" i="23" s="1"/>
  <c r="W21" i="23"/>
  <c r="E21" i="23" s="1"/>
  <c r="U21" i="23"/>
  <c r="C21" i="23" s="1"/>
  <c r="K21" i="23"/>
  <c r="CN21" i="23"/>
  <c r="BV21" i="23"/>
  <c r="BD21" i="23"/>
  <c r="AL21" i="23"/>
  <c r="V21" i="23"/>
  <c r="D21" i="23" s="1"/>
  <c r="T21" i="23"/>
  <c r="CE25" i="23"/>
  <c r="BM25" i="23"/>
  <c r="AU25" i="23"/>
  <c r="AC25" i="23"/>
  <c r="Y25" i="23"/>
  <c r="W25" i="23"/>
  <c r="E25" i="23" s="1"/>
  <c r="U25" i="23"/>
  <c r="C25" i="23" s="1"/>
  <c r="K25" i="23"/>
  <c r="G25" i="23"/>
  <c r="CN25" i="23"/>
  <c r="BV25" i="23"/>
  <c r="BD25" i="23"/>
  <c r="AL25" i="23"/>
  <c r="V25" i="23"/>
  <c r="D25" i="23" s="1"/>
  <c r="T25" i="23"/>
  <c r="CE28" i="23"/>
  <c r="BM28" i="23"/>
  <c r="AU28" i="23"/>
  <c r="AC28" i="23"/>
  <c r="Y28" i="23"/>
  <c r="G28" i="23" s="1"/>
  <c r="W28" i="23"/>
  <c r="E28" i="23" s="1"/>
  <c r="U28" i="23"/>
  <c r="C28" i="23" s="1"/>
  <c r="K28" i="23"/>
  <c r="CN28" i="23"/>
  <c r="BD28" i="23"/>
  <c r="T28" i="23"/>
  <c r="BV28" i="23"/>
  <c r="AL28" i="23"/>
  <c r="V28" i="23"/>
  <c r="D28" i="23" s="1"/>
  <c r="CN22" i="23"/>
  <c r="BV22" i="23"/>
  <c r="BD22" i="23"/>
  <c r="AL22" i="23"/>
  <c r="V22" i="23"/>
  <c r="D22" i="23" s="1"/>
  <c r="T22" i="23"/>
  <c r="CE22" i="23"/>
  <c r="BM22" i="23"/>
  <c r="AU22" i="23"/>
  <c r="AC22" i="23"/>
  <c r="Y22" i="23"/>
  <c r="W22" i="23"/>
  <c r="E22" i="23" s="1"/>
  <c r="U22" i="23"/>
  <c r="C22" i="23" s="1"/>
  <c r="K22" i="23"/>
  <c r="G22" i="23"/>
  <c r="CN26" i="23"/>
  <c r="BV26" i="23"/>
  <c r="BD26" i="23"/>
  <c r="AL26" i="23"/>
  <c r="V26" i="23"/>
  <c r="D26" i="23" s="1"/>
  <c r="T26" i="23"/>
  <c r="CE26" i="23"/>
  <c r="BM26" i="23"/>
  <c r="AU26" i="23"/>
  <c r="AC26" i="23"/>
  <c r="Y26" i="23"/>
  <c r="W26" i="23"/>
  <c r="E26" i="23" s="1"/>
  <c r="U26" i="23"/>
  <c r="C26" i="23" s="1"/>
  <c r="K26" i="23"/>
  <c r="G26" i="23"/>
  <c r="CE32" i="23"/>
  <c r="BM32" i="23"/>
  <c r="AU32" i="23"/>
  <c r="AC32" i="23"/>
  <c r="Y32" i="23"/>
  <c r="W32" i="23"/>
  <c r="E32" i="23" s="1"/>
  <c r="U32" i="23"/>
  <c r="C32" i="23" s="1"/>
  <c r="K32" i="23"/>
  <c r="G32" i="23"/>
  <c r="CN32" i="23"/>
  <c r="BV32" i="23"/>
  <c r="BD32" i="23"/>
  <c r="AL32" i="23"/>
  <c r="V32" i="23"/>
  <c r="D32" i="23" s="1"/>
  <c r="T32" i="23"/>
  <c r="CN29" i="23"/>
  <c r="BV29" i="23"/>
  <c r="BD29" i="23"/>
  <c r="AL29" i="23"/>
  <c r="V29" i="23"/>
  <c r="T29" i="23"/>
  <c r="D29" i="23"/>
  <c r="CE29" i="23"/>
  <c r="BM29" i="23"/>
  <c r="AU29" i="23"/>
  <c r="AC29" i="23"/>
  <c r="W29" i="23"/>
  <c r="E29" i="23" s="1"/>
  <c r="Y29" i="23"/>
  <c r="G29" i="23" s="1"/>
  <c r="U29" i="23"/>
  <c r="C29" i="23" s="1"/>
  <c r="K29" i="23"/>
  <c r="CN33" i="23"/>
  <c r="BV33" i="23"/>
  <c r="BD33" i="23"/>
  <c r="AL33" i="23"/>
  <c r="V33" i="23"/>
  <c r="D33" i="23" s="1"/>
  <c r="T33" i="23"/>
  <c r="CE33" i="23"/>
  <c r="BM33" i="23"/>
  <c r="AU33" i="23"/>
  <c r="AC33" i="23"/>
  <c r="Y33" i="23"/>
  <c r="W33" i="23"/>
  <c r="E33" i="23" s="1"/>
  <c r="U33" i="23"/>
  <c r="C33" i="23" s="1"/>
  <c r="K33" i="23"/>
  <c r="G33" i="23"/>
  <c r="CN35" i="23"/>
  <c r="BV35" i="23"/>
  <c r="BD35" i="23"/>
  <c r="AL35" i="23"/>
  <c r="V35" i="23"/>
  <c r="D35" i="23" s="1"/>
  <c r="T35" i="23"/>
  <c r="BM35" i="23"/>
  <c r="AC35" i="23"/>
  <c r="W35" i="23"/>
  <c r="E35" i="23" s="1"/>
  <c r="CE35" i="23"/>
  <c r="AU35" i="23"/>
  <c r="Y35" i="23"/>
  <c r="G35" i="23" s="1"/>
  <c r="U35" i="23"/>
  <c r="C35" i="23" s="1"/>
  <c r="K35" i="23"/>
  <c r="CN39" i="23"/>
  <c r="CE39" i="23"/>
  <c r="BM39" i="23"/>
  <c r="AU39" i="23"/>
  <c r="AC39" i="23"/>
  <c r="Y39" i="23"/>
  <c r="W39" i="23"/>
  <c r="E39" i="23" s="1"/>
  <c r="U39" i="23"/>
  <c r="C39" i="23" s="1"/>
  <c r="K39" i="23"/>
  <c r="G39" i="23"/>
  <c r="BV39" i="23"/>
  <c r="AL39" i="23"/>
  <c r="V39" i="23"/>
  <c r="D39" i="23" s="1"/>
  <c r="BD39" i="23"/>
  <c r="T39" i="23"/>
  <c r="F34" i="22"/>
  <c r="H34" i="22" s="1"/>
  <c r="F30" i="22"/>
  <c r="H30" i="22" s="1"/>
  <c r="F29" i="22"/>
  <c r="H29" i="22" s="1"/>
  <c r="F18" i="22"/>
  <c r="H18" i="22" s="1"/>
  <c r="F21" i="22"/>
  <c r="H21" i="22" s="1"/>
  <c r="F38" i="22"/>
  <c r="H38" i="22" s="1"/>
  <c r="F28" i="22"/>
  <c r="H28" i="22" s="1"/>
  <c r="F39" i="22"/>
  <c r="H39" i="22" s="1"/>
  <c r="AY39" i="22"/>
  <c r="BA39" i="22" s="1"/>
  <c r="BQ39" i="22"/>
  <c r="BS39" i="22" s="1"/>
  <c r="AP39" i="22"/>
  <c r="AR39" i="22" s="1"/>
  <c r="BZ39" i="22"/>
  <c r="CB39" i="22" s="1"/>
  <c r="AY37" i="22"/>
  <c r="BA37" i="22" s="1"/>
  <c r="AG37" i="22"/>
  <c r="AI37" i="22" s="1"/>
  <c r="BQ37" i="22"/>
  <c r="BS37" i="22" s="1"/>
  <c r="BZ37" i="22"/>
  <c r="CB37" i="22" s="1"/>
  <c r="AY34" i="22"/>
  <c r="BA34" i="22" s="1"/>
  <c r="CR34" i="22"/>
  <c r="CT34" i="22" s="1"/>
  <c r="AP34" i="22"/>
  <c r="AR34" i="22" s="1"/>
  <c r="BZ34" i="22"/>
  <c r="CB34" i="22" s="1"/>
  <c r="AY30" i="22"/>
  <c r="BA30" i="22" s="1"/>
  <c r="CI30" i="22"/>
  <c r="CK30" i="22" s="1"/>
  <c r="AP30" i="22"/>
  <c r="AR30" i="22" s="1"/>
  <c r="BZ30" i="22"/>
  <c r="CB30" i="22" s="1"/>
  <c r="BH33" i="22"/>
  <c r="BJ33" i="22" s="1"/>
  <c r="CR33" i="22"/>
  <c r="CT33" i="22" s="1"/>
  <c r="X33" i="22"/>
  <c r="Z33" i="22" s="1"/>
  <c r="O33" i="22"/>
  <c r="Q33" i="22" s="1"/>
  <c r="AG33" i="22"/>
  <c r="AI33" i="22" s="1"/>
  <c r="BQ33" i="22"/>
  <c r="BS33" i="22" s="1"/>
  <c r="BH29" i="22"/>
  <c r="BJ29" i="22" s="1"/>
  <c r="CR29" i="22"/>
  <c r="CT29" i="22" s="1"/>
  <c r="X29" i="22"/>
  <c r="Z29" i="22" s="1"/>
  <c r="O29" i="22"/>
  <c r="Q29" i="22" s="1"/>
  <c r="AG29" i="22"/>
  <c r="AI29" i="22" s="1"/>
  <c r="BQ29" i="22"/>
  <c r="BS29" i="22" s="1"/>
  <c r="AY25" i="22"/>
  <c r="BA25" i="22" s="1"/>
  <c r="CI25" i="22"/>
  <c r="CK25" i="22" s="1"/>
  <c r="AP25" i="22"/>
  <c r="AR25" i="22" s="1"/>
  <c r="BZ25" i="22"/>
  <c r="CB25" i="22" s="1"/>
  <c r="AY21" i="22"/>
  <c r="BA21" i="22" s="1"/>
  <c r="CI21" i="22"/>
  <c r="CK21" i="22" s="1"/>
  <c r="AP21" i="22"/>
  <c r="AR21" i="22" s="1"/>
  <c r="BZ21" i="22"/>
  <c r="CB21" i="22" s="1"/>
  <c r="BH26" i="22"/>
  <c r="BJ26" i="22" s="1"/>
  <c r="CR26" i="22"/>
  <c r="CT26" i="22" s="1"/>
  <c r="X26" i="22"/>
  <c r="Z26" i="22" s="1"/>
  <c r="O26" i="22"/>
  <c r="Q26" i="22" s="1"/>
  <c r="AG26" i="22"/>
  <c r="AI26" i="22" s="1"/>
  <c r="BQ26" i="22"/>
  <c r="BS26" i="22" s="1"/>
  <c r="BH22" i="22"/>
  <c r="BJ22" i="22" s="1"/>
  <c r="CR22" i="22"/>
  <c r="CT22" i="22" s="1"/>
  <c r="X22" i="22"/>
  <c r="Z22" i="22" s="1"/>
  <c r="O22" i="22"/>
  <c r="Q22" i="22" s="1"/>
  <c r="AG22" i="22"/>
  <c r="AI22" i="22" s="1"/>
  <c r="BQ22" i="22"/>
  <c r="BS22" i="22" s="1"/>
  <c r="AY18" i="22"/>
  <c r="BA18" i="22" s="1"/>
  <c r="CI18" i="22"/>
  <c r="CK18" i="22" s="1"/>
  <c r="AP18" i="22"/>
  <c r="AR18" i="22" s="1"/>
  <c r="BZ18" i="22"/>
  <c r="CB18" i="22" s="1"/>
  <c r="AY14" i="22"/>
  <c r="BA14" i="22" s="1"/>
  <c r="CI14" i="22"/>
  <c r="CK14" i="22" s="1"/>
  <c r="AP14" i="22"/>
  <c r="AR14" i="22" s="1"/>
  <c r="BZ14" i="22"/>
  <c r="CB14" i="22" s="1"/>
  <c r="AY10" i="22"/>
  <c r="BA10" i="22" s="1"/>
  <c r="CI10" i="22"/>
  <c r="CK10" i="22" s="1"/>
  <c r="AP10" i="22"/>
  <c r="AR10" i="22" s="1"/>
  <c r="BZ10" i="22"/>
  <c r="CB10" i="22" s="1"/>
  <c r="BH17" i="22"/>
  <c r="BJ17" i="22" s="1"/>
  <c r="CR17" i="22"/>
  <c r="CT17" i="22" s="1"/>
  <c r="X17" i="22"/>
  <c r="Z17" i="22" s="1"/>
  <c r="O17" i="22"/>
  <c r="Q17" i="22" s="1"/>
  <c r="AG17" i="22"/>
  <c r="AI17" i="22" s="1"/>
  <c r="BQ17" i="22"/>
  <c r="BS17" i="22" s="1"/>
  <c r="BH13" i="22"/>
  <c r="BJ13" i="22" s="1"/>
  <c r="CR13" i="22"/>
  <c r="CT13" i="22" s="1"/>
  <c r="X13" i="22"/>
  <c r="Z13" i="22" s="1"/>
  <c r="O13" i="22"/>
  <c r="Q13" i="22" s="1"/>
  <c r="AG13" i="22"/>
  <c r="AI13" i="22" s="1"/>
  <c r="BQ13" i="22"/>
  <c r="BS13" i="22" s="1"/>
  <c r="BH9" i="22"/>
  <c r="CR9" i="22"/>
  <c r="X9" i="22"/>
  <c r="Z9" i="22" s="1"/>
  <c r="O9" i="22"/>
  <c r="AG9" i="22"/>
  <c r="BQ9" i="22"/>
  <c r="BZ38" i="22"/>
  <c r="CB38" i="22" s="1"/>
  <c r="CR38" i="22"/>
  <c r="CT38" i="22" s="1"/>
  <c r="X38" i="22"/>
  <c r="Z38" i="22" s="1"/>
  <c r="O38" i="22"/>
  <c r="Q38" i="22" s="1"/>
  <c r="AG38" i="22"/>
  <c r="AI38" i="22" s="1"/>
  <c r="BQ38" i="22"/>
  <c r="BS38" i="22" s="1"/>
  <c r="BZ35" i="22"/>
  <c r="CB35" i="22" s="1"/>
  <c r="BZ32" i="22"/>
  <c r="CB32" i="22" s="1"/>
  <c r="BQ36" i="22"/>
  <c r="BS36" i="22" s="1"/>
  <c r="BQ31" i="22"/>
  <c r="BS31" i="22" s="1"/>
  <c r="BZ27" i="22"/>
  <c r="CB27" i="22" s="1"/>
  <c r="BZ23" i="22"/>
  <c r="CB23" i="22" s="1"/>
  <c r="BZ28" i="22"/>
  <c r="CB28" i="22" s="1"/>
  <c r="AY28" i="22"/>
  <c r="BA28" i="22" s="1"/>
  <c r="CI28" i="22"/>
  <c r="CK28" i="22" s="1"/>
  <c r="BH24" i="22"/>
  <c r="BJ24" i="22" s="1"/>
  <c r="CR24" i="22"/>
  <c r="CT24" i="22" s="1"/>
  <c r="X24" i="22"/>
  <c r="Z24" i="22" s="1"/>
  <c r="O24" i="22"/>
  <c r="Q24" i="22" s="1"/>
  <c r="AG24" i="22"/>
  <c r="AI24" i="22" s="1"/>
  <c r="BQ24" i="22"/>
  <c r="BS24" i="22" s="1"/>
  <c r="AP20" i="22"/>
  <c r="AR20" i="22" s="1"/>
  <c r="BZ20" i="22"/>
  <c r="CB20" i="22" s="1"/>
  <c r="X20" i="22"/>
  <c r="Z20" i="22" s="1"/>
  <c r="O20" i="22"/>
  <c r="Q20" i="22" s="1"/>
  <c r="AG20" i="22"/>
  <c r="AI20" i="22" s="1"/>
  <c r="BQ20" i="22"/>
  <c r="BS20" i="22" s="1"/>
  <c r="AY16" i="22"/>
  <c r="BA16" i="22" s="1"/>
  <c r="CI16" i="22"/>
  <c r="CK16" i="22" s="1"/>
  <c r="AP16" i="22"/>
  <c r="AR16" i="22" s="1"/>
  <c r="BZ16" i="22"/>
  <c r="CB16" i="22" s="1"/>
  <c r="AY12" i="22"/>
  <c r="BA12" i="22" s="1"/>
  <c r="CI12" i="22"/>
  <c r="CK12" i="22" s="1"/>
  <c r="AP12" i="22"/>
  <c r="AR12" i="22" s="1"/>
  <c r="BZ12" i="22"/>
  <c r="CB12" i="22" s="1"/>
  <c r="BH19" i="22"/>
  <c r="BJ19" i="22" s="1"/>
  <c r="AY19" i="22"/>
  <c r="BA19" i="22" s="1"/>
  <c r="CI19" i="22"/>
  <c r="CK19" i="22" s="1"/>
  <c r="BH15" i="22"/>
  <c r="BJ15" i="22" s="1"/>
  <c r="CR15" i="22"/>
  <c r="CT15" i="22" s="1"/>
  <c r="X15" i="22"/>
  <c r="Z15" i="22" s="1"/>
  <c r="O15" i="22"/>
  <c r="Q15" i="22" s="1"/>
  <c r="AG15" i="22"/>
  <c r="AI15" i="22" s="1"/>
  <c r="BQ15" i="22"/>
  <c r="BS15" i="22" s="1"/>
  <c r="BH11" i="22"/>
  <c r="BJ11" i="22" s="1"/>
  <c r="X11" i="22"/>
  <c r="Z11" i="22" s="1"/>
  <c r="AG11" i="22"/>
  <c r="AI11" i="22" s="1"/>
  <c r="BQ11" i="22"/>
  <c r="BS11" i="22" s="1"/>
  <c r="CK4" i="22"/>
  <c r="BS4" i="22"/>
  <c r="BA4" i="22"/>
  <c r="AI4" i="22"/>
  <c r="CT4" i="22"/>
  <c r="CB4" i="22"/>
  <c r="BJ4" i="22"/>
  <c r="AR4" i="22"/>
  <c r="X39" i="22"/>
  <c r="Z39" i="22" s="1"/>
  <c r="O39" i="22"/>
  <c r="Q39" i="22" s="1"/>
  <c r="CI39" i="22"/>
  <c r="CK39" i="22" s="1"/>
  <c r="AG39" i="22"/>
  <c r="AI39" i="22" s="1"/>
  <c r="BH39" i="22"/>
  <c r="BJ39" i="22" s="1"/>
  <c r="CR39" i="22"/>
  <c r="CT39" i="22" s="1"/>
  <c r="X37" i="22"/>
  <c r="Z37" i="22" s="1"/>
  <c r="O37" i="22"/>
  <c r="Q37" i="22" s="1"/>
  <c r="CI37" i="22"/>
  <c r="CK37" i="22" s="1"/>
  <c r="AP37" i="22"/>
  <c r="AR37" i="22" s="1"/>
  <c r="BH37" i="22"/>
  <c r="BJ37" i="22" s="1"/>
  <c r="CR37" i="22"/>
  <c r="CT37" i="22" s="1"/>
  <c r="X34" i="22"/>
  <c r="Z34" i="22" s="1"/>
  <c r="O34" i="22"/>
  <c r="Q34" i="22" s="1"/>
  <c r="AG34" i="22"/>
  <c r="AI34" i="22" s="1"/>
  <c r="BQ34" i="22"/>
  <c r="BS34" i="22" s="1"/>
  <c r="BH34" i="22"/>
  <c r="BJ34" i="22" s="1"/>
  <c r="CI34" i="22"/>
  <c r="CK34" i="22" s="1"/>
  <c r="X30" i="22"/>
  <c r="Z30" i="22" s="1"/>
  <c r="O30" i="22"/>
  <c r="Q30" i="22" s="1"/>
  <c r="AG30" i="22"/>
  <c r="AI30" i="22" s="1"/>
  <c r="BQ30" i="22"/>
  <c r="BS30" i="22" s="1"/>
  <c r="BH30" i="22"/>
  <c r="BJ30" i="22" s="1"/>
  <c r="CR30" i="22"/>
  <c r="CT30" i="22" s="1"/>
  <c r="AP33" i="22"/>
  <c r="AR33" i="22" s="1"/>
  <c r="BZ33" i="22"/>
  <c r="CB33" i="22" s="1"/>
  <c r="AY33" i="22"/>
  <c r="BA33" i="22" s="1"/>
  <c r="CI33" i="22"/>
  <c r="CK33" i="22" s="1"/>
  <c r="AP29" i="22"/>
  <c r="AR29" i="22" s="1"/>
  <c r="BZ29" i="22"/>
  <c r="CB29" i="22" s="1"/>
  <c r="AY29" i="22"/>
  <c r="BA29" i="22" s="1"/>
  <c r="CI29" i="22"/>
  <c r="CK29" i="22" s="1"/>
  <c r="X25" i="22"/>
  <c r="Z25" i="22" s="1"/>
  <c r="O25" i="22"/>
  <c r="Q25" i="22" s="1"/>
  <c r="AG25" i="22"/>
  <c r="AI25" i="22" s="1"/>
  <c r="BQ25" i="22"/>
  <c r="BS25" i="22" s="1"/>
  <c r="BH25" i="22"/>
  <c r="BJ25" i="22" s="1"/>
  <c r="CR25" i="22"/>
  <c r="CT25" i="22" s="1"/>
  <c r="X21" i="22"/>
  <c r="Z21" i="22" s="1"/>
  <c r="O21" i="22"/>
  <c r="Q21" i="22" s="1"/>
  <c r="AG21" i="22"/>
  <c r="AI21" i="22" s="1"/>
  <c r="BQ21" i="22"/>
  <c r="BS21" i="22" s="1"/>
  <c r="BH21" i="22"/>
  <c r="BJ21" i="22" s="1"/>
  <c r="CR21" i="22"/>
  <c r="CT21" i="22" s="1"/>
  <c r="AP26" i="22"/>
  <c r="AR26" i="22" s="1"/>
  <c r="BZ26" i="22"/>
  <c r="CB26" i="22" s="1"/>
  <c r="AY26" i="22"/>
  <c r="BA26" i="22" s="1"/>
  <c r="CI26" i="22"/>
  <c r="CK26" i="22" s="1"/>
  <c r="AP22" i="22"/>
  <c r="AR22" i="22" s="1"/>
  <c r="BZ22" i="22"/>
  <c r="CB22" i="22" s="1"/>
  <c r="AY22" i="22"/>
  <c r="BA22" i="22" s="1"/>
  <c r="CI22" i="22"/>
  <c r="CK22" i="22" s="1"/>
  <c r="X18" i="22"/>
  <c r="Z18" i="22" s="1"/>
  <c r="O18" i="22"/>
  <c r="Q18" i="22" s="1"/>
  <c r="AG18" i="22"/>
  <c r="AI18" i="22" s="1"/>
  <c r="BQ18" i="22"/>
  <c r="BS18" i="22" s="1"/>
  <c r="BH18" i="22"/>
  <c r="BJ18" i="22" s="1"/>
  <c r="CR18" i="22"/>
  <c r="CT18" i="22" s="1"/>
  <c r="X14" i="22"/>
  <c r="Z14" i="22" s="1"/>
  <c r="O14" i="22"/>
  <c r="Q14" i="22" s="1"/>
  <c r="AG14" i="22"/>
  <c r="AI14" i="22" s="1"/>
  <c r="BQ14" i="22"/>
  <c r="BS14" i="22" s="1"/>
  <c r="BH14" i="22"/>
  <c r="BJ14" i="22" s="1"/>
  <c r="CR14" i="22"/>
  <c r="CT14" i="22" s="1"/>
  <c r="X10" i="22"/>
  <c r="Z10" i="22" s="1"/>
  <c r="O10" i="22"/>
  <c r="Q10" i="22" s="1"/>
  <c r="AG10" i="22"/>
  <c r="AI10" i="22" s="1"/>
  <c r="BQ10" i="22"/>
  <c r="BS10" i="22" s="1"/>
  <c r="BH10" i="22"/>
  <c r="BJ10" i="22" s="1"/>
  <c r="CR10" i="22"/>
  <c r="CT10" i="22" s="1"/>
  <c r="AP17" i="22"/>
  <c r="AR17" i="22" s="1"/>
  <c r="BZ17" i="22"/>
  <c r="CB17" i="22" s="1"/>
  <c r="AY17" i="22"/>
  <c r="BA17" i="22" s="1"/>
  <c r="CI17" i="22"/>
  <c r="CK17" i="22" s="1"/>
  <c r="AP13" i="22"/>
  <c r="AR13" i="22" s="1"/>
  <c r="BZ13" i="22"/>
  <c r="CB13" i="22" s="1"/>
  <c r="AY13" i="22"/>
  <c r="BA13" i="22" s="1"/>
  <c r="CI13" i="22"/>
  <c r="CK13" i="22" s="1"/>
  <c r="AP9" i="22"/>
  <c r="BZ9" i="22"/>
  <c r="AY9" i="22"/>
  <c r="BA9" i="22" s="1"/>
  <c r="CG40" i="22"/>
  <c r="CI9" i="22"/>
  <c r="CK9" i="22" s="1"/>
  <c r="AP38" i="22"/>
  <c r="AR38" i="22" s="1"/>
  <c r="BH38" i="22"/>
  <c r="BJ38" i="22" s="1"/>
  <c r="AY38" i="22"/>
  <c r="BA38" i="22" s="1"/>
  <c r="CI38" i="22"/>
  <c r="CK38" i="22" s="1"/>
  <c r="AY35" i="22"/>
  <c r="BA35" i="22" s="1"/>
  <c r="CR35" i="22"/>
  <c r="CT35" i="22" s="1"/>
  <c r="AG32" i="22"/>
  <c r="AI32" i="22" s="1"/>
  <c r="BQ32" i="22"/>
  <c r="BS32" i="22" s="1"/>
  <c r="BH32" i="22"/>
  <c r="BJ32" i="22" s="1"/>
  <c r="CR32" i="22"/>
  <c r="CT32" i="22" s="1"/>
  <c r="CI36" i="22"/>
  <c r="CK36" i="22" s="1"/>
  <c r="BZ31" i="22"/>
  <c r="CB31" i="22" s="1"/>
  <c r="AY31" i="22"/>
  <c r="BA31" i="22" s="1"/>
  <c r="CI31" i="22"/>
  <c r="CK31" i="22" s="1"/>
  <c r="BQ27" i="22"/>
  <c r="BS27" i="22" s="1"/>
  <c r="CR27" i="22"/>
  <c r="CT27" i="22" s="1"/>
  <c r="AG23" i="22"/>
  <c r="AI23" i="22" s="1"/>
  <c r="BQ23" i="22"/>
  <c r="BS23" i="22" s="1"/>
  <c r="BH23" i="22"/>
  <c r="BJ23" i="22" s="1"/>
  <c r="CR23" i="22"/>
  <c r="CT23" i="22" s="1"/>
  <c r="BH28" i="22"/>
  <c r="BJ28" i="22" s="1"/>
  <c r="AP28" i="22"/>
  <c r="AR28" i="22" s="1"/>
  <c r="O28" i="22"/>
  <c r="Q28" i="22" s="1"/>
  <c r="X28" i="22"/>
  <c r="Z28" i="22" s="1"/>
  <c r="AG28" i="22"/>
  <c r="AI28" i="22" s="1"/>
  <c r="BQ28" i="22"/>
  <c r="BS28" i="22" s="1"/>
  <c r="CR28" i="22"/>
  <c r="CT28" i="22" s="1"/>
  <c r="AP24" i="22"/>
  <c r="AR24" i="22" s="1"/>
  <c r="BZ24" i="22"/>
  <c r="CB24" i="22" s="1"/>
  <c r="AY24" i="22"/>
  <c r="BA24" i="22" s="1"/>
  <c r="CI24" i="22"/>
  <c r="CK24" i="22" s="1"/>
  <c r="BH20" i="22"/>
  <c r="BJ20" i="22" s="1"/>
  <c r="CR20" i="22"/>
  <c r="CT20" i="22" s="1"/>
  <c r="AY20" i="22"/>
  <c r="BA20" i="22" s="1"/>
  <c r="CI20" i="22"/>
  <c r="CK20" i="22" s="1"/>
  <c r="X16" i="22"/>
  <c r="Z16" i="22" s="1"/>
  <c r="O16" i="22"/>
  <c r="Q16" i="22" s="1"/>
  <c r="AG16" i="22"/>
  <c r="AI16" i="22" s="1"/>
  <c r="BQ16" i="22"/>
  <c r="BS16" i="22" s="1"/>
  <c r="BH16" i="22"/>
  <c r="BJ16" i="22" s="1"/>
  <c r="CR16" i="22"/>
  <c r="CT16" i="22" s="1"/>
  <c r="X12" i="22"/>
  <c r="Z12" i="22" s="1"/>
  <c r="O12" i="22"/>
  <c r="Q12" i="22" s="1"/>
  <c r="AG12" i="22"/>
  <c r="AI12" i="22" s="1"/>
  <c r="BQ12" i="22"/>
  <c r="BS12" i="22" s="1"/>
  <c r="BH12" i="22"/>
  <c r="BJ12" i="22" s="1"/>
  <c r="CR12" i="22"/>
  <c r="CT12" i="22" s="1"/>
  <c r="AP19" i="22"/>
  <c r="AR19" i="22" s="1"/>
  <c r="BZ19" i="22"/>
  <c r="CB19" i="22" s="1"/>
  <c r="X19" i="22"/>
  <c r="Z19" i="22" s="1"/>
  <c r="O19" i="22"/>
  <c r="Q19" i="22" s="1"/>
  <c r="AG19" i="22"/>
  <c r="AI19" i="22" s="1"/>
  <c r="BQ19" i="22"/>
  <c r="BS19" i="22" s="1"/>
  <c r="CR19" i="22"/>
  <c r="CT19" i="22" s="1"/>
  <c r="AP15" i="22"/>
  <c r="AR15" i="22" s="1"/>
  <c r="BZ15" i="22"/>
  <c r="CB15" i="22" s="1"/>
  <c r="AY15" i="22"/>
  <c r="BA15" i="22" s="1"/>
  <c r="CI15" i="22"/>
  <c r="CK15" i="22" s="1"/>
  <c r="AP11" i="22"/>
  <c r="AR11" i="22" s="1"/>
  <c r="BZ11" i="22"/>
  <c r="CB11" i="22" s="1"/>
  <c r="AY11" i="22"/>
  <c r="BA11" i="22" s="1"/>
  <c r="CI11" i="22"/>
  <c r="CK11" i="22" s="1"/>
  <c r="F29" i="20"/>
  <c r="H29" i="20" s="1"/>
  <c r="F16" i="20"/>
  <c r="H16" i="20" s="1"/>
  <c r="F17" i="20"/>
  <c r="H17" i="20" s="1"/>
  <c r="F38" i="20"/>
  <c r="H38" i="20" s="1"/>
  <c r="Q4" i="21"/>
  <c r="Z4" i="21"/>
  <c r="CE11" i="21"/>
  <c r="BM11" i="21"/>
  <c r="AU11" i="21"/>
  <c r="AC11" i="21"/>
  <c r="Y11" i="21"/>
  <c r="W11" i="21"/>
  <c r="E11" i="21" s="1"/>
  <c r="U11" i="21"/>
  <c r="C11" i="21" s="1"/>
  <c r="K11" i="21"/>
  <c r="G11" i="21"/>
  <c r="CN11" i="21"/>
  <c r="BV11" i="21"/>
  <c r="BD11" i="21"/>
  <c r="AL11" i="21"/>
  <c r="V11" i="21"/>
  <c r="D11" i="21" s="1"/>
  <c r="T11" i="21"/>
  <c r="CE15" i="21"/>
  <c r="BM15" i="21"/>
  <c r="AU15" i="21"/>
  <c r="AC15" i="21"/>
  <c r="Y15" i="21"/>
  <c r="W15" i="21"/>
  <c r="E15" i="21" s="1"/>
  <c r="U15" i="21"/>
  <c r="C15" i="21" s="1"/>
  <c r="K15" i="21"/>
  <c r="G15" i="21"/>
  <c r="CN15" i="21"/>
  <c r="BV15" i="21"/>
  <c r="BD15" i="21"/>
  <c r="AL15" i="21"/>
  <c r="V15" i="21"/>
  <c r="D15" i="21" s="1"/>
  <c r="T15" i="21"/>
  <c r="CN10" i="21"/>
  <c r="BV10" i="21"/>
  <c r="BD10" i="21"/>
  <c r="AL10" i="21"/>
  <c r="V10" i="21"/>
  <c r="D10" i="21" s="1"/>
  <c r="T10" i="21"/>
  <c r="CE10" i="21"/>
  <c r="BM10" i="21"/>
  <c r="AU10" i="21"/>
  <c r="AC10" i="21"/>
  <c r="Y10" i="21"/>
  <c r="W10" i="21"/>
  <c r="E10" i="21" s="1"/>
  <c r="U10" i="21"/>
  <c r="C10" i="21" s="1"/>
  <c r="K10" i="21"/>
  <c r="G10" i="21"/>
  <c r="CN14" i="21"/>
  <c r="BV14" i="21"/>
  <c r="BD14" i="21"/>
  <c r="AL14" i="21"/>
  <c r="V14" i="21"/>
  <c r="D14" i="21" s="1"/>
  <c r="T14" i="21"/>
  <c r="CE14" i="21"/>
  <c r="BM14" i="21"/>
  <c r="AU14" i="21"/>
  <c r="AC14" i="21"/>
  <c r="Y14" i="21"/>
  <c r="W14" i="21"/>
  <c r="E14" i="21" s="1"/>
  <c r="U14" i="21"/>
  <c r="C14" i="21" s="1"/>
  <c r="K14" i="21"/>
  <c r="G14" i="21"/>
  <c r="CN18" i="21"/>
  <c r="BV18" i="21"/>
  <c r="BD18" i="21"/>
  <c r="CE18" i="21"/>
  <c r="BM18" i="21"/>
  <c r="AL18" i="21"/>
  <c r="V18" i="21"/>
  <c r="D18" i="21" s="1"/>
  <c r="T18" i="21"/>
  <c r="AU18" i="21"/>
  <c r="AC18" i="21"/>
  <c r="Y18" i="21"/>
  <c r="W18" i="21"/>
  <c r="E18" i="21" s="1"/>
  <c r="U18" i="21"/>
  <c r="C18" i="21" s="1"/>
  <c r="K18" i="21"/>
  <c r="G18" i="21"/>
  <c r="CE21" i="21"/>
  <c r="BM21" i="21"/>
  <c r="AU21" i="21"/>
  <c r="AC21" i="21"/>
  <c r="Y21" i="21"/>
  <c r="W21" i="21"/>
  <c r="E21" i="21" s="1"/>
  <c r="U21" i="21"/>
  <c r="C21" i="21" s="1"/>
  <c r="K21" i="21"/>
  <c r="G21" i="21"/>
  <c r="CN21" i="21"/>
  <c r="BV21" i="21"/>
  <c r="BD21" i="21"/>
  <c r="AL21" i="21"/>
  <c r="V21" i="21"/>
  <c r="D21" i="21" s="1"/>
  <c r="T21" i="21"/>
  <c r="CE25" i="21"/>
  <c r="BM25" i="21"/>
  <c r="AU25" i="21"/>
  <c r="AC25" i="21"/>
  <c r="Y25" i="21"/>
  <c r="W25" i="21"/>
  <c r="E25" i="21" s="1"/>
  <c r="U25" i="21"/>
  <c r="C25" i="21" s="1"/>
  <c r="K25" i="21"/>
  <c r="G25" i="21"/>
  <c r="CN25" i="21"/>
  <c r="BV25" i="21"/>
  <c r="BD25" i="21"/>
  <c r="AL25" i="21"/>
  <c r="V25" i="21"/>
  <c r="D25" i="21" s="1"/>
  <c r="T25" i="21"/>
  <c r="CN22" i="21"/>
  <c r="BV22" i="21"/>
  <c r="BD22" i="21"/>
  <c r="AL22" i="21"/>
  <c r="V22" i="21"/>
  <c r="D22" i="21" s="1"/>
  <c r="T22" i="21"/>
  <c r="CE22" i="21"/>
  <c r="BM22" i="21"/>
  <c r="AU22" i="21"/>
  <c r="AC22" i="21"/>
  <c r="Y22" i="21"/>
  <c r="G22" i="21" s="1"/>
  <c r="W22" i="21"/>
  <c r="E22" i="21" s="1"/>
  <c r="U22" i="21"/>
  <c r="C22" i="21" s="1"/>
  <c r="K22" i="21"/>
  <c r="CN26" i="21"/>
  <c r="BV26" i="21"/>
  <c r="BD26" i="21"/>
  <c r="AL26" i="21"/>
  <c r="BM26" i="21"/>
  <c r="AC26" i="21"/>
  <c r="V26" i="21"/>
  <c r="D26" i="21" s="1"/>
  <c r="T26" i="21"/>
  <c r="CE26" i="21"/>
  <c r="AU26" i="21"/>
  <c r="Y26" i="21"/>
  <c r="G26" i="21" s="1"/>
  <c r="W26" i="21"/>
  <c r="E26" i="21" s="1"/>
  <c r="U26" i="21"/>
  <c r="C26" i="21" s="1"/>
  <c r="K26" i="21"/>
  <c r="CE28" i="21"/>
  <c r="BM28" i="21"/>
  <c r="AU28" i="21"/>
  <c r="AC28" i="21"/>
  <c r="Y28" i="21"/>
  <c r="G28" i="21" s="1"/>
  <c r="W28" i="21"/>
  <c r="E28" i="21" s="1"/>
  <c r="U28" i="21"/>
  <c r="C28" i="21" s="1"/>
  <c r="K28" i="21"/>
  <c r="CN28" i="21"/>
  <c r="BV28" i="21"/>
  <c r="BD28" i="21"/>
  <c r="AL28" i="21"/>
  <c r="V28" i="21"/>
  <c r="D28" i="21" s="1"/>
  <c r="T28" i="21"/>
  <c r="CE32" i="21"/>
  <c r="BM32" i="21"/>
  <c r="AU32" i="21"/>
  <c r="AC32" i="21"/>
  <c r="Y32" i="21"/>
  <c r="W32" i="21"/>
  <c r="E32" i="21" s="1"/>
  <c r="U32" i="21"/>
  <c r="C32" i="21" s="1"/>
  <c r="K32" i="21"/>
  <c r="G32" i="21"/>
  <c r="CN32" i="21"/>
  <c r="BV32" i="21"/>
  <c r="BD32" i="21"/>
  <c r="AL32" i="21"/>
  <c r="V32" i="21"/>
  <c r="D32" i="21" s="1"/>
  <c r="T32" i="21"/>
  <c r="CN29" i="21"/>
  <c r="BV29" i="21"/>
  <c r="BD29" i="21"/>
  <c r="AL29" i="21"/>
  <c r="V29" i="21"/>
  <c r="D29" i="21" s="1"/>
  <c r="T29" i="21"/>
  <c r="CE29" i="21"/>
  <c r="BM29" i="21"/>
  <c r="AU29" i="21"/>
  <c r="AC29" i="21"/>
  <c r="Y29" i="21"/>
  <c r="W29" i="21"/>
  <c r="E29" i="21" s="1"/>
  <c r="U29" i="21"/>
  <c r="C29" i="21" s="1"/>
  <c r="K29" i="21"/>
  <c r="G29" i="21"/>
  <c r="CN33" i="21"/>
  <c r="BV33" i="21"/>
  <c r="BD33" i="21"/>
  <c r="AL33" i="21"/>
  <c r="V33" i="21"/>
  <c r="D33" i="21" s="1"/>
  <c r="T33" i="21"/>
  <c r="CE33" i="21"/>
  <c r="BM33" i="21"/>
  <c r="AU33" i="21"/>
  <c r="AC33" i="21"/>
  <c r="Y33" i="21"/>
  <c r="W33" i="21"/>
  <c r="E33" i="21" s="1"/>
  <c r="U33" i="21"/>
  <c r="C33" i="21" s="1"/>
  <c r="K33" i="21"/>
  <c r="G33" i="21"/>
  <c r="CE37" i="21"/>
  <c r="BM37" i="21"/>
  <c r="AU37" i="21"/>
  <c r="BV37" i="21"/>
  <c r="AC37" i="21"/>
  <c r="Y37" i="21"/>
  <c r="W37" i="21"/>
  <c r="E37" i="21" s="1"/>
  <c r="U37" i="21"/>
  <c r="C37" i="21" s="1"/>
  <c r="K37" i="21"/>
  <c r="G37" i="21"/>
  <c r="CN37" i="21"/>
  <c r="BD37" i="21"/>
  <c r="AL37" i="21"/>
  <c r="V37" i="21"/>
  <c r="D37" i="21" s="1"/>
  <c r="T37" i="21"/>
  <c r="CN36" i="21"/>
  <c r="BV36" i="21"/>
  <c r="BD36" i="21"/>
  <c r="AL36" i="21"/>
  <c r="V36" i="21"/>
  <c r="D36" i="21" s="1"/>
  <c r="T36" i="21"/>
  <c r="CE36" i="21"/>
  <c r="BM36" i="21"/>
  <c r="AU36" i="21"/>
  <c r="AC36" i="21"/>
  <c r="Y36" i="21"/>
  <c r="W36" i="21"/>
  <c r="E36" i="21" s="1"/>
  <c r="U36" i="21"/>
  <c r="C36" i="21" s="1"/>
  <c r="K36" i="21"/>
  <c r="G36" i="21"/>
  <c r="CE9" i="21"/>
  <c r="BM9" i="21"/>
  <c r="AU9" i="21"/>
  <c r="AC9" i="21"/>
  <c r="Y9" i="21"/>
  <c r="G9" i="21" s="1"/>
  <c r="W9" i="21"/>
  <c r="E9" i="21" s="1"/>
  <c r="U9" i="21"/>
  <c r="C9" i="21" s="1"/>
  <c r="K9" i="21"/>
  <c r="CN9" i="21"/>
  <c r="BV9" i="21"/>
  <c r="BD9" i="21"/>
  <c r="AL9" i="21"/>
  <c r="V9" i="21"/>
  <c r="D9" i="21" s="1"/>
  <c r="T9" i="21"/>
  <c r="CE13" i="21"/>
  <c r="BM13" i="21"/>
  <c r="AU13" i="21"/>
  <c r="AC13" i="21"/>
  <c r="Y13" i="21"/>
  <c r="W13" i="21"/>
  <c r="E13" i="21" s="1"/>
  <c r="U13" i="21"/>
  <c r="C13" i="21" s="1"/>
  <c r="K13" i="21"/>
  <c r="G13" i="21"/>
  <c r="CN13" i="21"/>
  <c r="BV13" i="21"/>
  <c r="BD13" i="21"/>
  <c r="AL13" i="21"/>
  <c r="V13" i="21"/>
  <c r="D13" i="21" s="1"/>
  <c r="T13" i="21"/>
  <c r="CE17" i="21"/>
  <c r="BM17" i="21"/>
  <c r="AU17" i="21"/>
  <c r="AC17" i="21"/>
  <c r="Y17" i="21"/>
  <c r="G17" i="21" s="1"/>
  <c r="W17" i="21"/>
  <c r="E17" i="21" s="1"/>
  <c r="U17" i="21"/>
  <c r="C17" i="21" s="1"/>
  <c r="K17" i="21"/>
  <c r="CN17" i="21"/>
  <c r="BV17" i="21"/>
  <c r="BD17" i="21"/>
  <c r="AL17" i="21"/>
  <c r="V17" i="21"/>
  <c r="D17" i="21" s="1"/>
  <c r="T17" i="21"/>
  <c r="CN12" i="21"/>
  <c r="BV12" i="21"/>
  <c r="BD12" i="21"/>
  <c r="AL12" i="21"/>
  <c r="V12" i="21"/>
  <c r="D12" i="21" s="1"/>
  <c r="T12" i="21"/>
  <c r="CE12" i="21"/>
  <c r="BM12" i="21"/>
  <c r="AU12" i="21"/>
  <c r="AC12" i="21"/>
  <c r="Y12" i="21"/>
  <c r="G12" i="21" s="1"/>
  <c r="W12" i="21"/>
  <c r="E12" i="21" s="1"/>
  <c r="U12" i="21"/>
  <c r="C12" i="21" s="1"/>
  <c r="K12" i="21"/>
  <c r="CN16" i="21"/>
  <c r="BV16" i="21"/>
  <c r="BD16" i="21"/>
  <c r="AL16" i="21"/>
  <c r="V16" i="21"/>
  <c r="D16" i="21" s="1"/>
  <c r="T16" i="21"/>
  <c r="CE16" i="21"/>
  <c r="BM16" i="21"/>
  <c r="AU16" i="21"/>
  <c r="AC16" i="21"/>
  <c r="Y16" i="21"/>
  <c r="G16" i="21" s="1"/>
  <c r="W16" i="21"/>
  <c r="E16" i="21" s="1"/>
  <c r="U16" i="21"/>
  <c r="C16" i="21" s="1"/>
  <c r="K16" i="21"/>
  <c r="CE19" i="21"/>
  <c r="BM19" i="21"/>
  <c r="AU19" i="21"/>
  <c r="AC19" i="21"/>
  <c r="Y19" i="21"/>
  <c r="W19" i="21"/>
  <c r="E19" i="21" s="1"/>
  <c r="U19" i="21"/>
  <c r="C19" i="21" s="1"/>
  <c r="K19" i="21"/>
  <c r="G19" i="21"/>
  <c r="CN19" i="21"/>
  <c r="BV19" i="21"/>
  <c r="BD19" i="21"/>
  <c r="AL19" i="21"/>
  <c r="V19" i="21"/>
  <c r="D19" i="21" s="1"/>
  <c r="T19" i="21"/>
  <c r="CE23" i="21"/>
  <c r="BM23" i="21"/>
  <c r="AU23" i="21"/>
  <c r="AC23" i="21"/>
  <c r="Y23" i="21"/>
  <c r="W23" i="21"/>
  <c r="E23" i="21" s="1"/>
  <c r="U23" i="21"/>
  <c r="C23" i="21" s="1"/>
  <c r="K23" i="21"/>
  <c r="G23" i="21"/>
  <c r="CN23" i="21"/>
  <c r="BV23" i="21"/>
  <c r="BD23" i="21"/>
  <c r="AL23" i="21"/>
  <c r="V23" i="21"/>
  <c r="D23" i="21" s="1"/>
  <c r="T23" i="21"/>
  <c r="CN20" i="21"/>
  <c r="BV20" i="21"/>
  <c r="BD20" i="21"/>
  <c r="AL20" i="21"/>
  <c r="V20" i="21"/>
  <c r="D20" i="21" s="1"/>
  <c r="T20" i="21"/>
  <c r="CE20" i="21"/>
  <c r="BM20" i="21"/>
  <c r="AU20" i="21"/>
  <c r="AC20" i="21"/>
  <c r="Y20" i="21"/>
  <c r="G20" i="21" s="1"/>
  <c r="W20" i="21"/>
  <c r="E20" i="21" s="1"/>
  <c r="U20" i="21"/>
  <c r="C20" i="21" s="1"/>
  <c r="K20" i="21"/>
  <c r="CN24" i="21"/>
  <c r="BV24" i="21"/>
  <c r="BD24" i="21"/>
  <c r="AL24" i="21"/>
  <c r="V24" i="21"/>
  <c r="D24" i="21" s="1"/>
  <c r="T24" i="21"/>
  <c r="CE24" i="21"/>
  <c r="BM24" i="21"/>
  <c r="AU24" i="21"/>
  <c r="AC24" i="21"/>
  <c r="Y24" i="21"/>
  <c r="W24" i="21"/>
  <c r="E24" i="21" s="1"/>
  <c r="U24" i="21"/>
  <c r="C24" i="21" s="1"/>
  <c r="K24" i="21"/>
  <c r="G24" i="21"/>
  <c r="CN27" i="21"/>
  <c r="BV27" i="21"/>
  <c r="BD27" i="21"/>
  <c r="AL27" i="21"/>
  <c r="CE27" i="21"/>
  <c r="BM27" i="21"/>
  <c r="AU27" i="21"/>
  <c r="AC27" i="21"/>
  <c r="Y27" i="21"/>
  <c r="W27" i="21"/>
  <c r="E27" i="21" s="1"/>
  <c r="U27" i="21"/>
  <c r="C27" i="21" s="1"/>
  <c r="K27" i="21"/>
  <c r="G27" i="21"/>
  <c r="V27" i="21"/>
  <c r="D27" i="21" s="1"/>
  <c r="T27" i="21"/>
  <c r="CE30" i="21"/>
  <c r="BM30" i="21"/>
  <c r="AU30" i="21"/>
  <c r="AC30" i="21"/>
  <c r="Y30" i="21"/>
  <c r="W30" i="21"/>
  <c r="E30" i="21" s="1"/>
  <c r="U30" i="21"/>
  <c r="C30" i="21" s="1"/>
  <c r="K30" i="21"/>
  <c r="G30" i="21"/>
  <c r="CN30" i="21"/>
  <c r="BV30" i="21"/>
  <c r="BD30" i="21"/>
  <c r="AL30" i="21"/>
  <c r="V30" i="21"/>
  <c r="D30" i="21" s="1"/>
  <c r="T30" i="21"/>
  <c r="CN34" i="21"/>
  <c r="BV34" i="21"/>
  <c r="CE34" i="21"/>
  <c r="BM34" i="21"/>
  <c r="AU34" i="21"/>
  <c r="AC34" i="21"/>
  <c r="Y34" i="21"/>
  <c r="W34" i="21"/>
  <c r="E34" i="21" s="1"/>
  <c r="U34" i="21"/>
  <c r="C34" i="21" s="1"/>
  <c r="K34" i="21"/>
  <c r="G34" i="21"/>
  <c r="BD34" i="21"/>
  <c r="AL34" i="21"/>
  <c r="V34" i="21"/>
  <c r="D34" i="21" s="1"/>
  <c r="T34" i="21"/>
  <c r="CN31" i="21"/>
  <c r="BV31" i="21"/>
  <c r="BD31" i="21"/>
  <c r="AL31" i="21"/>
  <c r="V31" i="21"/>
  <c r="D31" i="21" s="1"/>
  <c r="T31" i="21"/>
  <c r="CE31" i="21"/>
  <c r="BM31" i="21"/>
  <c r="AU31" i="21"/>
  <c r="AC31" i="21"/>
  <c r="Y31" i="21"/>
  <c r="G31" i="21" s="1"/>
  <c r="W31" i="21"/>
  <c r="E31" i="21" s="1"/>
  <c r="U31" i="21"/>
  <c r="C31" i="21" s="1"/>
  <c r="K31" i="21"/>
  <c r="CE35" i="21"/>
  <c r="BM35" i="21"/>
  <c r="AU35" i="21"/>
  <c r="AC35" i="21"/>
  <c r="Y35" i="21"/>
  <c r="W35" i="21"/>
  <c r="E35" i="21" s="1"/>
  <c r="U35" i="21"/>
  <c r="C35" i="21" s="1"/>
  <c r="K35" i="21"/>
  <c r="G35" i="21"/>
  <c r="CN35" i="21"/>
  <c r="BV35" i="21"/>
  <c r="BD35" i="21"/>
  <c r="AL35" i="21"/>
  <c r="V35" i="21"/>
  <c r="D35" i="21" s="1"/>
  <c r="T35" i="21"/>
  <c r="CE39" i="21"/>
  <c r="BM39" i="21"/>
  <c r="AU39" i="21"/>
  <c r="AC39" i="21"/>
  <c r="Y39" i="21"/>
  <c r="G39" i="21" s="1"/>
  <c r="W39" i="21"/>
  <c r="E39" i="21" s="1"/>
  <c r="U39" i="21"/>
  <c r="C39" i="21" s="1"/>
  <c r="K39" i="21"/>
  <c r="CN39" i="21"/>
  <c r="BD39" i="21"/>
  <c r="T39" i="21"/>
  <c r="BV39" i="21"/>
  <c r="AL39" i="21"/>
  <c r="V39" i="21"/>
  <c r="D39" i="21" s="1"/>
  <c r="CN38" i="21"/>
  <c r="BV38" i="21"/>
  <c r="BD38" i="21"/>
  <c r="AL38" i="21"/>
  <c r="V38" i="21"/>
  <c r="D38" i="21" s="1"/>
  <c r="T38" i="21"/>
  <c r="CE38" i="21"/>
  <c r="AU38" i="21"/>
  <c r="Y38" i="21"/>
  <c r="G38" i="21" s="1"/>
  <c r="U38" i="21"/>
  <c r="C38" i="21" s="1"/>
  <c r="K38" i="21"/>
  <c r="BM38" i="21"/>
  <c r="AC38" i="21"/>
  <c r="W38" i="21"/>
  <c r="E38" i="21" s="1"/>
  <c r="BQ39" i="20"/>
  <c r="BS39" i="20" s="1"/>
  <c r="X39" i="20"/>
  <c r="Z39" i="20" s="1"/>
  <c r="O39" i="20"/>
  <c r="Q39" i="20" s="1"/>
  <c r="CI39" i="20"/>
  <c r="CK39" i="20" s="1"/>
  <c r="AP39" i="20"/>
  <c r="AR39" i="20" s="1"/>
  <c r="BZ39" i="20"/>
  <c r="CB39" i="20" s="1"/>
  <c r="AY37" i="20"/>
  <c r="BA37" i="20" s="1"/>
  <c r="BQ37" i="20"/>
  <c r="BS37" i="20" s="1"/>
  <c r="BZ33" i="20"/>
  <c r="CB33" i="20" s="1"/>
  <c r="BQ32" i="20"/>
  <c r="BS32" i="20" s="1"/>
  <c r="BQ28" i="20"/>
  <c r="BS28" i="20" s="1"/>
  <c r="X28" i="20"/>
  <c r="Z28" i="20" s="1"/>
  <c r="O28" i="20"/>
  <c r="Q28" i="20" s="1"/>
  <c r="CI28" i="20"/>
  <c r="CK28" i="20" s="1"/>
  <c r="AP28" i="20"/>
  <c r="AR28" i="20" s="1"/>
  <c r="BZ28" i="20"/>
  <c r="CB28" i="20" s="1"/>
  <c r="AP34" i="20"/>
  <c r="AR34" i="20" s="1"/>
  <c r="CR34" i="20"/>
  <c r="CT34" i="20" s="1"/>
  <c r="BQ34" i="20"/>
  <c r="BS34" i="20" s="1"/>
  <c r="BH29" i="20"/>
  <c r="BJ29" i="20" s="1"/>
  <c r="CR29" i="20"/>
  <c r="CT29" i="20" s="1"/>
  <c r="X29" i="20"/>
  <c r="Z29" i="20" s="1"/>
  <c r="O29" i="20"/>
  <c r="Q29" i="20" s="1"/>
  <c r="AG29" i="20"/>
  <c r="AI29" i="20" s="1"/>
  <c r="BQ29" i="20"/>
  <c r="BS29" i="20" s="1"/>
  <c r="AY24" i="20"/>
  <c r="BA24" i="20" s="1"/>
  <c r="CI24" i="20"/>
  <c r="CK24" i="20" s="1"/>
  <c r="AP24" i="20"/>
  <c r="AR24" i="20" s="1"/>
  <c r="BZ24" i="20"/>
  <c r="CB24" i="20" s="1"/>
  <c r="AY20" i="20"/>
  <c r="BA20" i="20" s="1"/>
  <c r="CI20" i="20"/>
  <c r="CK20" i="20" s="1"/>
  <c r="AP20" i="20"/>
  <c r="AR20" i="20" s="1"/>
  <c r="BZ20" i="20"/>
  <c r="CB20" i="20" s="1"/>
  <c r="BH23" i="20"/>
  <c r="BJ23" i="20" s="1"/>
  <c r="CR23" i="20"/>
  <c r="CT23" i="20" s="1"/>
  <c r="X23" i="20"/>
  <c r="Z23" i="20" s="1"/>
  <c r="O23" i="20"/>
  <c r="Q23" i="20" s="1"/>
  <c r="AG23" i="20"/>
  <c r="AI23" i="20" s="1"/>
  <c r="BQ23" i="20"/>
  <c r="BS23" i="20" s="1"/>
  <c r="AY19" i="20"/>
  <c r="BA19" i="20" s="1"/>
  <c r="AP19" i="20"/>
  <c r="AR19" i="20" s="1"/>
  <c r="BZ19" i="20"/>
  <c r="CB19" i="20" s="1"/>
  <c r="BQ19" i="20"/>
  <c r="BS19" i="20" s="1"/>
  <c r="AY16" i="20"/>
  <c r="BA16" i="20" s="1"/>
  <c r="CI16" i="20"/>
  <c r="CK16" i="20" s="1"/>
  <c r="AP16" i="20"/>
  <c r="AR16" i="20" s="1"/>
  <c r="BZ16" i="20"/>
  <c r="CB16" i="20" s="1"/>
  <c r="AY12" i="20"/>
  <c r="BA12" i="20" s="1"/>
  <c r="CI12" i="20"/>
  <c r="CK12" i="20" s="1"/>
  <c r="AP12" i="20"/>
  <c r="AR12" i="20" s="1"/>
  <c r="BZ12" i="20"/>
  <c r="CB12" i="20" s="1"/>
  <c r="BH17" i="20"/>
  <c r="BJ17" i="20" s="1"/>
  <c r="CR17" i="20"/>
  <c r="CT17" i="20" s="1"/>
  <c r="X17" i="20"/>
  <c r="Z17" i="20" s="1"/>
  <c r="O17" i="20"/>
  <c r="Q17" i="20" s="1"/>
  <c r="AG17" i="20"/>
  <c r="AI17" i="20" s="1"/>
  <c r="BQ17" i="20"/>
  <c r="BS17" i="20" s="1"/>
  <c r="BH13" i="20"/>
  <c r="BJ13" i="20" s="1"/>
  <c r="CR13" i="20"/>
  <c r="CT13" i="20" s="1"/>
  <c r="O13" i="20"/>
  <c r="Q13" i="20" s="1"/>
  <c r="AG13" i="20"/>
  <c r="AI13" i="20" s="1"/>
  <c r="BQ13" i="20"/>
  <c r="BS13" i="20" s="1"/>
  <c r="BH9" i="20"/>
  <c r="CR9" i="20"/>
  <c r="X9" i="20"/>
  <c r="Z9" i="20" s="1"/>
  <c r="O9" i="20"/>
  <c r="AG9" i="20"/>
  <c r="AI9" i="20" s="1"/>
  <c r="BQ9" i="20"/>
  <c r="BS9" i="20" s="1"/>
  <c r="CR38" i="20"/>
  <c r="CT38" i="20" s="1"/>
  <c r="BZ38" i="20"/>
  <c r="CB38" i="20" s="1"/>
  <c r="O38" i="20"/>
  <c r="Q38" i="20" s="1"/>
  <c r="X38" i="20"/>
  <c r="Z38" i="20" s="1"/>
  <c r="AG38" i="20"/>
  <c r="AI38" i="20" s="1"/>
  <c r="BQ38" i="20"/>
  <c r="BS38" i="20" s="1"/>
  <c r="BZ35" i="20"/>
  <c r="CB35" i="20" s="1"/>
  <c r="BQ36" i="20"/>
  <c r="BS36" i="20" s="1"/>
  <c r="BZ30" i="20"/>
  <c r="CB30" i="20" s="1"/>
  <c r="AP26" i="20"/>
  <c r="AR26" i="20" s="1"/>
  <c r="BQ31" i="20"/>
  <c r="BS31" i="20" s="1"/>
  <c r="BQ27" i="20"/>
  <c r="BS27" i="20" s="1"/>
  <c r="BZ22" i="20"/>
  <c r="CB22" i="20" s="1"/>
  <c r="BQ25" i="20"/>
  <c r="BS25" i="20" s="1"/>
  <c r="BH21" i="20"/>
  <c r="BJ21" i="20" s="1"/>
  <c r="CR21" i="20"/>
  <c r="CT21" i="20" s="1"/>
  <c r="O21" i="20"/>
  <c r="Q21" i="20" s="1"/>
  <c r="AG21" i="20"/>
  <c r="AI21" i="20" s="1"/>
  <c r="BQ21" i="20"/>
  <c r="BS21" i="20" s="1"/>
  <c r="CR18" i="20"/>
  <c r="CT18" i="20" s="1"/>
  <c r="AP18" i="20"/>
  <c r="AR18" i="20" s="1"/>
  <c r="BZ18" i="20"/>
  <c r="CB18" i="20" s="1"/>
  <c r="CI14" i="20"/>
  <c r="CK14" i="20" s="1"/>
  <c r="AP14" i="20"/>
  <c r="AR14" i="20" s="1"/>
  <c r="BZ14" i="20"/>
  <c r="CB14" i="20" s="1"/>
  <c r="BZ10" i="20"/>
  <c r="CB10" i="20" s="1"/>
  <c r="BH15" i="20"/>
  <c r="BJ15" i="20" s="1"/>
  <c r="CR15" i="20"/>
  <c r="CT15" i="20" s="1"/>
  <c r="X15" i="20"/>
  <c r="O15" i="20"/>
  <c r="Q15" i="20" s="1"/>
  <c r="AG15" i="20"/>
  <c r="AI15" i="20" s="1"/>
  <c r="BQ15" i="20"/>
  <c r="BS15" i="20" s="1"/>
  <c r="BH11" i="20"/>
  <c r="BJ11" i="20" s="1"/>
  <c r="CR11" i="20"/>
  <c r="CT11" i="20" s="1"/>
  <c r="X11" i="20"/>
  <c r="O11" i="20"/>
  <c r="Q11" i="20" s="1"/>
  <c r="AG11" i="20"/>
  <c r="AI11" i="20" s="1"/>
  <c r="BQ11" i="20"/>
  <c r="BS11" i="20" s="1"/>
  <c r="CK4" i="20"/>
  <c r="BS4" i="20"/>
  <c r="BA4" i="20"/>
  <c r="AI4" i="20"/>
  <c r="CT4" i="20"/>
  <c r="CB4" i="20"/>
  <c r="BJ4" i="20"/>
  <c r="AR4" i="20"/>
  <c r="AG39" i="20"/>
  <c r="AI39" i="20" s="1"/>
  <c r="AY39" i="20"/>
  <c r="BA39" i="20" s="1"/>
  <c r="BH39" i="20"/>
  <c r="BJ39" i="20" s="1"/>
  <c r="CR39" i="20"/>
  <c r="CT39" i="20" s="1"/>
  <c r="AP37" i="20"/>
  <c r="AR37" i="20" s="1"/>
  <c r="CR37" i="20"/>
  <c r="CT37" i="20" s="1"/>
  <c r="AY33" i="20"/>
  <c r="BA33" i="20" s="1"/>
  <c r="CR33" i="20"/>
  <c r="CT33" i="20" s="1"/>
  <c r="O32" i="20"/>
  <c r="Q32" i="20" s="1"/>
  <c r="AG32" i="20"/>
  <c r="AI32" i="20" s="1"/>
  <c r="AY32" i="20"/>
  <c r="BA32" i="20" s="1"/>
  <c r="AG28" i="20"/>
  <c r="AI28" i="20" s="1"/>
  <c r="AY28" i="20"/>
  <c r="BA28" i="20" s="1"/>
  <c r="BH28" i="20"/>
  <c r="BJ28" i="20" s="1"/>
  <c r="CR28" i="20"/>
  <c r="CT28" i="20" s="1"/>
  <c r="BZ34" i="20"/>
  <c r="CB34" i="20" s="1"/>
  <c r="CI34" i="20"/>
  <c r="CK34" i="20" s="1"/>
  <c r="AP29" i="20"/>
  <c r="AR29" i="20" s="1"/>
  <c r="BZ29" i="20"/>
  <c r="CB29" i="20" s="1"/>
  <c r="AY29" i="20"/>
  <c r="BA29" i="20" s="1"/>
  <c r="CI29" i="20"/>
  <c r="CK29" i="20" s="1"/>
  <c r="AG24" i="20"/>
  <c r="AI24" i="20" s="1"/>
  <c r="BQ24" i="20"/>
  <c r="BS24" i="20" s="1"/>
  <c r="BH24" i="20"/>
  <c r="BJ24" i="20" s="1"/>
  <c r="CR24" i="20"/>
  <c r="CT24" i="20" s="1"/>
  <c r="X20" i="20"/>
  <c r="Z20" i="20" s="1"/>
  <c r="O20" i="20"/>
  <c r="Q20" i="20" s="1"/>
  <c r="AG20" i="20"/>
  <c r="AI20" i="20" s="1"/>
  <c r="BQ20" i="20"/>
  <c r="BS20" i="20" s="1"/>
  <c r="BH20" i="20"/>
  <c r="BJ20" i="20" s="1"/>
  <c r="CR20" i="20"/>
  <c r="CT20" i="20" s="1"/>
  <c r="AP23" i="20"/>
  <c r="AR23" i="20" s="1"/>
  <c r="BZ23" i="20"/>
  <c r="CB23" i="20" s="1"/>
  <c r="AY23" i="20"/>
  <c r="BA23" i="20" s="1"/>
  <c r="CI23" i="20"/>
  <c r="CK23" i="20" s="1"/>
  <c r="AG19" i="20"/>
  <c r="AI19" i="20" s="1"/>
  <c r="O19" i="20"/>
  <c r="Q19" i="20" s="1"/>
  <c r="BH19" i="20"/>
  <c r="BJ19" i="20" s="1"/>
  <c r="CR19" i="20"/>
  <c r="CT19" i="20" s="1"/>
  <c r="CI19" i="20"/>
  <c r="CK19" i="20" s="1"/>
  <c r="X16" i="20"/>
  <c r="Z16" i="20" s="1"/>
  <c r="O16" i="20"/>
  <c r="Q16" i="20" s="1"/>
  <c r="AG16" i="20"/>
  <c r="AI16" i="20" s="1"/>
  <c r="BQ16" i="20"/>
  <c r="BS16" i="20" s="1"/>
  <c r="BH16" i="20"/>
  <c r="BJ16" i="20" s="1"/>
  <c r="CR16" i="20"/>
  <c r="CT16" i="20" s="1"/>
  <c r="AG12" i="20"/>
  <c r="AI12" i="20" s="1"/>
  <c r="BQ12" i="20"/>
  <c r="BS12" i="20" s="1"/>
  <c r="BH12" i="20"/>
  <c r="BJ12" i="20" s="1"/>
  <c r="CR12" i="20"/>
  <c r="CT12" i="20" s="1"/>
  <c r="AP17" i="20"/>
  <c r="AR17" i="20" s="1"/>
  <c r="BZ17" i="20"/>
  <c r="CB17" i="20" s="1"/>
  <c r="AY17" i="20"/>
  <c r="BA17" i="20" s="1"/>
  <c r="CI17" i="20"/>
  <c r="CK17" i="20" s="1"/>
  <c r="AP13" i="20"/>
  <c r="AR13" i="20" s="1"/>
  <c r="AY13" i="20"/>
  <c r="BA13" i="20" s="1"/>
  <c r="CI13" i="20"/>
  <c r="CK13" i="20" s="1"/>
  <c r="AP9" i="20"/>
  <c r="BZ9" i="20"/>
  <c r="AY9" i="20"/>
  <c r="BA9" i="20" s="1"/>
  <c r="CI9" i="20"/>
  <c r="CK9" i="20" s="1"/>
  <c r="BH38" i="20"/>
  <c r="BJ38" i="20" s="1"/>
  <c r="AP38" i="20"/>
  <c r="AR38" i="20" s="1"/>
  <c r="AY38" i="20"/>
  <c r="BA38" i="20" s="1"/>
  <c r="CI38" i="20"/>
  <c r="CK38" i="20" s="1"/>
  <c r="O35" i="20"/>
  <c r="Q35" i="20" s="1"/>
  <c r="BQ35" i="20"/>
  <c r="BS35" i="20" s="1"/>
  <c r="BH35" i="20"/>
  <c r="BJ35" i="20" s="1"/>
  <c r="CR35" i="20"/>
  <c r="CT35" i="20" s="1"/>
  <c r="CI36" i="20"/>
  <c r="CK36" i="20" s="1"/>
  <c r="O30" i="20"/>
  <c r="Q30" i="20" s="1"/>
  <c r="BQ30" i="20"/>
  <c r="BS30" i="20" s="1"/>
  <c r="CR30" i="20"/>
  <c r="CT30" i="20" s="1"/>
  <c r="CR26" i="20"/>
  <c r="CT26" i="20" s="1"/>
  <c r="BZ31" i="20"/>
  <c r="CB31" i="20" s="1"/>
  <c r="CI27" i="20"/>
  <c r="CK27" i="20" s="1"/>
  <c r="O22" i="20"/>
  <c r="Q22" i="20" s="1"/>
  <c r="AG22" i="20"/>
  <c r="AI22" i="20" s="1"/>
  <c r="BH22" i="20"/>
  <c r="BJ22" i="20" s="1"/>
  <c r="CR22" i="20"/>
  <c r="CT22" i="20" s="1"/>
  <c r="CI25" i="20"/>
  <c r="CK25" i="20" s="1"/>
  <c r="AP21" i="20"/>
  <c r="AR21" i="20" s="1"/>
  <c r="BZ21" i="20"/>
  <c r="CB21" i="20" s="1"/>
  <c r="AY21" i="20"/>
  <c r="BA21" i="20" s="1"/>
  <c r="CI21" i="20"/>
  <c r="CK21" i="20" s="1"/>
  <c r="O18" i="20"/>
  <c r="Q18" i="20" s="1"/>
  <c r="AG18" i="20"/>
  <c r="AI18" i="20" s="1"/>
  <c r="BQ18" i="20"/>
  <c r="BS18" i="20" s="1"/>
  <c r="BH18" i="20"/>
  <c r="BJ18" i="20" s="1"/>
  <c r="CI18" i="20"/>
  <c r="CK18" i="20" s="1"/>
  <c r="O14" i="20"/>
  <c r="Q14" i="20" s="1"/>
  <c r="AG14" i="20"/>
  <c r="AI14" i="20" s="1"/>
  <c r="BQ14" i="20"/>
  <c r="BS14" i="20" s="1"/>
  <c r="BH14" i="20"/>
  <c r="BJ14" i="20" s="1"/>
  <c r="CR14" i="20"/>
  <c r="CT14" i="20" s="1"/>
  <c r="O10" i="20"/>
  <c r="Q10" i="20" s="1"/>
  <c r="AG10" i="20"/>
  <c r="AI10" i="20" s="1"/>
  <c r="BQ10" i="20"/>
  <c r="BS10" i="20" s="1"/>
  <c r="BH10" i="20"/>
  <c r="BJ10" i="20" s="1"/>
  <c r="CR10" i="20"/>
  <c r="CT10" i="20" s="1"/>
  <c r="AP15" i="20"/>
  <c r="AR15" i="20" s="1"/>
  <c r="BZ15" i="20"/>
  <c r="CB15" i="20" s="1"/>
  <c r="AY15" i="20"/>
  <c r="BA15" i="20" s="1"/>
  <c r="CI15" i="20"/>
  <c r="CK15" i="20" s="1"/>
  <c r="AP11" i="20"/>
  <c r="AR11" i="20" s="1"/>
  <c r="BZ11" i="20"/>
  <c r="CB11" i="20" s="1"/>
  <c r="AY11" i="20"/>
  <c r="BA11" i="20" s="1"/>
  <c r="CI11" i="20"/>
  <c r="CK11" i="20" s="1"/>
  <c r="W16" i="6"/>
  <c r="E16" i="6" s="1"/>
  <c r="Y16" i="6"/>
  <c r="G16" i="6" s="1"/>
  <c r="AC16" i="6"/>
  <c r="AG16" i="6" s="1"/>
  <c r="AI16" i="6" s="1"/>
  <c r="AL16" i="6"/>
  <c r="AP16" i="6" s="1"/>
  <c r="AR16" i="6" s="1"/>
  <c r="K16" i="6"/>
  <c r="CN16" i="6"/>
  <c r="CR16" i="6" s="1"/>
  <c r="CT16" i="6" s="1"/>
  <c r="AU16" i="6"/>
  <c r="AY16" i="6" s="1"/>
  <c r="BA16" i="6" s="1"/>
  <c r="U16" i="6"/>
  <c r="C16" i="6" s="1"/>
  <c r="CE16" i="6"/>
  <c r="CI16" i="6" s="1"/>
  <c r="CK16" i="6" s="1"/>
  <c r="BD16" i="6"/>
  <c r="BH16" i="6" s="1"/>
  <c r="BJ16" i="6" s="1"/>
  <c r="BM16" i="6"/>
  <c r="BQ16" i="6" s="1"/>
  <c r="BS16" i="6" s="1"/>
  <c r="V16" i="6"/>
  <c r="D16" i="6" s="1"/>
  <c r="BV16" i="6"/>
  <c r="BZ16" i="6" s="1"/>
  <c r="CB16" i="6" s="1"/>
  <c r="T16" i="6"/>
  <c r="AL34" i="6"/>
  <c r="AP34" i="6" s="1"/>
  <c r="AR34" i="6" s="1"/>
  <c r="U34" i="6"/>
  <c r="C34" i="6" s="1"/>
  <c r="Y34" i="6"/>
  <c r="G34" i="6" s="1"/>
  <c r="AU34" i="6"/>
  <c r="AY34" i="6" s="1"/>
  <c r="BA34" i="6" s="1"/>
  <c r="BV34" i="6"/>
  <c r="BZ34" i="6" s="1"/>
  <c r="CB34" i="6" s="1"/>
  <c r="AC34" i="6"/>
  <c r="AG34" i="6" s="1"/>
  <c r="AI34" i="6" s="1"/>
  <c r="V34" i="6"/>
  <c r="D34" i="6" s="1"/>
  <c r="BM34" i="6"/>
  <c r="BQ34" i="6" s="1"/>
  <c r="BS34" i="6" s="1"/>
  <c r="W34" i="6"/>
  <c r="E34" i="6" s="1"/>
  <c r="K34" i="6"/>
  <c r="CN34" i="6"/>
  <c r="CR34" i="6" s="1"/>
  <c r="CT34" i="6" s="1"/>
  <c r="CE34" i="6"/>
  <c r="CI34" i="6" s="1"/>
  <c r="CK34" i="6" s="1"/>
  <c r="T34" i="6"/>
  <c r="BD34" i="6"/>
  <c r="BH34" i="6" s="1"/>
  <c r="BJ34" i="6" s="1"/>
  <c r="T18" i="6"/>
  <c r="AL18" i="6"/>
  <c r="AP18" i="6" s="1"/>
  <c r="AR18" i="6" s="1"/>
  <c r="V18" i="6"/>
  <c r="D18" i="6" s="1"/>
  <c r="BM18" i="6"/>
  <c r="BQ18" i="6" s="1"/>
  <c r="BS18" i="6" s="1"/>
  <c r="AU18" i="6"/>
  <c r="AY18" i="6" s="1"/>
  <c r="BA18" i="6" s="1"/>
  <c r="CE18" i="6"/>
  <c r="CI18" i="6" s="1"/>
  <c r="CK18" i="6" s="1"/>
  <c r="AC18" i="6"/>
  <c r="AG18" i="6" s="1"/>
  <c r="AI18" i="6" s="1"/>
  <c r="U18" i="6"/>
  <c r="C18" i="6" s="1"/>
  <c r="W18" i="6"/>
  <c r="E18" i="6" s="1"/>
  <c r="BD18" i="6"/>
  <c r="BH18" i="6" s="1"/>
  <c r="BJ18" i="6" s="1"/>
  <c r="Y18" i="6"/>
  <c r="G18" i="6" s="1"/>
  <c r="K18" i="6"/>
  <c r="BV18" i="6"/>
  <c r="BZ18" i="6" s="1"/>
  <c r="CB18" i="6" s="1"/>
  <c r="CN18" i="6"/>
  <c r="CR18" i="6" s="1"/>
  <c r="CT18" i="6" s="1"/>
  <c r="Y38" i="6"/>
  <c r="G38" i="6" s="1"/>
  <c r="W38" i="6"/>
  <c r="E38" i="6" s="1"/>
  <c r="AC38" i="6"/>
  <c r="AG38" i="6" s="1"/>
  <c r="AI38" i="6" s="1"/>
  <c r="CE38" i="6"/>
  <c r="CI38" i="6" s="1"/>
  <c r="CK38" i="6" s="1"/>
  <c r="U38" i="6"/>
  <c r="C38" i="6" s="1"/>
  <c r="BV38" i="6"/>
  <c r="BZ38" i="6" s="1"/>
  <c r="CB38" i="6" s="1"/>
  <c r="AU38" i="6"/>
  <c r="AY38" i="6" s="1"/>
  <c r="BA38" i="6" s="1"/>
  <c r="CN38" i="6"/>
  <c r="CR38" i="6" s="1"/>
  <c r="CT38" i="6" s="1"/>
  <c r="AL38" i="6"/>
  <c r="AP38" i="6" s="1"/>
  <c r="AR38" i="6" s="1"/>
  <c r="V38" i="6"/>
  <c r="D38" i="6" s="1"/>
  <c r="K38" i="6"/>
  <c r="BM38" i="6"/>
  <c r="BQ38" i="6" s="1"/>
  <c r="BS38" i="6" s="1"/>
  <c r="BD38" i="6"/>
  <c r="BH38" i="6" s="1"/>
  <c r="BJ38" i="6" s="1"/>
  <c r="T38" i="6"/>
  <c r="BV17" i="6"/>
  <c r="BZ17" i="6" s="1"/>
  <c r="CB17" i="6" s="1"/>
  <c r="K17" i="6"/>
  <c r="BD17" i="6"/>
  <c r="BH17" i="6" s="1"/>
  <c r="BJ17" i="6" s="1"/>
  <c r="AC17" i="6"/>
  <c r="AG17" i="6" s="1"/>
  <c r="AI17" i="6" s="1"/>
  <c r="CE17" i="6"/>
  <c r="CI17" i="6" s="1"/>
  <c r="CK17" i="6" s="1"/>
  <c r="AU17" i="6"/>
  <c r="AY17" i="6" s="1"/>
  <c r="BA17" i="6" s="1"/>
  <c r="U17" i="6"/>
  <c r="C17" i="6" s="1"/>
  <c r="T17" i="6"/>
  <c r="V17" i="6"/>
  <c r="D17" i="6" s="1"/>
  <c r="BM17" i="6"/>
  <c r="BQ17" i="6" s="1"/>
  <c r="BS17" i="6" s="1"/>
  <c r="Y17" i="6"/>
  <c r="G17" i="6" s="1"/>
  <c r="AL17" i="6"/>
  <c r="AP17" i="6" s="1"/>
  <c r="AR17" i="6" s="1"/>
  <c r="W17" i="6"/>
  <c r="E17" i="6" s="1"/>
  <c r="CN17" i="6"/>
  <c r="CR17" i="6" s="1"/>
  <c r="CT17" i="6" s="1"/>
  <c r="Y28" i="6"/>
  <c r="G28" i="6" s="1"/>
  <c r="AU28" i="6"/>
  <c r="AY28" i="6" s="1"/>
  <c r="BA28" i="6" s="1"/>
  <c r="T28" i="6"/>
  <c r="BM28" i="6"/>
  <c r="BQ28" i="6" s="1"/>
  <c r="BS28" i="6" s="1"/>
  <c r="U28" i="6"/>
  <c r="C28" i="6" s="1"/>
  <c r="CE28" i="6"/>
  <c r="CI28" i="6" s="1"/>
  <c r="CK28" i="6" s="1"/>
  <c r="AL28" i="6"/>
  <c r="AP28" i="6" s="1"/>
  <c r="AR28" i="6" s="1"/>
  <c r="V28" i="6"/>
  <c r="D28" i="6" s="1"/>
  <c r="W28" i="6"/>
  <c r="E28" i="6" s="1"/>
  <c r="BD28" i="6"/>
  <c r="BH28" i="6" s="1"/>
  <c r="BJ28" i="6" s="1"/>
  <c r="AC28" i="6"/>
  <c r="AG28" i="6" s="1"/>
  <c r="AI28" i="6" s="1"/>
  <c r="K28" i="6"/>
  <c r="CN28" i="6"/>
  <c r="CR28" i="6" s="1"/>
  <c r="CT28" i="6" s="1"/>
  <c r="BV28" i="6"/>
  <c r="BZ28" i="6" s="1"/>
  <c r="CB28" i="6" s="1"/>
  <c r="Z4" i="6"/>
  <c r="Q4" i="6"/>
  <c r="Y32" i="6"/>
  <c r="G32" i="6" s="1"/>
  <c r="AL32" i="6"/>
  <c r="AP32" i="6" s="1"/>
  <c r="AR32" i="6" s="1"/>
  <c r="CE32" i="6"/>
  <c r="CI32" i="6" s="1"/>
  <c r="CK32" i="6" s="1"/>
  <c r="V32" i="6"/>
  <c r="D32" i="6" s="1"/>
  <c r="CN32" i="6"/>
  <c r="CR32" i="6" s="1"/>
  <c r="CT32" i="6" s="1"/>
  <c r="W32" i="6"/>
  <c r="E32" i="6" s="1"/>
  <c r="BD32" i="6"/>
  <c r="BH32" i="6" s="1"/>
  <c r="BJ32" i="6" s="1"/>
  <c r="U32" i="6"/>
  <c r="C32" i="6" s="1"/>
  <c r="BV32" i="6"/>
  <c r="BZ32" i="6" s="1"/>
  <c r="CB32" i="6" s="1"/>
  <c r="AC32" i="6"/>
  <c r="AG32" i="6" s="1"/>
  <c r="AI32" i="6" s="1"/>
  <c r="K32" i="6"/>
  <c r="BM32" i="6"/>
  <c r="BQ32" i="6" s="1"/>
  <c r="BS32" i="6" s="1"/>
  <c r="T32" i="6"/>
  <c r="AU32" i="6"/>
  <c r="AY32" i="6" s="1"/>
  <c r="BA32" i="6" s="1"/>
  <c r="Y12" i="6"/>
  <c r="G12" i="6" s="1"/>
  <c r="AL12" i="6"/>
  <c r="BM12" i="6"/>
  <c r="BQ12" i="6" s="1"/>
  <c r="BS12" i="6" s="1"/>
  <c r="U12" i="6"/>
  <c r="C12" i="6" s="1"/>
  <c r="CN12" i="6"/>
  <c r="CR12" i="6" s="1"/>
  <c r="CT12" i="6" s="1"/>
  <c r="W12" i="6"/>
  <c r="E12" i="6" s="1"/>
  <c r="BD12" i="6"/>
  <c r="BH12" i="6" s="1"/>
  <c r="BJ12" i="6" s="1"/>
  <c r="V12" i="6"/>
  <c r="D12" i="6" s="1"/>
  <c r="BV12" i="6"/>
  <c r="BZ12" i="6" s="1"/>
  <c r="CB12" i="6" s="1"/>
  <c r="T12" i="6"/>
  <c r="AU12" i="6"/>
  <c r="AY12" i="6" s="1"/>
  <c r="BA12" i="6" s="1"/>
  <c r="CE12" i="6"/>
  <c r="CI12" i="6" s="1"/>
  <c r="CK12" i="6" s="1"/>
  <c r="AC12" i="6"/>
  <c r="AG12" i="6" s="1"/>
  <c r="AI12" i="6" s="1"/>
  <c r="K12" i="6"/>
  <c r="Y31" i="6"/>
  <c r="G31" i="6" s="1"/>
  <c r="AU31" i="6"/>
  <c r="AY31" i="6" s="1"/>
  <c r="BA31" i="6" s="1"/>
  <c r="CE31" i="6"/>
  <c r="CI31" i="6" s="1"/>
  <c r="CK31" i="6" s="1"/>
  <c r="AC31" i="6"/>
  <c r="AG31" i="6" s="1"/>
  <c r="AI31" i="6" s="1"/>
  <c r="BD31" i="6"/>
  <c r="BH31" i="6" s="1"/>
  <c r="BJ31" i="6" s="1"/>
  <c r="V31" i="6"/>
  <c r="D31" i="6" s="1"/>
  <c r="T31" i="6"/>
  <c r="BV31" i="6"/>
  <c r="BZ31" i="6" s="1"/>
  <c r="CB31" i="6" s="1"/>
  <c r="CN31" i="6"/>
  <c r="CR31" i="6" s="1"/>
  <c r="CT31" i="6" s="1"/>
  <c r="W31" i="6"/>
  <c r="E31" i="6" s="1"/>
  <c r="U31" i="6"/>
  <c r="C31" i="6" s="1"/>
  <c r="K31" i="6"/>
  <c r="AL31" i="6"/>
  <c r="AP31" i="6" s="1"/>
  <c r="AR31" i="6" s="1"/>
  <c r="BM31" i="6"/>
  <c r="BQ31" i="6" s="1"/>
  <c r="BS31" i="6" s="1"/>
  <c r="Y30" i="6"/>
  <c r="G30" i="6" s="1"/>
  <c r="BD30" i="6"/>
  <c r="BH30" i="6" s="1"/>
  <c r="BJ30" i="6" s="1"/>
  <c r="AC30" i="6"/>
  <c r="AG30" i="6" s="1"/>
  <c r="AI30" i="6" s="1"/>
  <c r="AL30" i="6"/>
  <c r="AP30" i="6" s="1"/>
  <c r="AR30" i="6" s="1"/>
  <c r="W30" i="6"/>
  <c r="E30" i="6" s="1"/>
  <c r="CN30" i="6"/>
  <c r="CR30" i="6" s="1"/>
  <c r="CT30" i="6" s="1"/>
  <c r="BV30" i="6"/>
  <c r="BZ30" i="6" s="1"/>
  <c r="CB30" i="6" s="1"/>
  <c r="CE30" i="6"/>
  <c r="CI30" i="6" s="1"/>
  <c r="CK30" i="6" s="1"/>
  <c r="BM30" i="6"/>
  <c r="BQ30" i="6" s="1"/>
  <c r="BS30" i="6" s="1"/>
  <c r="V30" i="6"/>
  <c r="D30" i="6" s="1"/>
  <c r="K30" i="6"/>
  <c r="T30" i="6"/>
  <c r="U30" i="6"/>
  <c r="C30" i="6" s="1"/>
  <c r="AU30" i="6"/>
  <c r="AY30" i="6" s="1"/>
  <c r="BA30" i="6" s="1"/>
  <c r="K9" i="6"/>
  <c r="Y9" i="6"/>
  <c r="G9" i="6" s="1"/>
  <c r="U9" i="6"/>
  <c r="C9" i="6" s="1"/>
  <c r="AL9" i="6"/>
  <c r="BV9" i="6"/>
  <c r="CN9" i="6"/>
  <c r="AU9" i="6"/>
  <c r="BM9" i="6"/>
  <c r="T9" i="6"/>
  <c r="W9" i="6"/>
  <c r="E9" i="6" s="1"/>
  <c r="CE9" i="6"/>
  <c r="V9" i="6"/>
  <c r="D9" i="6" s="1"/>
  <c r="AC9" i="6"/>
  <c r="BD9" i="6"/>
  <c r="W19" i="6"/>
  <c r="E19" i="6" s="1"/>
  <c r="BM19" i="6"/>
  <c r="BQ19" i="6" s="1"/>
  <c r="BS19" i="6" s="1"/>
  <c r="CE19" i="6"/>
  <c r="CI19" i="6" s="1"/>
  <c r="CK19" i="6" s="1"/>
  <c r="BV19" i="6"/>
  <c r="BZ19" i="6" s="1"/>
  <c r="CB19" i="6" s="1"/>
  <c r="AC19" i="6"/>
  <c r="AG19" i="6" s="1"/>
  <c r="AI19" i="6" s="1"/>
  <c r="BD19" i="6"/>
  <c r="BH19" i="6" s="1"/>
  <c r="BJ19" i="6" s="1"/>
  <c r="Y19" i="6"/>
  <c r="G19" i="6" s="1"/>
  <c r="U19" i="6"/>
  <c r="C19" i="6" s="1"/>
  <c r="K19" i="6"/>
  <c r="CN19" i="6"/>
  <c r="CR19" i="6" s="1"/>
  <c r="CT19" i="6" s="1"/>
  <c r="AU19" i="6"/>
  <c r="AY19" i="6" s="1"/>
  <c r="BA19" i="6" s="1"/>
  <c r="T19" i="6"/>
  <c r="V19" i="6"/>
  <c r="D19" i="6" s="1"/>
  <c r="AL19" i="6"/>
  <c r="AP19" i="6" s="1"/>
  <c r="AR19" i="6" s="1"/>
  <c r="Y15" i="6"/>
  <c r="G15" i="6" s="1"/>
  <c r="CN15" i="6"/>
  <c r="CR15" i="6" s="1"/>
  <c r="CT15" i="6" s="1"/>
  <c r="U15" i="6"/>
  <c r="C15" i="6" s="1"/>
  <c r="BM15" i="6"/>
  <c r="BQ15" i="6" s="1"/>
  <c r="BS15" i="6" s="1"/>
  <c r="AL15" i="6"/>
  <c r="AP15" i="6" s="1"/>
  <c r="AR15" i="6" s="1"/>
  <c r="T15" i="6"/>
  <c r="K15" i="6"/>
  <c r="BD15" i="6"/>
  <c r="BH15" i="6" s="1"/>
  <c r="BJ15" i="6" s="1"/>
  <c r="BV15" i="6"/>
  <c r="BZ15" i="6" s="1"/>
  <c r="CB15" i="6" s="1"/>
  <c r="AU15" i="6"/>
  <c r="AY15" i="6" s="1"/>
  <c r="BA15" i="6" s="1"/>
  <c r="AC15" i="6"/>
  <c r="AG15" i="6" s="1"/>
  <c r="AI15" i="6" s="1"/>
  <c r="W15" i="6"/>
  <c r="E15" i="6" s="1"/>
  <c r="CE15" i="6"/>
  <c r="CI15" i="6" s="1"/>
  <c r="CK15" i="6" s="1"/>
  <c r="V15" i="6"/>
  <c r="D15" i="6" s="1"/>
  <c r="V22" i="6"/>
  <c r="D22" i="6" s="1"/>
  <c r="K22" i="6"/>
  <c r="BM22" i="6"/>
  <c r="BQ22" i="6" s="1"/>
  <c r="BS22" i="6" s="1"/>
  <c r="U22" i="6"/>
  <c r="C22" i="6" s="1"/>
  <c r="AL22" i="6"/>
  <c r="AP22" i="6" s="1"/>
  <c r="AR22" i="6" s="1"/>
  <c r="CN22" i="6"/>
  <c r="CR22" i="6" s="1"/>
  <c r="CT22" i="6" s="1"/>
  <c r="AU22" i="6"/>
  <c r="AY22" i="6" s="1"/>
  <c r="BA22" i="6" s="1"/>
  <c r="T22" i="6"/>
  <c r="AC22" i="6"/>
  <c r="AG22" i="6" s="1"/>
  <c r="AI22" i="6" s="1"/>
  <c r="Y22" i="6"/>
  <c r="G22" i="6" s="1"/>
  <c r="BV22" i="6"/>
  <c r="BZ22" i="6" s="1"/>
  <c r="CB22" i="6" s="1"/>
  <c r="CE22" i="6"/>
  <c r="CI22" i="6" s="1"/>
  <c r="CK22" i="6" s="1"/>
  <c r="W22" i="6"/>
  <c r="E22" i="6" s="1"/>
  <c r="BD22" i="6"/>
  <c r="BH22" i="6" s="1"/>
  <c r="BJ22" i="6" s="1"/>
  <c r="Y13" i="6"/>
  <c r="G13" i="6" s="1"/>
  <c r="T13" i="6"/>
  <c r="CE13" i="6"/>
  <c r="CI13" i="6" s="1"/>
  <c r="CK13" i="6" s="1"/>
  <c r="AL13" i="6"/>
  <c r="AP13" i="6" s="1"/>
  <c r="AR13" i="6" s="1"/>
  <c r="V13" i="6"/>
  <c r="D13" i="6" s="1"/>
  <c r="BM13" i="6"/>
  <c r="BQ13" i="6" s="1"/>
  <c r="BS13" i="6" s="1"/>
  <c r="AC13" i="6"/>
  <c r="AG13" i="6" s="1"/>
  <c r="AI13" i="6" s="1"/>
  <c r="AU13" i="6"/>
  <c r="AY13" i="6" s="1"/>
  <c r="BA13" i="6" s="1"/>
  <c r="BD13" i="6"/>
  <c r="BH13" i="6" s="1"/>
  <c r="BJ13" i="6" s="1"/>
  <c r="K13" i="6"/>
  <c r="W13" i="6"/>
  <c r="E13" i="6" s="1"/>
  <c r="BV13" i="6"/>
  <c r="BZ13" i="6" s="1"/>
  <c r="CB13" i="6" s="1"/>
  <c r="U13" i="6"/>
  <c r="C13" i="6" s="1"/>
  <c r="CN13" i="6"/>
  <c r="CR13" i="6" s="1"/>
  <c r="CT13" i="6" s="1"/>
  <c r="Y37" i="6"/>
  <c r="G37" i="6" s="1"/>
  <c r="W37" i="6"/>
  <c r="E37" i="6" s="1"/>
  <c r="AL37" i="6"/>
  <c r="AP37" i="6" s="1"/>
  <c r="AR37" i="6" s="1"/>
  <c r="K37" i="6"/>
  <c r="BD37" i="6"/>
  <c r="BH37" i="6" s="1"/>
  <c r="BJ37" i="6" s="1"/>
  <c r="T37" i="6"/>
  <c r="CN37" i="6"/>
  <c r="CR37" i="6" s="1"/>
  <c r="CT37" i="6" s="1"/>
  <c r="BV37" i="6"/>
  <c r="BZ37" i="6" s="1"/>
  <c r="CB37" i="6" s="1"/>
  <c r="AU37" i="6"/>
  <c r="AY37" i="6" s="1"/>
  <c r="BA37" i="6" s="1"/>
  <c r="CE37" i="6"/>
  <c r="CI37" i="6" s="1"/>
  <c r="CK37" i="6" s="1"/>
  <c r="AC37" i="6"/>
  <c r="AG37" i="6" s="1"/>
  <c r="AI37" i="6" s="1"/>
  <c r="U37" i="6"/>
  <c r="C37" i="6" s="1"/>
  <c r="BM37" i="6"/>
  <c r="BQ37" i="6" s="1"/>
  <c r="BS37" i="6" s="1"/>
  <c r="V37" i="6"/>
  <c r="D37" i="6" s="1"/>
  <c r="Y29" i="6"/>
  <c r="G29" i="6" s="1"/>
  <c r="BV29" i="6"/>
  <c r="BZ29" i="6" s="1"/>
  <c r="CB29" i="6" s="1"/>
  <c r="U29" i="6"/>
  <c r="C29" i="6" s="1"/>
  <c r="V29" i="6"/>
  <c r="D29" i="6" s="1"/>
  <c r="CN29" i="6"/>
  <c r="CR29" i="6" s="1"/>
  <c r="CT29" i="6" s="1"/>
  <c r="K29" i="6"/>
  <c r="AC29" i="6"/>
  <c r="AG29" i="6" s="1"/>
  <c r="AI29" i="6" s="1"/>
  <c r="CE29" i="6"/>
  <c r="CI29" i="6" s="1"/>
  <c r="CK29" i="6" s="1"/>
  <c r="AU29" i="6"/>
  <c r="AY29" i="6" s="1"/>
  <c r="BA29" i="6" s="1"/>
  <c r="W29" i="6"/>
  <c r="E29" i="6" s="1"/>
  <c r="AL29" i="6"/>
  <c r="AP29" i="6" s="1"/>
  <c r="AR29" i="6" s="1"/>
  <c r="BM29" i="6"/>
  <c r="BQ29" i="6" s="1"/>
  <c r="BS29" i="6" s="1"/>
  <c r="BD29" i="6"/>
  <c r="BH29" i="6" s="1"/>
  <c r="BJ29" i="6" s="1"/>
  <c r="T29" i="6"/>
  <c r="Y36" i="6"/>
  <c r="G36" i="6" s="1"/>
  <c r="W36" i="6"/>
  <c r="E36" i="6" s="1"/>
  <c r="AC36" i="6"/>
  <c r="AG36" i="6" s="1"/>
  <c r="AI36" i="6" s="1"/>
  <c r="CE36" i="6"/>
  <c r="CI36" i="6" s="1"/>
  <c r="CK36" i="6" s="1"/>
  <c r="BM36" i="6"/>
  <c r="BQ36" i="6" s="1"/>
  <c r="BS36" i="6" s="1"/>
  <c r="CN36" i="6"/>
  <c r="CR36" i="6" s="1"/>
  <c r="CT36" i="6" s="1"/>
  <c r="BD36" i="6"/>
  <c r="BH36" i="6" s="1"/>
  <c r="BJ36" i="6" s="1"/>
  <c r="K36" i="6"/>
  <c r="AL36" i="6"/>
  <c r="AP36" i="6" s="1"/>
  <c r="AR36" i="6" s="1"/>
  <c r="T36" i="6"/>
  <c r="AU36" i="6"/>
  <c r="AY36" i="6" s="1"/>
  <c r="BA36" i="6" s="1"/>
  <c r="V36" i="6"/>
  <c r="D36" i="6" s="1"/>
  <c r="U36" i="6"/>
  <c r="C36" i="6" s="1"/>
  <c r="BV36" i="6"/>
  <c r="BZ36" i="6" s="1"/>
  <c r="CB36" i="6" s="1"/>
  <c r="Y35" i="6"/>
  <c r="G35" i="6" s="1"/>
  <c r="BM35" i="6"/>
  <c r="BQ35" i="6" s="1"/>
  <c r="BS35" i="6" s="1"/>
  <c r="CE35" i="6"/>
  <c r="CI35" i="6" s="1"/>
  <c r="CK35" i="6" s="1"/>
  <c r="U35" i="6"/>
  <c r="C35" i="6" s="1"/>
  <c r="T35" i="6"/>
  <c r="AC35" i="6"/>
  <c r="AG35" i="6" s="1"/>
  <c r="AI35" i="6" s="1"/>
  <c r="AU35" i="6"/>
  <c r="AY35" i="6" s="1"/>
  <c r="BA35" i="6" s="1"/>
  <c r="AL35" i="6"/>
  <c r="AP35" i="6" s="1"/>
  <c r="AR35" i="6" s="1"/>
  <c r="BV35" i="6"/>
  <c r="BZ35" i="6" s="1"/>
  <c r="CB35" i="6" s="1"/>
  <c r="W35" i="6"/>
  <c r="E35" i="6" s="1"/>
  <c r="CN35" i="6"/>
  <c r="CR35" i="6" s="1"/>
  <c r="CT35" i="6" s="1"/>
  <c r="BD35" i="6"/>
  <c r="BH35" i="6" s="1"/>
  <c r="BJ35" i="6" s="1"/>
  <c r="K35" i="6"/>
  <c r="V35" i="6"/>
  <c r="D35" i="6" s="1"/>
  <c r="Y11" i="6"/>
  <c r="G11" i="6" s="1"/>
  <c r="AL11" i="6"/>
  <c r="AP11" i="6" s="1"/>
  <c r="AR11" i="6" s="1"/>
  <c r="AC11" i="6"/>
  <c r="AG11" i="6" s="1"/>
  <c r="AI11" i="6" s="1"/>
  <c r="BV11" i="6"/>
  <c r="BZ11" i="6" s="1"/>
  <c r="CB11" i="6" s="1"/>
  <c r="CN11" i="6"/>
  <c r="CR11" i="6" s="1"/>
  <c r="CT11" i="6" s="1"/>
  <c r="CE11" i="6"/>
  <c r="CI11" i="6" s="1"/>
  <c r="CK11" i="6" s="1"/>
  <c r="V11" i="6"/>
  <c r="D11" i="6" s="1"/>
  <c r="U11" i="6"/>
  <c r="C11" i="6" s="1"/>
  <c r="T11" i="6"/>
  <c r="BM11" i="6"/>
  <c r="BQ11" i="6" s="1"/>
  <c r="BS11" i="6" s="1"/>
  <c r="K11" i="6"/>
  <c r="BD11" i="6"/>
  <c r="BH11" i="6" s="1"/>
  <c r="BJ11" i="6" s="1"/>
  <c r="W11" i="6"/>
  <c r="E11" i="6" s="1"/>
  <c r="AU11" i="6"/>
  <c r="AY11" i="6" s="1"/>
  <c r="BA11" i="6" s="1"/>
  <c r="Y14" i="6"/>
  <c r="G14" i="6" s="1"/>
  <c r="U14" i="6"/>
  <c r="C14" i="6" s="1"/>
  <c r="AU14" i="6"/>
  <c r="AY14" i="6" s="1"/>
  <c r="BA14" i="6" s="1"/>
  <c r="AC14" i="6"/>
  <c r="AG14" i="6" s="1"/>
  <c r="AI14" i="6" s="1"/>
  <c r="T14" i="6"/>
  <c r="BD14" i="6"/>
  <c r="BH14" i="6" s="1"/>
  <c r="BJ14" i="6" s="1"/>
  <c r="BV14" i="6"/>
  <c r="BZ14" i="6" s="1"/>
  <c r="CB14" i="6" s="1"/>
  <c r="CN14" i="6"/>
  <c r="CR14" i="6" s="1"/>
  <c r="CT14" i="6" s="1"/>
  <c r="K14" i="6"/>
  <c r="CE14" i="6"/>
  <c r="CI14" i="6" s="1"/>
  <c r="CK14" i="6" s="1"/>
  <c r="W14" i="6"/>
  <c r="E14" i="6" s="1"/>
  <c r="V14" i="6"/>
  <c r="D14" i="6" s="1"/>
  <c r="BM14" i="6"/>
  <c r="BQ14" i="6" s="1"/>
  <c r="BS14" i="6" s="1"/>
  <c r="AL14" i="6"/>
  <c r="AP14" i="6" s="1"/>
  <c r="AR14" i="6" s="1"/>
  <c r="Y33" i="6"/>
  <c r="G33" i="6" s="1"/>
  <c r="AL33" i="6"/>
  <c r="AP33" i="6" s="1"/>
  <c r="AR33" i="6" s="1"/>
  <c r="V33" i="6"/>
  <c r="D33" i="6" s="1"/>
  <c r="AU33" i="6"/>
  <c r="AY33" i="6" s="1"/>
  <c r="BA33" i="6" s="1"/>
  <c r="T33" i="6"/>
  <c r="BM33" i="6"/>
  <c r="BQ33" i="6" s="1"/>
  <c r="BS33" i="6" s="1"/>
  <c r="U33" i="6"/>
  <c r="C33" i="6" s="1"/>
  <c r="AC33" i="6"/>
  <c r="AG33" i="6" s="1"/>
  <c r="AI33" i="6" s="1"/>
  <c r="CE33" i="6"/>
  <c r="CI33" i="6" s="1"/>
  <c r="CK33" i="6" s="1"/>
  <c r="K33" i="6"/>
  <c r="CN33" i="6"/>
  <c r="CR33" i="6" s="1"/>
  <c r="CT33" i="6" s="1"/>
  <c r="BV33" i="6"/>
  <c r="BZ33" i="6" s="1"/>
  <c r="CB33" i="6" s="1"/>
  <c r="W33" i="6"/>
  <c r="E33" i="6" s="1"/>
  <c r="BD33" i="6"/>
  <c r="BH33" i="6" s="1"/>
  <c r="BJ33" i="6" s="1"/>
  <c r="Y26" i="6"/>
  <c r="G26" i="6" s="1"/>
  <c r="K26" i="6"/>
  <c r="AU26" i="6"/>
  <c r="AY26" i="6" s="1"/>
  <c r="BA26" i="6" s="1"/>
  <c r="BD26" i="6"/>
  <c r="BH26" i="6" s="1"/>
  <c r="BJ26" i="6" s="1"/>
  <c r="U26" i="6"/>
  <c r="C26" i="6" s="1"/>
  <c r="AL26" i="6"/>
  <c r="AP26" i="6" s="1"/>
  <c r="AR26" i="6" s="1"/>
  <c r="BV26" i="6"/>
  <c r="BZ26" i="6" s="1"/>
  <c r="CB26" i="6" s="1"/>
  <c r="CE26" i="6"/>
  <c r="CI26" i="6" s="1"/>
  <c r="CK26" i="6" s="1"/>
  <c r="W26" i="6"/>
  <c r="E26" i="6" s="1"/>
  <c r="T26" i="6"/>
  <c r="V26" i="6"/>
  <c r="D26" i="6" s="1"/>
  <c r="CN26" i="6"/>
  <c r="CR26" i="6" s="1"/>
  <c r="CT26" i="6" s="1"/>
  <c r="AC26" i="6"/>
  <c r="AG26" i="6" s="1"/>
  <c r="AI26" i="6" s="1"/>
  <c r="BM26" i="6"/>
  <c r="BQ26" i="6" s="1"/>
  <c r="BS26" i="6" s="1"/>
  <c r="BV25" i="6"/>
  <c r="BZ25" i="6" s="1"/>
  <c r="CB25" i="6" s="1"/>
  <c r="AL25" i="6"/>
  <c r="AP25" i="6" s="1"/>
  <c r="AR25" i="6" s="1"/>
  <c r="U25" i="6"/>
  <c r="C25" i="6" s="1"/>
  <c r="V25" i="6"/>
  <c r="D25" i="6" s="1"/>
  <c r="K25" i="6"/>
  <c r="T25" i="6"/>
  <c r="BM25" i="6"/>
  <c r="BQ25" i="6" s="1"/>
  <c r="BS25" i="6" s="1"/>
  <c r="BD25" i="6"/>
  <c r="BH25" i="6" s="1"/>
  <c r="BJ25" i="6" s="1"/>
  <c r="CE25" i="6"/>
  <c r="CI25" i="6" s="1"/>
  <c r="CK25" i="6" s="1"/>
  <c r="Y25" i="6"/>
  <c r="G25" i="6" s="1"/>
  <c r="W25" i="6"/>
  <c r="E25" i="6" s="1"/>
  <c r="CN25" i="6"/>
  <c r="CR25" i="6" s="1"/>
  <c r="CT25" i="6" s="1"/>
  <c r="AC25" i="6"/>
  <c r="AG25" i="6" s="1"/>
  <c r="AI25" i="6" s="1"/>
  <c r="AU25" i="6"/>
  <c r="AY25" i="6" s="1"/>
  <c r="BA25" i="6" s="1"/>
  <c r="CN20" i="6"/>
  <c r="CR20" i="6" s="1"/>
  <c r="CT20" i="6" s="1"/>
  <c r="U20" i="6"/>
  <c r="C20" i="6" s="1"/>
  <c r="AC20" i="6"/>
  <c r="AG20" i="6" s="1"/>
  <c r="AI20" i="6" s="1"/>
  <c r="CE20" i="6"/>
  <c r="CI20" i="6" s="1"/>
  <c r="CK20" i="6" s="1"/>
  <c r="V20" i="6"/>
  <c r="D20" i="6" s="1"/>
  <c r="Y20" i="6"/>
  <c r="G20" i="6" s="1"/>
  <c r="AL20" i="6"/>
  <c r="AP20" i="6" s="1"/>
  <c r="AR20" i="6" s="1"/>
  <c r="T20" i="6"/>
  <c r="W20" i="6"/>
  <c r="E20" i="6" s="1"/>
  <c r="BV20" i="6"/>
  <c r="BZ20" i="6" s="1"/>
  <c r="CB20" i="6" s="1"/>
  <c r="BM20" i="6"/>
  <c r="BQ20" i="6" s="1"/>
  <c r="BS20" i="6" s="1"/>
  <c r="BD20" i="6"/>
  <c r="BH20" i="6" s="1"/>
  <c r="BJ20" i="6" s="1"/>
  <c r="AU20" i="6"/>
  <c r="AY20" i="6" s="1"/>
  <c r="BA20" i="6" s="1"/>
  <c r="K20" i="6"/>
  <c r="K39" i="6"/>
  <c r="AC39" i="6"/>
  <c r="AG39" i="6" s="1"/>
  <c r="AI39" i="6" s="1"/>
  <c r="V39" i="6"/>
  <c r="D39" i="6" s="1"/>
  <c r="Y39" i="6"/>
  <c r="G39" i="6" s="1"/>
  <c r="BD39" i="6"/>
  <c r="BH39" i="6" s="1"/>
  <c r="BJ39" i="6" s="1"/>
  <c r="BM39" i="6"/>
  <c r="BQ39" i="6" s="1"/>
  <c r="BS39" i="6" s="1"/>
  <c r="CE39" i="6"/>
  <c r="CI39" i="6" s="1"/>
  <c r="CK39" i="6" s="1"/>
  <c r="U39" i="6"/>
  <c r="C39" i="6" s="1"/>
  <c r="AL39" i="6"/>
  <c r="AP39" i="6" s="1"/>
  <c r="AR39" i="6" s="1"/>
  <c r="BV39" i="6"/>
  <c r="BZ39" i="6" s="1"/>
  <c r="CB39" i="6" s="1"/>
  <c r="CN39" i="6"/>
  <c r="CR39" i="6" s="1"/>
  <c r="CT39" i="6" s="1"/>
  <c r="AU39" i="6"/>
  <c r="AY39" i="6" s="1"/>
  <c r="BA39" i="6" s="1"/>
  <c r="T39" i="6"/>
  <c r="W39" i="6"/>
  <c r="E39" i="6" s="1"/>
  <c r="Y27" i="6"/>
  <c r="G27" i="6" s="1"/>
  <c r="BV27" i="6"/>
  <c r="BZ27" i="6" s="1"/>
  <c r="CB27" i="6" s="1"/>
  <c r="CN27" i="6"/>
  <c r="CR27" i="6" s="1"/>
  <c r="CT27" i="6" s="1"/>
  <c r="V27" i="6"/>
  <c r="D27" i="6" s="1"/>
  <c r="W27" i="6"/>
  <c r="E27" i="6" s="1"/>
  <c r="CE27" i="6"/>
  <c r="CI27" i="6" s="1"/>
  <c r="CK27" i="6" s="1"/>
  <c r="AU27" i="6"/>
  <c r="AY27" i="6" s="1"/>
  <c r="BA27" i="6" s="1"/>
  <c r="BM27" i="6"/>
  <c r="BQ27" i="6" s="1"/>
  <c r="BS27" i="6" s="1"/>
  <c r="K27" i="6"/>
  <c r="AC27" i="6"/>
  <c r="AG27" i="6" s="1"/>
  <c r="AI27" i="6" s="1"/>
  <c r="AL27" i="6"/>
  <c r="AP27" i="6" s="1"/>
  <c r="AR27" i="6" s="1"/>
  <c r="T27" i="6"/>
  <c r="BD27" i="6"/>
  <c r="BH27" i="6" s="1"/>
  <c r="BJ27" i="6" s="1"/>
  <c r="U27" i="6"/>
  <c r="C27" i="6" s="1"/>
  <c r="Y21" i="6"/>
  <c r="G21" i="6" s="1"/>
  <c r="T21" i="6"/>
  <c r="CE21" i="6"/>
  <c r="CI21" i="6" s="1"/>
  <c r="CK21" i="6" s="1"/>
  <c r="U21" i="6"/>
  <c r="C21" i="6" s="1"/>
  <c r="BM21" i="6"/>
  <c r="BQ21" i="6" s="1"/>
  <c r="BS21" i="6" s="1"/>
  <c r="AL21" i="6"/>
  <c r="AP21" i="6" s="1"/>
  <c r="AR21" i="6" s="1"/>
  <c r="CN21" i="6"/>
  <c r="CR21" i="6" s="1"/>
  <c r="CT21" i="6" s="1"/>
  <c r="V21" i="6"/>
  <c r="D21" i="6" s="1"/>
  <c r="BV21" i="6"/>
  <c r="BZ21" i="6" s="1"/>
  <c r="CB21" i="6" s="1"/>
  <c r="K21" i="6"/>
  <c r="AC21" i="6"/>
  <c r="AG21" i="6" s="1"/>
  <c r="AI21" i="6" s="1"/>
  <c r="AU21" i="6"/>
  <c r="AY21" i="6" s="1"/>
  <c r="BA21" i="6" s="1"/>
  <c r="BD21" i="6"/>
  <c r="BH21" i="6" s="1"/>
  <c r="BJ21" i="6" s="1"/>
  <c r="W21" i="6"/>
  <c r="E21" i="6" s="1"/>
  <c r="BM10" i="6"/>
  <c r="BQ10" i="6" s="1"/>
  <c r="BS10" i="6" s="1"/>
  <c r="BV10" i="6"/>
  <c r="BZ10" i="6" s="1"/>
  <c r="CB10" i="6" s="1"/>
  <c r="V10" i="6"/>
  <c r="D10" i="6" s="1"/>
  <c r="CE10" i="6"/>
  <c r="CI10" i="6" s="1"/>
  <c r="CK10" i="6" s="1"/>
  <c r="W10" i="6"/>
  <c r="E10" i="6" s="1"/>
  <c r="T10" i="6"/>
  <c r="AL10" i="6"/>
  <c r="AP10" i="6" s="1"/>
  <c r="AR10" i="6" s="1"/>
  <c r="Y10" i="6"/>
  <c r="G10" i="6" s="1"/>
  <c r="CN10" i="6"/>
  <c r="CR10" i="6" s="1"/>
  <c r="CT10" i="6" s="1"/>
  <c r="BD10" i="6"/>
  <c r="BH10" i="6" s="1"/>
  <c r="BJ10" i="6" s="1"/>
  <c r="K10" i="6"/>
  <c r="AU10" i="6"/>
  <c r="AY10" i="6" s="1"/>
  <c r="BA10" i="6" s="1"/>
  <c r="U10" i="6"/>
  <c r="C10" i="6" s="1"/>
  <c r="AC10" i="6"/>
  <c r="AG10" i="6" s="1"/>
  <c r="AI10" i="6" s="1"/>
  <c r="Y24" i="6"/>
  <c r="G24" i="6" s="1"/>
  <c r="K24" i="6"/>
  <c r="AL24" i="6"/>
  <c r="AP24" i="6" s="1"/>
  <c r="AR24" i="6" s="1"/>
  <c r="AC24" i="6"/>
  <c r="AG24" i="6" s="1"/>
  <c r="AI24" i="6" s="1"/>
  <c r="CN24" i="6"/>
  <c r="CR24" i="6" s="1"/>
  <c r="CT24" i="6" s="1"/>
  <c r="BV24" i="6"/>
  <c r="BZ24" i="6" s="1"/>
  <c r="CB24" i="6" s="1"/>
  <c r="AU24" i="6"/>
  <c r="AY24" i="6" s="1"/>
  <c r="BA24" i="6" s="1"/>
  <c r="V24" i="6"/>
  <c r="D24" i="6" s="1"/>
  <c r="CE24" i="6"/>
  <c r="CI24" i="6" s="1"/>
  <c r="CK24" i="6" s="1"/>
  <c r="BD24" i="6"/>
  <c r="BH24" i="6" s="1"/>
  <c r="BJ24" i="6" s="1"/>
  <c r="U24" i="6"/>
  <c r="C24" i="6" s="1"/>
  <c r="BM24" i="6"/>
  <c r="BQ24" i="6" s="1"/>
  <c r="BS24" i="6" s="1"/>
  <c r="T24" i="6"/>
  <c r="W24" i="6"/>
  <c r="E24" i="6" s="1"/>
  <c r="Y23" i="6"/>
  <c r="G23" i="6" s="1"/>
  <c r="U23" i="6"/>
  <c r="C23" i="6" s="1"/>
  <c r="AL23" i="6"/>
  <c r="AP23" i="6" s="1"/>
  <c r="AR23" i="6" s="1"/>
  <c r="CE23" i="6"/>
  <c r="CI23" i="6" s="1"/>
  <c r="CK23" i="6" s="1"/>
  <c r="K23" i="6"/>
  <c r="CN23" i="6"/>
  <c r="CR23" i="6" s="1"/>
  <c r="CT23" i="6" s="1"/>
  <c r="BM23" i="6"/>
  <c r="BQ23" i="6" s="1"/>
  <c r="BS23" i="6" s="1"/>
  <c r="BV23" i="6"/>
  <c r="BZ23" i="6" s="1"/>
  <c r="CB23" i="6" s="1"/>
  <c r="BD23" i="6"/>
  <c r="BH23" i="6" s="1"/>
  <c r="BJ23" i="6" s="1"/>
  <c r="AC23" i="6"/>
  <c r="AG23" i="6" s="1"/>
  <c r="AI23" i="6" s="1"/>
  <c r="T23" i="6"/>
  <c r="W23" i="6"/>
  <c r="E23" i="6" s="1"/>
  <c r="V23" i="6"/>
  <c r="D23" i="6" s="1"/>
  <c r="AU23" i="6"/>
  <c r="AY23" i="6" s="1"/>
  <c r="BA23" i="6" s="1"/>
  <c r="D21" i="2"/>
  <c r="D12" i="2"/>
  <c r="D11" i="2"/>
  <c r="D10" i="2"/>
  <c r="D6" i="2"/>
  <c r="D5" i="2"/>
  <c r="D4" i="2"/>
  <c r="R5" i="2"/>
  <c r="E18" i="2"/>
  <c r="E7" i="2"/>
  <c r="R27" i="2"/>
  <c r="AZ3" i="4" s="1"/>
  <c r="R25" i="2"/>
  <c r="R23" i="2"/>
  <c r="R22" i="2"/>
  <c r="R21" i="2"/>
  <c r="R19" i="2"/>
  <c r="R18" i="2"/>
  <c r="R17" i="2"/>
  <c r="R16" i="2"/>
  <c r="R12" i="2"/>
  <c r="R10" i="2"/>
  <c r="R8" i="2"/>
  <c r="R6" i="2"/>
  <c r="R7" i="2"/>
  <c r="R4" i="2"/>
  <c r="Q33" i="5" a="1"/>
  <c r="F31" i="24" l="1"/>
  <c r="BW40" i="28"/>
  <c r="BF40" i="28"/>
  <c r="AD40" i="28"/>
  <c r="CG40" i="28"/>
  <c r="AN40" i="28"/>
  <c r="X10" i="20"/>
  <c r="CA40" i="22"/>
  <c r="X12" i="24"/>
  <c r="X29" i="24"/>
  <c r="CO40" i="28"/>
  <c r="BH9" i="28"/>
  <c r="BJ9" i="28" s="1"/>
  <c r="BP40" i="28"/>
  <c r="P40" i="28"/>
  <c r="M40" i="28"/>
  <c r="X35" i="28"/>
  <c r="Z35" i="28" s="1"/>
  <c r="X11" i="28"/>
  <c r="Z11" i="28" s="1"/>
  <c r="X20" i="28"/>
  <c r="Z20" i="28" s="1"/>
  <c r="X28" i="28"/>
  <c r="Z28" i="28" s="1"/>
  <c r="X37" i="28"/>
  <c r="Z37" i="28" s="1"/>
  <c r="AP9" i="28"/>
  <c r="AR9" i="28" s="1"/>
  <c r="CI9" i="28"/>
  <c r="CK9" i="28" s="1"/>
  <c r="AV40" i="28"/>
  <c r="Z21" i="28"/>
  <c r="Z25" i="28"/>
  <c r="Z27" i="28"/>
  <c r="X13" i="20"/>
  <c r="H19" i="28"/>
  <c r="F27" i="28"/>
  <c r="BX40" i="22"/>
  <c r="BO40" i="22"/>
  <c r="F9" i="24"/>
  <c r="H9" i="24" s="1"/>
  <c r="C29" i="24"/>
  <c r="F29" i="24" s="1"/>
  <c r="H29" i="24" s="1"/>
  <c r="F13" i="28"/>
  <c r="H13" i="28" s="1"/>
  <c r="F17" i="24"/>
  <c r="H17" i="24" s="1"/>
  <c r="X23" i="28"/>
  <c r="Z23" i="28" s="1"/>
  <c r="M40" i="22"/>
  <c r="C18" i="24"/>
  <c r="F18" i="24" s="1"/>
  <c r="H18" i="24" s="1"/>
  <c r="C12" i="24"/>
  <c r="F12" i="24" s="1"/>
  <c r="H12" i="24" s="1"/>
  <c r="X12" i="20"/>
  <c r="Z12" i="20" s="1"/>
  <c r="X24" i="20"/>
  <c r="Z24" i="20" s="1"/>
  <c r="X37" i="20"/>
  <c r="Z37" i="20" s="1"/>
  <c r="Z11" i="20"/>
  <c r="Z15" i="20"/>
  <c r="X21" i="20"/>
  <c r="Z21" i="20" s="1"/>
  <c r="C21" i="24"/>
  <c r="F21" i="24" s="1"/>
  <c r="H21" i="24" s="1"/>
  <c r="X23" i="22"/>
  <c r="Z23" i="22" s="1"/>
  <c r="N40" i="22"/>
  <c r="BR40" i="20"/>
  <c r="CH40" i="22"/>
  <c r="BY40" i="22"/>
  <c r="CI23" i="22"/>
  <c r="CK23" i="22" s="1"/>
  <c r="X36" i="22"/>
  <c r="Z36" i="22" s="1"/>
  <c r="F10" i="28"/>
  <c r="H10" i="28" s="1"/>
  <c r="F19" i="20"/>
  <c r="H19" i="20" s="1"/>
  <c r="F19" i="26"/>
  <c r="H19" i="26" s="1"/>
  <c r="F11" i="28"/>
  <c r="H11" i="28" s="1"/>
  <c r="F28" i="20"/>
  <c r="H28" i="20" s="1"/>
  <c r="AO40" i="22"/>
  <c r="F33" i="22"/>
  <c r="H33" i="22" s="1"/>
  <c r="F14" i="24"/>
  <c r="H14" i="24" s="1"/>
  <c r="AF40" i="22"/>
  <c r="AZ40" i="20"/>
  <c r="H37" i="26"/>
  <c r="BG40" i="22"/>
  <c r="BR40" i="22"/>
  <c r="F36" i="22"/>
  <c r="H36" i="22" s="1"/>
  <c r="BI40" i="22"/>
  <c r="X32" i="22"/>
  <c r="Z32" i="22" s="1"/>
  <c r="F9" i="22"/>
  <c r="H9" i="22" s="1"/>
  <c r="F10" i="22"/>
  <c r="H10" i="22" s="1"/>
  <c r="F9" i="20"/>
  <c r="F20" i="22"/>
  <c r="H20" i="22" s="1"/>
  <c r="F26" i="24"/>
  <c r="H26" i="24" s="1"/>
  <c r="F20" i="20"/>
  <c r="H20" i="20" s="1"/>
  <c r="F25" i="22"/>
  <c r="F11" i="20"/>
  <c r="H11" i="20" s="1"/>
  <c r="F29" i="28"/>
  <c r="H29" i="28" s="1"/>
  <c r="F36" i="28"/>
  <c r="H36" i="28" s="1"/>
  <c r="F11" i="22"/>
  <c r="H11" i="22" s="1"/>
  <c r="F23" i="20"/>
  <c r="H23" i="20" s="1"/>
  <c r="F38" i="28"/>
  <c r="H38" i="28" s="1"/>
  <c r="V40" i="24"/>
  <c r="CO40" i="24"/>
  <c r="BI40" i="24"/>
  <c r="F13" i="24"/>
  <c r="H13" i="24" s="1"/>
  <c r="F16" i="24"/>
  <c r="H16" i="24" s="1"/>
  <c r="X25" i="24"/>
  <c r="Z25" i="24" s="1"/>
  <c r="H17" i="28"/>
  <c r="F31" i="28"/>
  <c r="H31" i="28" s="1"/>
  <c r="F22" i="28"/>
  <c r="H22" i="28" s="1"/>
  <c r="F10" i="26"/>
  <c r="H10" i="26" s="1"/>
  <c r="F37" i="22"/>
  <c r="H37" i="22" s="1"/>
  <c r="F34" i="24"/>
  <c r="H34" i="24" s="1"/>
  <c r="F35" i="24"/>
  <c r="H35" i="24" s="1"/>
  <c r="F17" i="22"/>
  <c r="H17" i="22" s="1"/>
  <c r="F14" i="22"/>
  <c r="H14" i="22" s="1"/>
  <c r="F13" i="22"/>
  <c r="H13" i="22" s="1"/>
  <c r="F26" i="22"/>
  <c r="H26" i="22" s="1"/>
  <c r="H30" i="24"/>
  <c r="F21" i="20"/>
  <c r="H21" i="20" s="1"/>
  <c r="F27" i="24"/>
  <c r="H27" i="24" s="1"/>
  <c r="F28" i="26"/>
  <c r="H28" i="26" s="1"/>
  <c r="F11" i="26"/>
  <c r="H11" i="26" s="1"/>
  <c r="F22" i="22"/>
  <c r="H22" i="22" s="1"/>
  <c r="H25" i="22"/>
  <c r="E40" i="22"/>
  <c r="E41" i="22" s="1"/>
  <c r="F15" i="24"/>
  <c r="H15" i="24" s="1"/>
  <c r="F28" i="24"/>
  <c r="H28" i="24" s="1"/>
  <c r="F12" i="20"/>
  <c r="H12" i="20" s="1"/>
  <c r="Z19" i="24"/>
  <c r="F10" i="24"/>
  <c r="H10" i="24" s="1"/>
  <c r="F33" i="24"/>
  <c r="H33" i="24" s="1"/>
  <c r="F19" i="22"/>
  <c r="H19" i="22" s="1"/>
  <c r="F24" i="22"/>
  <c r="H24" i="22" s="1"/>
  <c r="D40" i="26"/>
  <c r="D41" i="26" s="1"/>
  <c r="F26" i="26"/>
  <c r="H26" i="26" s="1"/>
  <c r="F23" i="24"/>
  <c r="H23" i="24" s="1"/>
  <c r="F38" i="24"/>
  <c r="H38" i="24" s="1"/>
  <c r="F37" i="28"/>
  <c r="H37" i="28" s="1"/>
  <c r="F31" i="22"/>
  <c r="H31" i="22" s="1"/>
  <c r="E40" i="28"/>
  <c r="E41" i="28" s="1"/>
  <c r="G40" i="26"/>
  <c r="F35" i="20"/>
  <c r="H35" i="20" s="1"/>
  <c r="F24" i="24"/>
  <c r="H24" i="24" s="1"/>
  <c r="F32" i="24"/>
  <c r="H32" i="24" s="1"/>
  <c r="F11" i="24"/>
  <c r="H11" i="24" s="1"/>
  <c r="F20" i="24"/>
  <c r="H20" i="24" s="1"/>
  <c r="F30" i="28"/>
  <c r="H30" i="28" s="1"/>
  <c r="G40" i="28"/>
  <c r="F24" i="28"/>
  <c r="H24" i="28" s="1"/>
  <c r="F32" i="28"/>
  <c r="H32" i="28" s="1"/>
  <c r="E40" i="26"/>
  <c r="E41" i="26" s="1"/>
  <c r="C40" i="26"/>
  <c r="C41" i="26" s="1"/>
  <c r="F13" i="26"/>
  <c r="H13" i="26" s="1"/>
  <c r="H36" i="26"/>
  <c r="C12" i="28"/>
  <c r="F12" i="28" s="1"/>
  <c r="H12" i="28" s="1"/>
  <c r="C23" i="28"/>
  <c r="F23" i="28" s="1"/>
  <c r="H23" i="28" s="1"/>
  <c r="C23" i="22"/>
  <c r="F23" i="22" s="1"/>
  <c r="H23" i="22" s="1"/>
  <c r="C32" i="22"/>
  <c r="F32" i="22" s="1"/>
  <c r="H32" i="22" s="1"/>
  <c r="C10" i="20"/>
  <c r="F10" i="20" s="1"/>
  <c r="H10" i="20" s="1"/>
  <c r="C14" i="20"/>
  <c r="F14" i="20" s="1"/>
  <c r="H14" i="20" s="1"/>
  <c r="C18" i="20"/>
  <c r="F18" i="20" s="1"/>
  <c r="H18" i="20" s="1"/>
  <c r="C13" i="20"/>
  <c r="F13" i="20" s="1"/>
  <c r="H13" i="20" s="1"/>
  <c r="C19" i="24"/>
  <c r="F19" i="24" s="1"/>
  <c r="H19" i="24" s="1"/>
  <c r="C25" i="24"/>
  <c r="F25" i="24" s="1"/>
  <c r="H25" i="24" s="1"/>
  <c r="F21" i="28"/>
  <c r="H21" i="28" s="1"/>
  <c r="F32" i="20"/>
  <c r="H32" i="20" s="1"/>
  <c r="Z10" i="20"/>
  <c r="AE40" i="24"/>
  <c r="Z14" i="20"/>
  <c r="Z18" i="20"/>
  <c r="Z13" i="20"/>
  <c r="X19" i="20"/>
  <c r="Z19" i="20" s="1"/>
  <c r="F24" i="20"/>
  <c r="H24" i="20" s="1"/>
  <c r="X34" i="24"/>
  <c r="Z34" i="24" s="1"/>
  <c r="X38" i="24"/>
  <c r="Z38" i="24" s="1"/>
  <c r="F27" i="20"/>
  <c r="H27" i="20" s="1"/>
  <c r="X32" i="20"/>
  <c r="Z32" i="20" s="1"/>
  <c r="X27" i="20"/>
  <c r="Z27" i="20" s="1"/>
  <c r="BN40" i="20"/>
  <c r="W40" i="22"/>
  <c r="X11" i="24"/>
  <c r="Z11" i="24" s="1"/>
  <c r="BN40" i="24"/>
  <c r="X24" i="24"/>
  <c r="Z24" i="24" s="1"/>
  <c r="X33" i="24"/>
  <c r="Z33" i="24" s="1"/>
  <c r="BQ22" i="20"/>
  <c r="BS22" i="20" s="1"/>
  <c r="AV40" i="20"/>
  <c r="H15" i="20"/>
  <c r="AV40" i="22"/>
  <c r="O11" i="22"/>
  <c r="Q11" i="22" s="1"/>
  <c r="BQ35" i="22"/>
  <c r="BS35" i="22" s="1"/>
  <c r="BN40" i="22"/>
  <c r="L40" i="22"/>
  <c r="X35" i="20"/>
  <c r="Z35" i="20" s="1"/>
  <c r="AN40" i="24"/>
  <c r="BY40" i="24"/>
  <c r="BY40" i="20"/>
  <c r="AH40" i="20"/>
  <c r="Z18" i="24"/>
  <c r="F37" i="20"/>
  <c r="H37" i="20" s="1"/>
  <c r="BE40" i="20"/>
  <c r="AO40" i="20"/>
  <c r="G40" i="22"/>
  <c r="AE40" i="22"/>
  <c r="CQ40" i="22"/>
  <c r="X36" i="20"/>
  <c r="Z36" i="20" s="1"/>
  <c r="X33" i="20"/>
  <c r="Z33" i="20" s="1"/>
  <c r="AZ40" i="24"/>
  <c r="F20" i="28"/>
  <c r="H20" i="28" s="1"/>
  <c r="F28" i="28"/>
  <c r="H28" i="28" s="1"/>
  <c r="AW40" i="20"/>
  <c r="BX40" i="20"/>
  <c r="F26" i="20"/>
  <c r="H26" i="20" s="1"/>
  <c r="V40" i="22"/>
  <c r="F22" i="20"/>
  <c r="H22" i="20" s="1"/>
  <c r="X22" i="20"/>
  <c r="Z22" i="20" s="1"/>
  <c r="F30" i="20"/>
  <c r="H30" i="20" s="1"/>
  <c r="X30" i="20"/>
  <c r="Z30" i="20" s="1"/>
  <c r="X13" i="24"/>
  <c r="Z13" i="24" s="1"/>
  <c r="CH40" i="24"/>
  <c r="X20" i="24"/>
  <c r="Z20" i="24" s="1"/>
  <c r="F16" i="28"/>
  <c r="H16" i="28" s="1"/>
  <c r="F12" i="22"/>
  <c r="H12" i="22" s="1"/>
  <c r="X17" i="28"/>
  <c r="Z17" i="28" s="1"/>
  <c r="H27" i="28"/>
  <c r="X30" i="28"/>
  <c r="Z30" i="28" s="1"/>
  <c r="Z12" i="28"/>
  <c r="H15" i="26"/>
  <c r="F14" i="26"/>
  <c r="H14" i="26" s="1"/>
  <c r="H21" i="26"/>
  <c r="F20" i="26"/>
  <c r="H20" i="26" s="1"/>
  <c r="F29" i="26"/>
  <c r="H29" i="26" s="1"/>
  <c r="F35" i="26"/>
  <c r="H35" i="26" s="1"/>
  <c r="F16" i="26"/>
  <c r="H16" i="26" s="1"/>
  <c r="F35" i="28"/>
  <c r="H35" i="28" s="1"/>
  <c r="X16" i="28"/>
  <c r="Z16" i="28" s="1"/>
  <c r="X19" i="28"/>
  <c r="Z19" i="28" s="1"/>
  <c r="X9" i="28"/>
  <c r="Z9" i="28" s="1"/>
  <c r="F34" i="28"/>
  <c r="H34" i="28" s="1"/>
  <c r="X29" i="28"/>
  <c r="Z29" i="28" s="1"/>
  <c r="X36" i="28"/>
  <c r="Z36" i="28" s="1"/>
  <c r="F26" i="28"/>
  <c r="H26" i="28" s="1"/>
  <c r="AX40" i="20"/>
  <c r="O27" i="22"/>
  <c r="Q27" i="22" s="1"/>
  <c r="BZ36" i="22"/>
  <c r="CB36" i="22" s="1"/>
  <c r="CF40" i="22"/>
  <c r="BW40" i="22"/>
  <c r="AN40" i="22"/>
  <c r="AG31" i="22"/>
  <c r="AI31" i="22" s="1"/>
  <c r="CR31" i="22"/>
  <c r="CT31" i="22" s="1"/>
  <c r="P40" i="22"/>
  <c r="U40" i="22"/>
  <c r="Y40" i="22"/>
  <c r="CI12" i="24"/>
  <c r="CK12" i="24" s="1"/>
  <c r="N40" i="24"/>
  <c r="F33" i="20"/>
  <c r="H33" i="20" s="1"/>
  <c r="X27" i="22"/>
  <c r="Z27" i="22" s="1"/>
  <c r="X35" i="22"/>
  <c r="Z35" i="22" s="1"/>
  <c r="X34" i="20"/>
  <c r="Z34" i="20" s="1"/>
  <c r="F34" i="20"/>
  <c r="H34" i="20" s="1"/>
  <c r="D40" i="24"/>
  <c r="BG40" i="24"/>
  <c r="CF40" i="24"/>
  <c r="AM40" i="24"/>
  <c r="CP40" i="24"/>
  <c r="Y40" i="24"/>
  <c r="AH40" i="24"/>
  <c r="Z12" i="24"/>
  <c r="AW40" i="24"/>
  <c r="Z21" i="24"/>
  <c r="Z29" i="24"/>
  <c r="CP40" i="20"/>
  <c r="Y40" i="20"/>
  <c r="F36" i="20"/>
  <c r="H36" i="20" s="1"/>
  <c r="BO40" i="20"/>
  <c r="BF40" i="22"/>
  <c r="AH40" i="22"/>
  <c r="CS40" i="22"/>
  <c r="F31" i="20"/>
  <c r="H31" i="20" s="1"/>
  <c r="CA40" i="24"/>
  <c r="AW40" i="28"/>
  <c r="BI40" i="28"/>
  <c r="AE40" i="28"/>
  <c r="F25" i="28"/>
  <c r="H25" i="28" s="1"/>
  <c r="X22" i="28"/>
  <c r="Z22" i="28" s="1"/>
  <c r="CJ40" i="28"/>
  <c r="AQ40" i="28"/>
  <c r="BR40" i="28"/>
  <c r="D40" i="28"/>
  <c r="CP40" i="28"/>
  <c r="BX40" i="28"/>
  <c r="F31" i="26"/>
  <c r="H31" i="26" s="1"/>
  <c r="F15" i="28"/>
  <c r="H15" i="28" s="1"/>
  <c r="X26" i="20"/>
  <c r="Z26" i="20" s="1"/>
  <c r="BQ26" i="20"/>
  <c r="BS26" i="20" s="1"/>
  <c r="BP40" i="20"/>
  <c r="BH27" i="22"/>
  <c r="BJ27" i="22" s="1"/>
  <c r="AG27" i="22"/>
  <c r="AI27" i="22" s="1"/>
  <c r="AZ40" i="22"/>
  <c r="AM40" i="22"/>
  <c r="AQ40" i="22"/>
  <c r="BP40" i="22"/>
  <c r="AD40" i="22"/>
  <c r="CO40" i="22"/>
  <c r="X15" i="24"/>
  <c r="Z15" i="24" s="1"/>
  <c r="AY12" i="24"/>
  <c r="BA12" i="24" s="1"/>
  <c r="BA40" i="24" s="1"/>
  <c r="X28" i="24"/>
  <c r="Z28" i="24" s="1"/>
  <c r="BP40" i="24"/>
  <c r="P40" i="24"/>
  <c r="H31" i="24"/>
  <c r="CQ40" i="28"/>
  <c r="BE40" i="28"/>
  <c r="BN40" i="28"/>
  <c r="AG9" i="28"/>
  <c r="AG40" i="28" s="1"/>
  <c r="AF40" i="28"/>
  <c r="N40" i="28"/>
  <c r="U40" i="28"/>
  <c r="Y40" i="28"/>
  <c r="V40" i="28"/>
  <c r="BY40" i="28"/>
  <c r="AM40" i="28"/>
  <c r="CF40" i="28"/>
  <c r="AX40" i="28"/>
  <c r="H17" i="26"/>
  <c r="H23" i="26"/>
  <c r="H33" i="28"/>
  <c r="X31" i="22"/>
  <c r="Z31" i="22" s="1"/>
  <c r="D40" i="22"/>
  <c r="F27" i="22"/>
  <c r="H27" i="22" s="1"/>
  <c r="F35" i="22"/>
  <c r="H35" i="22" s="1"/>
  <c r="BF40" i="24"/>
  <c r="E40" i="24"/>
  <c r="G40" i="24"/>
  <c r="CG40" i="24"/>
  <c r="AQ40" i="24"/>
  <c r="CS40" i="24"/>
  <c r="M40" i="24"/>
  <c r="AF40" i="24"/>
  <c r="AX40" i="24"/>
  <c r="BX40" i="24"/>
  <c r="X37" i="24"/>
  <c r="Z37" i="24" s="1"/>
  <c r="F37" i="24"/>
  <c r="H37" i="24" s="1"/>
  <c r="CH40" i="20"/>
  <c r="AF40" i="20"/>
  <c r="AX40" i="22"/>
  <c r="AW40" i="22"/>
  <c r="BH31" i="22"/>
  <c r="BJ31" i="22" s="1"/>
  <c r="BE40" i="22"/>
  <c r="D40" i="20"/>
  <c r="D41" i="20" s="1"/>
  <c r="O15" i="24"/>
  <c r="Q15" i="24" s="1"/>
  <c r="CR15" i="24"/>
  <c r="CT15" i="24" s="1"/>
  <c r="BZ12" i="24"/>
  <c r="CB12" i="24" s="1"/>
  <c r="BR40" i="24"/>
  <c r="BO40" i="24"/>
  <c r="AD40" i="24"/>
  <c r="L40" i="24"/>
  <c r="W40" i="24"/>
  <c r="U40" i="24"/>
  <c r="CQ40" i="24"/>
  <c r="BE40" i="24"/>
  <c r="CI18" i="24"/>
  <c r="CK18" i="24" s="1"/>
  <c r="CJ40" i="24"/>
  <c r="AV40" i="24"/>
  <c r="BW40" i="24"/>
  <c r="AO40" i="24"/>
  <c r="Q33" i="5"/>
  <c r="F39" i="30"/>
  <c r="H39" i="30" s="1"/>
  <c r="F37" i="30"/>
  <c r="H37" i="30" s="1"/>
  <c r="F36" i="30"/>
  <c r="H36" i="30" s="1"/>
  <c r="F31" i="30"/>
  <c r="H31" i="30" s="1"/>
  <c r="F27" i="30"/>
  <c r="H27" i="30" s="1"/>
  <c r="F32" i="30"/>
  <c r="H32" i="30" s="1"/>
  <c r="F26" i="30"/>
  <c r="H26" i="30" s="1"/>
  <c r="F23" i="30"/>
  <c r="H23" i="30" s="1"/>
  <c r="F28" i="30"/>
  <c r="H28" i="30" s="1"/>
  <c r="F22" i="30"/>
  <c r="H22" i="30" s="1"/>
  <c r="F19" i="30"/>
  <c r="H19" i="30" s="1"/>
  <c r="F15" i="30"/>
  <c r="H15" i="30" s="1"/>
  <c r="F11" i="30"/>
  <c r="H11" i="30" s="1"/>
  <c r="F16" i="30"/>
  <c r="H16" i="30" s="1"/>
  <c r="F12" i="30"/>
  <c r="H12" i="30" s="1"/>
  <c r="F38" i="30"/>
  <c r="H38" i="30" s="1"/>
  <c r="F35" i="30"/>
  <c r="H35" i="30" s="1"/>
  <c r="F33" i="30"/>
  <c r="H33" i="30" s="1"/>
  <c r="F29" i="30"/>
  <c r="H29" i="30" s="1"/>
  <c r="F34" i="30"/>
  <c r="H34" i="30" s="1"/>
  <c r="F30" i="30"/>
  <c r="H30" i="30" s="1"/>
  <c r="F25" i="30"/>
  <c r="H25" i="30" s="1"/>
  <c r="F21" i="30"/>
  <c r="H21" i="30" s="1"/>
  <c r="F24" i="30"/>
  <c r="H24" i="30" s="1"/>
  <c r="F20" i="30"/>
  <c r="H20" i="30" s="1"/>
  <c r="F17" i="30"/>
  <c r="H17" i="30" s="1"/>
  <c r="F13" i="30"/>
  <c r="H13" i="30" s="1"/>
  <c r="F18" i="30"/>
  <c r="H18" i="30" s="1"/>
  <c r="F14" i="30"/>
  <c r="H14" i="30" s="1"/>
  <c r="F10" i="30"/>
  <c r="H10" i="30" s="1"/>
  <c r="AY39" i="30"/>
  <c r="BA39" i="30" s="1"/>
  <c r="CI39" i="30"/>
  <c r="CK39" i="30" s="1"/>
  <c r="AP39" i="30"/>
  <c r="AR39" i="30" s="1"/>
  <c r="BZ39" i="30"/>
  <c r="CB39" i="30" s="1"/>
  <c r="BZ37" i="30"/>
  <c r="CB37" i="30" s="1"/>
  <c r="AP37" i="30"/>
  <c r="AR37" i="30" s="1"/>
  <c r="CR37" i="30"/>
  <c r="CT37" i="30" s="1"/>
  <c r="BQ37" i="30"/>
  <c r="BS37" i="30" s="1"/>
  <c r="BH36" i="30"/>
  <c r="BJ36" i="30" s="1"/>
  <c r="CR36" i="30"/>
  <c r="CT36" i="30" s="1"/>
  <c r="X36" i="30"/>
  <c r="Z36" i="30" s="1"/>
  <c r="O36" i="30"/>
  <c r="Q36" i="30" s="1"/>
  <c r="AG36" i="30"/>
  <c r="AI36" i="30" s="1"/>
  <c r="BQ36" i="30"/>
  <c r="BS36" i="30" s="1"/>
  <c r="AY31" i="30"/>
  <c r="BA31" i="30" s="1"/>
  <c r="CI31" i="30"/>
  <c r="CK31" i="30" s="1"/>
  <c r="AP31" i="30"/>
  <c r="AR31" i="30" s="1"/>
  <c r="BZ31" i="30"/>
  <c r="CB31" i="30" s="1"/>
  <c r="BQ27" i="30"/>
  <c r="BS27" i="30" s="1"/>
  <c r="X27" i="30"/>
  <c r="Z27" i="30" s="1"/>
  <c r="O27" i="30"/>
  <c r="Q27" i="30" s="1"/>
  <c r="CI27" i="30"/>
  <c r="CK27" i="30" s="1"/>
  <c r="AP27" i="30"/>
  <c r="AR27" i="30" s="1"/>
  <c r="BZ27" i="30"/>
  <c r="CB27" i="30" s="1"/>
  <c r="BH32" i="30"/>
  <c r="BJ32" i="30" s="1"/>
  <c r="CR32" i="30"/>
  <c r="CT32" i="30" s="1"/>
  <c r="X32" i="30"/>
  <c r="Z32" i="30" s="1"/>
  <c r="O32" i="30"/>
  <c r="Q32" i="30" s="1"/>
  <c r="AG32" i="30"/>
  <c r="AI32" i="30" s="1"/>
  <c r="BQ32" i="30"/>
  <c r="BS32" i="30" s="1"/>
  <c r="CR26" i="30"/>
  <c r="CT26" i="30" s="1"/>
  <c r="BZ26" i="30"/>
  <c r="CB26" i="30" s="1"/>
  <c r="O26" i="30"/>
  <c r="Q26" i="30" s="1"/>
  <c r="X26" i="30"/>
  <c r="Z26" i="30" s="1"/>
  <c r="AG26" i="30"/>
  <c r="AI26" i="30" s="1"/>
  <c r="BQ26" i="30"/>
  <c r="BS26" i="30" s="1"/>
  <c r="AY23" i="30"/>
  <c r="BA23" i="30" s="1"/>
  <c r="CI23" i="30"/>
  <c r="CK23" i="30" s="1"/>
  <c r="AP23" i="30"/>
  <c r="AR23" i="30" s="1"/>
  <c r="BZ23" i="30"/>
  <c r="CB23" i="30" s="1"/>
  <c r="BH28" i="30"/>
  <c r="BJ28" i="30" s="1"/>
  <c r="CR28" i="30"/>
  <c r="CT28" i="30" s="1"/>
  <c r="X28" i="30"/>
  <c r="Z28" i="30" s="1"/>
  <c r="O28" i="30"/>
  <c r="Q28" i="30" s="1"/>
  <c r="AG28" i="30"/>
  <c r="AI28" i="30" s="1"/>
  <c r="BQ28" i="30"/>
  <c r="BS28" i="30" s="1"/>
  <c r="BH22" i="30"/>
  <c r="BJ22" i="30" s="1"/>
  <c r="CR22" i="30"/>
  <c r="CT22" i="30" s="1"/>
  <c r="X22" i="30"/>
  <c r="Z22" i="30" s="1"/>
  <c r="O22" i="30"/>
  <c r="Q22" i="30" s="1"/>
  <c r="AG22" i="30"/>
  <c r="AI22" i="30" s="1"/>
  <c r="BQ22" i="30"/>
  <c r="BS22" i="30" s="1"/>
  <c r="AY19" i="30"/>
  <c r="BA19" i="30" s="1"/>
  <c r="CI19" i="30"/>
  <c r="CK19" i="30" s="1"/>
  <c r="AP19" i="30"/>
  <c r="AR19" i="30" s="1"/>
  <c r="BZ19" i="30"/>
  <c r="CB19" i="30" s="1"/>
  <c r="AY15" i="30"/>
  <c r="BA15" i="30" s="1"/>
  <c r="CI15" i="30"/>
  <c r="CK15" i="30" s="1"/>
  <c r="AP15" i="30"/>
  <c r="AR15" i="30" s="1"/>
  <c r="BZ15" i="30"/>
  <c r="CB15" i="30" s="1"/>
  <c r="AY11" i="30"/>
  <c r="BA11" i="30" s="1"/>
  <c r="CI11" i="30"/>
  <c r="CK11" i="30" s="1"/>
  <c r="AP11" i="30"/>
  <c r="AR11" i="30" s="1"/>
  <c r="BZ11" i="30"/>
  <c r="CB11" i="30" s="1"/>
  <c r="BH16" i="30"/>
  <c r="BJ16" i="30" s="1"/>
  <c r="CR16" i="30"/>
  <c r="CT16" i="30" s="1"/>
  <c r="X16" i="30"/>
  <c r="Z16" i="30" s="1"/>
  <c r="O16" i="30"/>
  <c r="Q16" i="30" s="1"/>
  <c r="AG16" i="30"/>
  <c r="AI16" i="30" s="1"/>
  <c r="BQ16" i="30"/>
  <c r="BS16" i="30" s="1"/>
  <c r="BH12" i="30"/>
  <c r="BJ12" i="30" s="1"/>
  <c r="CR12" i="30"/>
  <c r="CT12" i="30" s="1"/>
  <c r="X12" i="30"/>
  <c r="Z12" i="30" s="1"/>
  <c r="O12" i="30"/>
  <c r="Q12" i="30" s="1"/>
  <c r="AG12" i="30"/>
  <c r="AI12" i="30" s="1"/>
  <c r="BQ12" i="30"/>
  <c r="BS12" i="30" s="1"/>
  <c r="AY38" i="30"/>
  <c r="BA38" i="30" s="1"/>
  <c r="BQ38" i="30"/>
  <c r="BS38" i="30" s="1"/>
  <c r="AR38" i="30"/>
  <c r="AP38" i="30"/>
  <c r="CB38" i="30"/>
  <c r="BZ38" i="30"/>
  <c r="AY35" i="30"/>
  <c r="BA35" i="30" s="1"/>
  <c r="CI35" i="30"/>
  <c r="CK35" i="30" s="1"/>
  <c r="AP35" i="30"/>
  <c r="AR35" i="30" s="1"/>
  <c r="BZ35" i="30"/>
  <c r="CB35" i="30" s="1"/>
  <c r="AY33" i="30"/>
  <c r="BA33" i="30" s="1"/>
  <c r="CI33" i="30"/>
  <c r="CK33" i="30" s="1"/>
  <c r="AP33" i="30"/>
  <c r="AR33" i="30" s="1"/>
  <c r="BZ33" i="30"/>
  <c r="CB33" i="30" s="1"/>
  <c r="AY29" i="30"/>
  <c r="BA29" i="30" s="1"/>
  <c r="CI29" i="30"/>
  <c r="CK29" i="30" s="1"/>
  <c r="AP29" i="30"/>
  <c r="AR29" i="30" s="1"/>
  <c r="BZ29" i="30"/>
  <c r="CB29" i="30" s="1"/>
  <c r="BH34" i="30"/>
  <c r="BJ34" i="30" s="1"/>
  <c r="CR34" i="30"/>
  <c r="CT34" i="30" s="1"/>
  <c r="X34" i="30"/>
  <c r="Z34" i="30" s="1"/>
  <c r="O34" i="30"/>
  <c r="Q34" i="30" s="1"/>
  <c r="AG34" i="30"/>
  <c r="AI34" i="30" s="1"/>
  <c r="BQ34" i="30"/>
  <c r="BS34" i="30" s="1"/>
  <c r="BH30" i="30"/>
  <c r="BJ30" i="30" s="1"/>
  <c r="CR30" i="30"/>
  <c r="CT30" i="30" s="1"/>
  <c r="X30" i="30"/>
  <c r="Z30" i="30" s="1"/>
  <c r="O30" i="30"/>
  <c r="Q30" i="30" s="1"/>
  <c r="AG30" i="30"/>
  <c r="AI30" i="30" s="1"/>
  <c r="BQ30" i="30"/>
  <c r="BS30" i="30" s="1"/>
  <c r="AY25" i="30"/>
  <c r="BA25" i="30" s="1"/>
  <c r="CI25" i="30"/>
  <c r="CK25" i="30" s="1"/>
  <c r="AP25" i="30"/>
  <c r="AR25" i="30" s="1"/>
  <c r="BZ25" i="30"/>
  <c r="CB25" i="30" s="1"/>
  <c r="AY21" i="30"/>
  <c r="BA21" i="30" s="1"/>
  <c r="CI21" i="30"/>
  <c r="CK21" i="30" s="1"/>
  <c r="AP21" i="30"/>
  <c r="AR21" i="30" s="1"/>
  <c r="BZ21" i="30"/>
  <c r="CB21" i="30" s="1"/>
  <c r="BH24" i="30"/>
  <c r="BJ24" i="30" s="1"/>
  <c r="CR24" i="30"/>
  <c r="CT24" i="30" s="1"/>
  <c r="X24" i="30"/>
  <c r="Z24" i="30" s="1"/>
  <c r="O24" i="30"/>
  <c r="Q24" i="30" s="1"/>
  <c r="AG24" i="30"/>
  <c r="AI24" i="30" s="1"/>
  <c r="BQ24" i="30"/>
  <c r="BS24" i="30" s="1"/>
  <c r="BH20" i="30"/>
  <c r="BJ20" i="30" s="1"/>
  <c r="CR20" i="30"/>
  <c r="CT20" i="30" s="1"/>
  <c r="X20" i="30"/>
  <c r="Z20" i="30" s="1"/>
  <c r="O20" i="30"/>
  <c r="Q20" i="30" s="1"/>
  <c r="AG20" i="30"/>
  <c r="AI20" i="30" s="1"/>
  <c r="BQ20" i="30"/>
  <c r="BS20" i="30" s="1"/>
  <c r="AY17" i="30"/>
  <c r="BA17" i="30" s="1"/>
  <c r="CI17" i="30"/>
  <c r="CK17" i="30" s="1"/>
  <c r="AP17" i="30"/>
  <c r="AR17" i="30" s="1"/>
  <c r="BZ17" i="30"/>
  <c r="CB17" i="30" s="1"/>
  <c r="AY13" i="30"/>
  <c r="BA13" i="30" s="1"/>
  <c r="CI13" i="30"/>
  <c r="CK13" i="30" s="1"/>
  <c r="AP13" i="30"/>
  <c r="AR13" i="30" s="1"/>
  <c r="BZ13" i="30"/>
  <c r="CB13" i="30" s="1"/>
  <c r="C40" i="30"/>
  <c r="G40" i="30"/>
  <c r="AW40" i="30"/>
  <c r="AZ40" i="30"/>
  <c r="AX40" i="30"/>
  <c r="AV40" i="30"/>
  <c r="AY9" i="30"/>
  <c r="CG40" i="30"/>
  <c r="CJ40" i="30"/>
  <c r="CH40" i="30"/>
  <c r="CF40" i="30"/>
  <c r="CI9" i="30"/>
  <c r="F9" i="30"/>
  <c r="AN40" i="30"/>
  <c r="AQ40" i="30"/>
  <c r="AO40" i="30"/>
  <c r="AM40" i="30"/>
  <c r="AP9" i="30"/>
  <c r="BX40" i="30"/>
  <c r="CA40" i="30"/>
  <c r="BY40" i="30"/>
  <c r="BW40" i="30"/>
  <c r="BZ9" i="30"/>
  <c r="BH18" i="30"/>
  <c r="BJ18" i="30" s="1"/>
  <c r="AY18" i="30"/>
  <c r="BA18" i="30" s="1"/>
  <c r="BZ18" i="30"/>
  <c r="CB18" i="30" s="1"/>
  <c r="BH14" i="30"/>
  <c r="BJ14" i="30" s="1"/>
  <c r="CR14" i="30"/>
  <c r="CT14" i="30" s="1"/>
  <c r="X14" i="30"/>
  <c r="Z14" i="30" s="1"/>
  <c r="O14" i="30"/>
  <c r="Q14" i="30" s="1"/>
  <c r="AG14" i="30"/>
  <c r="AI14" i="30" s="1"/>
  <c r="BQ14" i="30"/>
  <c r="BS14" i="30" s="1"/>
  <c r="BH10" i="30"/>
  <c r="BJ10" i="30" s="1"/>
  <c r="CR10" i="30"/>
  <c r="CT10" i="30" s="1"/>
  <c r="X10" i="30"/>
  <c r="Z10" i="30" s="1"/>
  <c r="O10" i="30"/>
  <c r="Q10" i="30" s="1"/>
  <c r="AG10" i="30"/>
  <c r="AI10" i="30" s="1"/>
  <c r="BQ10" i="30"/>
  <c r="BS10" i="30" s="1"/>
  <c r="N40" i="20"/>
  <c r="F13" i="29"/>
  <c r="H13" i="29" s="1"/>
  <c r="X39" i="30"/>
  <c r="Z39" i="30" s="1"/>
  <c r="O39" i="30"/>
  <c r="Q39" i="30"/>
  <c r="AG39" i="30"/>
  <c r="AI39" i="30"/>
  <c r="BQ39" i="30"/>
  <c r="BS39" i="30"/>
  <c r="BH39" i="30"/>
  <c r="BJ39" i="30" s="1"/>
  <c r="CR39" i="30"/>
  <c r="CT39" i="30" s="1"/>
  <c r="X37" i="30"/>
  <c r="Z37" i="30" s="1"/>
  <c r="O37" i="30"/>
  <c r="Q37" i="30" s="1"/>
  <c r="AG37" i="30"/>
  <c r="AI37" i="30" s="1"/>
  <c r="BH37" i="30"/>
  <c r="BJ37" i="30" s="1"/>
  <c r="AY37" i="30"/>
  <c r="BA37" i="30" s="1"/>
  <c r="CI37" i="30"/>
  <c r="CK37" i="30" s="1"/>
  <c r="AP36" i="30"/>
  <c r="AR36" i="30" s="1"/>
  <c r="BZ36" i="30"/>
  <c r="CB36" i="30" s="1"/>
  <c r="AY36" i="30"/>
  <c r="BA36" i="30" s="1"/>
  <c r="CI36" i="30"/>
  <c r="CK36" i="30" s="1"/>
  <c r="X31" i="30"/>
  <c r="Z31" i="30" s="1"/>
  <c r="O31" i="30"/>
  <c r="Q31" i="30" s="1"/>
  <c r="AG31" i="30"/>
  <c r="AI31" i="30" s="1"/>
  <c r="BQ31" i="30"/>
  <c r="BS31" i="30" s="1"/>
  <c r="BH31" i="30"/>
  <c r="BJ31" i="30" s="1"/>
  <c r="CR31" i="30"/>
  <c r="CT31" i="30" s="1"/>
  <c r="AG27" i="30"/>
  <c r="AI27" i="30" s="1"/>
  <c r="AY27" i="30"/>
  <c r="BA27" i="30" s="1"/>
  <c r="BH27" i="30"/>
  <c r="BJ27" i="30" s="1"/>
  <c r="CR27" i="30"/>
  <c r="CT27" i="30" s="1"/>
  <c r="AP32" i="30"/>
  <c r="AR32" i="30" s="1"/>
  <c r="BZ32" i="30"/>
  <c r="CB32" i="30" s="1"/>
  <c r="AY32" i="30"/>
  <c r="BA32" i="30" s="1"/>
  <c r="CI32" i="30"/>
  <c r="CK32" i="30" s="1"/>
  <c r="BH26" i="30"/>
  <c r="BJ26" i="30" s="1"/>
  <c r="AP26" i="30"/>
  <c r="AR26" i="30" s="1"/>
  <c r="AY26" i="30"/>
  <c r="BA26" i="30" s="1"/>
  <c r="CI26" i="30"/>
  <c r="CK26" i="30" s="1"/>
  <c r="X23" i="30"/>
  <c r="Z23" i="30" s="1"/>
  <c r="O23" i="30"/>
  <c r="Q23" i="30" s="1"/>
  <c r="AG23" i="30"/>
  <c r="AI23" i="30" s="1"/>
  <c r="BQ23" i="30"/>
  <c r="BS23" i="30" s="1"/>
  <c r="BH23" i="30"/>
  <c r="BJ23" i="30" s="1"/>
  <c r="CR23" i="30"/>
  <c r="CT23" i="30" s="1"/>
  <c r="AP28" i="30"/>
  <c r="AR28" i="30" s="1"/>
  <c r="BZ28" i="30"/>
  <c r="CB28" i="30" s="1"/>
  <c r="AY28" i="30"/>
  <c r="BA28" i="30" s="1"/>
  <c r="CI28" i="30"/>
  <c r="CK28" i="30" s="1"/>
  <c r="AP22" i="30"/>
  <c r="AR22" i="30" s="1"/>
  <c r="BZ22" i="30"/>
  <c r="CB22" i="30" s="1"/>
  <c r="AY22" i="30"/>
  <c r="BA22" i="30" s="1"/>
  <c r="CI22" i="30"/>
  <c r="CK22" i="30" s="1"/>
  <c r="X19" i="30"/>
  <c r="Z19" i="30" s="1"/>
  <c r="O19" i="30"/>
  <c r="Q19" i="30" s="1"/>
  <c r="AG19" i="30"/>
  <c r="AI19" i="30" s="1"/>
  <c r="BQ19" i="30"/>
  <c r="BS19" i="30" s="1"/>
  <c r="BH19" i="30"/>
  <c r="BJ19" i="30" s="1"/>
  <c r="CR19" i="30"/>
  <c r="CT19" i="30" s="1"/>
  <c r="X15" i="30"/>
  <c r="Z15" i="30" s="1"/>
  <c r="O15" i="30"/>
  <c r="Q15" i="30" s="1"/>
  <c r="AG15" i="30"/>
  <c r="AI15" i="30" s="1"/>
  <c r="BQ15" i="30"/>
  <c r="BS15" i="30" s="1"/>
  <c r="BH15" i="30"/>
  <c r="BJ15" i="30" s="1"/>
  <c r="CR15" i="30"/>
  <c r="CT15" i="30" s="1"/>
  <c r="X11" i="30"/>
  <c r="Z11" i="30" s="1"/>
  <c r="O11" i="30"/>
  <c r="Q11" i="30" s="1"/>
  <c r="AG11" i="30"/>
  <c r="AI11" i="30" s="1"/>
  <c r="BQ11" i="30"/>
  <c r="BS11" i="30" s="1"/>
  <c r="BH11" i="30"/>
  <c r="BJ11" i="30" s="1"/>
  <c r="CR11" i="30"/>
  <c r="CT11" i="30" s="1"/>
  <c r="CT4" i="30"/>
  <c r="CB4" i="30"/>
  <c r="BJ4" i="30"/>
  <c r="AR4" i="30"/>
  <c r="CK4" i="30"/>
  <c r="BS4" i="30"/>
  <c r="BA4" i="30"/>
  <c r="AI4" i="30"/>
  <c r="AP16" i="30"/>
  <c r="AR16" i="30" s="1"/>
  <c r="BZ16" i="30"/>
  <c r="CB16" i="30" s="1"/>
  <c r="AY16" i="30"/>
  <c r="BA16" i="30" s="1"/>
  <c r="CI16" i="30"/>
  <c r="CK16" i="30" s="1"/>
  <c r="AP12" i="30"/>
  <c r="AR12" i="30" s="1"/>
  <c r="BZ12" i="30"/>
  <c r="CB12" i="30" s="1"/>
  <c r="AY12" i="30"/>
  <c r="BA12" i="30" s="1"/>
  <c r="CI12" i="30"/>
  <c r="CK12" i="30" s="1"/>
  <c r="X38" i="30"/>
  <c r="Z38" i="30" s="1"/>
  <c r="O38" i="30"/>
  <c r="Q38" i="30" s="1"/>
  <c r="CI38" i="30"/>
  <c r="CK38" i="30" s="1"/>
  <c r="AG38" i="30"/>
  <c r="AI38" i="30" s="1"/>
  <c r="BH38" i="30"/>
  <c r="BJ38" i="30" s="1"/>
  <c r="CR38" i="30"/>
  <c r="CT38" i="30"/>
  <c r="X35" i="30"/>
  <c r="Z35" i="30" s="1"/>
  <c r="O35" i="30"/>
  <c r="Q35" i="30" s="1"/>
  <c r="AG35" i="30"/>
  <c r="AI35" i="30" s="1"/>
  <c r="BQ35" i="30"/>
  <c r="BS35" i="30" s="1"/>
  <c r="BH35" i="30"/>
  <c r="BJ35" i="30" s="1"/>
  <c r="CR35" i="30"/>
  <c r="CT35" i="30" s="1"/>
  <c r="X33" i="30"/>
  <c r="Z33" i="30" s="1"/>
  <c r="O33" i="30"/>
  <c r="Q33" i="30" s="1"/>
  <c r="AG33" i="30"/>
  <c r="AI33" i="30" s="1"/>
  <c r="BQ33" i="30"/>
  <c r="BS33" i="30" s="1"/>
  <c r="BH33" i="30"/>
  <c r="BJ33" i="30" s="1"/>
  <c r="CR33" i="30"/>
  <c r="CT33" i="30" s="1"/>
  <c r="X29" i="30"/>
  <c r="Z29" i="30" s="1"/>
  <c r="O29" i="30"/>
  <c r="Q29" i="30" s="1"/>
  <c r="AG29" i="30"/>
  <c r="AI29" i="30" s="1"/>
  <c r="BQ29" i="30"/>
  <c r="BS29" i="30" s="1"/>
  <c r="BH29" i="30"/>
  <c r="BJ29" i="30" s="1"/>
  <c r="CR29" i="30"/>
  <c r="CT29" i="30" s="1"/>
  <c r="AP34" i="30"/>
  <c r="AR34" i="30" s="1"/>
  <c r="BZ34" i="30"/>
  <c r="CB34" i="30" s="1"/>
  <c r="AY34" i="30"/>
  <c r="BA34" i="30" s="1"/>
  <c r="CI34" i="30"/>
  <c r="CK34" i="30" s="1"/>
  <c r="AP30" i="30"/>
  <c r="AR30" i="30" s="1"/>
  <c r="BZ30" i="30"/>
  <c r="CB30" i="30" s="1"/>
  <c r="AY30" i="30"/>
  <c r="BA30" i="30" s="1"/>
  <c r="CI30" i="30"/>
  <c r="CK30" i="30" s="1"/>
  <c r="X25" i="30"/>
  <c r="Z25" i="30" s="1"/>
  <c r="O25" i="30"/>
  <c r="Q25" i="30" s="1"/>
  <c r="AG25" i="30"/>
  <c r="AI25" i="30" s="1"/>
  <c r="BQ25" i="30"/>
  <c r="BS25" i="30" s="1"/>
  <c r="BH25" i="30"/>
  <c r="BJ25" i="30" s="1"/>
  <c r="CR25" i="30"/>
  <c r="CT25" i="30" s="1"/>
  <c r="X21" i="30"/>
  <c r="Z21" i="30" s="1"/>
  <c r="O21" i="30"/>
  <c r="Q21" i="30" s="1"/>
  <c r="AG21" i="30"/>
  <c r="AI21" i="30" s="1"/>
  <c r="BQ21" i="30"/>
  <c r="BS21" i="30" s="1"/>
  <c r="BH21" i="30"/>
  <c r="BJ21" i="30" s="1"/>
  <c r="CR21" i="30"/>
  <c r="CT21" i="30" s="1"/>
  <c r="AP24" i="30"/>
  <c r="AR24" i="30" s="1"/>
  <c r="BZ24" i="30"/>
  <c r="CB24" i="30" s="1"/>
  <c r="AY24" i="30"/>
  <c r="BA24" i="30" s="1"/>
  <c r="CI24" i="30"/>
  <c r="CK24" i="30" s="1"/>
  <c r="AP20" i="30"/>
  <c r="AR20" i="30" s="1"/>
  <c r="BZ20" i="30"/>
  <c r="CB20" i="30" s="1"/>
  <c r="AY20" i="30"/>
  <c r="BA20" i="30" s="1"/>
  <c r="CI20" i="30"/>
  <c r="CK20" i="30" s="1"/>
  <c r="X17" i="30"/>
  <c r="Z17" i="30" s="1"/>
  <c r="O17" i="30"/>
  <c r="Q17" i="30" s="1"/>
  <c r="AG17" i="30"/>
  <c r="AI17" i="30" s="1"/>
  <c r="BQ17" i="30"/>
  <c r="BS17" i="30" s="1"/>
  <c r="BH17" i="30"/>
  <c r="BJ17" i="30" s="1"/>
  <c r="CR17" i="30"/>
  <c r="CT17" i="30" s="1"/>
  <c r="X13" i="30"/>
  <c r="Z13" i="30" s="1"/>
  <c r="O13" i="30"/>
  <c r="Q13" i="30" s="1"/>
  <c r="AG13" i="30"/>
  <c r="AI13" i="30" s="1"/>
  <c r="BQ13" i="30"/>
  <c r="BS13" i="30" s="1"/>
  <c r="BH13" i="30"/>
  <c r="BJ13" i="30" s="1"/>
  <c r="CR13" i="30"/>
  <c r="CT13" i="30" s="1"/>
  <c r="E40" i="30"/>
  <c r="V40" i="30"/>
  <c r="M40" i="30"/>
  <c r="Y40" i="30"/>
  <c r="W40" i="30"/>
  <c r="U40" i="30"/>
  <c r="P40" i="30"/>
  <c r="N40" i="30"/>
  <c r="L40" i="30"/>
  <c r="X9" i="30"/>
  <c r="Z9" i="30" s="1"/>
  <c r="O9" i="30"/>
  <c r="AE40" i="30"/>
  <c r="AH40" i="30"/>
  <c r="AF40" i="30"/>
  <c r="AD40" i="30"/>
  <c r="AG9" i="30"/>
  <c r="BO40" i="30"/>
  <c r="BR40" i="30"/>
  <c r="BP40" i="30"/>
  <c r="BN40" i="30"/>
  <c r="BQ9" i="30"/>
  <c r="D40" i="30"/>
  <c r="BF40" i="30"/>
  <c r="BI40" i="30"/>
  <c r="BG40" i="30"/>
  <c r="BE40" i="30"/>
  <c r="BH9" i="30"/>
  <c r="CP40" i="30"/>
  <c r="CS40" i="30"/>
  <c r="CQ40" i="30"/>
  <c r="CO40" i="30"/>
  <c r="CR9" i="30"/>
  <c r="AP18" i="30"/>
  <c r="AR18" i="30" s="1"/>
  <c r="CI18" i="30"/>
  <c r="CK18" i="30" s="1"/>
  <c r="X18" i="30"/>
  <c r="Z18" i="30" s="1"/>
  <c r="O18" i="30"/>
  <c r="Q18" i="30" s="1"/>
  <c r="AG18" i="30"/>
  <c r="AI18" i="30" s="1"/>
  <c r="BQ18" i="30"/>
  <c r="BS18" i="30" s="1"/>
  <c r="CR18" i="30"/>
  <c r="CT18" i="30" s="1"/>
  <c r="AP14" i="30"/>
  <c r="AR14" i="30" s="1"/>
  <c r="BZ14" i="30"/>
  <c r="CB14" i="30" s="1"/>
  <c r="AY14" i="30"/>
  <c r="BA14" i="30" s="1"/>
  <c r="CI14" i="30"/>
  <c r="CK14" i="30" s="1"/>
  <c r="AP10" i="30"/>
  <c r="AR10" i="30" s="1"/>
  <c r="BZ10" i="30"/>
  <c r="CB10" i="30" s="1"/>
  <c r="AY10" i="30"/>
  <c r="BA10" i="30" s="1"/>
  <c r="CI10" i="30"/>
  <c r="CK10" i="30" s="1"/>
  <c r="BW40" i="20"/>
  <c r="CA40" i="20"/>
  <c r="BF40" i="20"/>
  <c r="E40" i="20"/>
  <c r="X25" i="20"/>
  <c r="Z25" i="20" s="1"/>
  <c r="AQ40" i="20"/>
  <c r="G40" i="20"/>
  <c r="CS40" i="20"/>
  <c r="F37" i="29"/>
  <c r="H37" i="29" s="1"/>
  <c r="F11" i="29"/>
  <c r="H11" i="29" s="1"/>
  <c r="F28" i="29"/>
  <c r="H28" i="29" s="1"/>
  <c r="F27" i="29"/>
  <c r="H27" i="29" s="1"/>
  <c r="M40" i="20"/>
  <c r="F32" i="29"/>
  <c r="H32" i="29" s="1"/>
  <c r="CF40" i="20"/>
  <c r="CJ40" i="20"/>
  <c r="AN40" i="20"/>
  <c r="AG25" i="20"/>
  <c r="AI25" i="20" s="1"/>
  <c r="AP22" i="20"/>
  <c r="AR22" i="20" s="1"/>
  <c r="X31" i="20"/>
  <c r="Z31" i="20" s="1"/>
  <c r="AE40" i="20"/>
  <c r="U40" i="20"/>
  <c r="V40" i="20"/>
  <c r="CQ40" i="20"/>
  <c r="BI40" i="20"/>
  <c r="F19" i="29"/>
  <c r="H19" i="29" s="1"/>
  <c r="F15" i="29"/>
  <c r="H15" i="29" s="1"/>
  <c r="F15" i="27"/>
  <c r="H15" i="27" s="1"/>
  <c r="F39" i="29"/>
  <c r="H39" i="29" s="1"/>
  <c r="F36" i="29"/>
  <c r="H36" i="29" s="1"/>
  <c r="F35" i="29"/>
  <c r="H35" i="29" s="1"/>
  <c r="F17" i="29"/>
  <c r="H17" i="29" s="1"/>
  <c r="CG40" i="20"/>
  <c r="AM40" i="20"/>
  <c r="BH25" i="20"/>
  <c r="BJ25" i="20" s="1"/>
  <c r="O31" i="20"/>
  <c r="Q31" i="20" s="1"/>
  <c r="CR31" i="20"/>
  <c r="CT31" i="20" s="1"/>
  <c r="AD40" i="20"/>
  <c r="L40" i="20"/>
  <c r="P40" i="20"/>
  <c r="W40" i="20"/>
  <c r="CO40" i="20"/>
  <c r="BG40" i="20"/>
  <c r="F30" i="29"/>
  <c r="H30" i="29" s="1"/>
  <c r="F25" i="29"/>
  <c r="H25" i="29" s="1"/>
  <c r="F20" i="29"/>
  <c r="H20" i="29" s="1"/>
  <c r="F16" i="29"/>
  <c r="H16" i="29" s="1"/>
  <c r="F12" i="29"/>
  <c r="H12" i="29" s="1"/>
  <c r="F21" i="29"/>
  <c r="H21" i="29" s="1"/>
  <c r="F9" i="29"/>
  <c r="H9" i="29" s="1"/>
  <c r="F38" i="29"/>
  <c r="H38" i="29" s="1"/>
  <c r="F33" i="29"/>
  <c r="H33" i="29" s="1"/>
  <c r="F29" i="29"/>
  <c r="H29" i="29" s="1"/>
  <c r="F23" i="29"/>
  <c r="H23" i="29" s="1"/>
  <c r="F24" i="29"/>
  <c r="H24" i="29" s="1"/>
  <c r="F26" i="29"/>
  <c r="H26" i="29" s="1"/>
  <c r="F22" i="29"/>
  <c r="H22" i="29" s="1"/>
  <c r="F18" i="29"/>
  <c r="H18" i="29" s="1"/>
  <c r="F14" i="29"/>
  <c r="H14" i="29" s="1"/>
  <c r="F10" i="29"/>
  <c r="H10" i="29" s="1"/>
  <c r="F31" i="29"/>
  <c r="H31" i="29" s="1"/>
  <c r="F34" i="29"/>
  <c r="H34" i="29" s="1"/>
  <c r="F24" i="27"/>
  <c r="H24" i="27" s="1"/>
  <c r="F19" i="27"/>
  <c r="H19" i="27" s="1"/>
  <c r="F11" i="27"/>
  <c r="H11" i="27" s="1"/>
  <c r="AY39" i="29"/>
  <c r="BA39" i="29" s="1"/>
  <c r="CI39" i="29"/>
  <c r="CK39" i="29" s="1"/>
  <c r="AP39" i="29"/>
  <c r="AR39" i="29" s="1"/>
  <c r="BZ39" i="29"/>
  <c r="CB39" i="29" s="1"/>
  <c r="BQ36" i="29"/>
  <c r="BS36" i="29" s="1"/>
  <c r="X36" i="29"/>
  <c r="Z36" i="29" s="1"/>
  <c r="O36" i="29"/>
  <c r="Q36" i="29" s="1"/>
  <c r="CI36" i="29"/>
  <c r="CK36" i="29" s="1"/>
  <c r="AP36" i="29"/>
  <c r="AR36" i="29" s="1"/>
  <c r="BZ36" i="29"/>
  <c r="CB36" i="29" s="1"/>
  <c r="CR35" i="29"/>
  <c r="CT35" i="29" s="1"/>
  <c r="BZ35" i="29"/>
  <c r="CB35" i="29" s="1"/>
  <c r="O35" i="29"/>
  <c r="Q35" i="29" s="1"/>
  <c r="X35" i="29"/>
  <c r="Z35" i="29" s="1"/>
  <c r="AG35" i="29"/>
  <c r="AI35" i="29" s="1"/>
  <c r="BQ35" i="29"/>
  <c r="BS35" i="29" s="1"/>
  <c r="AY31" i="29"/>
  <c r="BA31" i="29" s="1"/>
  <c r="BQ31" i="29"/>
  <c r="BS31" i="29" s="1"/>
  <c r="AP31" i="29"/>
  <c r="AR31" i="29" s="1"/>
  <c r="BZ31" i="29"/>
  <c r="CB31" i="29" s="1"/>
  <c r="AP37" i="29"/>
  <c r="AR37" i="29" s="1"/>
  <c r="BZ37" i="29"/>
  <c r="CB37" i="29" s="1"/>
  <c r="BQ37" i="29"/>
  <c r="BS37" i="29" s="1"/>
  <c r="CR28" i="29"/>
  <c r="CT28" i="29" s="1"/>
  <c r="BZ28" i="29"/>
  <c r="CB28" i="29" s="1"/>
  <c r="O28" i="29"/>
  <c r="Q28" i="29" s="1"/>
  <c r="X28" i="29"/>
  <c r="Z28" i="29" s="1"/>
  <c r="AG28" i="29"/>
  <c r="AI28" i="29" s="1"/>
  <c r="BQ28" i="29"/>
  <c r="BS28" i="29" s="1"/>
  <c r="AY24" i="29"/>
  <c r="BA24" i="29" s="1"/>
  <c r="CI24" i="29"/>
  <c r="CK24" i="29" s="1"/>
  <c r="AP24" i="29"/>
  <c r="AR24" i="29" s="1"/>
  <c r="BZ24" i="29"/>
  <c r="CB24" i="29" s="1"/>
  <c r="AP30" i="29"/>
  <c r="AR30" i="29" s="1"/>
  <c r="CR30" i="29"/>
  <c r="CT30" i="29" s="1"/>
  <c r="X30" i="29"/>
  <c r="Z30" i="29" s="1"/>
  <c r="O30" i="29"/>
  <c r="Q30" i="29" s="1"/>
  <c r="AG30" i="29"/>
  <c r="AI30" i="29" s="1"/>
  <c r="BQ30" i="29"/>
  <c r="BS30" i="29" s="1"/>
  <c r="BH25" i="29"/>
  <c r="BJ25" i="29" s="1"/>
  <c r="CR25" i="29"/>
  <c r="CT25" i="29" s="1"/>
  <c r="X25" i="29"/>
  <c r="Z25" i="29" s="1"/>
  <c r="O25" i="29"/>
  <c r="Q25" i="29" s="1"/>
  <c r="AG25" i="29"/>
  <c r="AI25" i="29" s="1"/>
  <c r="BQ25" i="29"/>
  <c r="BS25" i="29" s="1"/>
  <c r="AY20" i="29"/>
  <c r="BA20" i="29" s="1"/>
  <c r="CI20" i="29"/>
  <c r="CK20" i="29" s="1"/>
  <c r="AP20" i="29"/>
  <c r="AR20" i="29" s="1"/>
  <c r="BZ20" i="29"/>
  <c r="CB20" i="29" s="1"/>
  <c r="AY16" i="29"/>
  <c r="BA16" i="29" s="1"/>
  <c r="CI16" i="29"/>
  <c r="CK16" i="29" s="1"/>
  <c r="AP16" i="29"/>
  <c r="AR16" i="29" s="1"/>
  <c r="BZ16" i="29"/>
  <c r="CB16" i="29" s="1"/>
  <c r="AY12" i="29"/>
  <c r="BA12" i="29" s="1"/>
  <c r="CI12" i="29"/>
  <c r="CK12" i="29" s="1"/>
  <c r="AP12" i="29"/>
  <c r="AR12" i="29" s="1"/>
  <c r="BZ12" i="29"/>
  <c r="CB12" i="29" s="1"/>
  <c r="AY21" i="29"/>
  <c r="BA21" i="29" s="1"/>
  <c r="BQ21" i="29"/>
  <c r="BS21" i="29" s="1"/>
  <c r="BZ21" i="29"/>
  <c r="CB21" i="29" s="1"/>
  <c r="BH17" i="29"/>
  <c r="BJ17" i="29" s="1"/>
  <c r="CR17" i="29"/>
  <c r="CT17" i="29" s="1"/>
  <c r="X17" i="29"/>
  <c r="Z17" i="29" s="1"/>
  <c r="O17" i="29"/>
  <c r="Q17" i="29" s="1"/>
  <c r="AG17" i="29"/>
  <c r="AI17" i="29" s="1"/>
  <c r="BQ17" i="29"/>
  <c r="BS17" i="29" s="1"/>
  <c r="BH13" i="29"/>
  <c r="BJ13" i="29" s="1"/>
  <c r="CR13" i="29"/>
  <c r="CT13" i="29" s="1"/>
  <c r="X13" i="29"/>
  <c r="Z13" i="29" s="1"/>
  <c r="O13" i="29"/>
  <c r="Q13" i="29" s="1"/>
  <c r="AG13" i="29"/>
  <c r="AI13" i="29" s="1"/>
  <c r="BQ13" i="29"/>
  <c r="BS13" i="29" s="1"/>
  <c r="D40" i="29"/>
  <c r="BF40" i="29"/>
  <c r="BI40" i="29"/>
  <c r="BG40" i="29"/>
  <c r="BE40" i="29"/>
  <c r="BH9" i="29"/>
  <c r="BJ9" i="29" s="1"/>
  <c r="CP40" i="29"/>
  <c r="CS40" i="29"/>
  <c r="CQ40" i="29"/>
  <c r="CO40" i="29"/>
  <c r="CR9" i="29"/>
  <c r="CT9" i="29" s="1"/>
  <c r="E40" i="29"/>
  <c r="V40" i="29"/>
  <c r="M40" i="29"/>
  <c r="Y40" i="29"/>
  <c r="W40" i="29"/>
  <c r="U40" i="29"/>
  <c r="P40" i="29"/>
  <c r="N40" i="29"/>
  <c r="L40" i="29"/>
  <c r="X9" i="29"/>
  <c r="Z9" i="29" s="1"/>
  <c r="O9" i="29"/>
  <c r="AE40" i="29"/>
  <c r="AH40" i="29"/>
  <c r="AF40" i="29"/>
  <c r="AD40" i="29"/>
  <c r="AG9" i="29"/>
  <c r="AI9" i="29" s="1"/>
  <c r="BO40" i="29"/>
  <c r="BR40" i="29"/>
  <c r="BP40" i="29"/>
  <c r="BN40" i="29"/>
  <c r="BQ9" i="29"/>
  <c r="BS9" i="29" s="1"/>
  <c r="BH38" i="29"/>
  <c r="BJ38" i="29" s="1"/>
  <c r="CR38" i="29"/>
  <c r="CT38" i="29" s="1"/>
  <c r="AY38" i="29"/>
  <c r="BA38" i="29" s="1"/>
  <c r="CI38" i="29"/>
  <c r="CK38" i="29" s="1"/>
  <c r="X34" i="29"/>
  <c r="Z34" i="29" s="1"/>
  <c r="O34" i="29"/>
  <c r="Q34" i="29" s="1"/>
  <c r="CI34" i="29"/>
  <c r="CK34" i="29" s="1"/>
  <c r="AG34" i="29"/>
  <c r="AI34" i="29" s="1"/>
  <c r="BH34" i="29"/>
  <c r="BJ34" i="29" s="1"/>
  <c r="CR34" i="29"/>
  <c r="CT34" i="29" s="1"/>
  <c r="X33" i="29"/>
  <c r="Z33" i="29" s="1"/>
  <c r="O33" i="29"/>
  <c r="Q33" i="29" s="1"/>
  <c r="AG33" i="29"/>
  <c r="AI33" i="29" s="1"/>
  <c r="BQ33" i="29"/>
  <c r="BS33" i="29" s="1"/>
  <c r="AP33" i="29"/>
  <c r="AR33" i="29" s="1"/>
  <c r="BZ33" i="29"/>
  <c r="CB33" i="29" s="1"/>
  <c r="CI33" i="29"/>
  <c r="CK33" i="29" s="1"/>
  <c r="AG29" i="29"/>
  <c r="AI29" i="29" s="1"/>
  <c r="AY29" i="29"/>
  <c r="BA29" i="29" s="1"/>
  <c r="BH29" i="29"/>
  <c r="BJ29" i="29" s="1"/>
  <c r="CR29" i="29"/>
  <c r="CT29" i="29" s="1"/>
  <c r="AP32" i="29"/>
  <c r="AR32" i="29" s="1"/>
  <c r="BZ32" i="29"/>
  <c r="CB32" i="29" s="1"/>
  <c r="AY32" i="29"/>
  <c r="BA32" i="29" s="1"/>
  <c r="CI32" i="29"/>
  <c r="CK32" i="29" s="1"/>
  <c r="X26" i="29"/>
  <c r="Z26" i="29" s="1"/>
  <c r="O26" i="29"/>
  <c r="Q26" i="29" s="1"/>
  <c r="AG26" i="29"/>
  <c r="AI26" i="29" s="1"/>
  <c r="BQ26" i="29"/>
  <c r="BS26" i="29" s="1"/>
  <c r="BH26" i="29"/>
  <c r="BJ26" i="29" s="1"/>
  <c r="CR26" i="29"/>
  <c r="CT26" i="29" s="1"/>
  <c r="X22" i="29"/>
  <c r="Z22" i="29" s="1"/>
  <c r="O22" i="29"/>
  <c r="Q22" i="29" s="1"/>
  <c r="AG22" i="29"/>
  <c r="AI22" i="29" s="1"/>
  <c r="BQ22" i="29"/>
  <c r="BS22" i="29" s="1"/>
  <c r="BH22" i="29"/>
  <c r="BJ22" i="29" s="1"/>
  <c r="CR22" i="29"/>
  <c r="CT22" i="29" s="1"/>
  <c r="AP27" i="29"/>
  <c r="AR27" i="29" s="1"/>
  <c r="AY27" i="29"/>
  <c r="BA27" i="29" s="1"/>
  <c r="BH27" i="29"/>
  <c r="BJ27" i="29" s="1"/>
  <c r="CR27" i="29"/>
  <c r="CT27" i="29" s="1"/>
  <c r="AP23" i="29"/>
  <c r="AR23" i="29" s="1"/>
  <c r="BZ23" i="29"/>
  <c r="CB23" i="29" s="1"/>
  <c r="AY23" i="29"/>
  <c r="BA23" i="29" s="1"/>
  <c r="CI23" i="29"/>
  <c r="CK23" i="29" s="1"/>
  <c r="X18" i="29"/>
  <c r="Z18" i="29" s="1"/>
  <c r="O18" i="29"/>
  <c r="Q18" i="29" s="1"/>
  <c r="AG18" i="29"/>
  <c r="AI18" i="29" s="1"/>
  <c r="BQ18" i="29"/>
  <c r="BS18" i="29" s="1"/>
  <c r="BH18" i="29"/>
  <c r="BJ18" i="29" s="1"/>
  <c r="CR18" i="29"/>
  <c r="CT18" i="29" s="1"/>
  <c r="X14" i="29"/>
  <c r="Z14" i="29" s="1"/>
  <c r="O14" i="29"/>
  <c r="Q14" i="29" s="1"/>
  <c r="AG14" i="29"/>
  <c r="AI14" i="29" s="1"/>
  <c r="BQ14" i="29"/>
  <c r="BS14" i="29" s="1"/>
  <c r="BH14" i="29"/>
  <c r="BJ14" i="29" s="1"/>
  <c r="CR14" i="29"/>
  <c r="CT14" i="29" s="1"/>
  <c r="X10" i="29"/>
  <c r="Z10" i="29" s="1"/>
  <c r="O10" i="29"/>
  <c r="Q10" i="29" s="1"/>
  <c r="AG10" i="29"/>
  <c r="AI10" i="29" s="1"/>
  <c r="BQ10" i="29"/>
  <c r="BS10" i="29" s="1"/>
  <c r="BH10" i="29"/>
  <c r="BJ10" i="29" s="1"/>
  <c r="CR10" i="29"/>
  <c r="CT10" i="29" s="1"/>
  <c r="AP19" i="29"/>
  <c r="AR19" i="29" s="1"/>
  <c r="BZ19" i="29"/>
  <c r="CB19" i="29" s="1"/>
  <c r="AY19" i="29"/>
  <c r="BA19" i="29" s="1"/>
  <c r="CI19" i="29"/>
  <c r="CK19" i="29" s="1"/>
  <c r="AP15" i="29"/>
  <c r="AR15" i="29" s="1"/>
  <c r="BZ15" i="29"/>
  <c r="CB15" i="29" s="1"/>
  <c r="AY15" i="29"/>
  <c r="BA15" i="29" s="1"/>
  <c r="CI15" i="29"/>
  <c r="CK15" i="29" s="1"/>
  <c r="AP11" i="29"/>
  <c r="AR11" i="29" s="1"/>
  <c r="BZ11" i="29"/>
  <c r="CB11" i="29" s="1"/>
  <c r="AY11" i="29"/>
  <c r="BA11" i="29" s="1"/>
  <c r="CI11" i="29"/>
  <c r="CK11" i="29" s="1"/>
  <c r="X39" i="29"/>
  <c r="Z39" i="29" s="1"/>
  <c r="O39" i="29"/>
  <c r="Q39" i="29" s="1"/>
  <c r="AG39" i="29"/>
  <c r="AI39" i="29" s="1"/>
  <c r="BQ39" i="29"/>
  <c r="BS39" i="29" s="1"/>
  <c r="BH39" i="29"/>
  <c r="BJ39" i="29" s="1"/>
  <c r="CR39" i="29"/>
  <c r="CT39" i="29" s="1"/>
  <c r="AG36" i="29"/>
  <c r="AI36" i="29" s="1"/>
  <c r="AY36" i="29"/>
  <c r="BA36" i="29" s="1"/>
  <c r="BH36" i="29"/>
  <c r="BJ36" i="29" s="1"/>
  <c r="CR36" i="29"/>
  <c r="CT36" i="29" s="1"/>
  <c r="BH35" i="29"/>
  <c r="BJ35" i="29" s="1"/>
  <c r="AP35" i="29"/>
  <c r="AR35" i="29" s="1"/>
  <c r="AY35" i="29"/>
  <c r="BA35" i="29" s="1"/>
  <c r="CI35" i="29"/>
  <c r="CK35" i="29" s="1"/>
  <c r="X31" i="29"/>
  <c r="Z31" i="29" s="1"/>
  <c r="O31" i="29"/>
  <c r="Q31" i="29" s="1"/>
  <c r="CI31" i="29"/>
  <c r="CK31" i="29" s="1"/>
  <c r="AG31" i="29"/>
  <c r="AI31" i="29" s="1"/>
  <c r="BH31" i="29"/>
  <c r="BJ31" i="29" s="1"/>
  <c r="CR31" i="29"/>
  <c r="CT31" i="29" s="1"/>
  <c r="BH37" i="29"/>
  <c r="BJ37" i="29" s="1"/>
  <c r="CR37" i="29"/>
  <c r="CT37" i="29" s="1"/>
  <c r="X37" i="29"/>
  <c r="Z37" i="29" s="1"/>
  <c r="O37" i="29"/>
  <c r="Q37" i="29" s="1"/>
  <c r="AG37" i="29"/>
  <c r="AI37" i="29" s="1"/>
  <c r="AY37" i="29"/>
  <c r="BA37" i="29" s="1"/>
  <c r="CI37" i="29"/>
  <c r="CK37" i="29" s="1"/>
  <c r="BH28" i="29"/>
  <c r="BJ28" i="29" s="1"/>
  <c r="AP28" i="29"/>
  <c r="AR28" i="29" s="1"/>
  <c r="AY28" i="29"/>
  <c r="BA28" i="29" s="1"/>
  <c r="CI28" i="29"/>
  <c r="CK28" i="29" s="1"/>
  <c r="X24" i="29"/>
  <c r="Z24" i="29" s="1"/>
  <c r="O24" i="29"/>
  <c r="Q24" i="29" s="1"/>
  <c r="AG24" i="29"/>
  <c r="AI24" i="29" s="1"/>
  <c r="BQ24" i="29"/>
  <c r="BS24" i="29" s="1"/>
  <c r="BH24" i="29"/>
  <c r="BJ24" i="29" s="1"/>
  <c r="CR24" i="29"/>
  <c r="CT24" i="29" s="1"/>
  <c r="BZ30" i="29"/>
  <c r="CB30" i="29" s="1"/>
  <c r="BH30" i="29"/>
  <c r="BJ30" i="29" s="1"/>
  <c r="AY30" i="29"/>
  <c r="BA30" i="29" s="1"/>
  <c r="CI30" i="29"/>
  <c r="CK30" i="29" s="1"/>
  <c r="AP25" i="29"/>
  <c r="AR25" i="29" s="1"/>
  <c r="BZ25" i="29"/>
  <c r="CB25" i="29" s="1"/>
  <c r="AY25" i="29"/>
  <c r="BA25" i="29" s="1"/>
  <c r="CI25" i="29"/>
  <c r="CK25" i="29" s="1"/>
  <c r="X20" i="29"/>
  <c r="Z20" i="29" s="1"/>
  <c r="O20" i="29"/>
  <c r="Q20" i="29" s="1"/>
  <c r="AG20" i="29"/>
  <c r="AI20" i="29" s="1"/>
  <c r="BQ20" i="29"/>
  <c r="BS20" i="29" s="1"/>
  <c r="BH20" i="29"/>
  <c r="BJ20" i="29" s="1"/>
  <c r="CR20" i="29"/>
  <c r="CT20" i="29" s="1"/>
  <c r="X16" i="29"/>
  <c r="Z16" i="29" s="1"/>
  <c r="O16" i="29"/>
  <c r="Q16" i="29" s="1"/>
  <c r="AG16" i="29"/>
  <c r="AI16" i="29" s="1"/>
  <c r="BQ16" i="29"/>
  <c r="BS16" i="29" s="1"/>
  <c r="BH16" i="29"/>
  <c r="BJ16" i="29" s="1"/>
  <c r="CR16" i="29"/>
  <c r="CT16" i="29" s="1"/>
  <c r="X12" i="29"/>
  <c r="Z12" i="29" s="1"/>
  <c r="O12" i="29"/>
  <c r="Q12" i="29" s="1"/>
  <c r="AG12" i="29"/>
  <c r="AI12" i="29" s="1"/>
  <c r="BQ12" i="29"/>
  <c r="BS12" i="29" s="1"/>
  <c r="BH12" i="29"/>
  <c r="BJ12" i="29" s="1"/>
  <c r="CR12" i="29"/>
  <c r="CT12" i="29" s="1"/>
  <c r="AP21" i="29"/>
  <c r="AR21" i="29" s="1"/>
  <c r="CI21" i="29"/>
  <c r="CK21" i="29" s="1"/>
  <c r="X21" i="29"/>
  <c r="Z21" i="29" s="1"/>
  <c r="O21" i="29"/>
  <c r="Q21" i="29" s="1"/>
  <c r="AG21" i="29"/>
  <c r="AI21" i="29" s="1"/>
  <c r="BH21" i="29"/>
  <c r="BJ21" i="29" s="1"/>
  <c r="CR21" i="29"/>
  <c r="CT21" i="29" s="1"/>
  <c r="AP17" i="29"/>
  <c r="AR17" i="29" s="1"/>
  <c r="BZ17" i="29"/>
  <c r="CB17" i="29" s="1"/>
  <c r="AY17" i="29"/>
  <c r="BA17" i="29" s="1"/>
  <c r="CI17" i="29"/>
  <c r="CK17" i="29" s="1"/>
  <c r="AP13" i="29"/>
  <c r="AR13" i="29" s="1"/>
  <c r="BZ13" i="29"/>
  <c r="CB13" i="29" s="1"/>
  <c r="AY13" i="29"/>
  <c r="BA13" i="29" s="1"/>
  <c r="CI13" i="29"/>
  <c r="CK13" i="29" s="1"/>
  <c r="AN40" i="29"/>
  <c r="AQ40" i="29"/>
  <c r="AO40" i="29"/>
  <c r="AM40" i="29"/>
  <c r="AP9" i="29"/>
  <c r="AR9" i="29" s="1"/>
  <c r="BX40" i="29"/>
  <c r="CA40" i="29"/>
  <c r="BY40" i="29"/>
  <c r="BW40" i="29"/>
  <c r="BZ9" i="29"/>
  <c r="CB9" i="29" s="1"/>
  <c r="C40" i="29"/>
  <c r="G40" i="29"/>
  <c r="AW40" i="29"/>
  <c r="AZ40" i="29"/>
  <c r="AX40" i="29"/>
  <c r="AV40" i="29"/>
  <c r="AY9" i="29"/>
  <c r="CG40" i="29"/>
  <c r="CJ40" i="29"/>
  <c r="CH40" i="29"/>
  <c r="CF40" i="29"/>
  <c r="CI9" i="29"/>
  <c r="X38" i="29"/>
  <c r="Z38" i="29" s="1"/>
  <c r="O38" i="29"/>
  <c r="Q38" i="29" s="1"/>
  <c r="AP38" i="29"/>
  <c r="AR38" i="29" s="1"/>
  <c r="BZ38" i="29"/>
  <c r="CB38" i="29" s="1"/>
  <c r="AG38" i="29"/>
  <c r="AI38" i="29" s="1"/>
  <c r="BQ38" i="29"/>
  <c r="BS38" i="29" s="1"/>
  <c r="AY34" i="29"/>
  <c r="BA34" i="29" s="1"/>
  <c r="BQ34" i="29"/>
  <c r="BS34" i="29" s="1"/>
  <c r="AP34" i="29"/>
  <c r="AR34" i="29" s="1"/>
  <c r="BZ34" i="29"/>
  <c r="CB34" i="29" s="1"/>
  <c r="AY33" i="29"/>
  <c r="BA33" i="29" s="1"/>
  <c r="BH33" i="29"/>
  <c r="BJ33" i="29" s="1"/>
  <c r="CR33" i="29"/>
  <c r="CT33" i="29" s="1"/>
  <c r="BQ29" i="29"/>
  <c r="BS29" i="29" s="1"/>
  <c r="X29" i="29"/>
  <c r="Z29" i="29" s="1"/>
  <c r="O29" i="29"/>
  <c r="Q29" i="29" s="1"/>
  <c r="CI29" i="29"/>
  <c r="CK29" i="29" s="1"/>
  <c r="AP29" i="29"/>
  <c r="AR29" i="29" s="1"/>
  <c r="BZ29" i="29"/>
  <c r="CB29" i="29" s="1"/>
  <c r="BH32" i="29"/>
  <c r="BJ32" i="29" s="1"/>
  <c r="CR32" i="29"/>
  <c r="CT32" i="29" s="1"/>
  <c r="X32" i="29"/>
  <c r="Z32" i="29" s="1"/>
  <c r="O32" i="29"/>
  <c r="Q32" i="29" s="1"/>
  <c r="AG32" i="29"/>
  <c r="AI32" i="29" s="1"/>
  <c r="BQ32" i="29"/>
  <c r="BS32" i="29" s="1"/>
  <c r="AY26" i="29"/>
  <c r="BA26" i="29" s="1"/>
  <c r="CI26" i="29"/>
  <c r="CK26" i="29" s="1"/>
  <c r="AP26" i="29"/>
  <c r="AR26" i="29" s="1"/>
  <c r="BZ26" i="29"/>
  <c r="CB26" i="29" s="1"/>
  <c r="AY22" i="29"/>
  <c r="BA22" i="29" s="1"/>
  <c r="CI22" i="29"/>
  <c r="CK22" i="29" s="1"/>
  <c r="AP22" i="29"/>
  <c r="AR22" i="29" s="1"/>
  <c r="BZ22" i="29"/>
  <c r="CB22" i="29" s="1"/>
  <c r="CI27" i="29"/>
  <c r="CK27" i="29" s="1"/>
  <c r="X27" i="29"/>
  <c r="Z27" i="29" s="1"/>
  <c r="O27" i="29"/>
  <c r="Q27" i="29" s="1"/>
  <c r="AG27" i="29"/>
  <c r="AI27" i="29" s="1"/>
  <c r="BQ27" i="29"/>
  <c r="BS27" i="29" s="1"/>
  <c r="BZ27" i="29"/>
  <c r="CB27" i="29" s="1"/>
  <c r="BH23" i="29"/>
  <c r="BJ23" i="29" s="1"/>
  <c r="CR23" i="29"/>
  <c r="CT23" i="29" s="1"/>
  <c r="X23" i="29"/>
  <c r="Z23" i="29" s="1"/>
  <c r="O23" i="29"/>
  <c r="Q23" i="29" s="1"/>
  <c r="AG23" i="29"/>
  <c r="AI23" i="29" s="1"/>
  <c r="BQ23" i="29"/>
  <c r="BS23" i="29" s="1"/>
  <c r="AY18" i="29"/>
  <c r="BA18" i="29" s="1"/>
  <c r="CI18" i="29"/>
  <c r="CK18" i="29" s="1"/>
  <c r="AP18" i="29"/>
  <c r="AR18" i="29" s="1"/>
  <c r="BZ18" i="29"/>
  <c r="CB18" i="29" s="1"/>
  <c r="AY14" i="29"/>
  <c r="BA14" i="29" s="1"/>
  <c r="CI14" i="29"/>
  <c r="CK14" i="29" s="1"/>
  <c r="AP14" i="29"/>
  <c r="AR14" i="29" s="1"/>
  <c r="BZ14" i="29"/>
  <c r="CB14" i="29" s="1"/>
  <c r="AY10" i="29"/>
  <c r="BA10" i="29" s="1"/>
  <c r="CI10" i="29"/>
  <c r="CK10" i="29" s="1"/>
  <c r="AP10" i="29"/>
  <c r="BZ10" i="29"/>
  <c r="BH19" i="29"/>
  <c r="BJ19" i="29" s="1"/>
  <c r="CR19" i="29"/>
  <c r="CT19" i="29" s="1"/>
  <c r="X19" i="29"/>
  <c r="Z19" i="29" s="1"/>
  <c r="O19" i="29"/>
  <c r="Q19" i="29" s="1"/>
  <c r="AG19" i="29"/>
  <c r="AI19" i="29" s="1"/>
  <c r="BQ19" i="29"/>
  <c r="BS19" i="29" s="1"/>
  <c r="BH15" i="29"/>
  <c r="BJ15" i="29" s="1"/>
  <c r="CR15" i="29"/>
  <c r="CT15" i="29" s="1"/>
  <c r="X15" i="29"/>
  <c r="Z15" i="29" s="1"/>
  <c r="O15" i="29"/>
  <c r="Q15" i="29" s="1"/>
  <c r="AG15" i="29"/>
  <c r="AI15" i="29" s="1"/>
  <c r="BQ15" i="29"/>
  <c r="BS15" i="29" s="1"/>
  <c r="BH11" i="29"/>
  <c r="BJ11" i="29" s="1"/>
  <c r="CR11" i="29"/>
  <c r="CT11" i="29" s="1"/>
  <c r="X11" i="29"/>
  <c r="Z11" i="29" s="1"/>
  <c r="O11" i="29"/>
  <c r="Q11" i="29" s="1"/>
  <c r="AG11" i="29"/>
  <c r="AI11" i="29" s="1"/>
  <c r="BQ11" i="29"/>
  <c r="BS11" i="29" s="1"/>
  <c r="CK4" i="29"/>
  <c r="BS4" i="29"/>
  <c r="BA4" i="29"/>
  <c r="AI4" i="29"/>
  <c r="CT4" i="29"/>
  <c r="CB4" i="29"/>
  <c r="BJ4" i="29"/>
  <c r="AR4" i="29"/>
  <c r="BZ40" i="28"/>
  <c r="AP40" i="28"/>
  <c r="CI40" i="28"/>
  <c r="AY40" i="28"/>
  <c r="BQ40" i="28"/>
  <c r="X40" i="28"/>
  <c r="CB9" i="28"/>
  <c r="BJ40" i="28"/>
  <c r="CB40" i="28"/>
  <c r="AR40" i="28"/>
  <c r="CK40" i="28"/>
  <c r="BA40" i="28"/>
  <c r="CT40" i="28"/>
  <c r="CR40" i="28"/>
  <c r="BH40" i="28"/>
  <c r="O40" i="28"/>
  <c r="H9" i="28"/>
  <c r="BS9" i="28"/>
  <c r="BS40" i="28" s="1"/>
  <c r="Q9" i="28"/>
  <c r="F31" i="27"/>
  <c r="H31" i="27" s="1"/>
  <c r="F28" i="27"/>
  <c r="H28" i="27" s="1"/>
  <c r="F29" i="27"/>
  <c r="H29" i="27" s="1"/>
  <c r="F39" i="27"/>
  <c r="H39" i="27" s="1"/>
  <c r="F35" i="27"/>
  <c r="H35" i="27" s="1"/>
  <c r="F27" i="27"/>
  <c r="H27" i="27" s="1"/>
  <c r="F23" i="27"/>
  <c r="H23" i="27" s="1"/>
  <c r="F20" i="27"/>
  <c r="H20" i="27" s="1"/>
  <c r="F16" i="27"/>
  <c r="H16" i="27" s="1"/>
  <c r="F12" i="27"/>
  <c r="H12" i="27" s="1"/>
  <c r="F34" i="27"/>
  <c r="H34" i="27" s="1"/>
  <c r="F38" i="27"/>
  <c r="H38" i="27" s="1"/>
  <c r="F36" i="27"/>
  <c r="H36" i="27" s="1"/>
  <c r="F32" i="27"/>
  <c r="H32" i="27" s="1"/>
  <c r="F37" i="27"/>
  <c r="H37" i="27" s="1"/>
  <c r="F25" i="27"/>
  <c r="H25" i="27" s="1"/>
  <c r="F21" i="27"/>
  <c r="H21" i="27" s="1"/>
  <c r="F26" i="27"/>
  <c r="H26" i="27" s="1"/>
  <c r="F22" i="27"/>
  <c r="H22" i="27" s="1"/>
  <c r="F18" i="27"/>
  <c r="H18" i="27" s="1"/>
  <c r="F14" i="27"/>
  <c r="H14" i="27" s="1"/>
  <c r="F10" i="27"/>
  <c r="H10" i="27" s="1"/>
  <c r="F17" i="27"/>
  <c r="H17" i="27" s="1"/>
  <c r="F13" i="27"/>
  <c r="H13" i="27" s="1"/>
  <c r="F9" i="27"/>
  <c r="H9" i="27" s="1"/>
  <c r="F30" i="27"/>
  <c r="H30" i="27" s="1"/>
  <c r="F33" i="27"/>
  <c r="H33" i="27" s="1"/>
  <c r="X38" i="27"/>
  <c r="Z38" i="27" s="1"/>
  <c r="O38" i="27"/>
  <c r="Q38" i="27" s="1"/>
  <c r="CI38" i="27"/>
  <c r="CK38" i="27" s="1"/>
  <c r="AG38" i="27"/>
  <c r="AI38" i="27" s="1"/>
  <c r="BH38" i="27"/>
  <c r="BJ38" i="27" s="1"/>
  <c r="CR38" i="27"/>
  <c r="CT38" i="27" s="1"/>
  <c r="AG36" i="27"/>
  <c r="AI36" i="27" s="1"/>
  <c r="AY36" i="27"/>
  <c r="BA36" i="27" s="1"/>
  <c r="BH36" i="27"/>
  <c r="BJ36" i="27" s="1"/>
  <c r="CR36" i="27"/>
  <c r="CT36" i="27" s="1"/>
  <c r="AG32" i="27"/>
  <c r="AI32" i="27" s="1"/>
  <c r="AY32" i="27"/>
  <c r="BA32" i="27" s="1"/>
  <c r="BH32" i="27"/>
  <c r="BJ32" i="27" s="1"/>
  <c r="CR32" i="27"/>
  <c r="CT32" i="27" s="1"/>
  <c r="BH31" i="27"/>
  <c r="BJ31" i="27" s="1"/>
  <c r="AP31" i="27"/>
  <c r="AR31" i="27" s="1"/>
  <c r="AY31" i="27"/>
  <c r="BA31" i="27" s="1"/>
  <c r="CI31" i="27"/>
  <c r="CK31" i="27" s="1"/>
  <c r="BZ37" i="27"/>
  <c r="CB37" i="27" s="1"/>
  <c r="BH37" i="27"/>
  <c r="BJ37" i="27" s="1"/>
  <c r="AY37" i="27"/>
  <c r="BA37" i="27" s="1"/>
  <c r="CI37" i="27"/>
  <c r="CK37" i="27" s="1"/>
  <c r="X29" i="27"/>
  <c r="Z29" i="27" s="1"/>
  <c r="O29" i="27"/>
  <c r="Q29" i="27" s="1"/>
  <c r="BQ29" i="27"/>
  <c r="BS29" i="27" s="1"/>
  <c r="AP29" i="27"/>
  <c r="AR29" i="27" s="1"/>
  <c r="BZ29" i="27"/>
  <c r="CB29" i="27" s="1"/>
  <c r="CI29" i="27"/>
  <c r="CK29" i="27" s="1"/>
  <c r="X25" i="27"/>
  <c r="Z25" i="27" s="1"/>
  <c r="O25" i="27"/>
  <c r="Q25" i="27" s="1"/>
  <c r="AG25" i="27"/>
  <c r="AI25" i="27" s="1"/>
  <c r="BQ25" i="27"/>
  <c r="BS25" i="27" s="1"/>
  <c r="BH25" i="27"/>
  <c r="BJ25" i="27" s="1"/>
  <c r="CR25" i="27"/>
  <c r="CT25" i="27" s="1"/>
  <c r="X21" i="27"/>
  <c r="Z21" i="27" s="1"/>
  <c r="O21" i="27"/>
  <c r="Q21" i="27" s="1"/>
  <c r="AG21" i="27"/>
  <c r="AI21" i="27" s="1"/>
  <c r="BQ21" i="27"/>
  <c r="BS21" i="27" s="1"/>
  <c r="BH21" i="27"/>
  <c r="BJ21" i="27" s="1"/>
  <c r="CR21" i="27"/>
  <c r="CT21" i="27" s="1"/>
  <c r="AP26" i="27"/>
  <c r="AR26" i="27" s="1"/>
  <c r="BZ26" i="27"/>
  <c r="CB26" i="27" s="1"/>
  <c r="AY26" i="27"/>
  <c r="BA26" i="27" s="1"/>
  <c r="CI26" i="27"/>
  <c r="CK26" i="27" s="1"/>
  <c r="AP22" i="27"/>
  <c r="AR22" i="27" s="1"/>
  <c r="BZ22" i="27"/>
  <c r="CB22" i="27" s="1"/>
  <c r="AY22" i="27"/>
  <c r="BA22" i="27" s="1"/>
  <c r="CI22" i="27"/>
  <c r="CK22" i="27" s="1"/>
  <c r="X18" i="27"/>
  <c r="Z18" i="27" s="1"/>
  <c r="O18" i="27"/>
  <c r="Q18" i="27" s="1"/>
  <c r="AG18" i="27"/>
  <c r="AI18" i="27" s="1"/>
  <c r="BQ18" i="27"/>
  <c r="BS18" i="27" s="1"/>
  <c r="BH18" i="27"/>
  <c r="BJ18" i="27" s="1"/>
  <c r="CR18" i="27"/>
  <c r="CT18" i="27" s="1"/>
  <c r="X14" i="27"/>
  <c r="Z14" i="27" s="1"/>
  <c r="O14" i="27"/>
  <c r="Q14" i="27" s="1"/>
  <c r="AG14" i="27"/>
  <c r="AI14" i="27" s="1"/>
  <c r="BQ14" i="27"/>
  <c r="BS14" i="27" s="1"/>
  <c r="BH14" i="27"/>
  <c r="BJ14" i="27" s="1"/>
  <c r="CR14" i="27"/>
  <c r="CT14" i="27" s="1"/>
  <c r="X10" i="27"/>
  <c r="Z10" i="27" s="1"/>
  <c r="O10" i="27"/>
  <c r="Q10" i="27" s="1"/>
  <c r="AG10" i="27"/>
  <c r="AI10" i="27" s="1"/>
  <c r="BQ10" i="27"/>
  <c r="BS10" i="27" s="1"/>
  <c r="BH10" i="27"/>
  <c r="BJ10" i="27" s="1"/>
  <c r="CR10" i="27"/>
  <c r="CT10" i="27" s="1"/>
  <c r="AP17" i="27"/>
  <c r="AR17" i="27" s="1"/>
  <c r="BZ17" i="27"/>
  <c r="CB17" i="27" s="1"/>
  <c r="AY17" i="27"/>
  <c r="BA17" i="27" s="1"/>
  <c r="CI17" i="27"/>
  <c r="CK17" i="27" s="1"/>
  <c r="AP13" i="27"/>
  <c r="AR13" i="27" s="1"/>
  <c r="BZ13" i="27"/>
  <c r="CB13" i="27" s="1"/>
  <c r="AY13" i="27"/>
  <c r="BA13" i="27" s="1"/>
  <c r="CI13" i="27"/>
  <c r="CK13" i="27" s="1"/>
  <c r="AN40" i="27"/>
  <c r="AQ40" i="27"/>
  <c r="AO40" i="27"/>
  <c r="AM40" i="27"/>
  <c r="AP9" i="27"/>
  <c r="BX40" i="27"/>
  <c r="CA40" i="27"/>
  <c r="BY40" i="27"/>
  <c r="BW40" i="27"/>
  <c r="BZ9" i="27"/>
  <c r="C40" i="27"/>
  <c r="G40" i="27"/>
  <c r="AW40" i="27"/>
  <c r="AZ40" i="27"/>
  <c r="AX40" i="27"/>
  <c r="AV40" i="27"/>
  <c r="AY9" i="27"/>
  <c r="BA9" i="27" s="1"/>
  <c r="CG40" i="27"/>
  <c r="CJ40" i="27"/>
  <c r="CH40" i="27"/>
  <c r="CF40" i="27"/>
  <c r="CI9" i="27"/>
  <c r="CK9" i="27" s="1"/>
  <c r="CR39" i="27"/>
  <c r="CT39" i="27" s="1"/>
  <c r="BZ39" i="27"/>
  <c r="CB39" i="27" s="1"/>
  <c r="O39" i="27"/>
  <c r="Q39" i="27" s="1"/>
  <c r="X39" i="27"/>
  <c r="Z39" i="27" s="1"/>
  <c r="AG39" i="27"/>
  <c r="AI39" i="27" s="1"/>
  <c r="BQ39" i="27"/>
  <c r="BS39" i="27" s="1"/>
  <c r="AY34" i="27"/>
  <c r="BA34" i="27" s="1"/>
  <c r="BQ34" i="27"/>
  <c r="BS34" i="27" s="1"/>
  <c r="AP34" i="27"/>
  <c r="AR34" i="27" s="1"/>
  <c r="BZ34" i="27"/>
  <c r="CB34" i="27" s="1"/>
  <c r="CR35" i="27"/>
  <c r="CT35" i="27" s="1"/>
  <c r="BZ35" i="27"/>
  <c r="CB35" i="27" s="1"/>
  <c r="O35" i="27"/>
  <c r="Q35" i="27" s="1"/>
  <c r="X35" i="27"/>
  <c r="Z35" i="27" s="1"/>
  <c r="AG35" i="27"/>
  <c r="AI35" i="27" s="1"/>
  <c r="BQ35" i="27"/>
  <c r="BS35" i="27" s="1"/>
  <c r="AY30" i="27"/>
  <c r="BA30" i="27" s="1"/>
  <c r="BQ30" i="27"/>
  <c r="BS30" i="27" s="1"/>
  <c r="BZ30" i="27"/>
  <c r="CB30" i="27" s="1"/>
  <c r="AP33" i="27"/>
  <c r="AR33" i="27" s="1"/>
  <c r="CR33" i="27"/>
  <c r="CT33" i="27" s="1"/>
  <c r="X33" i="27"/>
  <c r="Z33" i="27" s="1"/>
  <c r="O33" i="27"/>
  <c r="Q33" i="27" s="1"/>
  <c r="AG33" i="27"/>
  <c r="AI33" i="27" s="1"/>
  <c r="BQ33" i="27"/>
  <c r="BS33" i="27" s="1"/>
  <c r="AY27" i="27"/>
  <c r="BA27" i="27" s="1"/>
  <c r="CI27" i="27"/>
  <c r="CK27" i="27" s="1"/>
  <c r="AP27" i="27"/>
  <c r="AR27" i="27" s="1"/>
  <c r="BZ27" i="27"/>
  <c r="CB27" i="27" s="1"/>
  <c r="AY23" i="27"/>
  <c r="BA23" i="27" s="1"/>
  <c r="CI23" i="27"/>
  <c r="CK23" i="27" s="1"/>
  <c r="AP23" i="27"/>
  <c r="AR23" i="27" s="1"/>
  <c r="BZ23" i="27"/>
  <c r="CB23" i="27" s="1"/>
  <c r="AP28" i="27"/>
  <c r="AR28" i="27" s="1"/>
  <c r="CR28" i="27"/>
  <c r="CT28" i="27" s="1"/>
  <c r="AG28" i="27"/>
  <c r="AI28" i="27" s="1"/>
  <c r="BQ28" i="27"/>
  <c r="BS28" i="27" s="1"/>
  <c r="BH24" i="27"/>
  <c r="BJ24" i="27" s="1"/>
  <c r="CR24" i="27"/>
  <c r="CT24" i="27" s="1"/>
  <c r="X24" i="27"/>
  <c r="Z24" i="27" s="1"/>
  <c r="O24" i="27"/>
  <c r="Q24" i="27" s="1"/>
  <c r="AG24" i="27"/>
  <c r="AI24" i="27" s="1"/>
  <c r="BQ24" i="27"/>
  <c r="BS24" i="27" s="1"/>
  <c r="AG20" i="27"/>
  <c r="AI20" i="27" s="1"/>
  <c r="AP20" i="27"/>
  <c r="AR20" i="27" s="1"/>
  <c r="BZ20" i="27"/>
  <c r="CB20" i="27" s="1"/>
  <c r="BQ20" i="27"/>
  <c r="BS20" i="27" s="1"/>
  <c r="AY16" i="27"/>
  <c r="BA16" i="27" s="1"/>
  <c r="CI16" i="27"/>
  <c r="CK16" i="27" s="1"/>
  <c r="AP16" i="27"/>
  <c r="AR16" i="27" s="1"/>
  <c r="BZ16" i="27"/>
  <c r="CB16" i="27" s="1"/>
  <c r="AY12" i="27"/>
  <c r="BA12" i="27" s="1"/>
  <c r="CI12" i="27"/>
  <c r="CK12" i="27" s="1"/>
  <c r="AP12" i="27"/>
  <c r="AR12" i="27" s="1"/>
  <c r="BZ12" i="27"/>
  <c r="CB12" i="27" s="1"/>
  <c r="BH19" i="27"/>
  <c r="BJ19" i="27" s="1"/>
  <c r="CR19" i="27"/>
  <c r="CT19" i="27" s="1"/>
  <c r="X19" i="27"/>
  <c r="Z19" i="27" s="1"/>
  <c r="O19" i="27"/>
  <c r="Q19" i="27" s="1"/>
  <c r="AG19" i="27"/>
  <c r="AI19" i="27" s="1"/>
  <c r="BQ19" i="27"/>
  <c r="BS19" i="27" s="1"/>
  <c r="BH15" i="27"/>
  <c r="BJ15" i="27" s="1"/>
  <c r="CR15" i="27"/>
  <c r="CT15" i="27" s="1"/>
  <c r="X15" i="27"/>
  <c r="Z15" i="27" s="1"/>
  <c r="O15" i="27"/>
  <c r="Q15" i="27" s="1"/>
  <c r="AG15" i="27"/>
  <c r="AI15" i="27" s="1"/>
  <c r="BQ15" i="27"/>
  <c r="BS15" i="27" s="1"/>
  <c r="BH11" i="27"/>
  <c r="BJ11" i="27" s="1"/>
  <c r="CR11" i="27"/>
  <c r="CT11" i="27" s="1"/>
  <c r="X11" i="27"/>
  <c r="Z11" i="27" s="1"/>
  <c r="O11" i="27"/>
  <c r="Q11" i="27" s="1"/>
  <c r="AG11" i="27"/>
  <c r="AI11" i="27" s="1"/>
  <c r="BQ11" i="27"/>
  <c r="BS11" i="27" s="1"/>
  <c r="CK4" i="27"/>
  <c r="BS4" i="27"/>
  <c r="BA4" i="27"/>
  <c r="AI4" i="27"/>
  <c r="CT4" i="27"/>
  <c r="CB4" i="27"/>
  <c r="BJ4" i="27"/>
  <c r="AR4" i="27"/>
  <c r="AY38" i="27"/>
  <c r="BA38" i="27" s="1"/>
  <c r="BQ38" i="27"/>
  <c r="BS38" i="27" s="1"/>
  <c r="AP38" i="27"/>
  <c r="AR38" i="27" s="1"/>
  <c r="BZ38" i="27"/>
  <c r="CB38" i="27" s="1"/>
  <c r="BQ36" i="27"/>
  <c r="BS36" i="27" s="1"/>
  <c r="X36" i="27"/>
  <c r="Z36" i="27" s="1"/>
  <c r="O36" i="27"/>
  <c r="Q36" i="27" s="1"/>
  <c r="CI36" i="27"/>
  <c r="CK36" i="27" s="1"/>
  <c r="AP36" i="27"/>
  <c r="AR36" i="27" s="1"/>
  <c r="BZ36" i="27"/>
  <c r="CB36" i="27" s="1"/>
  <c r="BQ32" i="27"/>
  <c r="BS32" i="27" s="1"/>
  <c r="X32" i="27"/>
  <c r="Z32" i="27" s="1"/>
  <c r="O32" i="27"/>
  <c r="Q32" i="27" s="1"/>
  <c r="CI32" i="27"/>
  <c r="CK32" i="27" s="1"/>
  <c r="AP32" i="27"/>
  <c r="AR32" i="27" s="1"/>
  <c r="BZ32" i="27"/>
  <c r="CB32" i="27" s="1"/>
  <c r="CR31" i="27"/>
  <c r="CT31" i="27" s="1"/>
  <c r="BZ31" i="27"/>
  <c r="CB31" i="27" s="1"/>
  <c r="O31" i="27"/>
  <c r="Q31" i="27" s="1"/>
  <c r="X31" i="27"/>
  <c r="Z31" i="27" s="1"/>
  <c r="AG31" i="27"/>
  <c r="AI31" i="27" s="1"/>
  <c r="BQ31" i="27"/>
  <c r="BS31" i="27" s="1"/>
  <c r="X37" i="27"/>
  <c r="Z37" i="27" s="1"/>
  <c r="O37" i="27"/>
  <c r="Q37" i="27" s="1"/>
  <c r="AG37" i="27"/>
  <c r="AI37" i="27" s="1"/>
  <c r="AP37" i="27"/>
  <c r="AR37" i="27" s="1"/>
  <c r="CR37" i="27"/>
  <c r="CT37" i="27" s="1"/>
  <c r="BQ37" i="27"/>
  <c r="BS37" i="27" s="1"/>
  <c r="AY29" i="27"/>
  <c r="BA29" i="27" s="1"/>
  <c r="AG29" i="27"/>
  <c r="AI29" i="27" s="1"/>
  <c r="BH29" i="27"/>
  <c r="BJ29" i="27" s="1"/>
  <c r="CR29" i="27"/>
  <c r="CT29" i="27" s="1"/>
  <c r="AY25" i="27"/>
  <c r="BA25" i="27" s="1"/>
  <c r="CI25" i="27"/>
  <c r="CK25" i="27" s="1"/>
  <c r="AP25" i="27"/>
  <c r="AR25" i="27" s="1"/>
  <c r="BZ25" i="27"/>
  <c r="CB25" i="27" s="1"/>
  <c r="AY21" i="27"/>
  <c r="BA21" i="27" s="1"/>
  <c r="CI21" i="27"/>
  <c r="CK21" i="27" s="1"/>
  <c r="AP21" i="27"/>
  <c r="AR21" i="27" s="1"/>
  <c r="BZ21" i="27"/>
  <c r="CB21" i="27" s="1"/>
  <c r="BH26" i="27"/>
  <c r="BJ26" i="27" s="1"/>
  <c r="CR26" i="27"/>
  <c r="CT26" i="27" s="1"/>
  <c r="X26" i="27"/>
  <c r="Z26" i="27" s="1"/>
  <c r="O26" i="27"/>
  <c r="Q26" i="27" s="1"/>
  <c r="AG26" i="27"/>
  <c r="AI26" i="27" s="1"/>
  <c r="BQ26" i="27"/>
  <c r="BS26" i="27" s="1"/>
  <c r="BH22" i="27"/>
  <c r="BJ22" i="27" s="1"/>
  <c r="CR22" i="27"/>
  <c r="CT22" i="27" s="1"/>
  <c r="X22" i="27"/>
  <c r="Z22" i="27" s="1"/>
  <c r="O22" i="27"/>
  <c r="Q22" i="27" s="1"/>
  <c r="AG22" i="27"/>
  <c r="AI22" i="27" s="1"/>
  <c r="BQ22" i="27"/>
  <c r="BS22" i="27" s="1"/>
  <c r="AY18" i="27"/>
  <c r="BA18" i="27" s="1"/>
  <c r="CI18" i="27"/>
  <c r="CK18" i="27" s="1"/>
  <c r="AP18" i="27"/>
  <c r="AR18" i="27" s="1"/>
  <c r="BZ18" i="27"/>
  <c r="CB18" i="27" s="1"/>
  <c r="AY14" i="27"/>
  <c r="BA14" i="27" s="1"/>
  <c r="CI14" i="27"/>
  <c r="CK14" i="27" s="1"/>
  <c r="AP14" i="27"/>
  <c r="AR14" i="27" s="1"/>
  <c r="BZ14" i="27"/>
  <c r="CB14" i="27" s="1"/>
  <c r="AY10" i="27"/>
  <c r="BA10" i="27" s="1"/>
  <c r="CI10" i="27"/>
  <c r="CK10" i="27" s="1"/>
  <c r="AP10" i="27"/>
  <c r="AR10" i="27" s="1"/>
  <c r="BZ10" i="27"/>
  <c r="CB10" i="27" s="1"/>
  <c r="BH17" i="27"/>
  <c r="BJ17" i="27" s="1"/>
  <c r="CR17" i="27"/>
  <c r="CT17" i="27" s="1"/>
  <c r="X17" i="27"/>
  <c r="Z17" i="27" s="1"/>
  <c r="O17" i="27"/>
  <c r="Q17" i="27" s="1"/>
  <c r="AG17" i="27"/>
  <c r="AI17" i="27" s="1"/>
  <c r="BQ17" i="27"/>
  <c r="BS17" i="27" s="1"/>
  <c r="BH13" i="27"/>
  <c r="BJ13" i="27" s="1"/>
  <c r="CR13" i="27"/>
  <c r="CT13" i="27" s="1"/>
  <c r="X13" i="27"/>
  <c r="Z13" i="27" s="1"/>
  <c r="O13" i="27"/>
  <c r="Q13" i="27" s="1"/>
  <c r="AG13" i="27"/>
  <c r="AI13" i="27" s="1"/>
  <c r="BQ13" i="27"/>
  <c r="BS13" i="27" s="1"/>
  <c r="D40" i="27"/>
  <c r="BF40" i="27"/>
  <c r="BI40" i="27"/>
  <c r="BG40" i="27"/>
  <c r="BE40" i="27"/>
  <c r="BH9" i="27"/>
  <c r="BJ9" i="27" s="1"/>
  <c r="CP40" i="27"/>
  <c r="CS40" i="27"/>
  <c r="CQ40" i="27"/>
  <c r="CO40" i="27"/>
  <c r="CR9" i="27"/>
  <c r="CT9" i="27" s="1"/>
  <c r="E40" i="27"/>
  <c r="V40" i="27"/>
  <c r="Y40" i="27"/>
  <c r="W40" i="27"/>
  <c r="U40" i="27"/>
  <c r="P40" i="27"/>
  <c r="N40" i="27"/>
  <c r="L40" i="27"/>
  <c r="M40" i="27"/>
  <c r="X9" i="27"/>
  <c r="Z9" i="27" s="1"/>
  <c r="O9" i="27"/>
  <c r="AE40" i="27"/>
  <c r="AH40" i="27"/>
  <c r="AF40" i="27"/>
  <c r="AD40" i="27"/>
  <c r="AG9" i="27"/>
  <c r="AI9" i="27" s="1"/>
  <c r="BO40" i="27"/>
  <c r="BR40" i="27"/>
  <c r="BP40" i="27"/>
  <c r="BN40" i="27"/>
  <c r="BQ9" i="27"/>
  <c r="BS9" i="27" s="1"/>
  <c r="BH39" i="27"/>
  <c r="BJ39" i="27" s="1"/>
  <c r="AP39" i="27"/>
  <c r="AR39" i="27" s="1"/>
  <c r="AY39" i="27"/>
  <c r="BA39" i="27" s="1"/>
  <c r="CI39" i="27"/>
  <c r="CK39" i="27" s="1"/>
  <c r="X34" i="27"/>
  <c r="Z34" i="27" s="1"/>
  <c r="O34" i="27"/>
  <c r="Q34" i="27" s="1"/>
  <c r="CI34" i="27"/>
  <c r="CK34" i="27" s="1"/>
  <c r="AG34" i="27"/>
  <c r="AI34" i="27" s="1"/>
  <c r="BH34" i="27"/>
  <c r="BJ34" i="27" s="1"/>
  <c r="CR34" i="27"/>
  <c r="CT34" i="27" s="1"/>
  <c r="BH35" i="27"/>
  <c r="BJ35" i="27" s="1"/>
  <c r="AP35" i="27"/>
  <c r="AR35" i="27" s="1"/>
  <c r="AY35" i="27"/>
  <c r="BA35" i="27" s="1"/>
  <c r="CI35" i="27"/>
  <c r="CK35" i="27" s="1"/>
  <c r="X30" i="27"/>
  <c r="Z30" i="27" s="1"/>
  <c r="O30" i="27"/>
  <c r="Q30" i="27" s="1"/>
  <c r="AG30" i="27"/>
  <c r="AI30" i="27" s="1"/>
  <c r="CI30" i="27"/>
  <c r="CK30" i="27" s="1"/>
  <c r="AP30" i="27"/>
  <c r="AR30" i="27" s="1"/>
  <c r="BH30" i="27"/>
  <c r="BJ30" i="27" s="1"/>
  <c r="CR30" i="27"/>
  <c r="CT30" i="27" s="1"/>
  <c r="BZ33" i="27"/>
  <c r="CB33" i="27" s="1"/>
  <c r="BH33" i="27"/>
  <c r="BJ33" i="27" s="1"/>
  <c r="AY33" i="27"/>
  <c r="BA33" i="27" s="1"/>
  <c r="CI33" i="27"/>
  <c r="CK33" i="27" s="1"/>
  <c r="X27" i="27"/>
  <c r="Z27" i="27" s="1"/>
  <c r="O27" i="27"/>
  <c r="Q27" i="27" s="1"/>
  <c r="AG27" i="27"/>
  <c r="AI27" i="27" s="1"/>
  <c r="BQ27" i="27"/>
  <c r="BS27" i="27" s="1"/>
  <c r="BH27" i="27"/>
  <c r="BJ27" i="27" s="1"/>
  <c r="CR27" i="27"/>
  <c r="CT27" i="27" s="1"/>
  <c r="X23" i="27"/>
  <c r="Z23" i="27" s="1"/>
  <c r="O23" i="27"/>
  <c r="Q23" i="27" s="1"/>
  <c r="AG23" i="27"/>
  <c r="AI23" i="27" s="1"/>
  <c r="BQ23" i="27"/>
  <c r="BS23" i="27" s="1"/>
  <c r="BH23" i="27"/>
  <c r="BJ23" i="27" s="1"/>
  <c r="CR23" i="27"/>
  <c r="CT23" i="27" s="1"/>
  <c r="BZ28" i="27"/>
  <c r="CB28" i="27" s="1"/>
  <c r="X28" i="27"/>
  <c r="Z28" i="27" s="1"/>
  <c r="O28" i="27"/>
  <c r="Q28" i="27" s="1"/>
  <c r="BH28" i="27"/>
  <c r="BJ28" i="27" s="1"/>
  <c r="AY28" i="27"/>
  <c r="BA28" i="27" s="1"/>
  <c r="CI28" i="27"/>
  <c r="CK28" i="27" s="1"/>
  <c r="AP24" i="27"/>
  <c r="AR24" i="27" s="1"/>
  <c r="BZ24" i="27"/>
  <c r="CB24" i="27" s="1"/>
  <c r="AY24" i="27"/>
  <c r="BA24" i="27" s="1"/>
  <c r="CI24" i="27"/>
  <c r="CK24" i="27" s="1"/>
  <c r="X20" i="27"/>
  <c r="Z20" i="27" s="1"/>
  <c r="O20" i="27"/>
  <c r="Q20" i="27" s="1"/>
  <c r="AY20" i="27"/>
  <c r="BA20" i="27" s="1"/>
  <c r="BH20" i="27"/>
  <c r="BJ20" i="27" s="1"/>
  <c r="CR20" i="27"/>
  <c r="CT20" i="27" s="1"/>
  <c r="CI20" i="27"/>
  <c r="CK20" i="27" s="1"/>
  <c r="X16" i="27"/>
  <c r="Z16" i="27" s="1"/>
  <c r="O16" i="27"/>
  <c r="Q16" i="27" s="1"/>
  <c r="AG16" i="27"/>
  <c r="AI16" i="27" s="1"/>
  <c r="BQ16" i="27"/>
  <c r="BS16" i="27" s="1"/>
  <c r="BH16" i="27"/>
  <c r="BJ16" i="27" s="1"/>
  <c r="CR16" i="27"/>
  <c r="CT16" i="27" s="1"/>
  <c r="X12" i="27"/>
  <c r="Z12" i="27" s="1"/>
  <c r="O12" i="27"/>
  <c r="AG12" i="27"/>
  <c r="AI12" i="27" s="1"/>
  <c r="BQ12" i="27"/>
  <c r="BS12" i="27" s="1"/>
  <c r="BH12" i="27"/>
  <c r="BJ12" i="27" s="1"/>
  <c r="CR12" i="27"/>
  <c r="CT12" i="27" s="1"/>
  <c r="AP19" i="27"/>
  <c r="AR19" i="27" s="1"/>
  <c r="BZ19" i="27"/>
  <c r="CB19" i="27" s="1"/>
  <c r="AY19" i="27"/>
  <c r="BA19" i="27" s="1"/>
  <c r="CI19" i="27"/>
  <c r="CK19" i="27" s="1"/>
  <c r="AP15" i="27"/>
  <c r="AR15" i="27" s="1"/>
  <c r="BZ15" i="27"/>
  <c r="CB15" i="27" s="1"/>
  <c r="AY15" i="27"/>
  <c r="BA15" i="27" s="1"/>
  <c r="CI15" i="27"/>
  <c r="CK15" i="27" s="1"/>
  <c r="AP11" i="27"/>
  <c r="AR11" i="27" s="1"/>
  <c r="BZ11" i="27"/>
  <c r="CB11" i="27" s="1"/>
  <c r="AY11" i="27"/>
  <c r="BA11" i="27" s="1"/>
  <c r="CI11" i="27"/>
  <c r="CK11" i="27" s="1"/>
  <c r="F25" i="20"/>
  <c r="H25" i="20" s="1"/>
  <c r="F36" i="25"/>
  <c r="H36" i="25" s="1"/>
  <c r="F37" i="25"/>
  <c r="H37" i="25" s="1"/>
  <c r="F13" i="25"/>
  <c r="H13" i="25" s="1"/>
  <c r="CR40" i="26"/>
  <c r="BH40" i="26"/>
  <c r="AI40" i="26"/>
  <c r="CK40" i="26"/>
  <c r="CB40" i="26"/>
  <c r="AR40" i="26"/>
  <c r="BS40" i="26"/>
  <c r="Z40" i="26"/>
  <c r="Q40" i="26"/>
  <c r="BA40" i="26"/>
  <c r="BQ40" i="26"/>
  <c r="AG40" i="26"/>
  <c r="O40" i="26"/>
  <c r="X40" i="26"/>
  <c r="CI40" i="26"/>
  <c r="AY40" i="26"/>
  <c r="BZ40" i="26"/>
  <c r="AP40" i="26"/>
  <c r="F20" i="25"/>
  <c r="H20" i="25" s="1"/>
  <c r="F35" i="25"/>
  <c r="H35" i="25" s="1"/>
  <c r="F22" i="25"/>
  <c r="H22" i="25" s="1"/>
  <c r="CT9" i="26"/>
  <c r="CT40" i="26" s="1"/>
  <c r="BJ9" i="26"/>
  <c r="BJ40" i="26" s="1"/>
  <c r="F19" i="25"/>
  <c r="H19" i="25" s="1"/>
  <c r="F30" i="25"/>
  <c r="H30" i="25" s="1"/>
  <c r="F24" i="25"/>
  <c r="H24" i="25" s="1"/>
  <c r="F17" i="25"/>
  <c r="H17" i="25" s="1"/>
  <c r="F11" i="25"/>
  <c r="H11" i="25" s="1"/>
  <c r="F31" i="25"/>
  <c r="H31" i="25" s="1"/>
  <c r="F26" i="25"/>
  <c r="H26" i="25" s="1"/>
  <c r="F25" i="25"/>
  <c r="H25" i="25" s="1"/>
  <c r="F21" i="25"/>
  <c r="H21" i="25" s="1"/>
  <c r="F10" i="25"/>
  <c r="H10" i="25" s="1"/>
  <c r="F32" i="25"/>
  <c r="H32" i="25" s="1"/>
  <c r="F29" i="25"/>
  <c r="H29" i="25" s="1"/>
  <c r="F23" i="25"/>
  <c r="H23" i="25" s="1"/>
  <c r="F33" i="25"/>
  <c r="H33" i="25" s="1"/>
  <c r="F15" i="25"/>
  <c r="H15" i="25" s="1"/>
  <c r="F38" i="25"/>
  <c r="H38" i="25" s="1"/>
  <c r="F34" i="25"/>
  <c r="H34" i="25" s="1"/>
  <c r="F27" i="25"/>
  <c r="H27" i="25" s="1"/>
  <c r="F18" i="25"/>
  <c r="H18" i="25" s="1"/>
  <c r="F14" i="25"/>
  <c r="H14" i="25" s="1"/>
  <c r="F12" i="25"/>
  <c r="H12" i="25" s="1"/>
  <c r="F16" i="25"/>
  <c r="H16" i="25" s="1"/>
  <c r="F39" i="25"/>
  <c r="H39" i="25" s="1"/>
  <c r="F28" i="25"/>
  <c r="H28" i="25" s="1"/>
  <c r="AY36" i="25"/>
  <c r="BA36" i="25" s="1"/>
  <c r="CI36" i="25"/>
  <c r="CK36" i="25" s="1"/>
  <c r="AP36" i="25"/>
  <c r="AR36" i="25" s="1"/>
  <c r="BZ36" i="25"/>
  <c r="CB36" i="25" s="1"/>
  <c r="BH37" i="25"/>
  <c r="BJ37" i="25" s="1"/>
  <c r="BZ37" i="25"/>
  <c r="CB37" i="25" s="1"/>
  <c r="BQ37" i="25"/>
  <c r="BS37" i="25" s="1"/>
  <c r="BQ33" i="25"/>
  <c r="BS33" i="25" s="1"/>
  <c r="X33" i="25"/>
  <c r="Z33" i="25" s="1"/>
  <c r="O33" i="25"/>
  <c r="Q33" i="25" s="1"/>
  <c r="CI33" i="25"/>
  <c r="CK33" i="25" s="1"/>
  <c r="AP33" i="25"/>
  <c r="AR33" i="25" s="1"/>
  <c r="BZ33" i="25"/>
  <c r="CB33" i="25" s="1"/>
  <c r="AY31" i="25"/>
  <c r="BA31" i="25" s="1"/>
  <c r="AP31" i="25"/>
  <c r="AR31" i="25" s="1"/>
  <c r="BZ31" i="25"/>
  <c r="CB31" i="25" s="1"/>
  <c r="BH30" i="25"/>
  <c r="BJ30" i="25" s="1"/>
  <c r="CR30" i="25"/>
  <c r="CT30" i="25" s="1"/>
  <c r="X30" i="25"/>
  <c r="Z30" i="25" s="1"/>
  <c r="O30" i="25"/>
  <c r="Q30" i="25" s="1"/>
  <c r="AG30" i="25"/>
  <c r="AI30" i="25" s="1"/>
  <c r="BQ30" i="25"/>
  <c r="BS30" i="25" s="1"/>
  <c r="BQ26" i="25"/>
  <c r="BS26" i="25" s="1"/>
  <c r="X26" i="25"/>
  <c r="Z26" i="25" s="1"/>
  <c r="O26" i="25"/>
  <c r="Q26" i="25" s="1"/>
  <c r="CI26" i="25"/>
  <c r="CK26" i="25" s="1"/>
  <c r="AP26" i="25"/>
  <c r="AR26" i="25" s="1"/>
  <c r="BZ26" i="25"/>
  <c r="CB26" i="25" s="1"/>
  <c r="CR25" i="25"/>
  <c r="CT25" i="25" s="1"/>
  <c r="BZ25" i="25"/>
  <c r="CB25" i="25" s="1"/>
  <c r="O25" i="25"/>
  <c r="Q25" i="25" s="1"/>
  <c r="X25" i="25"/>
  <c r="Z25" i="25" s="1"/>
  <c r="AG25" i="25"/>
  <c r="AI25" i="25" s="1"/>
  <c r="BQ25" i="25"/>
  <c r="BS25" i="25" s="1"/>
  <c r="AY21" i="25"/>
  <c r="BA21" i="25" s="1"/>
  <c r="CI21" i="25"/>
  <c r="CK21" i="25" s="1"/>
  <c r="AP21" i="25"/>
  <c r="AR21" i="25" s="1"/>
  <c r="BZ21" i="25"/>
  <c r="CB21" i="25" s="1"/>
  <c r="BH24" i="25"/>
  <c r="BJ24" i="25" s="1"/>
  <c r="CI24" i="25"/>
  <c r="CK24" i="25" s="1"/>
  <c r="X24" i="25"/>
  <c r="Z24" i="25" s="1"/>
  <c r="O24" i="25"/>
  <c r="Q24" i="25" s="1"/>
  <c r="AG24" i="25"/>
  <c r="AI24" i="25" s="1"/>
  <c r="BQ24" i="25"/>
  <c r="BS24" i="25" s="1"/>
  <c r="BH20" i="25"/>
  <c r="BJ20" i="25" s="1"/>
  <c r="CR20" i="25"/>
  <c r="CT20" i="25" s="1"/>
  <c r="X20" i="25"/>
  <c r="Z20" i="25" s="1"/>
  <c r="O20" i="25"/>
  <c r="Q20" i="25" s="1"/>
  <c r="AG20" i="25"/>
  <c r="AI20" i="25" s="1"/>
  <c r="BQ20" i="25"/>
  <c r="BS20" i="25" s="1"/>
  <c r="AY16" i="25"/>
  <c r="BA16" i="25" s="1"/>
  <c r="BQ16" i="25"/>
  <c r="BS16" i="25" s="1"/>
  <c r="AP16" i="25"/>
  <c r="AR16" i="25" s="1"/>
  <c r="BZ16" i="25"/>
  <c r="CB16" i="25" s="1"/>
  <c r="CR17" i="25"/>
  <c r="CT17" i="25" s="1"/>
  <c r="BZ17" i="25"/>
  <c r="CB17" i="25" s="1"/>
  <c r="O17" i="25"/>
  <c r="Q17" i="25" s="1"/>
  <c r="X17" i="25"/>
  <c r="Z17" i="25" s="1"/>
  <c r="AG17" i="25"/>
  <c r="AI17" i="25" s="1"/>
  <c r="BQ17" i="25"/>
  <c r="BS17" i="25" s="1"/>
  <c r="AY11" i="25"/>
  <c r="BA11" i="25" s="1"/>
  <c r="CI11" i="25"/>
  <c r="CK11" i="25" s="1"/>
  <c r="AP11" i="25"/>
  <c r="AR11" i="25" s="1"/>
  <c r="BZ11" i="25"/>
  <c r="CB11" i="25" s="1"/>
  <c r="AP15" i="25"/>
  <c r="AR15" i="25" s="1"/>
  <c r="CR15" i="25"/>
  <c r="CT15" i="25" s="1"/>
  <c r="X15" i="25"/>
  <c r="Z15" i="25" s="1"/>
  <c r="O15" i="25"/>
  <c r="Q15" i="25" s="1"/>
  <c r="AG15" i="25"/>
  <c r="AI15" i="25" s="1"/>
  <c r="BQ15" i="25"/>
  <c r="BS15" i="25" s="1"/>
  <c r="BH10" i="25"/>
  <c r="BJ10" i="25" s="1"/>
  <c r="CR10" i="25"/>
  <c r="CT10" i="25" s="1"/>
  <c r="X10" i="25"/>
  <c r="Z10" i="25" s="1"/>
  <c r="O10" i="25"/>
  <c r="Q10" i="25" s="1"/>
  <c r="AG10" i="25"/>
  <c r="AI10" i="25" s="1"/>
  <c r="BQ10" i="25"/>
  <c r="BS10" i="25" s="1"/>
  <c r="BQ38" i="25"/>
  <c r="BS38" i="25" s="1"/>
  <c r="X38" i="25"/>
  <c r="Z38" i="25" s="1"/>
  <c r="O38" i="25"/>
  <c r="Q38" i="25" s="1"/>
  <c r="CI38" i="25"/>
  <c r="CK38" i="25" s="1"/>
  <c r="AP38" i="25"/>
  <c r="AR38" i="25" s="1"/>
  <c r="BZ38" i="25"/>
  <c r="CB38" i="25" s="1"/>
  <c r="AP39" i="25"/>
  <c r="AR39" i="25" s="1"/>
  <c r="CR39" i="25"/>
  <c r="CT39" i="25" s="1"/>
  <c r="X39" i="25"/>
  <c r="Z39" i="25" s="1"/>
  <c r="O39" i="25"/>
  <c r="Q39" i="25" s="1"/>
  <c r="AG39" i="25"/>
  <c r="AI39" i="25" s="1"/>
  <c r="BQ39" i="25"/>
  <c r="BS39" i="25" s="1"/>
  <c r="BH35" i="25"/>
  <c r="BJ35" i="25" s="1"/>
  <c r="CR35" i="25"/>
  <c r="CT35" i="25" s="1"/>
  <c r="X35" i="25"/>
  <c r="Z35" i="25" s="1"/>
  <c r="O35" i="25"/>
  <c r="Q35" i="25" s="1"/>
  <c r="AG35" i="25"/>
  <c r="AI35" i="25" s="1"/>
  <c r="BQ35" i="25"/>
  <c r="BS35" i="25" s="1"/>
  <c r="CR32" i="25"/>
  <c r="CT32" i="25" s="1"/>
  <c r="BZ32" i="25"/>
  <c r="CB32" i="25" s="1"/>
  <c r="O32" i="25"/>
  <c r="Q32" i="25" s="1"/>
  <c r="X32" i="25"/>
  <c r="Z32" i="25" s="1"/>
  <c r="AG32" i="25"/>
  <c r="AI32" i="25" s="1"/>
  <c r="BQ32" i="25"/>
  <c r="BS32" i="25" s="1"/>
  <c r="AP34" i="25"/>
  <c r="AR34" i="25" s="1"/>
  <c r="BH34" i="25"/>
  <c r="BJ34" i="25" s="1"/>
  <c r="X34" i="25"/>
  <c r="Z34" i="25" s="1"/>
  <c r="O34" i="25"/>
  <c r="Q34" i="25" s="1"/>
  <c r="AG34" i="25"/>
  <c r="AI34" i="25" s="1"/>
  <c r="BQ34" i="25"/>
  <c r="BS34" i="25" s="1"/>
  <c r="BZ34" i="25"/>
  <c r="CB34" i="25" s="1"/>
  <c r="AY28" i="25"/>
  <c r="BA28" i="25" s="1"/>
  <c r="BQ28" i="25"/>
  <c r="BS28" i="25" s="1"/>
  <c r="AP28" i="25"/>
  <c r="AR28" i="25" s="1"/>
  <c r="BZ28" i="25"/>
  <c r="CB28" i="25" s="1"/>
  <c r="AP29" i="25"/>
  <c r="AR29" i="25" s="1"/>
  <c r="AY29" i="25"/>
  <c r="BA29" i="25" s="1"/>
  <c r="CI29" i="25"/>
  <c r="CK29" i="25" s="1"/>
  <c r="AY23" i="25"/>
  <c r="BA23" i="25" s="1"/>
  <c r="CI23" i="25"/>
  <c r="CK23" i="25" s="1"/>
  <c r="AP23" i="25"/>
  <c r="AR23" i="25" s="1"/>
  <c r="BZ23" i="25"/>
  <c r="CB23" i="25" s="1"/>
  <c r="AP27" i="25"/>
  <c r="AR27" i="25" s="1"/>
  <c r="CR27" i="25"/>
  <c r="CT27" i="25" s="1"/>
  <c r="X27" i="25"/>
  <c r="Z27" i="25" s="1"/>
  <c r="O27" i="25"/>
  <c r="Q27" i="25" s="1"/>
  <c r="AG27" i="25"/>
  <c r="AI27" i="25" s="1"/>
  <c r="BQ27" i="25"/>
  <c r="BS27" i="25" s="1"/>
  <c r="BH22" i="25"/>
  <c r="BJ22" i="25" s="1"/>
  <c r="CR22" i="25"/>
  <c r="CT22" i="25" s="1"/>
  <c r="X22" i="25"/>
  <c r="Z22" i="25" s="1"/>
  <c r="O22" i="25"/>
  <c r="Q22" i="25" s="1"/>
  <c r="AG22" i="25"/>
  <c r="AI22" i="25" s="1"/>
  <c r="BQ22" i="25"/>
  <c r="BS22" i="25" s="1"/>
  <c r="BQ18" i="25"/>
  <c r="BS18" i="25" s="1"/>
  <c r="X18" i="25"/>
  <c r="Z18" i="25" s="1"/>
  <c r="O18" i="25"/>
  <c r="Q18" i="25" s="1"/>
  <c r="CI18" i="25"/>
  <c r="CK18" i="25" s="1"/>
  <c r="AP18" i="25"/>
  <c r="AR18" i="25" s="1"/>
  <c r="BZ18" i="25"/>
  <c r="CB18" i="25" s="1"/>
  <c r="BQ14" i="25"/>
  <c r="BS14" i="25" s="1"/>
  <c r="X14" i="25"/>
  <c r="Z14" i="25" s="1"/>
  <c r="O14" i="25"/>
  <c r="Q14" i="25" s="1"/>
  <c r="CI14" i="25"/>
  <c r="CK14" i="25" s="1"/>
  <c r="AP14" i="25"/>
  <c r="AR14" i="25" s="1"/>
  <c r="BZ14" i="25"/>
  <c r="CB14" i="25" s="1"/>
  <c r="CR13" i="25"/>
  <c r="CT13" i="25" s="1"/>
  <c r="BZ13" i="25"/>
  <c r="CB13" i="25" s="1"/>
  <c r="O13" i="25"/>
  <c r="Q13" i="25" s="1"/>
  <c r="X13" i="25"/>
  <c r="Z13" i="25" s="1"/>
  <c r="AG13" i="25"/>
  <c r="AI13" i="25" s="1"/>
  <c r="BQ13" i="25"/>
  <c r="BS13" i="25" s="1"/>
  <c r="C40" i="25"/>
  <c r="G40" i="25"/>
  <c r="AW40" i="25"/>
  <c r="AZ40" i="25"/>
  <c r="AX40" i="25"/>
  <c r="AV40" i="25"/>
  <c r="AY9" i="25"/>
  <c r="CG40" i="25"/>
  <c r="CJ40" i="25"/>
  <c r="CH40" i="25"/>
  <c r="CF40" i="25"/>
  <c r="CI9" i="25"/>
  <c r="F9" i="25"/>
  <c r="AN40" i="25"/>
  <c r="AQ40" i="25"/>
  <c r="AO40" i="25"/>
  <c r="AM40" i="25"/>
  <c r="AP9" i="25"/>
  <c r="BX40" i="25"/>
  <c r="CA40" i="25"/>
  <c r="BY40" i="25"/>
  <c r="BW40" i="25"/>
  <c r="BZ9" i="25"/>
  <c r="X19" i="25"/>
  <c r="Z19" i="25" s="1"/>
  <c r="O19" i="25"/>
  <c r="Q19" i="25" s="1"/>
  <c r="AG19" i="25"/>
  <c r="AI19" i="25" s="1"/>
  <c r="BQ19" i="25"/>
  <c r="BS19" i="25" s="1"/>
  <c r="AP19" i="25"/>
  <c r="AR19" i="25" s="1"/>
  <c r="BZ19" i="25"/>
  <c r="CB19" i="25" s="1"/>
  <c r="AY12" i="25"/>
  <c r="BA12" i="25" s="1"/>
  <c r="BQ12" i="25"/>
  <c r="BS12" i="25" s="1"/>
  <c r="AP12" i="25"/>
  <c r="AR12" i="25" s="1"/>
  <c r="BZ12" i="25"/>
  <c r="CB12" i="25" s="1"/>
  <c r="X36" i="25"/>
  <c r="Z36" i="25" s="1"/>
  <c r="O36" i="25"/>
  <c r="Q36" i="25" s="1"/>
  <c r="AG36" i="25"/>
  <c r="AI36" i="25" s="1"/>
  <c r="BQ36" i="25"/>
  <c r="BS36" i="25" s="1"/>
  <c r="BH36" i="25"/>
  <c r="BJ36" i="25" s="1"/>
  <c r="CR36" i="25"/>
  <c r="CT36" i="25" s="1"/>
  <c r="AP37" i="25"/>
  <c r="AR37" i="25" s="1"/>
  <c r="CR37" i="25"/>
  <c r="CT37" i="25" s="1"/>
  <c r="X37" i="25"/>
  <c r="Z37" i="25" s="1"/>
  <c r="O37" i="25"/>
  <c r="Q37" i="25" s="1"/>
  <c r="AG37" i="25"/>
  <c r="AI37" i="25" s="1"/>
  <c r="AY37" i="25"/>
  <c r="BA37" i="25" s="1"/>
  <c r="CI37" i="25"/>
  <c r="CK37" i="25" s="1"/>
  <c r="AG33" i="25"/>
  <c r="AI33" i="25" s="1"/>
  <c r="AY33" i="25"/>
  <c r="BA33" i="25" s="1"/>
  <c r="BH33" i="25"/>
  <c r="BJ33" i="25" s="1"/>
  <c r="CR33" i="25"/>
  <c r="CT33" i="25" s="1"/>
  <c r="X31" i="25"/>
  <c r="Z31" i="25" s="1"/>
  <c r="O31" i="25"/>
  <c r="Q31" i="25" s="1"/>
  <c r="AG31" i="25"/>
  <c r="AI31" i="25" s="1"/>
  <c r="CI31" i="25"/>
  <c r="CK31" i="25" s="1"/>
  <c r="BQ31" i="25"/>
  <c r="BS31" i="25" s="1"/>
  <c r="BH31" i="25"/>
  <c r="BJ31" i="25" s="1"/>
  <c r="CR31" i="25"/>
  <c r="CT31" i="25" s="1"/>
  <c r="AP30" i="25"/>
  <c r="AR30" i="25" s="1"/>
  <c r="BZ30" i="25"/>
  <c r="CB30" i="25" s="1"/>
  <c r="AY30" i="25"/>
  <c r="BA30" i="25" s="1"/>
  <c r="CI30" i="25"/>
  <c r="CK30" i="25" s="1"/>
  <c r="AG26" i="25"/>
  <c r="AI26" i="25" s="1"/>
  <c r="AY26" i="25"/>
  <c r="BA26" i="25" s="1"/>
  <c r="BH26" i="25"/>
  <c r="BJ26" i="25" s="1"/>
  <c r="CR26" i="25"/>
  <c r="CT26" i="25" s="1"/>
  <c r="BH25" i="25"/>
  <c r="BJ25" i="25" s="1"/>
  <c r="AP25" i="25"/>
  <c r="AR25" i="25" s="1"/>
  <c r="AY25" i="25"/>
  <c r="BA25" i="25" s="1"/>
  <c r="CI25" i="25"/>
  <c r="CK25" i="25" s="1"/>
  <c r="X21" i="25"/>
  <c r="Z21" i="25" s="1"/>
  <c r="O21" i="25"/>
  <c r="Q21" i="25" s="1"/>
  <c r="AG21" i="25"/>
  <c r="AI21" i="25" s="1"/>
  <c r="BQ21" i="25"/>
  <c r="BS21" i="25" s="1"/>
  <c r="BH21" i="25"/>
  <c r="BJ21" i="25" s="1"/>
  <c r="CR21" i="25"/>
  <c r="CT21" i="25" s="1"/>
  <c r="AP24" i="25"/>
  <c r="AR24" i="25" s="1"/>
  <c r="BZ24" i="25"/>
  <c r="CB24" i="25" s="1"/>
  <c r="AY24" i="25"/>
  <c r="BA24" i="25" s="1"/>
  <c r="CR24" i="25"/>
  <c r="CT24" i="25" s="1"/>
  <c r="AP20" i="25"/>
  <c r="AR20" i="25" s="1"/>
  <c r="BZ20" i="25"/>
  <c r="CB20" i="25" s="1"/>
  <c r="AY20" i="25"/>
  <c r="BA20" i="25" s="1"/>
  <c r="CI20" i="25"/>
  <c r="CK20" i="25" s="1"/>
  <c r="X16" i="25"/>
  <c r="Z16" i="25" s="1"/>
  <c r="O16" i="25"/>
  <c r="Q16" i="25" s="1"/>
  <c r="CI16" i="25"/>
  <c r="CK16" i="25" s="1"/>
  <c r="AG16" i="25"/>
  <c r="AI16" i="25" s="1"/>
  <c r="BH16" i="25"/>
  <c r="BJ16" i="25" s="1"/>
  <c r="CR16" i="25"/>
  <c r="CT16" i="25" s="1"/>
  <c r="BH17" i="25"/>
  <c r="BJ17" i="25" s="1"/>
  <c r="AP17" i="25"/>
  <c r="AR17" i="25" s="1"/>
  <c r="AY17" i="25"/>
  <c r="BA17" i="25" s="1"/>
  <c r="CI17" i="25"/>
  <c r="CK17" i="25" s="1"/>
  <c r="X11" i="25"/>
  <c r="Z11" i="25" s="1"/>
  <c r="O11" i="25"/>
  <c r="Q11" i="25" s="1"/>
  <c r="AG11" i="25"/>
  <c r="AI11" i="25" s="1"/>
  <c r="BQ11" i="25"/>
  <c r="BS11" i="25" s="1"/>
  <c r="BH11" i="25"/>
  <c r="BJ11" i="25" s="1"/>
  <c r="CR11" i="25"/>
  <c r="CT11" i="25" s="1"/>
  <c r="CT4" i="25"/>
  <c r="CB4" i="25"/>
  <c r="BJ4" i="25"/>
  <c r="AR4" i="25"/>
  <c r="CK4" i="25"/>
  <c r="BS4" i="25"/>
  <c r="BA4" i="25"/>
  <c r="AI4" i="25"/>
  <c r="BZ15" i="25"/>
  <c r="CB15" i="25" s="1"/>
  <c r="BH15" i="25"/>
  <c r="BJ15" i="25" s="1"/>
  <c r="AY15" i="25"/>
  <c r="BA15" i="25" s="1"/>
  <c r="CI15" i="25"/>
  <c r="CK15" i="25" s="1"/>
  <c r="AP10" i="25"/>
  <c r="AR10" i="25" s="1"/>
  <c r="BZ10" i="25"/>
  <c r="CB10" i="25" s="1"/>
  <c r="AY10" i="25"/>
  <c r="BA10" i="25" s="1"/>
  <c r="CI10" i="25"/>
  <c r="CK10" i="25" s="1"/>
  <c r="AG38" i="25"/>
  <c r="AI38" i="25" s="1"/>
  <c r="AY38" i="25"/>
  <c r="BA38" i="25" s="1"/>
  <c r="BH38" i="25"/>
  <c r="BJ38" i="25" s="1"/>
  <c r="CR38" i="25"/>
  <c r="CT38" i="25" s="1"/>
  <c r="BZ39" i="25"/>
  <c r="CB39" i="25" s="1"/>
  <c r="BH39" i="25"/>
  <c r="BJ39" i="25" s="1"/>
  <c r="AY39" i="25"/>
  <c r="BA39" i="25" s="1"/>
  <c r="CI39" i="25"/>
  <c r="CK39" i="25" s="1"/>
  <c r="AP35" i="25"/>
  <c r="AR35" i="25" s="1"/>
  <c r="BZ35" i="25"/>
  <c r="CB35" i="25" s="1"/>
  <c r="AY35" i="25"/>
  <c r="BA35" i="25" s="1"/>
  <c r="CI35" i="25"/>
  <c r="CK35" i="25" s="1"/>
  <c r="BH32" i="25"/>
  <c r="BJ32" i="25" s="1"/>
  <c r="AP32" i="25"/>
  <c r="AR32" i="25" s="1"/>
  <c r="AY32" i="25"/>
  <c r="BA32" i="25" s="1"/>
  <c r="CI32" i="25"/>
  <c r="CK32" i="25" s="1"/>
  <c r="AY34" i="25"/>
  <c r="BA34" i="25" s="1"/>
  <c r="CI34" i="25"/>
  <c r="CK34" i="25" s="1"/>
  <c r="CR34" i="25"/>
  <c r="CT34" i="25" s="1"/>
  <c r="X28" i="25"/>
  <c r="Z28" i="25" s="1"/>
  <c r="O28" i="25"/>
  <c r="Q28" i="25" s="1"/>
  <c r="CI28" i="25"/>
  <c r="CK28" i="25" s="1"/>
  <c r="AG28" i="25"/>
  <c r="AI28" i="25" s="1"/>
  <c r="BH28" i="25"/>
  <c r="BJ28" i="25" s="1"/>
  <c r="CR28" i="25"/>
  <c r="CT28" i="25" s="1"/>
  <c r="BH29" i="25"/>
  <c r="BJ29" i="25" s="1"/>
  <c r="BZ29" i="25"/>
  <c r="CB29" i="25" s="1"/>
  <c r="O29" i="25"/>
  <c r="Q29" i="25" s="1"/>
  <c r="X29" i="25"/>
  <c r="Z29" i="25" s="1"/>
  <c r="AG29" i="25"/>
  <c r="AI29" i="25" s="1"/>
  <c r="BQ29" i="25"/>
  <c r="BS29" i="25" s="1"/>
  <c r="CR29" i="25"/>
  <c r="CT29" i="25" s="1"/>
  <c r="X23" i="25"/>
  <c r="Z23" i="25" s="1"/>
  <c r="O23" i="25"/>
  <c r="Q23" i="25" s="1"/>
  <c r="AG23" i="25"/>
  <c r="AI23" i="25" s="1"/>
  <c r="BQ23" i="25"/>
  <c r="BS23" i="25" s="1"/>
  <c r="BH23" i="25"/>
  <c r="BJ23" i="25" s="1"/>
  <c r="CR23" i="25"/>
  <c r="CT23" i="25" s="1"/>
  <c r="BZ27" i="25"/>
  <c r="CB27" i="25" s="1"/>
  <c r="BH27" i="25"/>
  <c r="BJ27" i="25" s="1"/>
  <c r="AY27" i="25"/>
  <c r="BA27" i="25" s="1"/>
  <c r="CI27" i="25"/>
  <c r="CK27" i="25" s="1"/>
  <c r="AP22" i="25"/>
  <c r="AR22" i="25" s="1"/>
  <c r="BZ22" i="25"/>
  <c r="CB22" i="25" s="1"/>
  <c r="AY22" i="25"/>
  <c r="BA22" i="25" s="1"/>
  <c r="CI22" i="25"/>
  <c r="CK22" i="25" s="1"/>
  <c r="AG18" i="25"/>
  <c r="AI18" i="25" s="1"/>
  <c r="AY18" i="25"/>
  <c r="BA18" i="25" s="1"/>
  <c r="BH18" i="25"/>
  <c r="BJ18" i="25" s="1"/>
  <c r="CR18" i="25"/>
  <c r="CT18" i="25" s="1"/>
  <c r="AG14" i="25"/>
  <c r="AI14" i="25" s="1"/>
  <c r="AY14" i="25"/>
  <c r="BA14" i="25" s="1"/>
  <c r="BH14" i="25"/>
  <c r="BJ14" i="25" s="1"/>
  <c r="CR14" i="25"/>
  <c r="CT14" i="25" s="1"/>
  <c r="BH13" i="25"/>
  <c r="BJ13" i="25" s="1"/>
  <c r="AP13" i="25"/>
  <c r="AR13" i="25" s="1"/>
  <c r="AY13" i="25"/>
  <c r="BA13" i="25" s="1"/>
  <c r="CI13" i="25"/>
  <c r="CK13" i="25" s="1"/>
  <c r="E40" i="25"/>
  <c r="V40" i="25"/>
  <c r="Y40" i="25"/>
  <c r="W40" i="25"/>
  <c r="U40" i="25"/>
  <c r="P40" i="25"/>
  <c r="N40" i="25"/>
  <c r="L40" i="25"/>
  <c r="M40" i="25"/>
  <c r="X9" i="25"/>
  <c r="Z9" i="25" s="1"/>
  <c r="O9" i="25"/>
  <c r="AE40" i="25"/>
  <c r="AH40" i="25"/>
  <c r="AF40" i="25"/>
  <c r="AD40" i="25"/>
  <c r="AG9" i="25"/>
  <c r="BO40" i="25"/>
  <c r="BR40" i="25"/>
  <c r="BP40" i="25"/>
  <c r="BN40" i="25"/>
  <c r="BQ9" i="25"/>
  <c r="D40" i="25"/>
  <c r="BF40" i="25"/>
  <c r="BI40" i="25"/>
  <c r="BG40" i="25"/>
  <c r="BE40" i="25"/>
  <c r="BH9" i="25"/>
  <c r="CP40" i="25"/>
  <c r="CS40" i="25"/>
  <c r="CQ40" i="25"/>
  <c r="CO40" i="25"/>
  <c r="CR9" i="25"/>
  <c r="AY19" i="25"/>
  <c r="BA19" i="25" s="1"/>
  <c r="CI19" i="25"/>
  <c r="CK19" i="25" s="1"/>
  <c r="BH19" i="25"/>
  <c r="BJ19" i="25" s="1"/>
  <c r="CR19" i="25"/>
  <c r="CT19" i="25" s="1"/>
  <c r="X12" i="25"/>
  <c r="Z12" i="25" s="1"/>
  <c r="O12" i="25"/>
  <c r="Q12" i="25" s="1"/>
  <c r="CI12" i="25"/>
  <c r="CK12" i="25" s="1"/>
  <c r="AG12" i="25"/>
  <c r="AI12" i="25" s="1"/>
  <c r="BH12" i="25"/>
  <c r="BJ12" i="25" s="1"/>
  <c r="CR12" i="25"/>
  <c r="CT12" i="25" s="1"/>
  <c r="AI40" i="24"/>
  <c r="Q11" i="24"/>
  <c r="BH40" i="24"/>
  <c r="AP40" i="24"/>
  <c r="BQ40" i="24"/>
  <c r="AG40" i="24"/>
  <c r="Q9" i="24"/>
  <c r="BS40" i="24"/>
  <c r="F23" i="23"/>
  <c r="H23" i="23" s="1"/>
  <c r="CT11" i="24"/>
  <c r="BJ11" i="24"/>
  <c r="BJ40" i="24" s="1"/>
  <c r="CB9" i="24"/>
  <c r="AR9" i="24"/>
  <c r="AR40" i="24" s="1"/>
  <c r="F10" i="23"/>
  <c r="H10" i="23" s="1"/>
  <c r="F30" i="23"/>
  <c r="H30" i="23" s="1"/>
  <c r="F27" i="23"/>
  <c r="H27" i="23" s="1"/>
  <c r="F17" i="23"/>
  <c r="H17" i="23" s="1"/>
  <c r="F13" i="23"/>
  <c r="H13" i="23" s="1"/>
  <c r="F32" i="23"/>
  <c r="H32" i="23" s="1"/>
  <c r="F14" i="23"/>
  <c r="H14" i="23" s="1"/>
  <c r="F37" i="23"/>
  <c r="H37" i="23" s="1"/>
  <c r="F36" i="23"/>
  <c r="H36" i="23" s="1"/>
  <c r="F31" i="23"/>
  <c r="H31" i="23" s="1"/>
  <c r="F26" i="23"/>
  <c r="H26" i="23" s="1"/>
  <c r="F22" i="23"/>
  <c r="H22" i="23" s="1"/>
  <c r="F25" i="23"/>
  <c r="H25" i="23" s="1"/>
  <c r="F21" i="23"/>
  <c r="H21" i="23" s="1"/>
  <c r="F15" i="23"/>
  <c r="H15" i="23" s="1"/>
  <c r="F11" i="23"/>
  <c r="H11" i="23" s="1"/>
  <c r="F18" i="23"/>
  <c r="H18" i="23" s="1"/>
  <c r="F34" i="23"/>
  <c r="H34" i="23" s="1"/>
  <c r="F24" i="23"/>
  <c r="H24" i="23" s="1"/>
  <c r="F20" i="23"/>
  <c r="H20" i="23" s="1"/>
  <c r="F16" i="23"/>
  <c r="H16" i="23" s="1"/>
  <c r="F12" i="23"/>
  <c r="H12" i="23" s="1"/>
  <c r="F38" i="23"/>
  <c r="H38" i="23" s="1"/>
  <c r="F39" i="23"/>
  <c r="H39" i="23" s="1"/>
  <c r="F35" i="23"/>
  <c r="H35" i="23" s="1"/>
  <c r="F33" i="23"/>
  <c r="H33" i="23" s="1"/>
  <c r="F29" i="23"/>
  <c r="H29" i="23" s="1"/>
  <c r="F28" i="23"/>
  <c r="H28" i="23" s="1"/>
  <c r="F19" i="23"/>
  <c r="H19" i="23" s="1"/>
  <c r="BH39" i="23"/>
  <c r="BJ39" i="23" s="1"/>
  <c r="BZ39" i="23"/>
  <c r="CB39" i="23" s="1"/>
  <c r="O39" i="23"/>
  <c r="Q39" i="23" s="1"/>
  <c r="X39" i="23"/>
  <c r="Z39" i="23" s="1"/>
  <c r="AG39" i="23"/>
  <c r="AI39" i="23" s="1"/>
  <c r="BQ39" i="23"/>
  <c r="BS39" i="23" s="1"/>
  <c r="CR39" i="23"/>
  <c r="CT39" i="23" s="1"/>
  <c r="X35" i="23"/>
  <c r="Z35" i="23" s="1"/>
  <c r="O35" i="23"/>
  <c r="Q35" i="23" s="1"/>
  <c r="CI35" i="23"/>
  <c r="CK35" i="23" s="1"/>
  <c r="AG35" i="23"/>
  <c r="AI35" i="23" s="1"/>
  <c r="BH35" i="23"/>
  <c r="BJ35" i="23" s="1"/>
  <c r="CR35" i="23"/>
  <c r="CT35" i="23" s="1"/>
  <c r="X33" i="23"/>
  <c r="Z33" i="23" s="1"/>
  <c r="O33" i="23"/>
  <c r="Q33" i="23" s="1"/>
  <c r="AG33" i="23"/>
  <c r="AI33" i="23" s="1"/>
  <c r="BQ33" i="23"/>
  <c r="BS33" i="23" s="1"/>
  <c r="BH33" i="23"/>
  <c r="BJ33" i="23" s="1"/>
  <c r="CR33" i="23"/>
  <c r="CT33" i="23" s="1"/>
  <c r="X29" i="23"/>
  <c r="Z29" i="23" s="1"/>
  <c r="O29" i="23"/>
  <c r="Q29" i="23" s="1"/>
  <c r="AG29" i="23"/>
  <c r="AI29" i="23" s="1"/>
  <c r="BQ29" i="23"/>
  <c r="BS29" i="23" s="1"/>
  <c r="BH29" i="23"/>
  <c r="BJ29" i="23" s="1"/>
  <c r="CR29" i="23"/>
  <c r="CT29" i="23" s="1"/>
  <c r="AP32" i="23"/>
  <c r="AR32" i="23" s="1"/>
  <c r="BZ32" i="23"/>
  <c r="CB32" i="23" s="1"/>
  <c r="AY32" i="23"/>
  <c r="BA32" i="23" s="1"/>
  <c r="CI32" i="23"/>
  <c r="CK32" i="23" s="1"/>
  <c r="X26" i="23"/>
  <c r="Z26" i="23" s="1"/>
  <c r="O26" i="23"/>
  <c r="Q26" i="23" s="1"/>
  <c r="AG26" i="23"/>
  <c r="AI26" i="23" s="1"/>
  <c r="BQ26" i="23"/>
  <c r="BS26" i="23" s="1"/>
  <c r="BH26" i="23"/>
  <c r="BJ26" i="23" s="1"/>
  <c r="CR26" i="23"/>
  <c r="CT26" i="23" s="1"/>
  <c r="X22" i="23"/>
  <c r="Z22" i="23" s="1"/>
  <c r="O22" i="23"/>
  <c r="Q22" i="23" s="1"/>
  <c r="AG22" i="23"/>
  <c r="AI22" i="23" s="1"/>
  <c r="BQ22" i="23"/>
  <c r="BS22" i="23" s="1"/>
  <c r="BH22" i="23"/>
  <c r="BJ22" i="23" s="1"/>
  <c r="CR22" i="23"/>
  <c r="CT22" i="23" s="1"/>
  <c r="BZ28" i="23"/>
  <c r="CB28" i="23" s="1"/>
  <c r="BH28" i="23"/>
  <c r="BJ28" i="23" s="1"/>
  <c r="AY28" i="23"/>
  <c r="BA28" i="23" s="1"/>
  <c r="CI28" i="23"/>
  <c r="CK28" i="23" s="1"/>
  <c r="AP25" i="23"/>
  <c r="AR25" i="23" s="1"/>
  <c r="BZ25" i="23"/>
  <c r="CB25" i="23" s="1"/>
  <c r="AY25" i="23"/>
  <c r="BA25" i="23" s="1"/>
  <c r="CI25" i="23"/>
  <c r="CK25" i="23" s="1"/>
  <c r="AP21" i="23"/>
  <c r="AR21" i="23" s="1"/>
  <c r="BZ21" i="23"/>
  <c r="CB21" i="23" s="1"/>
  <c r="AY21" i="23"/>
  <c r="BA21" i="23" s="1"/>
  <c r="CI21" i="23"/>
  <c r="CK21" i="23" s="1"/>
  <c r="X15" i="23"/>
  <c r="Z15" i="23" s="1"/>
  <c r="O15" i="23"/>
  <c r="Q15" i="23" s="1"/>
  <c r="AG15" i="23"/>
  <c r="AI15" i="23" s="1"/>
  <c r="BQ15" i="23"/>
  <c r="BS15" i="23" s="1"/>
  <c r="BH15" i="23"/>
  <c r="BJ15" i="23" s="1"/>
  <c r="CR15" i="23"/>
  <c r="CT15" i="23" s="1"/>
  <c r="X11" i="23"/>
  <c r="Z11" i="23" s="1"/>
  <c r="O11" i="23"/>
  <c r="Q11" i="23" s="1"/>
  <c r="AG11" i="23"/>
  <c r="AI11" i="23" s="1"/>
  <c r="BQ11" i="23"/>
  <c r="BS11" i="23" s="1"/>
  <c r="BH11" i="23"/>
  <c r="BJ11" i="23" s="1"/>
  <c r="CR11" i="23"/>
  <c r="CT11" i="23" s="1"/>
  <c r="CT4" i="23"/>
  <c r="CB4" i="23"/>
  <c r="BJ4" i="23"/>
  <c r="AR4" i="23"/>
  <c r="CK4" i="23"/>
  <c r="BS4" i="23"/>
  <c r="BA4" i="23"/>
  <c r="AI4" i="23"/>
  <c r="AP18" i="23"/>
  <c r="AR18" i="23" s="1"/>
  <c r="BZ18" i="23"/>
  <c r="CB18" i="23" s="1"/>
  <c r="X18" i="23"/>
  <c r="Z18" i="23" s="1"/>
  <c r="O18" i="23"/>
  <c r="Q18" i="23" s="1"/>
  <c r="AG18" i="23"/>
  <c r="AI18" i="23" s="1"/>
  <c r="BQ18" i="23"/>
  <c r="BS18" i="23" s="1"/>
  <c r="CR18" i="23"/>
  <c r="CT18" i="23" s="1"/>
  <c r="AP14" i="23"/>
  <c r="AR14" i="23" s="1"/>
  <c r="BZ14" i="23"/>
  <c r="CB14" i="23" s="1"/>
  <c r="AY14" i="23"/>
  <c r="BA14" i="23" s="1"/>
  <c r="CI14" i="23"/>
  <c r="CK14" i="23" s="1"/>
  <c r="AP10" i="23"/>
  <c r="AR10" i="23" s="1"/>
  <c r="BZ10" i="23"/>
  <c r="CB10" i="23" s="1"/>
  <c r="AY10" i="23"/>
  <c r="BA10" i="23" s="1"/>
  <c r="CI10" i="23"/>
  <c r="CK10" i="23" s="1"/>
  <c r="X38" i="23"/>
  <c r="Z38" i="23" s="1"/>
  <c r="O38" i="23"/>
  <c r="Q38" i="23" s="1"/>
  <c r="CI38" i="23"/>
  <c r="CK38" i="23" s="1"/>
  <c r="AG38" i="23"/>
  <c r="AI38" i="23" s="1"/>
  <c r="BH38" i="23"/>
  <c r="BJ38" i="23" s="1"/>
  <c r="CR38" i="23"/>
  <c r="CT38" i="23" s="1"/>
  <c r="X37" i="23"/>
  <c r="Z37" i="23" s="1"/>
  <c r="O37" i="23"/>
  <c r="Q37" i="23" s="1"/>
  <c r="AG37" i="23"/>
  <c r="AI37" i="23" s="1"/>
  <c r="BH37" i="23"/>
  <c r="BJ37" i="23" s="1"/>
  <c r="AY37" i="23"/>
  <c r="BA37" i="23" s="1"/>
  <c r="CI37" i="23"/>
  <c r="CK37" i="23" s="1"/>
  <c r="AP36" i="23"/>
  <c r="AR36" i="23" s="1"/>
  <c r="BZ36" i="23"/>
  <c r="CB36" i="23" s="1"/>
  <c r="AY36" i="23"/>
  <c r="BA36" i="23" s="1"/>
  <c r="CI36" i="23"/>
  <c r="CK36" i="23" s="1"/>
  <c r="X31" i="23"/>
  <c r="Z31" i="23" s="1"/>
  <c r="O31" i="23"/>
  <c r="Q31" i="23" s="1"/>
  <c r="AG31" i="23"/>
  <c r="AI31" i="23" s="1"/>
  <c r="BQ31" i="23"/>
  <c r="BS31" i="23" s="1"/>
  <c r="BH31" i="23"/>
  <c r="BJ31" i="23" s="1"/>
  <c r="CR31" i="23"/>
  <c r="CT31" i="23" s="1"/>
  <c r="AP34" i="23"/>
  <c r="AR34" i="23" s="1"/>
  <c r="AY34" i="23"/>
  <c r="BA34" i="23" s="1"/>
  <c r="CR34" i="23"/>
  <c r="CT34" i="23" s="1"/>
  <c r="CI34" i="23"/>
  <c r="CK34" i="23" s="1"/>
  <c r="AP30" i="23"/>
  <c r="AR30" i="23" s="1"/>
  <c r="BZ30" i="23"/>
  <c r="CB30" i="23" s="1"/>
  <c r="AY30" i="23"/>
  <c r="BA30" i="23" s="1"/>
  <c r="CI30" i="23"/>
  <c r="CK30" i="23" s="1"/>
  <c r="X24" i="23"/>
  <c r="Z24" i="23" s="1"/>
  <c r="O24" i="23"/>
  <c r="Q24" i="23" s="1"/>
  <c r="AG24" i="23"/>
  <c r="AI24" i="23" s="1"/>
  <c r="BQ24" i="23"/>
  <c r="BS24" i="23" s="1"/>
  <c r="BH24" i="23"/>
  <c r="BJ24" i="23" s="1"/>
  <c r="CR24" i="23"/>
  <c r="CT24" i="23" s="1"/>
  <c r="X20" i="23"/>
  <c r="Z20" i="23" s="1"/>
  <c r="O20" i="23"/>
  <c r="Q20" i="23" s="1"/>
  <c r="AG20" i="23"/>
  <c r="AI20" i="23" s="1"/>
  <c r="BQ20" i="23"/>
  <c r="BS20" i="23" s="1"/>
  <c r="BH20" i="23"/>
  <c r="BJ20" i="23" s="1"/>
  <c r="CR20" i="23"/>
  <c r="CT20" i="23" s="1"/>
  <c r="AG27" i="23"/>
  <c r="AI27" i="23" s="1"/>
  <c r="AY27" i="23"/>
  <c r="BA27" i="23" s="1"/>
  <c r="BH27" i="23"/>
  <c r="BJ27" i="23" s="1"/>
  <c r="CR27" i="23"/>
  <c r="CT27" i="23" s="1"/>
  <c r="AP23" i="23"/>
  <c r="AR23" i="23" s="1"/>
  <c r="BZ23" i="23"/>
  <c r="CB23" i="23" s="1"/>
  <c r="AY23" i="23"/>
  <c r="BA23" i="23" s="1"/>
  <c r="CI23" i="23"/>
  <c r="CK23" i="23" s="1"/>
  <c r="X17" i="23"/>
  <c r="Z17" i="23" s="1"/>
  <c r="O17" i="23"/>
  <c r="Q17" i="23" s="1"/>
  <c r="AG17" i="23"/>
  <c r="AI17" i="23" s="1"/>
  <c r="BQ17" i="23"/>
  <c r="BS17" i="23" s="1"/>
  <c r="BH17" i="23"/>
  <c r="BJ17" i="23" s="1"/>
  <c r="CR17" i="23"/>
  <c r="CT17" i="23" s="1"/>
  <c r="X13" i="23"/>
  <c r="Z13" i="23" s="1"/>
  <c r="O13" i="23"/>
  <c r="Q13" i="23" s="1"/>
  <c r="AG13" i="23"/>
  <c r="AI13" i="23" s="1"/>
  <c r="BQ13" i="23"/>
  <c r="BS13" i="23" s="1"/>
  <c r="BH13" i="23"/>
  <c r="BJ13" i="23" s="1"/>
  <c r="CR13" i="23"/>
  <c r="CT13" i="23" s="1"/>
  <c r="E40" i="23"/>
  <c r="V40" i="23"/>
  <c r="M40" i="23"/>
  <c r="Y40" i="23"/>
  <c r="W40" i="23"/>
  <c r="U40" i="23"/>
  <c r="P40" i="23"/>
  <c r="N40" i="23"/>
  <c r="L40" i="23"/>
  <c r="X9" i="23"/>
  <c r="Z9" i="23" s="1"/>
  <c r="O9" i="23"/>
  <c r="Q9" i="23" s="1"/>
  <c r="AE40" i="23"/>
  <c r="AH40" i="23"/>
  <c r="AF40" i="23"/>
  <c r="AD40" i="23"/>
  <c r="AG9" i="23"/>
  <c r="AI9" i="23" s="1"/>
  <c r="BO40" i="23"/>
  <c r="BR40" i="23"/>
  <c r="BP40" i="23"/>
  <c r="BN40" i="23"/>
  <c r="BQ9" i="23"/>
  <c r="BS9" i="23" s="1"/>
  <c r="D40" i="23"/>
  <c r="BF40" i="23"/>
  <c r="BI40" i="23"/>
  <c r="BG40" i="23"/>
  <c r="BE40" i="23"/>
  <c r="BH9" i="23"/>
  <c r="CP40" i="23"/>
  <c r="CS40" i="23"/>
  <c r="CQ40" i="23"/>
  <c r="CO40" i="23"/>
  <c r="CR9" i="23"/>
  <c r="BZ19" i="23"/>
  <c r="CB19" i="23" s="1"/>
  <c r="BH19" i="23"/>
  <c r="BJ19" i="23" s="1"/>
  <c r="AY19" i="23"/>
  <c r="BA19" i="23" s="1"/>
  <c r="CI19" i="23"/>
  <c r="CK19" i="23" s="1"/>
  <c r="AP16" i="23"/>
  <c r="AR16" i="23" s="1"/>
  <c r="BZ16" i="23"/>
  <c r="CB16" i="23" s="1"/>
  <c r="AY16" i="23"/>
  <c r="BA16" i="23" s="1"/>
  <c r="CI16" i="23"/>
  <c r="CK16" i="23" s="1"/>
  <c r="AP12" i="23"/>
  <c r="AR12" i="23" s="1"/>
  <c r="BZ12" i="23"/>
  <c r="CB12" i="23" s="1"/>
  <c r="AY12" i="23"/>
  <c r="BA12" i="23" s="1"/>
  <c r="CI12" i="23"/>
  <c r="CK12" i="23" s="1"/>
  <c r="AP39" i="23"/>
  <c r="AR39" i="23" s="1"/>
  <c r="AY39" i="23"/>
  <c r="BA39" i="23" s="1"/>
  <c r="CI39" i="23"/>
  <c r="CK39" i="23" s="1"/>
  <c r="AY35" i="23"/>
  <c r="BA35" i="23" s="1"/>
  <c r="BQ35" i="23"/>
  <c r="BS35" i="23" s="1"/>
  <c r="AP35" i="23"/>
  <c r="AR35" i="23" s="1"/>
  <c r="BZ35" i="23"/>
  <c r="CB35" i="23" s="1"/>
  <c r="AY33" i="23"/>
  <c r="BA33" i="23" s="1"/>
  <c r="CI33" i="23"/>
  <c r="CK33" i="23" s="1"/>
  <c r="AP33" i="23"/>
  <c r="AR33" i="23" s="1"/>
  <c r="BZ33" i="23"/>
  <c r="CB33" i="23" s="1"/>
  <c r="AY29" i="23"/>
  <c r="BA29" i="23" s="1"/>
  <c r="CI29" i="23"/>
  <c r="CK29" i="23" s="1"/>
  <c r="AP29" i="23"/>
  <c r="AR29" i="23" s="1"/>
  <c r="BZ29" i="23"/>
  <c r="CB29" i="23" s="1"/>
  <c r="BH32" i="23"/>
  <c r="BJ32" i="23" s="1"/>
  <c r="CR32" i="23"/>
  <c r="CT32" i="23" s="1"/>
  <c r="X32" i="23"/>
  <c r="Z32" i="23" s="1"/>
  <c r="O32" i="23"/>
  <c r="Q32" i="23" s="1"/>
  <c r="AG32" i="23"/>
  <c r="AI32" i="23" s="1"/>
  <c r="BQ32" i="23"/>
  <c r="BS32" i="23" s="1"/>
  <c r="AY26" i="23"/>
  <c r="BA26" i="23" s="1"/>
  <c r="CI26" i="23"/>
  <c r="CK26" i="23" s="1"/>
  <c r="AP26" i="23"/>
  <c r="AR26" i="23" s="1"/>
  <c r="BZ26" i="23"/>
  <c r="CB26" i="23" s="1"/>
  <c r="AY22" i="23"/>
  <c r="BA22" i="23" s="1"/>
  <c r="CI22" i="23"/>
  <c r="CK22" i="23" s="1"/>
  <c r="AP22" i="23"/>
  <c r="AR22" i="23" s="1"/>
  <c r="BZ22" i="23"/>
  <c r="CB22" i="23" s="1"/>
  <c r="AP28" i="23"/>
  <c r="AR28" i="23" s="1"/>
  <c r="CR28" i="23"/>
  <c r="CT28" i="23" s="1"/>
  <c r="X28" i="23"/>
  <c r="Z28" i="23" s="1"/>
  <c r="O28" i="23"/>
  <c r="Q28" i="23" s="1"/>
  <c r="AG28" i="23"/>
  <c r="AI28" i="23" s="1"/>
  <c r="BQ28" i="23"/>
  <c r="BS28" i="23" s="1"/>
  <c r="BH25" i="23"/>
  <c r="BJ25" i="23" s="1"/>
  <c r="CR25" i="23"/>
  <c r="CT25" i="23" s="1"/>
  <c r="X25" i="23"/>
  <c r="Z25" i="23" s="1"/>
  <c r="O25" i="23"/>
  <c r="Q25" i="23" s="1"/>
  <c r="AG25" i="23"/>
  <c r="AI25" i="23" s="1"/>
  <c r="BQ25" i="23"/>
  <c r="BS25" i="23" s="1"/>
  <c r="BH21" i="23"/>
  <c r="BJ21" i="23" s="1"/>
  <c r="CR21" i="23"/>
  <c r="CT21" i="23" s="1"/>
  <c r="X21" i="23"/>
  <c r="Z21" i="23" s="1"/>
  <c r="O21" i="23"/>
  <c r="Q21" i="23" s="1"/>
  <c r="AG21" i="23"/>
  <c r="AI21" i="23" s="1"/>
  <c r="BQ21" i="23"/>
  <c r="BS21" i="23" s="1"/>
  <c r="AY15" i="23"/>
  <c r="BA15" i="23" s="1"/>
  <c r="CI15" i="23"/>
  <c r="CK15" i="23" s="1"/>
  <c r="AP15" i="23"/>
  <c r="AR15" i="23" s="1"/>
  <c r="BZ15" i="23"/>
  <c r="CB15" i="23" s="1"/>
  <c r="AY11" i="23"/>
  <c r="BA11" i="23" s="1"/>
  <c r="CI11" i="23"/>
  <c r="CK11" i="23" s="1"/>
  <c r="AP11" i="23"/>
  <c r="AR11" i="23" s="1"/>
  <c r="BZ11" i="23"/>
  <c r="CB11" i="23" s="1"/>
  <c r="BH18" i="23"/>
  <c r="BJ18" i="23" s="1"/>
  <c r="AY18" i="23"/>
  <c r="BA18" i="23" s="1"/>
  <c r="CI18" i="23"/>
  <c r="CK18" i="23" s="1"/>
  <c r="BH14" i="23"/>
  <c r="BJ14" i="23" s="1"/>
  <c r="CR14" i="23"/>
  <c r="CT14" i="23" s="1"/>
  <c r="X14" i="23"/>
  <c r="Z14" i="23" s="1"/>
  <c r="O14" i="23"/>
  <c r="Q14" i="23" s="1"/>
  <c r="AG14" i="23"/>
  <c r="AI14" i="23" s="1"/>
  <c r="BQ14" i="23"/>
  <c r="BS14" i="23" s="1"/>
  <c r="BH10" i="23"/>
  <c r="BJ10" i="23" s="1"/>
  <c r="CR10" i="23"/>
  <c r="CT10" i="23" s="1"/>
  <c r="X10" i="23"/>
  <c r="Z10" i="23" s="1"/>
  <c r="O10" i="23"/>
  <c r="AG10" i="23"/>
  <c r="BQ10" i="23"/>
  <c r="AY38" i="23"/>
  <c r="BA38" i="23" s="1"/>
  <c r="BQ38" i="23"/>
  <c r="BS38" i="23" s="1"/>
  <c r="AP38" i="23"/>
  <c r="AR38" i="23" s="1"/>
  <c r="BZ38" i="23"/>
  <c r="CB38" i="23" s="1"/>
  <c r="BZ37" i="23"/>
  <c r="CB37" i="23" s="1"/>
  <c r="AP37" i="23"/>
  <c r="AR37" i="23" s="1"/>
  <c r="CR37" i="23"/>
  <c r="CT37" i="23" s="1"/>
  <c r="BQ37" i="23"/>
  <c r="BS37" i="23" s="1"/>
  <c r="BH36" i="23"/>
  <c r="BJ36" i="23" s="1"/>
  <c r="CR36" i="23"/>
  <c r="CT36" i="23" s="1"/>
  <c r="O36" i="23"/>
  <c r="Q36" i="23" s="1"/>
  <c r="X36" i="23"/>
  <c r="Z36" i="23" s="1"/>
  <c r="AG36" i="23"/>
  <c r="AI36" i="23" s="1"/>
  <c r="BQ36" i="23"/>
  <c r="BS36" i="23" s="1"/>
  <c r="AY31" i="23"/>
  <c r="BA31" i="23" s="1"/>
  <c r="CI31" i="23"/>
  <c r="CK31" i="23" s="1"/>
  <c r="AP31" i="23"/>
  <c r="AR31" i="23" s="1"/>
  <c r="BZ31" i="23"/>
  <c r="CB31" i="23" s="1"/>
  <c r="BZ34" i="23"/>
  <c r="CB34" i="23" s="1"/>
  <c r="X34" i="23"/>
  <c r="Z34" i="23" s="1"/>
  <c r="O34" i="23"/>
  <c r="Q34" i="23" s="1"/>
  <c r="AG34" i="23"/>
  <c r="AI34" i="23" s="1"/>
  <c r="BH34" i="23"/>
  <c r="BJ34" i="23" s="1"/>
  <c r="BQ34" i="23"/>
  <c r="BS34" i="23" s="1"/>
  <c r="BH30" i="23"/>
  <c r="BJ30" i="23" s="1"/>
  <c r="CR30" i="23"/>
  <c r="CT30" i="23" s="1"/>
  <c r="X30" i="23"/>
  <c r="Z30" i="23" s="1"/>
  <c r="O30" i="23"/>
  <c r="Q30" i="23" s="1"/>
  <c r="AG30" i="23"/>
  <c r="AI30" i="23" s="1"/>
  <c r="BQ30" i="23"/>
  <c r="BS30" i="23" s="1"/>
  <c r="AY24" i="23"/>
  <c r="BA24" i="23" s="1"/>
  <c r="CI24" i="23"/>
  <c r="CK24" i="23" s="1"/>
  <c r="AP24" i="23"/>
  <c r="AR24" i="23" s="1"/>
  <c r="BZ24" i="23"/>
  <c r="CB24" i="23" s="1"/>
  <c r="AY20" i="23"/>
  <c r="BA20" i="23" s="1"/>
  <c r="CI20" i="23"/>
  <c r="CK20" i="23" s="1"/>
  <c r="AP20" i="23"/>
  <c r="AR20" i="23" s="1"/>
  <c r="BZ20" i="23"/>
  <c r="CB20" i="23" s="1"/>
  <c r="BQ27" i="23"/>
  <c r="BS27" i="23" s="1"/>
  <c r="X27" i="23"/>
  <c r="Z27" i="23" s="1"/>
  <c r="O27" i="23"/>
  <c r="Q27" i="23" s="1"/>
  <c r="CI27" i="23"/>
  <c r="CK27" i="23" s="1"/>
  <c r="AP27" i="23"/>
  <c r="AR27" i="23" s="1"/>
  <c r="BZ27" i="23"/>
  <c r="CB27" i="23" s="1"/>
  <c r="BH23" i="23"/>
  <c r="BJ23" i="23" s="1"/>
  <c r="CR23" i="23"/>
  <c r="CT23" i="23" s="1"/>
  <c r="X23" i="23"/>
  <c r="Z23" i="23" s="1"/>
  <c r="O23" i="23"/>
  <c r="Q23" i="23" s="1"/>
  <c r="AG23" i="23"/>
  <c r="AI23" i="23" s="1"/>
  <c r="BQ23" i="23"/>
  <c r="BS23" i="23" s="1"/>
  <c r="AY17" i="23"/>
  <c r="BA17" i="23" s="1"/>
  <c r="CI17" i="23"/>
  <c r="CK17" i="23" s="1"/>
  <c r="AP17" i="23"/>
  <c r="AR17" i="23" s="1"/>
  <c r="BZ17" i="23"/>
  <c r="CB17" i="23" s="1"/>
  <c r="AY13" i="23"/>
  <c r="BA13" i="23" s="1"/>
  <c r="CI13" i="23"/>
  <c r="CK13" i="23" s="1"/>
  <c r="AP13" i="23"/>
  <c r="AR13" i="23" s="1"/>
  <c r="BZ13" i="23"/>
  <c r="CB13" i="23" s="1"/>
  <c r="C40" i="23"/>
  <c r="G40" i="23"/>
  <c r="AW40" i="23"/>
  <c r="AZ40" i="23"/>
  <c r="AX40" i="23"/>
  <c r="AV40" i="23"/>
  <c r="AY9" i="23"/>
  <c r="CG40" i="23"/>
  <c r="CJ40" i="23"/>
  <c r="CH40" i="23"/>
  <c r="CF40" i="23"/>
  <c r="CI9" i="23"/>
  <c r="F9" i="23"/>
  <c r="AN40" i="23"/>
  <c r="AQ40" i="23"/>
  <c r="AO40" i="23"/>
  <c r="AM40" i="23"/>
  <c r="AP9" i="23"/>
  <c r="BX40" i="23"/>
  <c r="CA40" i="23"/>
  <c r="BY40" i="23"/>
  <c r="BW40" i="23"/>
  <c r="BZ9" i="23"/>
  <c r="AP19" i="23"/>
  <c r="AR19" i="23" s="1"/>
  <c r="CR19" i="23"/>
  <c r="CT19" i="23" s="1"/>
  <c r="X19" i="23"/>
  <c r="Z19" i="23" s="1"/>
  <c r="O19" i="23"/>
  <c r="Q19" i="23" s="1"/>
  <c r="AG19" i="23"/>
  <c r="AI19" i="23" s="1"/>
  <c r="BQ19" i="23"/>
  <c r="BS19" i="23" s="1"/>
  <c r="BH16" i="23"/>
  <c r="BJ16" i="23" s="1"/>
  <c r="CR16" i="23"/>
  <c r="CT16" i="23" s="1"/>
  <c r="X16" i="23"/>
  <c r="Z16" i="23" s="1"/>
  <c r="O16" i="23"/>
  <c r="Q16" i="23" s="1"/>
  <c r="AG16" i="23"/>
  <c r="AI16" i="23" s="1"/>
  <c r="BQ16" i="23"/>
  <c r="BS16" i="23" s="1"/>
  <c r="BH12" i="23"/>
  <c r="BJ12" i="23" s="1"/>
  <c r="CR12" i="23"/>
  <c r="CT12" i="23" s="1"/>
  <c r="X12" i="23"/>
  <c r="Z12" i="23" s="1"/>
  <c r="O12" i="23"/>
  <c r="Q12" i="23" s="1"/>
  <c r="AG12" i="23"/>
  <c r="AI12" i="23" s="1"/>
  <c r="BQ12" i="23"/>
  <c r="BS12" i="23" s="1"/>
  <c r="F25" i="21"/>
  <c r="H25" i="21" s="1"/>
  <c r="F21" i="21"/>
  <c r="H21" i="21" s="1"/>
  <c r="F18" i="21"/>
  <c r="H18" i="21" s="1"/>
  <c r="F14" i="21"/>
  <c r="H14" i="21" s="1"/>
  <c r="BA40" i="22"/>
  <c r="CK40" i="22"/>
  <c r="AP40" i="22"/>
  <c r="CI40" i="22"/>
  <c r="AY40" i="22"/>
  <c r="CB9" i="22"/>
  <c r="AR9" i="22"/>
  <c r="AR40" i="22" s="1"/>
  <c r="BS9" i="22"/>
  <c r="AI9" i="22"/>
  <c r="Q9" i="22"/>
  <c r="CT9" i="22"/>
  <c r="BJ9" i="22"/>
  <c r="F39" i="21"/>
  <c r="H39" i="21" s="1"/>
  <c r="F38" i="21"/>
  <c r="H38" i="21" s="1"/>
  <c r="F32" i="21"/>
  <c r="H32" i="21" s="1"/>
  <c r="F15" i="21"/>
  <c r="H15" i="21" s="1"/>
  <c r="F28" i="21"/>
  <c r="H28" i="21" s="1"/>
  <c r="F10" i="21"/>
  <c r="H10" i="21" s="1"/>
  <c r="F35" i="21"/>
  <c r="H35" i="21" s="1"/>
  <c r="F31" i="21"/>
  <c r="H31" i="21" s="1"/>
  <c r="F34" i="21"/>
  <c r="H34" i="21" s="1"/>
  <c r="F30" i="21"/>
  <c r="H30" i="21" s="1"/>
  <c r="F27" i="21"/>
  <c r="H27" i="21" s="1"/>
  <c r="F24" i="21"/>
  <c r="H24" i="21" s="1"/>
  <c r="F20" i="21"/>
  <c r="H20" i="21" s="1"/>
  <c r="F23" i="21"/>
  <c r="H23" i="21" s="1"/>
  <c r="F19" i="21"/>
  <c r="H19" i="21" s="1"/>
  <c r="F16" i="21"/>
  <c r="H16" i="21" s="1"/>
  <c r="F12" i="21"/>
  <c r="H12" i="21" s="1"/>
  <c r="F17" i="21"/>
  <c r="H17" i="21" s="1"/>
  <c r="F13" i="21"/>
  <c r="H13" i="21" s="1"/>
  <c r="F9" i="21"/>
  <c r="F36" i="21"/>
  <c r="H36" i="21" s="1"/>
  <c r="F37" i="21"/>
  <c r="H37" i="21" s="1"/>
  <c r="F33" i="21"/>
  <c r="H33" i="21" s="1"/>
  <c r="F29" i="21"/>
  <c r="H29" i="21" s="1"/>
  <c r="F26" i="21"/>
  <c r="H26" i="21" s="1"/>
  <c r="F22" i="21"/>
  <c r="H22" i="21" s="1"/>
  <c r="F11" i="21"/>
  <c r="H11" i="21" s="1"/>
  <c r="H9" i="21"/>
  <c r="AG38" i="21"/>
  <c r="AI38" i="21" s="1"/>
  <c r="AY38" i="21"/>
  <c r="BA38" i="21" s="1"/>
  <c r="BH38" i="21"/>
  <c r="BJ38" i="21" s="1"/>
  <c r="CR38" i="21"/>
  <c r="CT38" i="21" s="1"/>
  <c r="BZ39" i="21"/>
  <c r="CB39" i="21" s="1"/>
  <c r="BH39" i="21"/>
  <c r="BJ39" i="21" s="1"/>
  <c r="AY39" i="21"/>
  <c r="BA39" i="21" s="1"/>
  <c r="CI39" i="21"/>
  <c r="CK39" i="21" s="1"/>
  <c r="AP35" i="21"/>
  <c r="AR35" i="21" s="1"/>
  <c r="BZ35" i="21"/>
  <c r="CB35" i="21" s="1"/>
  <c r="AY35" i="21"/>
  <c r="BA35" i="21" s="1"/>
  <c r="CI35" i="21"/>
  <c r="CK35" i="21" s="1"/>
  <c r="X31" i="21"/>
  <c r="Z31" i="21" s="1"/>
  <c r="O31" i="21"/>
  <c r="Q31" i="21" s="1"/>
  <c r="AG31" i="21"/>
  <c r="AI31" i="21" s="1"/>
  <c r="BQ31" i="21"/>
  <c r="BS31" i="21" s="1"/>
  <c r="BH31" i="21"/>
  <c r="BJ31" i="21" s="1"/>
  <c r="CR31" i="21"/>
  <c r="CT31" i="21" s="1"/>
  <c r="AP34" i="21"/>
  <c r="AR34" i="21" s="1"/>
  <c r="AY34" i="21"/>
  <c r="BA34" i="21" s="1"/>
  <c r="CI34" i="21"/>
  <c r="CK34" i="21" s="1"/>
  <c r="CR34" i="21"/>
  <c r="CT34" i="21" s="1"/>
  <c r="AP30" i="21"/>
  <c r="AR30" i="21" s="1"/>
  <c r="BZ30" i="21"/>
  <c r="CB30" i="21" s="1"/>
  <c r="AY30" i="21"/>
  <c r="BA30" i="21" s="1"/>
  <c r="CI30" i="21"/>
  <c r="CK30" i="21" s="1"/>
  <c r="AY27" i="21"/>
  <c r="BA27" i="21" s="1"/>
  <c r="CI27" i="21"/>
  <c r="CK27" i="21" s="1"/>
  <c r="BH27" i="21"/>
  <c r="BJ27" i="21" s="1"/>
  <c r="CR27" i="21"/>
  <c r="CT27" i="21" s="1"/>
  <c r="X24" i="21"/>
  <c r="Z24" i="21" s="1"/>
  <c r="O24" i="21"/>
  <c r="Q24" i="21" s="1"/>
  <c r="AG24" i="21"/>
  <c r="AI24" i="21" s="1"/>
  <c r="BQ24" i="21"/>
  <c r="BS24" i="21" s="1"/>
  <c r="BH24" i="21"/>
  <c r="BJ24" i="21" s="1"/>
  <c r="CR24" i="21"/>
  <c r="CT24" i="21" s="1"/>
  <c r="X20" i="21"/>
  <c r="Z20" i="21" s="1"/>
  <c r="O20" i="21"/>
  <c r="Q20" i="21" s="1"/>
  <c r="AG20" i="21"/>
  <c r="AI20" i="21" s="1"/>
  <c r="BQ20" i="21"/>
  <c r="BS20" i="21" s="1"/>
  <c r="BH20" i="21"/>
  <c r="BJ20" i="21" s="1"/>
  <c r="CR20" i="21"/>
  <c r="CT20" i="21" s="1"/>
  <c r="AP23" i="21"/>
  <c r="AR23" i="21" s="1"/>
  <c r="BZ23" i="21"/>
  <c r="CB23" i="21" s="1"/>
  <c r="AY23" i="21"/>
  <c r="BA23" i="21" s="1"/>
  <c r="CI23" i="21"/>
  <c r="CK23" i="21" s="1"/>
  <c r="AP19" i="21"/>
  <c r="AR19" i="21" s="1"/>
  <c r="BZ19" i="21"/>
  <c r="CB19" i="21" s="1"/>
  <c r="AY19" i="21"/>
  <c r="BA19" i="21" s="1"/>
  <c r="CI19" i="21"/>
  <c r="CK19" i="21" s="1"/>
  <c r="X16" i="21"/>
  <c r="Z16" i="21" s="1"/>
  <c r="O16" i="21"/>
  <c r="Q16" i="21" s="1"/>
  <c r="AG16" i="21"/>
  <c r="AI16" i="21" s="1"/>
  <c r="BQ16" i="21"/>
  <c r="BS16" i="21" s="1"/>
  <c r="BH16" i="21"/>
  <c r="BJ16" i="21" s="1"/>
  <c r="CR16" i="21"/>
  <c r="CT16" i="21" s="1"/>
  <c r="X12" i="21"/>
  <c r="Z12" i="21" s="1"/>
  <c r="O12" i="21"/>
  <c r="Q12" i="21" s="1"/>
  <c r="AG12" i="21"/>
  <c r="AI12" i="21" s="1"/>
  <c r="BQ12" i="21"/>
  <c r="BS12" i="21" s="1"/>
  <c r="BH12" i="21"/>
  <c r="BJ12" i="21" s="1"/>
  <c r="CR12" i="21"/>
  <c r="CT12" i="21" s="1"/>
  <c r="AP17" i="21"/>
  <c r="AR17" i="21" s="1"/>
  <c r="BZ17" i="21"/>
  <c r="CB17" i="21" s="1"/>
  <c r="AY17" i="21"/>
  <c r="BA17" i="21" s="1"/>
  <c r="CI17" i="21"/>
  <c r="CK17" i="21" s="1"/>
  <c r="AP13" i="21"/>
  <c r="AR13" i="21" s="1"/>
  <c r="BZ13" i="21"/>
  <c r="CB13" i="21" s="1"/>
  <c r="AY13" i="21"/>
  <c r="BA13" i="21" s="1"/>
  <c r="CI13" i="21"/>
  <c r="CK13" i="21" s="1"/>
  <c r="AN40" i="21"/>
  <c r="AQ40" i="21"/>
  <c r="AO40" i="21"/>
  <c r="AM40" i="21"/>
  <c r="AP9" i="21"/>
  <c r="BX40" i="21"/>
  <c r="CA40" i="21"/>
  <c r="BY40" i="21"/>
  <c r="BW40" i="21"/>
  <c r="BZ9" i="21"/>
  <c r="C40" i="21"/>
  <c r="G40" i="21"/>
  <c r="AW40" i="21"/>
  <c r="AZ40" i="21"/>
  <c r="AX40" i="21"/>
  <c r="AV40" i="21"/>
  <c r="AY9" i="21"/>
  <c r="BA9" i="21" s="1"/>
  <c r="CG40" i="21"/>
  <c r="CJ40" i="21"/>
  <c r="CH40" i="21"/>
  <c r="CF40" i="21"/>
  <c r="CI9" i="21"/>
  <c r="CK9" i="21" s="1"/>
  <c r="X36" i="21"/>
  <c r="Z36" i="21" s="1"/>
  <c r="O36" i="21"/>
  <c r="Q36" i="21" s="1"/>
  <c r="AG36" i="21"/>
  <c r="AI36" i="21" s="1"/>
  <c r="BQ36" i="21"/>
  <c r="BS36" i="21" s="1"/>
  <c r="BH36" i="21"/>
  <c r="BJ36" i="21" s="1"/>
  <c r="CR36" i="21"/>
  <c r="CT36" i="21" s="1"/>
  <c r="AP37" i="21"/>
  <c r="AR37" i="21" s="1"/>
  <c r="CR37" i="21"/>
  <c r="CT37" i="21" s="1"/>
  <c r="X37" i="21"/>
  <c r="Z37" i="21" s="1"/>
  <c r="O37" i="21"/>
  <c r="Q37" i="21" s="1"/>
  <c r="AG37" i="21"/>
  <c r="AI37" i="21" s="1"/>
  <c r="AY37" i="21"/>
  <c r="BA37" i="21" s="1"/>
  <c r="CI37" i="21"/>
  <c r="CK37" i="21" s="1"/>
  <c r="X33" i="21"/>
  <c r="Z33" i="21" s="1"/>
  <c r="O33" i="21"/>
  <c r="Q33" i="21" s="1"/>
  <c r="AG33" i="21"/>
  <c r="AI33" i="21" s="1"/>
  <c r="BQ33" i="21"/>
  <c r="BS33" i="21" s="1"/>
  <c r="BH33" i="21"/>
  <c r="BJ33" i="21" s="1"/>
  <c r="CR33" i="21"/>
  <c r="CT33" i="21" s="1"/>
  <c r="X29" i="21"/>
  <c r="Z29" i="21" s="1"/>
  <c r="O29" i="21"/>
  <c r="Q29" i="21" s="1"/>
  <c r="AG29" i="21"/>
  <c r="AI29" i="21" s="1"/>
  <c r="BQ29" i="21"/>
  <c r="BS29" i="21" s="1"/>
  <c r="BH29" i="21"/>
  <c r="BJ29" i="21" s="1"/>
  <c r="CR29" i="21"/>
  <c r="CT29" i="21" s="1"/>
  <c r="AP32" i="21"/>
  <c r="AR32" i="21" s="1"/>
  <c r="BZ32" i="21"/>
  <c r="CB32" i="21" s="1"/>
  <c r="AY32" i="21"/>
  <c r="BA32" i="21" s="1"/>
  <c r="CI32" i="21"/>
  <c r="CK32" i="21" s="1"/>
  <c r="AP28" i="21"/>
  <c r="AR28" i="21" s="1"/>
  <c r="BZ28" i="21"/>
  <c r="CB28" i="21" s="1"/>
  <c r="AY28" i="21"/>
  <c r="BA28" i="21" s="1"/>
  <c r="CI28" i="21"/>
  <c r="CK28" i="21" s="1"/>
  <c r="X26" i="21"/>
  <c r="Z26" i="21" s="1"/>
  <c r="O26" i="21"/>
  <c r="Q26" i="21" s="1"/>
  <c r="AY26" i="21"/>
  <c r="BA26" i="21" s="1"/>
  <c r="BQ26" i="21"/>
  <c r="BS26" i="21" s="1"/>
  <c r="BH26" i="21"/>
  <c r="BJ26" i="21" s="1"/>
  <c r="CR26" i="21"/>
  <c r="CT26" i="21" s="1"/>
  <c r="X22" i="21"/>
  <c r="Z22" i="21" s="1"/>
  <c r="O22" i="21"/>
  <c r="Q22" i="21" s="1"/>
  <c r="AG22" i="21"/>
  <c r="AI22" i="21" s="1"/>
  <c r="BQ22" i="21"/>
  <c r="BS22" i="21" s="1"/>
  <c r="BH22" i="21"/>
  <c r="BJ22" i="21" s="1"/>
  <c r="CR22" i="21"/>
  <c r="CT22" i="21" s="1"/>
  <c r="AP25" i="21"/>
  <c r="AR25" i="21" s="1"/>
  <c r="BZ25" i="21"/>
  <c r="CB25" i="21" s="1"/>
  <c r="AY25" i="21"/>
  <c r="BA25" i="21" s="1"/>
  <c r="CI25" i="21"/>
  <c r="CK25" i="21" s="1"/>
  <c r="AP21" i="21"/>
  <c r="AR21" i="21" s="1"/>
  <c r="BZ21" i="21"/>
  <c r="CB21" i="21" s="1"/>
  <c r="AY21" i="21"/>
  <c r="BA21" i="21" s="1"/>
  <c r="CI21" i="21"/>
  <c r="CK21" i="21" s="1"/>
  <c r="X18" i="21"/>
  <c r="Z18" i="21" s="1"/>
  <c r="O18" i="21"/>
  <c r="Q18" i="21" s="1"/>
  <c r="AG18" i="21"/>
  <c r="AI18" i="21" s="1"/>
  <c r="BQ18" i="21"/>
  <c r="BS18" i="21" s="1"/>
  <c r="BH18" i="21"/>
  <c r="BJ18" i="21" s="1"/>
  <c r="CR18" i="21"/>
  <c r="CT18" i="21" s="1"/>
  <c r="X14" i="21"/>
  <c r="Z14" i="21" s="1"/>
  <c r="O14" i="21"/>
  <c r="Q14" i="21" s="1"/>
  <c r="AG14" i="21"/>
  <c r="AI14" i="21" s="1"/>
  <c r="BQ14" i="21"/>
  <c r="BS14" i="21" s="1"/>
  <c r="BH14" i="21"/>
  <c r="BJ14" i="21" s="1"/>
  <c r="CR14" i="21"/>
  <c r="CT14" i="21" s="1"/>
  <c r="X10" i="21"/>
  <c r="Z10" i="21" s="1"/>
  <c r="O10" i="21"/>
  <c r="Q10" i="21" s="1"/>
  <c r="AG10" i="21"/>
  <c r="AI10" i="21" s="1"/>
  <c r="BQ10" i="21"/>
  <c r="BS10" i="21" s="1"/>
  <c r="BH10" i="21"/>
  <c r="BJ10" i="21" s="1"/>
  <c r="CR10" i="21"/>
  <c r="CT10" i="21" s="1"/>
  <c r="AP15" i="21"/>
  <c r="AR15" i="21" s="1"/>
  <c r="BZ15" i="21"/>
  <c r="CB15" i="21" s="1"/>
  <c r="AY15" i="21"/>
  <c r="BA15" i="21" s="1"/>
  <c r="CI15" i="21"/>
  <c r="CK15" i="21" s="1"/>
  <c r="AP11" i="21"/>
  <c r="AR11" i="21" s="1"/>
  <c r="BZ11" i="21"/>
  <c r="CB11" i="21" s="1"/>
  <c r="AY11" i="21"/>
  <c r="BA11" i="21" s="1"/>
  <c r="CI11" i="21"/>
  <c r="CK11" i="21" s="1"/>
  <c r="BQ38" i="21"/>
  <c r="BS38" i="21" s="1"/>
  <c r="X38" i="21"/>
  <c r="Z38" i="21" s="1"/>
  <c r="O38" i="21"/>
  <c r="Q38" i="21" s="1"/>
  <c r="CI38" i="21"/>
  <c r="CK38" i="21" s="1"/>
  <c r="AP38" i="21"/>
  <c r="AR38" i="21" s="1"/>
  <c r="BZ38" i="21"/>
  <c r="CB38" i="21" s="1"/>
  <c r="AP39" i="21"/>
  <c r="AR39" i="21" s="1"/>
  <c r="CR39" i="21"/>
  <c r="CT39" i="21" s="1"/>
  <c r="X39" i="21"/>
  <c r="Z39" i="21" s="1"/>
  <c r="O39" i="21"/>
  <c r="Q39" i="21" s="1"/>
  <c r="AG39" i="21"/>
  <c r="AI39" i="21" s="1"/>
  <c r="BQ39" i="21"/>
  <c r="BS39" i="21" s="1"/>
  <c r="BH35" i="21"/>
  <c r="BJ35" i="21" s="1"/>
  <c r="CR35" i="21"/>
  <c r="CT35" i="21" s="1"/>
  <c r="X35" i="21"/>
  <c r="Z35" i="21" s="1"/>
  <c r="O35" i="21"/>
  <c r="Q35" i="21" s="1"/>
  <c r="AG35" i="21"/>
  <c r="AI35" i="21" s="1"/>
  <c r="BQ35" i="21"/>
  <c r="BS35" i="21" s="1"/>
  <c r="AY31" i="21"/>
  <c r="BA31" i="21" s="1"/>
  <c r="CI31" i="21"/>
  <c r="CK31" i="21" s="1"/>
  <c r="AP31" i="21"/>
  <c r="AR31" i="21" s="1"/>
  <c r="BZ31" i="21"/>
  <c r="CB31" i="21" s="1"/>
  <c r="BH34" i="21"/>
  <c r="BJ34" i="21" s="1"/>
  <c r="X34" i="21"/>
  <c r="Z34" i="21" s="1"/>
  <c r="O34" i="21"/>
  <c r="Q34" i="21" s="1"/>
  <c r="AG34" i="21"/>
  <c r="AI34" i="21" s="1"/>
  <c r="BQ34" i="21"/>
  <c r="BS34" i="21" s="1"/>
  <c r="BZ34" i="21"/>
  <c r="CB34" i="21" s="1"/>
  <c r="BH30" i="21"/>
  <c r="BJ30" i="21" s="1"/>
  <c r="CR30" i="21"/>
  <c r="CT30" i="21" s="1"/>
  <c r="X30" i="21"/>
  <c r="Z30" i="21" s="1"/>
  <c r="O30" i="21"/>
  <c r="Q30" i="21" s="1"/>
  <c r="AG30" i="21"/>
  <c r="AI30" i="21" s="1"/>
  <c r="BQ30" i="21"/>
  <c r="BS30" i="21" s="1"/>
  <c r="X27" i="21"/>
  <c r="Z27" i="21" s="1"/>
  <c r="O27" i="21"/>
  <c r="Q27" i="21" s="1"/>
  <c r="AG27" i="21"/>
  <c r="AI27" i="21" s="1"/>
  <c r="BQ27" i="21"/>
  <c r="BS27" i="21" s="1"/>
  <c r="AP27" i="21"/>
  <c r="AR27" i="21" s="1"/>
  <c r="BZ27" i="21"/>
  <c r="CB27" i="21" s="1"/>
  <c r="AY24" i="21"/>
  <c r="BA24" i="21" s="1"/>
  <c r="CI24" i="21"/>
  <c r="CK24" i="21" s="1"/>
  <c r="AP24" i="21"/>
  <c r="AR24" i="21" s="1"/>
  <c r="BZ24" i="21"/>
  <c r="CB24" i="21" s="1"/>
  <c r="AY20" i="21"/>
  <c r="BA20" i="21" s="1"/>
  <c r="CI20" i="21"/>
  <c r="CK20" i="21" s="1"/>
  <c r="AP20" i="21"/>
  <c r="AR20" i="21" s="1"/>
  <c r="BZ20" i="21"/>
  <c r="CB20" i="21" s="1"/>
  <c r="BH23" i="21"/>
  <c r="BJ23" i="21" s="1"/>
  <c r="CR23" i="21"/>
  <c r="CT23" i="21" s="1"/>
  <c r="X23" i="21"/>
  <c r="Z23" i="21" s="1"/>
  <c r="O23" i="21"/>
  <c r="Q23" i="21" s="1"/>
  <c r="AG23" i="21"/>
  <c r="AI23" i="21" s="1"/>
  <c r="BQ23" i="21"/>
  <c r="BS23" i="21" s="1"/>
  <c r="BH19" i="21"/>
  <c r="BJ19" i="21" s="1"/>
  <c r="CR19" i="21"/>
  <c r="CT19" i="21" s="1"/>
  <c r="X19" i="21"/>
  <c r="Z19" i="21" s="1"/>
  <c r="O19" i="21"/>
  <c r="Q19" i="21" s="1"/>
  <c r="AG19" i="21"/>
  <c r="AI19" i="21" s="1"/>
  <c r="BQ19" i="21"/>
  <c r="BS19" i="21" s="1"/>
  <c r="AY16" i="21"/>
  <c r="BA16" i="21" s="1"/>
  <c r="CI16" i="21"/>
  <c r="CK16" i="21" s="1"/>
  <c r="AP16" i="21"/>
  <c r="AR16" i="21" s="1"/>
  <c r="BZ16" i="21"/>
  <c r="CB16" i="21" s="1"/>
  <c r="AY12" i="21"/>
  <c r="BA12" i="21" s="1"/>
  <c r="CI12" i="21"/>
  <c r="CK12" i="21" s="1"/>
  <c r="AP12" i="21"/>
  <c r="AR12" i="21" s="1"/>
  <c r="BZ12" i="21"/>
  <c r="CB12" i="21" s="1"/>
  <c r="BH17" i="21"/>
  <c r="BJ17" i="21" s="1"/>
  <c r="CR17" i="21"/>
  <c r="CT17" i="21" s="1"/>
  <c r="X17" i="21"/>
  <c r="Z17" i="21" s="1"/>
  <c r="O17" i="21"/>
  <c r="Q17" i="21" s="1"/>
  <c r="AG17" i="21"/>
  <c r="AI17" i="21" s="1"/>
  <c r="BQ17" i="21"/>
  <c r="BS17" i="21" s="1"/>
  <c r="BH13" i="21"/>
  <c r="BJ13" i="21" s="1"/>
  <c r="CR13" i="21"/>
  <c r="CT13" i="21" s="1"/>
  <c r="X13" i="21"/>
  <c r="Z13" i="21" s="1"/>
  <c r="O13" i="21"/>
  <c r="Q13" i="21" s="1"/>
  <c r="AG13" i="21"/>
  <c r="AI13" i="21" s="1"/>
  <c r="BQ13" i="21"/>
  <c r="BS13" i="21" s="1"/>
  <c r="D40" i="21"/>
  <c r="BF40" i="21"/>
  <c r="BI40" i="21"/>
  <c r="BG40" i="21"/>
  <c r="BE40" i="21"/>
  <c r="BH9" i="21"/>
  <c r="BJ9" i="21" s="1"/>
  <c r="CP40" i="21"/>
  <c r="CS40" i="21"/>
  <c r="CQ40" i="21"/>
  <c r="CO40" i="21"/>
  <c r="CR9" i="21"/>
  <c r="CT9" i="21" s="1"/>
  <c r="E40" i="21"/>
  <c r="E41" i="21" s="1"/>
  <c r="V40" i="21"/>
  <c r="M40" i="21"/>
  <c r="Y40" i="21"/>
  <c r="W40" i="21"/>
  <c r="U40" i="21"/>
  <c r="P40" i="21"/>
  <c r="N40" i="21"/>
  <c r="L40" i="21"/>
  <c r="X9" i="21"/>
  <c r="Z9" i="21" s="1"/>
  <c r="O9" i="21"/>
  <c r="AE40" i="21"/>
  <c r="AH40" i="21"/>
  <c r="AF40" i="21"/>
  <c r="AD40" i="21"/>
  <c r="AG9" i="21"/>
  <c r="AI9" i="21" s="1"/>
  <c r="BO40" i="21"/>
  <c r="BR40" i="21"/>
  <c r="BP40" i="21"/>
  <c r="BN40" i="21"/>
  <c r="BQ9" i="21"/>
  <c r="BS9" i="21" s="1"/>
  <c r="AY36" i="21"/>
  <c r="BA36" i="21" s="1"/>
  <c r="CI36" i="21"/>
  <c r="CK36" i="21" s="1"/>
  <c r="AP36" i="21"/>
  <c r="AR36" i="21" s="1"/>
  <c r="BZ36" i="21"/>
  <c r="CB36" i="21" s="1"/>
  <c r="BH37" i="21"/>
  <c r="BJ37" i="21" s="1"/>
  <c r="BZ37" i="21"/>
  <c r="CB37" i="21" s="1"/>
  <c r="BQ37" i="21"/>
  <c r="BS37" i="21" s="1"/>
  <c r="AY33" i="21"/>
  <c r="BA33" i="21" s="1"/>
  <c r="CI33" i="21"/>
  <c r="CK33" i="21" s="1"/>
  <c r="AP33" i="21"/>
  <c r="AR33" i="21" s="1"/>
  <c r="BZ33" i="21"/>
  <c r="CB33" i="21" s="1"/>
  <c r="AY29" i="21"/>
  <c r="BA29" i="21" s="1"/>
  <c r="CI29" i="21"/>
  <c r="CK29" i="21" s="1"/>
  <c r="AP29" i="21"/>
  <c r="AR29" i="21" s="1"/>
  <c r="BZ29" i="21"/>
  <c r="CB29" i="21" s="1"/>
  <c r="BH32" i="21"/>
  <c r="BJ32" i="21" s="1"/>
  <c r="CR32" i="21"/>
  <c r="CT32" i="21" s="1"/>
  <c r="X32" i="21"/>
  <c r="Z32" i="21" s="1"/>
  <c r="O32" i="21"/>
  <c r="Q32" i="21" s="1"/>
  <c r="AG32" i="21"/>
  <c r="AI32" i="21" s="1"/>
  <c r="BQ32" i="21"/>
  <c r="BS32" i="21" s="1"/>
  <c r="BH28" i="21"/>
  <c r="BJ28" i="21" s="1"/>
  <c r="CR28" i="21"/>
  <c r="CT28" i="21" s="1"/>
  <c r="X28" i="21"/>
  <c r="Z28" i="21" s="1"/>
  <c r="O28" i="21"/>
  <c r="Q28" i="21" s="1"/>
  <c r="AG28" i="21"/>
  <c r="AI28" i="21" s="1"/>
  <c r="BQ28" i="21"/>
  <c r="BS28" i="21" s="1"/>
  <c r="CI26" i="21"/>
  <c r="CK26" i="21" s="1"/>
  <c r="AG26" i="21"/>
  <c r="AI26" i="21" s="1"/>
  <c r="AP26" i="21"/>
  <c r="AR26" i="21" s="1"/>
  <c r="BZ26" i="21"/>
  <c r="CB26" i="21" s="1"/>
  <c r="AY22" i="21"/>
  <c r="BA22" i="21" s="1"/>
  <c r="CI22" i="21"/>
  <c r="CK22" i="21" s="1"/>
  <c r="AP22" i="21"/>
  <c r="AR22" i="21" s="1"/>
  <c r="BZ22" i="21"/>
  <c r="CB22" i="21" s="1"/>
  <c r="BH25" i="21"/>
  <c r="BJ25" i="21" s="1"/>
  <c r="CR25" i="21"/>
  <c r="CT25" i="21" s="1"/>
  <c r="X25" i="21"/>
  <c r="Z25" i="21" s="1"/>
  <c r="O25" i="21"/>
  <c r="Q25" i="21" s="1"/>
  <c r="AG25" i="21"/>
  <c r="AI25" i="21" s="1"/>
  <c r="BQ25" i="21"/>
  <c r="BS25" i="21" s="1"/>
  <c r="BH21" i="21"/>
  <c r="BJ21" i="21" s="1"/>
  <c r="CR21" i="21"/>
  <c r="CT21" i="21" s="1"/>
  <c r="X21" i="21"/>
  <c r="Z21" i="21" s="1"/>
  <c r="O21" i="21"/>
  <c r="Q21" i="21" s="1"/>
  <c r="AG21" i="21"/>
  <c r="AI21" i="21" s="1"/>
  <c r="BQ21" i="21"/>
  <c r="BS21" i="21" s="1"/>
  <c r="AY18" i="21"/>
  <c r="BA18" i="21" s="1"/>
  <c r="AP18" i="21"/>
  <c r="AR18" i="21" s="1"/>
  <c r="CI18" i="21"/>
  <c r="CK18" i="21" s="1"/>
  <c r="BZ18" i="21"/>
  <c r="CB18" i="21" s="1"/>
  <c r="AY14" i="21"/>
  <c r="BA14" i="21" s="1"/>
  <c r="CI14" i="21"/>
  <c r="CK14" i="21" s="1"/>
  <c r="AP14" i="21"/>
  <c r="AR14" i="21" s="1"/>
  <c r="BZ14" i="21"/>
  <c r="CB14" i="21" s="1"/>
  <c r="AY10" i="21"/>
  <c r="BA10" i="21" s="1"/>
  <c r="CI10" i="21"/>
  <c r="CK10" i="21" s="1"/>
  <c r="AP10" i="21"/>
  <c r="AR10" i="21" s="1"/>
  <c r="BZ10" i="21"/>
  <c r="CB10" i="21" s="1"/>
  <c r="BH15" i="21"/>
  <c r="BJ15" i="21" s="1"/>
  <c r="CR15" i="21"/>
  <c r="CT15" i="21" s="1"/>
  <c r="X15" i="21"/>
  <c r="Z15" i="21" s="1"/>
  <c r="O15" i="21"/>
  <c r="Q15" i="21" s="1"/>
  <c r="AG15" i="21"/>
  <c r="AI15" i="21" s="1"/>
  <c r="BQ15" i="21"/>
  <c r="BS15" i="21" s="1"/>
  <c r="BH11" i="21"/>
  <c r="CR11" i="21"/>
  <c r="X11" i="21"/>
  <c r="Z11" i="21" s="1"/>
  <c r="O11" i="21"/>
  <c r="AG11" i="21"/>
  <c r="AI11" i="21" s="1"/>
  <c r="BQ11" i="21"/>
  <c r="BS11" i="21" s="1"/>
  <c r="CK4" i="21"/>
  <c r="BS4" i="21"/>
  <c r="BA4" i="21"/>
  <c r="AI4" i="21"/>
  <c r="CT4" i="21"/>
  <c r="CB4" i="21"/>
  <c r="BJ4" i="21"/>
  <c r="AR4" i="21"/>
  <c r="CI40" i="20"/>
  <c r="AY40" i="20"/>
  <c r="BZ40" i="20"/>
  <c r="CK40" i="20"/>
  <c r="BA40" i="20"/>
  <c r="AI40" i="20"/>
  <c r="CB9" i="20"/>
  <c r="CB40" i="20" s="1"/>
  <c r="AR9" i="20"/>
  <c r="H9" i="20"/>
  <c r="Q9" i="20"/>
  <c r="CT9" i="20"/>
  <c r="BJ9" i="20"/>
  <c r="F25" i="6"/>
  <c r="H25" i="6" s="1"/>
  <c r="F37" i="6"/>
  <c r="H37" i="6" s="1"/>
  <c r="F29" i="6"/>
  <c r="H29" i="6" s="1"/>
  <c r="F13" i="6"/>
  <c r="H13" i="6" s="1"/>
  <c r="F23" i="6"/>
  <c r="H23" i="6" s="1"/>
  <c r="F21" i="6"/>
  <c r="H21" i="6" s="1"/>
  <c r="F36" i="6"/>
  <c r="H36" i="6" s="1"/>
  <c r="F32" i="6"/>
  <c r="H32" i="6" s="1"/>
  <c r="F28" i="6"/>
  <c r="H28" i="6" s="1"/>
  <c r="F26" i="6"/>
  <c r="H26" i="6" s="1"/>
  <c r="F17" i="6"/>
  <c r="H17" i="6" s="1"/>
  <c r="F18" i="6"/>
  <c r="H18" i="6" s="1"/>
  <c r="F14" i="6"/>
  <c r="H14" i="6" s="1"/>
  <c r="F20" i="6"/>
  <c r="H20" i="6" s="1"/>
  <c r="F15" i="6"/>
  <c r="H15" i="6" s="1"/>
  <c r="F38" i="6"/>
  <c r="H38" i="6" s="1"/>
  <c r="F19" i="6"/>
  <c r="H19" i="6" s="1"/>
  <c r="F11" i="6"/>
  <c r="H11" i="6" s="1"/>
  <c r="F35" i="6"/>
  <c r="H35" i="6" s="1"/>
  <c r="F30" i="6"/>
  <c r="H30" i="6" s="1"/>
  <c r="F31" i="6"/>
  <c r="H31" i="6" s="1"/>
  <c r="F12" i="6"/>
  <c r="H12" i="6" s="1"/>
  <c r="F34" i="6"/>
  <c r="H34" i="6" s="1"/>
  <c r="F22" i="6"/>
  <c r="H22" i="6" s="1"/>
  <c r="F27" i="6"/>
  <c r="H27" i="6" s="1"/>
  <c r="F9" i="6"/>
  <c r="H9" i="6" s="1"/>
  <c r="F39" i="6"/>
  <c r="H39" i="6" s="1"/>
  <c r="F10" i="6"/>
  <c r="H10" i="6" s="1"/>
  <c r="F24" i="6"/>
  <c r="H24" i="6" s="1"/>
  <c r="F33" i="6"/>
  <c r="H33" i="6" s="1"/>
  <c r="F16" i="6"/>
  <c r="H16" i="6" s="1"/>
  <c r="O22" i="6"/>
  <c r="Q22" i="6" s="1"/>
  <c r="X22" i="6"/>
  <c r="Z22" i="6" s="1"/>
  <c r="G40" i="6"/>
  <c r="O30" i="6"/>
  <c r="Q30" i="6" s="1"/>
  <c r="X30" i="6"/>
  <c r="Z30" i="6" s="1"/>
  <c r="O34" i="6"/>
  <c r="Q34" i="6" s="1"/>
  <c r="X34" i="6"/>
  <c r="Z34" i="6" s="1"/>
  <c r="O33" i="6"/>
  <c r="Q33" i="6" s="1"/>
  <c r="X33" i="6"/>
  <c r="Z33" i="6" s="1"/>
  <c r="O23" i="6"/>
  <c r="Q23" i="6" s="1"/>
  <c r="X23" i="6"/>
  <c r="Z23" i="6" s="1"/>
  <c r="O13" i="6"/>
  <c r="Q13" i="6" s="1"/>
  <c r="X13" i="6"/>
  <c r="Z13" i="6" s="1"/>
  <c r="O10" i="6"/>
  <c r="Q10" i="6" s="1"/>
  <c r="X10" i="6"/>
  <c r="Z10" i="6" s="1"/>
  <c r="O21" i="6"/>
  <c r="Q21" i="6" s="1"/>
  <c r="X21" i="6"/>
  <c r="Z21" i="6" s="1"/>
  <c r="O26" i="6"/>
  <c r="Q26" i="6" s="1"/>
  <c r="X26" i="6"/>
  <c r="Z26" i="6" s="1"/>
  <c r="O11" i="6"/>
  <c r="Q11" i="6" s="1"/>
  <c r="X11" i="6"/>
  <c r="Z11" i="6" s="1"/>
  <c r="O15" i="6"/>
  <c r="Q15" i="6" s="1"/>
  <c r="X15" i="6"/>
  <c r="Z15" i="6" s="1"/>
  <c r="BQ9" i="6"/>
  <c r="BS9" i="6" s="1"/>
  <c r="BS40" i="6" s="1"/>
  <c r="BN40" i="6"/>
  <c r="BO40" i="6"/>
  <c r="BR40" i="6"/>
  <c r="BP40" i="6"/>
  <c r="O28" i="6"/>
  <c r="Q28" i="6" s="1"/>
  <c r="X28" i="6"/>
  <c r="Z28" i="6" s="1"/>
  <c r="O24" i="6"/>
  <c r="Q24" i="6" s="1"/>
  <c r="X24" i="6"/>
  <c r="Z24" i="6" s="1"/>
  <c r="O25" i="6"/>
  <c r="Q25" i="6" s="1"/>
  <c r="X25" i="6"/>
  <c r="Z25" i="6" s="1"/>
  <c r="AY9" i="6"/>
  <c r="BA9" i="6" s="1"/>
  <c r="BA40" i="6" s="1"/>
  <c r="AV40" i="6"/>
  <c r="AX40" i="6"/>
  <c r="AW40" i="6"/>
  <c r="AZ40" i="6"/>
  <c r="AP12" i="6"/>
  <c r="AR12" i="6" s="1"/>
  <c r="O27" i="6"/>
  <c r="Q27" i="6" s="1"/>
  <c r="X27" i="6"/>
  <c r="Z27" i="6" s="1"/>
  <c r="O39" i="6"/>
  <c r="Q39" i="6" s="1"/>
  <c r="X39" i="6"/>
  <c r="Z39" i="6" s="1"/>
  <c r="O36" i="6"/>
  <c r="Q36" i="6" s="1"/>
  <c r="X36" i="6"/>
  <c r="Z36" i="6" s="1"/>
  <c r="BH9" i="6"/>
  <c r="BJ9" i="6" s="1"/>
  <c r="BJ40" i="6" s="1"/>
  <c r="BI40" i="6"/>
  <c r="BG40" i="6"/>
  <c r="BF40" i="6"/>
  <c r="BE40" i="6"/>
  <c r="CR9" i="6"/>
  <c r="CT9" i="6" s="1"/>
  <c r="CT40" i="6" s="1"/>
  <c r="CP40" i="6"/>
  <c r="CS40" i="6"/>
  <c r="CQ40" i="6"/>
  <c r="CO40" i="6"/>
  <c r="O38" i="6"/>
  <c r="Q38" i="6" s="1"/>
  <c r="X38" i="6"/>
  <c r="Z38" i="6" s="1"/>
  <c r="O29" i="6"/>
  <c r="Q29" i="6" s="1"/>
  <c r="X29" i="6"/>
  <c r="Z29" i="6" s="1"/>
  <c r="O19" i="6"/>
  <c r="Q19" i="6" s="1"/>
  <c r="X19" i="6"/>
  <c r="Z19" i="6" s="1"/>
  <c r="E40" i="6"/>
  <c r="O9" i="6"/>
  <c r="X9" i="6"/>
  <c r="Z9" i="6" s="1"/>
  <c r="U40" i="6"/>
  <c r="L40" i="6"/>
  <c r="W40" i="6"/>
  <c r="P40" i="6"/>
  <c r="V40" i="6"/>
  <c r="N40" i="6"/>
  <c r="Y40" i="6"/>
  <c r="M40" i="6"/>
  <c r="O31" i="6"/>
  <c r="Q31" i="6" s="1"/>
  <c r="X31" i="6"/>
  <c r="Z31" i="6" s="1"/>
  <c r="O32" i="6"/>
  <c r="Q32" i="6" s="1"/>
  <c r="X32" i="6"/>
  <c r="Z32" i="6" s="1"/>
  <c r="O37" i="6"/>
  <c r="Q37" i="6" s="1"/>
  <c r="X37" i="6"/>
  <c r="Z37" i="6" s="1"/>
  <c r="AG9" i="6"/>
  <c r="AI9" i="6" s="1"/>
  <c r="AI40" i="6" s="1"/>
  <c r="AF40" i="6"/>
  <c r="AD40" i="6"/>
  <c r="AE40" i="6"/>
  <c r="AH40" i="6"/>
  <c r="BZ9" i="6"/>
  <c r="CB9" i="6" s="1"/>
  <c r="CB40" i="6" s="1"/>
  <c r="BY40" i="6"/>
  <c r="BW40" i="6"/>
  <c r="CA40" i="6"/>
  <c r="BX40" i="6"/>
  <c r="O17" i="6"/>
  <c r="Q17" i="6" s="1"/>
  <c r="X17" i="6"/>
  <c r="Z17" i="6" s="1"/>
  <c r="O16" i="6"/>
  <c r="Q16" i="6" s="1"/>
  <c r="X16" i="6"/>
  <c r="Z16" i="6" s="1"/>
  <c r="O14" i="6"/>
  <c r="Q14" i="6" s="1"/>
  <c r="X14" i="6"/>
  <c r="Z14" i="6" s="1"/>
  <c r="O35" i="6"/>
  <c r="Q35" i="6" s="1"/>
  <c r="X35" i="6"/>
  <c r="Z35" i="6" s="1"/>
  <c r="D40" i="6"/>
  <c r="AN40" i="6"/>
  <c r="AP9" i="6"/>
  <c r="AR9" i="6" s="1"/>
  <c r="AM40" i="6"/>
  <c r="AQ40" i="6"/>
  <c r="AO40" i="6"/>
  <c r="O12" i="6"/>
  <c r="Q12" i="6" s="1"/>
  <c r="X12" i="6"/>
  <c r="Z12" i="6" s="1"/>
  <c r="CK4" i="6"/>
  <c r="BS4" i="6"/>
  <c r="CB4" i="6"/>
  <c r="BA4" i="6"/>
  <c r="BJ4" i="6"/>
  <c r="AR4" i="6"/>
  <c r="AI4" i="6"/>
  <c r="CT4" i="6"/>
  <c r="O18" i="6"/>
  <c r="Q18" i="6" s="1"/>
  <c r="X18" i="6"/>
  <c r="Z18" i="6" s="1"/>
  <c r="O20" i="6"/>
  <c r="Q20" i="6" s="1"/>
  <c r="X20" i="6"/>
  <c r="Z20" i="6" s="1"/>
  <c r="CJ40" i="6"/>
  <c r="CG40" i="6"/>
  <c r="CF40" i="6"/>
  <c r="CI9" i="6"/>
  <c r="CK9" i="6" s="1"/>
  <c r="CK40" i="6" s="1"/>
  <c r="CH40" i="6"/>
  <c r="C40" i="6"/>
  <c r="R3" i="4"/>
  <c r="AP3" i="4" s="1"/>
  <c r="F2" i="3"/>
  <c r="R3" i="2"/>
  <c r="E41" i="30" l="1"/>
  <c r="C41" i="30"/>
  <c r="D41" i="30"/>
  <c r="CT40" i="24"/>
  <c r="AY40" i="24"/>
  <c r="CR40" i="24"/>
  <c r="BQ40" i="22"/>
  <c r="BS40" i="22"/>
  <c r="C40" i="24"/>
  <c r="X40" i="20"/>
  <c r="C40" i="22"/>
  <c r="C41" i="22" s="1"/>
  <c r="BS40" i="20"/>
  <c r="C40" i="28"/>
  <c r="C40" i="20"/>
  <c r="D41" i="29"/>
  <c r="C41" i="29"/>
  <c r="E41" i="29"/>
  <c r="D41" i="28"/>
  <c r="C41" i="28"/>
  <c r="F41" i="26"/>
  <c r="BJ40" i="22"/>
  <c r="O40" i="22"/>
  <c r="AI40" i="22"/>
  <c r="BH40" i="22"/>
  <c r="X40" i="24"/>
  <c r="O40" i="24"/>
  <c r="AI9" i="28"/>
  <c r="AI40" i="28" s="1"/>
  <c r="F40" i="28"/>
  <c r="E41" i="27"/>
  <c r="C41" i="27"/>
  <c r="D41" i="27"/>
  <c r="BQ40" i="20"/>
  <c r="X40" i="22"/>
  <c r="CB40" i="24"/>
  <c r="BZ40" i="24"/>
  <c r="H40" i="24"/>
  <c r="CK40" i="24"/>
  <c r="H40" i="26"/>
  <c r="E41" i="25"/>
  <c r="CB40" i="22"/>
  <c r="BZ40" i="22"/>
  <c r="CI40" i="24"/>
  <c r="F40" i="24"/>
  <c r="D41" i="25"/>
  <c r="Q40" i="24"/>
  <c r="H40" i="22"/>
  <c r="C41" i="25"/>
  <c r="CT40" i="22"/>
  <c r="AG40" i="22"/>
  <c r="CR40" i="22"/>
  <c r="F40" i="22"/>
  <c r="Z40" i="24"/>
  <c r="F40" i="26"/>
  <c r="D41" i="24"/>
  <c r="E41" i="24"/>
  <c r="C41" i="23"/>
  <c r="D41" i="23"/>
  <c r="H40" i="28"/>
  <c r="E41" i="23"/>
  <c r="D41" i="22"/>
  <c r="F40" i="20"/>
  <c r="C41" i="21"/>
  <c r="CT40" i="20"/>
  <c r="AR40" i="20"/>
  <c r="BH40" i="20"/>
  <c r="D41" i="21"/>
  <c r="AG40" i="20"/>
  <c r="O40" i="20"/>
  <c r="BH40" i="30"/>
  <c r="BJ40" i="20"/>
  <c r="CR40" i="20"/>
  <c r="AP40" i="20"/>
  <c r="F40" i="29"/>
  <c r="CR40" i="30"/>
  <c r="BQ40" i="30"/>
  <c r="O40" i="30"/>
  <c r="BZ40" i="30"/>
  <c r="AY40" i="30"/>
  <c r="AG40" i="30"/>
  <c r="AP40" i="30"/>
  <c r="CI40" i="30"/>
  <c r="H40" i="20"/>
  <c r="CT9" i="30"/>
  <c r="CT40" i="30" s="1"/>
  <c r="BJ9" i="30"/>
  <c r="BJ40" i="30" s="1"/>
  <c r="BS9" i="30"/>
  <c r="BS40" i="30" s="1"/>
  <c r="AI9" i="30"/>
  <c r="AI40" i="30" s="1"/>
  <c r="Q9" i="30"/>
  <c r="X40" i="30"/>
  <c r="CB9" i="30"/>
  <c r="CB40" i="30" s="1"/>
  <c r="AR9" i="30"/>
  <c r="AR40" i="30" s="1"/>
  <c r="CK9" i="30"/>
  <c r="CK40" i="30" s="1"/>
  <c r="BA9" i="30"/>
  <c r="BA40" i="30" s="1"/>
  <c r="F40" i="30"/>
  <c r="H9" i="30"/>
  <c r="H40" i="30" s="1"/>
  <c r="E41" i="20"/>
  <c r="BZ40" i="29"/>
  <c r="H40" i="29"/>
  <c r="AP40" i="29"/>
  <c r="AY40" i="29"/>
  <c r="CI40" i="29"/>
  <c r="CR40" i="29"/>
  <c r="BH40" i="29"/>
  <c r="BQ40" i="29"/>
  <c r="AG40" i="29"/>
  <c r="O40" i="29"/>
  <c r="Q9" i="29"/>
  <c r="Z40" i="29" s="1"/>
  <c r="CT40" i="29"/>
  <c r="BJ40" i="29"/>
  <c r="BS40" i="29"/>
  <c r="AI40" i="29"/>
  <c r="CB10" i="29"/>
  <c r="CB40" i="29" s="1"/>
  <c r="AR10" i="29"/>
  <c r="AR40" i="29" s="1"/>
  <c r="CK9" i="29"/>
  <c r="CK40" i="29" s="1"/>
  <c r="BA9" i="29"/>
  <c r="BA40" i="29" s="1"/>
  <c r="X40" i="29"/>
  <c r="Q40" i="28"/>
  <c r="Z40" i="28"/>
  <c r="H40" i="27"/>
  <c r="F40" i="27"/>
  <c r="CR40" i="27"/>
  <c r="BH40" i="27"/>
  <c r="O40" i="27"/>
  <c r="CT40" i="27"/>
  <c r="BQ40" i="27"/>
  <c r="AG40" i="27"/>
  <c r="X40" i="27"/>
  <c r="Q9" i="27"/>
  <c r="AP40" i="27"/>
  <c r="CI40" i="27"/>
  <c r="AY40" i="27"/>
  <c r="BZ40" i="27"/>
  <c r="BS40" i="27"/>
  <c r="AI40" i="27"/>
  <c r="BJ40" i="27"/>
  <c r="CK40" i="27"/>
  <c r="BA40" i="27"/>
  <c r="Q12" i="27"/>
  <c r="Z40" i="27" s="1"/>
  <c r="CB9" i="27"/>
  <c r="CB40" i="27" s="1"/>
  <c r="AR9" i="27"/>
  <c r="AR40" i="27" s="1"/>
  <c r="CI40" i="23"/>
  <c r="BQ40" i="25"/>
  <c r="O40" i="25"/>
  <c r="BH40" i="25"/>
  <c r="BZ40" i="25"/>
  <c r="AY40" i="25"/>
  <c r="CR40" i="25"/>
  <c r="AG40" i="25"/>
  <c r="AP40" i="25"/>
  <c r="CI40" i="25"/>
  <c r="CT9" i="25"/>
  <c r="CT40" i="25" s="1"/>
  <c r="BJ9" i="25"/>
  <c r="BJ40" i="25" s="1"/>
  <c r="BS9" i="25"/>
  <c r="BS40" i="25" s="1"/>
  <c r="AI9" i="25"/>
  <c r="AI40" i="25" s="1"/>
  <c r="Q9" i="25"/>
  <c r="X40" i="25"/>
  <c r="CB9" i="25"/>
  <c r="CB40" i="25" s="1"/>
  <c r="AR9" i="25"/>
  <c r="AR40" i="25" s="1"/>
  <c r="CK9" i="25"/>
  <c r="CK40" i="25" s="1"/>
  <c r="BA9" i="25"/>
  <c r="BA40" i="25" s="1"/>
  <c r="F40" i="25"/>
  <c r="H9" i="25"/>
  <c r="H40" i="25" s="1"/>
  <c r="H40" i="21"/>
  <c r="O40" i="21"/>
  <c r="BZ40" i="23"/>
  <c r="AY40" i="23"/>
  <c r="BQ40" i="23"/>
  <c r="AG40" i="23"/>
  <c r="X40" i="23"/>
  <c r="Q10" i="23"/>
  <c r="Q40" i="23" s="1"/>
  <c r="CR40" i="23"/>
  <c r="BH40" i="23"/>
  <c r="O40" i="23"/>
  <c r="AP40" i="23"/>
  <c r="BS10" i="23"/>
  <c r="AI10" i="23"/>
  <c r="CT9" i="23"/>
  <c r="BJ9" i="23"/>
  <c r="CT40" i="23"/>
  <c r="BJ40" i="23"/>
  <c r="BS40" i="23"/>
  <c r="AI40" i="23"/>
  <c r="BH40" i="21"/>
  <c r="CB9" i="23"/>
  <c r="CB40" i="23" s="1"/>
  <c r="AR9" i="23"/>
  <c r="AR40" i="23" s="1"/>
  <c r="CK9" i="23"/>
  <c r="CK40" i="23" s="1"/>
  <c r="BA9" i="23"/>
  <c r="BA40" i="23" s="1"/>
  <c r="F40" i="23"/>
  <c r="H9" i="23"/>
  <c r="H40" i="23" s="1"/>
  <c r="Q40" i="22"/>
  <c r="Z40" i="22"/>
  <c r="F40" i="21"/>
  <c r="Q11" i="21"/>
  <c r="BQ40" i="21"/>
  <c r="AG40" i="21"/>
  <c r="X40" i="21"/>
  <c r="Q9" i="21"/>
  <c r="Z40" i="21" s="1"/>
  <c r="CI40" i="21"/>
  <c r="AY40" i="21"/>
  <c r="BZ40" i="21"/>
  <c r="CR40" i="21"/>
  <c r="AP40" i="21"/>
  <c r="BS40" i="21"/>
  <c r="AI40" i="21"/>
  <c r="CK40" i="21"/>
  <c r="BA40" i="21"/>
  <c r="CT11" i="21"/>
  <c r="CT40" i="21" s="1"/>
  <c r="BJ11" i="21"/>
  <c r="BJ40" i="21" s="1"/>
  <c r="Q40" i="21"/>
  <c r="CB9" i="21"/>
  <c r="CB40" i="21" s="1"/>
  <c r="AR9" i="21"/>
  <c r="AR40" i="21" s="1"/>
  <c r="Z40" i="20"/>
  <c r="Q40" i="20"/>
  <c r="E41" i="6"/>
  <c r="D41" i="6"/>
  <c r="C41" i="6"/>
  <c r="CR40" i="6"/>
  <c r="BZ40" i="6"/>
  <c r="AR40" i="6"/>
  <c r="AP40" i="6"/>
  <c r="X40" i="6"/>
  <c r="AG40" i="6"/>
  <c r="F40" i="6"/>
  <c r="CI40" i="6"/>
  <c r="O40" i="6"/>
  <c r="H40" i="6"/>
  <c r="Q9" i="6"/>
  <c r="Z40" i="6" s="1"/>
  <c r="BH40" i="6"/>
  <c r="AY40" i="6"/>
  <c r="BQ40" i="6"/>
  <c r="AA7" i="3"/>
  <c r="Z24" i="3" s="1"/>
  <c r="Z25" i="3" s="1" a="1"/>
  <c r="Y8" i="3" a="1"/>
  <c r="Y8" i="3" s="1"/>
  <c r="AA8" i="3"/>
  <c r="T9" i="3"/>
  <c r="T6" i="3"/>
  <c r="AA6" i="3"/>
  <c r="Y7" i="3" a="1"/>
  <c r="Y7" i="3" s="1"/>
  <c r="L37" i="4"/>
  <c r="AJ37" i="4" s="1"/>
  <c r="L44" i="4"/>
  <c r="AJ44" i="4" s="1"/>
  <c r="I37" i="4"/>
  <c r="AG37" i="4" s="1"/>
  <c r="K37" i="4"/>
  <c r="AI37" i="4" s="1"/>
  <c r="H37" i="4"/>
  <c r="AF37" i="4" s="1"/>
  <c r="K44" i="4"/>
  <c r="AI44" i="4" s="1"/>
  <c r="M37" i="4"/>
  <c r="AK37" i="4" s="1"/>
  <c r="I44" i="4"/>
  <c r="AG44" i="4" s="1"/>
  <c r="J44" i="4"/>
  <c r="AH44" i="4" s="1"/>
  <c r="J37" i="4"/>
  <c r="AH37" i="4" s="1"/>
  <c r="H44" i="4"/>
  <c r="AF44" i="4" s="1"/>
  <c r="M44" i="4"/>
  <c r="AK44" i="4" s="1"/>
  <c r="F4" i="2"/>
  <c r="P5" i="2"/>
  <c r="F41" i="30" l="1"/>
  <c r="C41" i="24"/>
  <c r="F41" i="24" s="1"/>
  <c r="C41" i="20"/>
  <c r="F41" i="20" s="1"/>
  <c r="F41" i="29"/>
  <c r="F41" i="28"/>
  <c r="F41" i="27"/>
  <c r="F41" i="25"/>
  <c r="F41" i="23"/>
  <c r="F41" i="22"/>
  <c r="F41" i="21"/>
  <c r="Q40" i="29"/>
  <c r="Z40" i="30"/>
  <c r="Q40" i="30"/>
  <c r="Q40" i="27"/>
  <c r="Z40" i="23"/>
  <c r="Z40" i="25"/>
  <c r="Q40" i="25"/>
  <c r="F41" i="6"/>
  <c r="Q40" i="6"/>
  <c r="Z25" i="3"/>
  <c r="Z31" i="3"/>
  <c r="AA31" i="3"/>
  <c r="E39" i="4"/>
  <c r="AA24" i="3"/>
  <c r="Y31" i="3"/>
  <c r="Y24" i="3"/>
  <c r="Z15" i="3"/>
  <c r="Z23" i="3"/>
  <c r="B32" i="4"/>
  <c r="Z32" i="4" s="1"/>
  <c r="B39" i="4"/>
  <c r="Z39" i="4" s="1"/>
  <c r="AA23" i="3"/>
  <c r="AA15" i="3"/>
  <c r="E32" i="4"/>
  <c r="E25" i="4"/>
  <c r="T15" i="3"/>
  <c r="Y23" i="3"/>
  <c r="Y15" i="3"/>
  <c r="T16" i="3"/>
  <c r="T17" i="3"/>
  <c r="AC39" i="4" l="1"/>
  <c r="AC25" i="4"/>
  <c r="AC32" i="4"/>
  <c r="AA27" i="3" a="1"/>
  <c r="Z27" i="3" a="1"/>
  <c r="Z19" i="3"/>
  <c r="AA19" i="3"/>
  <c r="AA26" i="3" a="1"/>
  <c r="Z17" i="3"/>
  <c r="AA17" i="3"/>
  <c r="AA25" i="3" a="1"/>
  <c r="AA18" i="3"/>
  <c r="Z18" i="3"/>
  <c r="Z26" i="3" a="1"/>
  <c r="Z26" i="3" l="1"/>
  <c r="Z34" i="3" s="1"/>
  <c r="Z27" i="3"/>
  <c r="Z35" i="3" s="1"/>
  <c r="AA25" i="3"/>
  <c r="AA33" i="3" s="1"/>
  <c r="AA26" i="3"/>
  <c r="AA34" i="3" s="1"/>
  <c r="Z33" i="3"/>
  <c r="AA27" i="3"/>
  <c r="AA35" i="3" s="1"/>
  <c r="AY42" i="4" l="1"/>
  <c r="AZ42" i="4" s="1"/>
  <c r="AY41" i="4"/>
  <c r="AZ41" i="4" s="1"/>
  <c r="AY43" i="4"/>
  <c r="AZ43" i="4" s="1"/>
  <c r="AY36" i="4"/>
  <c r="AY35" i="4"/>
  <c r="AZ35" i="4" s="1"/>
  <c r="AY34" i="4"/>
  <c r="J34" i="4" l="1"/>
  <c r="AH34" i="4" s="1"/>
  <c r="AZ34" i="4"/>
  <c r="S34" i="4" s="1"/>
  <c r="AQ34" i="4" s="1"/>
  <c r="L36" i="4"/>
  <c r="AJ36" i="4" s="1"/>
  <c r="AZ36" i="4"/>
  <c r="T36" i="4" s="1"/>
  <c r="AR36" i="4" s="1"/>
  <c r="K36" i="4"/>
  <c r="AI36" i="4" s="1"/>
  <c r="I36" i="4"/>
  <c r="AG36" i="4" s="1"/>
  <c r="J36" i="4"/>
  <c r="AH36" i="4" s="1"/>
  <c r="H36" i="4"/>
  <c r="AF36" i="4" s="1"/>
  <c r="M36" i="4"/>
  <c r="AK36" i="4" s="1"/>
  <c r="M35" i="4"/>
  <c r="AK35" i="4" s="1"/>
  <c r="K35" i="4"/>
  <c r="AI35" i="4" s="1"/>
  <c r="L35" i="4"/>
  <c r="AJ35" i="4" s="1"/>
  <c r="J35" i="4"/>
  <c r="AH35" i="4" s="1"/>
  <c r="I35" i="4"/>
  <c r="AG35" i="4" s="1"/>
  <c r="M34" i="4"/>
  <c r="AK34" i="4" s="1"/>
  <c r="J43" i="4"/>
  <c r="AH43" i="4" s="1"/>
  <c r="M43" i="4"/>
  <c r="AK43" i="4" s="1"/>
  <c r="H43" i="4"/>
  <c r="AF43" i="4" s="1"/>
  <c r="I43" i="4"/>
  <c r="AG43" i="4" s="1"/>
  <c r="L43" i="4"/>
  <c r="AJ43" i="4" s="1"/>
  <c r="K43" i="4"/>
  <c r="AI43" i="4" s="1"/>
  <c r="L41" i="4"/>
  <c r="AJ41" i="4" s="1"/>
  <c r="M41" i="4"/>
  <c r="AK41" i="4" s="1"/>
  <c r="H41" i="4"/>
  <c r="AF41" i="4" s="1"/>
  <c r="I41" i="4"/>
  <c r="AG41" i="4" s="1"/>
  <c r="J41" i="4"/>
  <c r="AH41" i="4" s="1"/>
  <c r="K41" i="4"/>
  <c r="AI41" i="4" s="1"/>
  <c r="K42" i="4"/>
  <c r="AI42" i="4" s="1"/>
  <c r="L42" i="4"/>
  <c r="AJ42" i="4" s="1"/>
  <c r="M42" i="4"/>
  <c r="AK42" i="4" s="1"/>
  <c r="H42" i="4"/>
  <c r="AF42" i="4" s="1"/>
  <c r="J42" i="4"/>
  <c r="AH42" i="4" s="1"/>
  <c r="I42" i="4"/>
  <c r="AG42" i="4" s="1"/>
  <c r="L34" i="4"/>
  <c r="AJ34" i="4" s="1"/>
  <c r="H35" i="4"/>
  <c r="AF35" i="4" s="1"/>
  <c r="H34" i="4"/>
  <c r="AF34" i="4" s="1"/>
  <c r="I34" i="4"/>
  <c r="AG34" i="4" s="1"/>
  <c r="K34" i="4"/>
  <c r="AI34" i="4" s="1"/>
  <c r="P36" i="4"/>
  <c r="AN36" i="4" s="1"/>
  <c r="U35" i="4"/>
  <c r="AS35" i="4" s="1"/>
  <c r="S35" i="4"/>
  <c r="AQ35" i="4" s="1"/>
  <c r="P35" i="4"/>
  <c r="AN35" i="4" s="1"/>
  <c r="Q35" i="4"/>
  <c r="AO35" i="4" s="1"/>
  <c r="T35" i="4"/>
  <c r="AR35" i="4" s="1"/>
  <c r="W35" i="4"/>
  <c r="AU35" i="4" s="1"/>
  <c r="V35" i="4"/>
  <c r="AT35" i="4" s="1"/>
  <c r="R35" i="4"/>
  <c r="AP35" i="4" s="1"/>
  <c r="P24" i="5" a="1"/>
  <c r="AK18" i="5" a="1"/>
  <c r="AU7" i="5" a="1"/>
  <c r="AD27" i="5" a="1"/>
  <c r="AL12" i="5" a="1"/>
  <c r="O19" i="5" a="1"/>
  <c r="AI25" i="5" a="1"/>
  <c r="O28" i="5" a="1"/>
  <c r="AY16" i="5" a="1"/>
  <c r="AP21" i="5" a="1"/>
  <c r="AH24" i="5" a="1"/>
  <c r="K25" i="5" a="1"/>
  <c r="AK12" i="5" a="1"/>
  <c r="AT15" i="5" a="1"/>
  <c r="AI13" i="5" a="1"/>
  <c r="AP12" i="5" a="1"/>
  <c r="P21" i="5" a="1"/>
  <c r="AL15" i="5" a="1"/>
  <c r="L21" i="5" a="1"/>
  <c r="AY28" i="5" a="1"/>
  <c r="AU31" i="5" a="1"/>
  <c r="K13" i="5" a="1"/>
  <c r="AC6" i="5" a="1"/>
  <c r="N12" i="5" a="1"/>
  <c r="AX6" i="5" a="1"/>
  <c r="AQ19" i="5" a="1"/>
  <c r="Z24" i="5" a="1"/>
  <c r="AJ27" i="5" a="1"/>
  <c r="AI19" i="5" a="1"/>
  <c r="R6" i="5" a="1"/>
  <c r="G31" i="5" a="1"/>
  <c r="AY22" i="5" a="1"/>
  <c r="AR27" i="5" a="1"/>
  <c r="AG24" i="5" a="1"/>
  <c r="AO33" i="5" a="1"/>
  <c r="X21" i="5" a="1"/>
  <c r="AD33" i="5" a="1"/>
  <c r="L15" i="5" a="1"/>
  <c r="T6" i="5" a="1"/>
  <c r="AQ34" i="5" a="1"/>
  <c r="AK15" i="5" a="1"/>
  <c r="AG21" i="5" a="1"/>
  <c r="R12" i="5" a="1"/>
  <c r="AR33" i="5" a="1"/>
  <c r="AH30" i="5" a="1"/>
  <c r="AQ7" i="5" a="1"/>
  <c r="J18" i="5" a="1"/>
  <c r="AC24" i="5" a="1"/>
  <c r="O22" i="5" a="1"/>
  <c r="T18" i="5" a="1"/>
  <c r="AS30" i="5" a="1"/>
  <c r="AM16" i="5" a="1"/>
  <c r="AG33" i="5" a="1"/>
  <c r="U15" i="5" a="1"/>
  <c r="S19" i="5" a="1"/>
  <c r="F33" i="5" a="1"/>
  <c r="AC30" i="5" a="1"/>
  <c r="D30" i="5" a="1"/>
  <c r="R21" i="5" a="1"/>
  <c r="R33" i="5" a="1"/>
  <c r="AC12" i="5" a="1"/>
  <c r="AR6" i="5" a="1"/>
  <c r="AD12" i="5" a="1"/>
  <c r="AR12" i="5" a="1"/>
  <c r="AN18" i="5" a="1"/>
  <c r="AW33" i="5" a="1"/>
  <c r="AF30" i="5" a="1"/>
  <c r="AU16" i="5" a="1"/>
  <c r="W25" i="5" a="1"/>
  <c r="AV15" i="5" a="1"/>
  <c r="AG30" i="5" a="1"/>
  <c r="Z27" i="5" a="1"/>
  <c r="AV30" i="5" a="1"/>
  <c r="AU19" i="5" a="1"/>
  <c r="AV27" i="5" a="1"/>
  <c r="AO24" i="5" a="1"/>
  <c r="AV6" i="5" a="1"/>
  <c r="AJ6" i="5" a="1"/>
  <c r="AU13" i="5" a="1"/>
  <c r="T33" i="5" a="1"/>
  <c r="H24" i="5" a="1"/>
  <c r="AU34" i="5" a="1"/>
  <c r="S13" i="5" a="1"/>
  <c r="AX21" i="5" a="1"/>
  <c r="AY31" i="5" a="1"/>
  <c r="Y12" i="5" a="1"/>
  <c r="AE28" i="5" a="1"/>
  <c r="E18" i="5" a="1"/>
  <c r="O25" i="5" a="1"/>
  <c r="AJ24" i="5" a="1"/>
  <c r="F21" i="5" a="1"/>
  <c r="AB27" i="5" a="1"/>
  <c r="AG12" i="5" a="1"/>
  <c r="Q18" i="5" a="1"/>
  <c r="AN6" i="5" a="1"/>
  <c r="AX18" i="5" a="1"/>
  <c r="J27" i="5" a="1"/>
  <c r="AT12" i="5" a="1"/>
  <c r="AE34" i="5" a="1"/>
  <c r="AG27" i="5" a="1"/>
  <c r="S28" i="5" a="1"/>
  <c r="I27" i="5" a="1"/>
  <c r="F24" i="5" a="1"/>
  <c r="AS27" i="5" a="1"/>
  <c r="AK30" i="5" a="1"/>
  <c r="X27" i="5" a="1"/>
  <c r="AW24" i="5" a="1"/>
  <c r="AM13" i="5" a="1"/>
  <c r="AT27" i="5" a="1"/>
  <c r="J15" i="5" a="1"/>
  <c r="AJ12" i="5" a="1"/>
  <c r="N15" i="5" a="1"/>
  <c r="AE19" i="5" a="1"/>
  <c r="H12" i="5" a="1"/>
  <c r="AT24" i="5" a="1"/>
  <c r="AP30" i="5" a="1"/>
  <c r="AC18" i="5" a="1"/>
  <c r="W19" i="5" a="1"/>
  <c r="L30" i="5" a="1"/>
  <c r="AR24" i="5" a="1"/>
  <c r="Z18" i="5" a="1"/>
  <c r="U33" i="5" a="1"/>
  <c r="AY34" i="5" a="1"/>
  <c r="V21" i="5" a="1"/>
  <c r="F6" i="5" a="1"/>
  <c r="F18" i="5" a="1"/>
  <c r="AH15" i="5" a="1"/>
  <c r="AS18" i="5" a="1"/>
  <c r="Q24" i="5" a="1"/>
  <c r="AK33" i="5" a="1"/>
  <c r="R27" i="5" a="1"/>
  <c r="Y24" i="5" a="1"/>
  <c r="AD18" i="5" a="1"/>
  <c r="S16" i="5" a="1"/>
  <c r="AG18" i="5" a="1"/>
  <c r="AH12" i="5" a="1"/>
  <c r="AD24" i="5" a="1"/>
  <c r="P30" i="5" a="1"/>
  <c r="AS12" i="5" a="1"/>
  <c r="AB24" i="5" a="1"/>
  <c r="AK27" i="5" a="1"/>
  <c r="Y15" i="5" a="1"/>
  <c r="AA7" i="5" a="1"/>
  <c r="J6" i="5" a="1"/>
  <c r="N30" i="5" a="1"/>
  <c r="AL30" i="5" a="1"/>
  <c r="AM7" i="5" a="1"/>
  <c r="AB15" i="5" a="1"/>
  <c r="M24" i="5" a="1"/>
  <c r="D24" i="5" a="1"/>
  <c r="AR30" i="5" a="1"/>
  <c r="Y18" i="5" a="1"/>
  <c r="K19" i="5" a="1"/>
  <c r="K31" i="5" a="1"/>
  <c r="D6" i="5" a="1"/>
  <c r="N33" i="5" a="1"/>
  <c r="AJ33" i="5" a="1"/>
  <c r="N27" i="5" a="1"/>
  <c r="AH18" i="5" a="1"/>
  <c r="AM19" i="5" a="1"/>
  <c r="AT21" i="5" a="1"/>
  <c r="AF18" i="5" a="1"/>
  <c r="AP24" i="5" a="1"/>
  <c r="U18" i="5" a="1"/>
  <c r="AP27" i="5" a="1"/>
  <c r="V30" i="5" a="1"/>
  <c r="S25" i="5" a="1"/>
  <c r="AR18" i="5" a="1"/>
  <c r="AJ18" i="5" a="1"/>
  <c r="AK6" i="5" a="1"/>
  <c r="AO12" i="5" a="1"/>
  <c r="AW27" i="5" a="1"/>
  <c r="AF24" i="5" a="1"/>
  <c r="AO15" i="5" a="1"/>
  <c r="W22" i="5" a="1"/>
  <c r="AR21" i="5" a="1"/>
  <c r="Z15" i="5" a="1"/>
  <c r="U27" i="5" a="1"/>
  <c r="AV18" i="5" a="1"/>
  <c r="AO21" i="5" a="1"/>
  <c r="AO18" i="5" a="1"/>
  <c r="T27" i="5" a="1"/>
  <c r="I18" i="5" a="1"/>
  <c r="M15" i="5" a="1"/>
  <c r="AB33" i="5" a="1"/>
  <c r="AA16" i="5" a="1"/>
  <c r="AS21" i="5" a="1"/>
  <c r="W13" i="5" a="1"/>
  <c r="O31" i="5" a="1"/>
  <c r="AT30" i="5" a="1"/>
  <c r="AY7" i="5" a="1"/>
  <c r="AI22" i="5" a="1"/>
  <c r="AQ13" i="5" a="1"/>
  <c r="AC27" i="5" a="1"/>
  <c r="AE22" i="5" a="1"/>
  <c r="Q30" i="5" a="1"/>
  <c r="T12" i="5" a="1"/>
  <c r="AW6" i="5" a="1"/>
  <c r="AO27" i="5" a="1"/>
  <c r="AF6" i="5" a="1"/>
  <c r="T15" i="5" a="1"/>
  <c r="AW12" i="5" a="1"/>
  <c r="AF15" i="5" a="1"/>
  <c r="AP18" i="5" a="1"/>
  <c r="AB30" i="5" a="1"/>
  <c r="AG15" i="5" a="1"/>
  <c r="P33" i="5" a="1"/>
  <c r="Y21" i="5" a="1"/>
  <c r="G13" i="5" a="1"/>
  <c r="AN27" i="5" a="1"/>
  <c r="AM31" i="5" a="1"/>
  <c r="Y27" i="5" a="1"/>
  <c r="N21" i="5" a="1"/>
  <c r="I30" i="5" a="1"/>
  <c r="AL21" i="5" a="1"/>
  <c r="L6" i="5" a="1"/>
  <c r="L18" i="5" a="1"/>
  <c r="X33" i="5" a="1"/>
  <c r="P15" i="5" a="1"/>
  <c r="F12" i="5" a="1"/>
  <c r="AU28" i="5" a="1"/>
  <c r="AN33" i="5" a="1"/>
  <c r="AN30" i="5" a="1"/>
  <c r="AY13" i="5" a="1"/>
  <c r="AM34" i="5" a="1"/>
  <c r="AX12" i="5" a="1"/>
  <c r="R24" i="5" a="1"/>
  <c r="Z33" i="5" a="1"/>
  <c r="L33" i="5" a="1"/>
  <c r="AC21" i="5" a="1"/>
  <c r="H21" i="5" a="1"/>
  <c r="I24" i="5" a="1"/>
  <c r="AD30" i="5" a="1"/>
  <c r="AT18" i="5" a="1"/>
  <c r="P18" i="5" a="1"/>
  <c r="AM28" i="5" a="1"/>
  <c r="AX24" i="5" a="1"/>
  <c r="AA31" i="5" a="1"/>
  <c r="AB12" i="5" a="1"/>
  <c r="L27" i="5" a="1"/>
  <c r="AH21" i="5" a="1"/>
  <c r="AF27" i="5" a="1"/>
  <c r="AA25" i="5" a="1"/>
  <c r="N6" i="5" a="1"/>
  <c r="AU25" i="5" a="1"/>
  <c r="V12" i="5" a="1"/>
  <c r="U12" i="5" a="1"/>
  <c r="AS33" i="5" a="1"/>
  <c r="G25" i="5" a="1"/>
  <c r="AF12" i="5" a="1"/>
  <c r="AV24" i="5" a="1"/>
  <c r="X12" i="5" a="1"/>
  <c r="AI34" i="5" a="1"/>
  <c r="V18" i="5" a="1"/>
  <c r="U6" i="5" a="1"/>
  <c r="F27" i="5" a="1"/>
  <c r="AE16" i="5" a="1"/>
  <c r="G16" i="5" a="1"/>
  <c r="K22" i="5" a="1"/>
  <c r="M30" i="5" a="1"/>
  <c r="N18" i="5" a="1"/>
  <c r="AN21" i="5" a="1"/>
  <c r="T21" i="5" a="1"/>
  <c r="G7" i="5" a="1"/>
  <c r="AV33" i="5" a="1"/>
  <c r="AS6" i="5" a="1"/>
  <c r="AL18" i="5" a="1"/>
  <c r="AH6" i="5" a="1"/>
  <c r="I6" i="5" a="1"/>
  <c r="Z6" i="5" a="1"/>
  <c r="I15" i="5" a="1"/>
  <c r="E30" i="5" a="1"/>
  <c r="AX15" i="5" a="1"/>
  <c r="G34" i="5" a="1"/>
  <c r="AW15" i="5" a="1"/>
  <c r="AY19" i="5" a="1"/>
  <c r="AA28" i="5" a="1"/>
  <c r="X24" i="5" a="1"/>
  <c r="AD6" i="5" a="1"/>
  <c r="M6" i="5" a="1"/>
  <c r="J30" i="5" a="1"/>
  <c r="E27" i="5" a="1"/>
  <c r="AE25" i="5" a="1"/>
  <c r="Q6" i="5" a="1"/>
  <c r="K7" i="5" a="1"/>
  <c r="AW18" i="5" a="1"/>
  <c r="AL33" i="5" a="1"/>
  <c r="AQ22" i="5" a="1"/>
  <c r="AH27" i="5" a="1"/>
  <c r="V15" i="5" a="1"/>
  <c r="AC33" i="5" a="1"/>
  <c r="E33" i="5" a="1"/>
  <c r="AF33" i="5" a="1"/>
  <c r="J33" i="5" a="1"/>
  <c r="P6" i="5" a="1"/>
  <c r="Y26" i="3" a="1"/>
  <c r="AQ25" i="5" a="1"/>
  <c r="Z12" i="5" a="1"/>
  <c r="R30" i="5" a="1"/>
  <c r="O16" i="5" a="1"/>
  <c r="AP6" i="5" a="1"/>
  <c r="W34" i="5" a="1"/>
  <c r="AR15" i="5" a="1"/>
  <c r="AE31" i="5" a="1"/>
  <c r="AL6" i="5" a="1"/>
  <c r="K28" i="5" a="1"/>
  <c r="AN15" i="5" a="1"/>
  <c r="W16" i="5" a="1"/>
  <c r="E12" i="5" a="1"/>
  <c r="R15" i="5" a="1"/>
  <c r="AW21" i="5" a="1"/>
  <c r="AE13" i="5" a="1"/>
  <c r="AH33" i="5" a="1"/>
  <c r="E6" i="5" a="1"/>
  <c r="M27" i="5" a="1"/>
  <c r="W31" i="5" a="1"/>
  <c r="S7" i="5" a="1"/>
  <c r="AL27" i="5" a="1"/>
  <c r="AM22" i="5" a="1"/>
  <c r="AB21" i="5" a="1"/>
  <c r="S31" i="5" a="1"/>
  <c r="E21" i="5" a="1"/>
  <c r="AP33" i="5" a="1"/>
  <c r="J24" i="5" a="1"/>
  <c r="AN24" i="5" a="1"/>
  <c r="D21" i="5" a="1"/>
  <c r="F30" i="5" a="1"/>
  <c r="P12" i="5" a="1"/>
  <c r="AA22" i="5" a="1"/>
  <c r="L12" i="5" a="1"/>
  <c r="D15" i="5" a="1"/>
  <c r="AX30" i="5" a="1"/>
  <c r="AQ16" i="5" a="1"/>
  <c r="AD21" i="5" a="1"/>
  <c r="Q15" i="5" a="1"/>
  <c r="I33" i="5" a="1"/>
  <c r="AL24" i="5" a="1"/>
  <c r="Y18" i="3"/>
  <c r="Y17" i="3"/>
  <c r="AO30" i="5" a="1"/>
  <c r="AJ15" i="5" a="1"/>
  <c r="W28" i="5" a="1"/>
  <c r="Y6" i="5" a="1"/>
  <c r="O34" i="5" a="1"/>
  <c r="K16" i="5" a="1"/>
  <c r="D27" i="5" a="1"/>
  <c r="M21" i="5" a="1"/>
  <c r="I21" i="5" a="1"/>
  <c r="U30" i="5" a="1"/>
  <c r="AN12" i="5" a="1"/>
  <c r="U24" i="5" a="1"/>
  <c r="AK21" i="5" a="1"/>
  <c r="AC15" i="5" a="1"/>
  <c r="M33" i="5" a="1"/>
  <c r="H30" i="5" a="1"/>
  <c r="AV12" i="5" a="1"/>
  <c r="AA13" i="5" a="1"/>
  <c r="AS24" i="5" a="1"/>
  <c r="G22" i="5" a="1"/>
  <c r="H15" i="5" a="1"/>
  <c r="Q27" i="5" a="1"/>
  <c r="AK24" i="5" a="1"/>
  <c r="V24" i="5" a="1"/>
  <c r="K34" i="5" a="1"/>
  <c r="H33" i="5" a="1"/>
  <c r="AI31" i="5" a="1"/>
  <c r="S22" i="5" a="1"/>
  <c r="X15" i="5" a="1"/>
  <c r="V33" i="5" a="1"/>
  <c r="Y19" i="3"/>
  <c r="Y30" i="5" a="1"/>
  <c r="AD15" i="5" a="1"/>
  <c r="S34" i="5" a="1"/>
  <c r="X6" i="5" a="1"/>
  <c r="AY25" i="5" a="1"/>
  <c r="AU22" i="5" a="1"/>
  <c r="AS15" i="5" a="1"/>
  <c r="U21" i="5" a="1"/>
  <c r="AE7" i="5" a="1"/>
  <c r="Q12" i="5" a="1"/>
  <c r="P27" i="5" a="1"/>
  <c r="T24" i="5" a="1"/>
  <c r="G28" i="5" a="1"/>
  <c r="AA19" i="5" a="1"/>
  <c r="H27" i="5" a="1"/>
  <c r="AO6" i="5" a="1"/>
  <c r="O13" i="5" a="1"/>
  <c r="W7" i="5" a="1"/>
  <c r="X18" i="5" a="1"/>
  <c r="Z21" i="5" a="1"/>
  <c r="AX27" i="5" a="1"/>
  <c r="AJ30" i="5" a="1"/>
  <c r="R18" i="5" a="1"/>
  <c r="E24" i="5" a="1"/>
  <c r="D12" i="5" a="1"/>
  <c r="AT33" i="5" a="1"/>
  <c r="AM25" i="5" a="1"/>
  <c r="AA34" i="5" a="1"/>
  <c r="Q21" i="5" a="1"/>
  <c r="I12" i="5" a="1"/>
  <c r="AJ21" i="5" a="1"/>
  <c r="J12" i="5" a="1"/>
  <c r="AG6" i="5" a="1"/>
  <c r="X30" i="5" a="1"/>
  <c r="Y25" i="3" a="1"/>
  <c r="AP15" i="5" a="1"/>
  <c r="AF21" i="5" a="1"/>
  <c r="Z30" i="5" a="1"/>
  <c r="N24" i="5" a="1"/>
  <c r="AV21" i="5" a="1"/>
  <c r="AI16" i="5" a="1"/>
  <c r="G19" i="5" a="1"/>
  <c r="AQ28" i="5" a="1"/>
  <c r="D33" i="5" a="1"/>
  <c r="F15" i="5" a="1"/>
  <c r="D18" i="5" a="1"/>
  <c r="AB6" i="5" a="1"/>
  <c r="M12" i="5" a="1"/>
  <c r="AI7" i="5" a="1"/>
  <c r="AB18" i="5" a="1"/>
  <c r="O7" i="5" a="1"/>
  <c r="AW30" i="5" a="1"/>
  <c r="Y33" i="5" a="1"/>
  <c r="V27" i="5" a="1"/>
  <c r="AI28" i="5" a="1"/>
  <c r="AQ31" i="5" a="1"/>
  <c r="E15" i="5" a="1"/>
  <c r="Y27" i="3" a="1"/>
  <c r="J21" i="5" a="1"/>
  <c r="M18" i="5" a="1"/>
  <c r="V6" i="5" a="1"/>
  <c r="T30" i="5" a="1"/>
  <c r="AT6" i="5" a="1"/>
  <c r="H18" i="5" a="1"/>
  <c r="AX33" i="5" a="1"/>
  <c r="L24" i="5" a="1"/>
  <c r="H6" i="5" a="1"/>
  <c r="H6" i="5" l="1"/>
  <c r="L24" i="5"/>
  <c r="AX33" i="5"/>
  <c r="H18" i="5"/>
  <c r="AT6" i="5"/>
  <c r="T30" i="5"/>
  <c r="V6" i="5"/>
  <c r="M18" i="5"/>
  <c r="J21" i="5"/>
  <c r="Y27" i="3"/>
  <c r="Y35" i="3" s="1"/>
  <c r="AY29" i="4" s="1"/>
  <c r="AZ29" i="4" s="1"/>
  <c r="E15" i="5"/>
  <c r="AQ31" i="5"/>
  <c r="AI28" i="5"/>
  <c r="V27" i="5"/>
  <c r="Y33" i="5"/>
  <c r="AW30" i="5"/>
  <c r="O7" i="5"/>
  <c r="AB18" i="5"/>
  <c r="AI7" i="5"/>
  <c r="M12" i="5"/>
  <c r="AB6" i="5"/>
  <c r="D18" i="5"/>
  <c r="F15" i="5"/>
  <c r="D33" i="5"/>
  <c r="AQ28" i="5"/>
  <c r="G19" i="5"/>
  <c r="AI16" i="5"/>
  <c r="AV21" i="5"/>
  <c r="N24" i="5"/>
  <c r="Z30" i="5"/>
  <c r="AF21" i="5"/>
  <c r="AP15" i="5"/>
  <c r="Y25" i="3"/>
  <c r="Y33" i="3" s="1"/>
  <c r="AY27" i="4" s="1"/>
  <c r="K27" i="4" s="1"/>
  <c r="AI27" i="4" s="1"/>
  <c r="X30" i="5"/>
  <c r="AG6" i="5"/>
  <c r="J12" i="5"/>
  <c r="AJ21" i="5"/>
  <c r="I12" i="5"/>
  <c r="Q21" i="5"/>
  <c r="AA34" i="5"/>
  <c r="AM25" i="5"/>
  <c r="AT33" i="5"/>
  <c r="D12" i="5"/>
  <c r="E24" i="5"/>
  <c r="R18" i="5"/>
  <c r="AJ30" i="5"/>
  <c r="AX27" i="5"/>
  <c r="Z21" i="5"/>
  <c r="X18" i="5"/>
  <c r="W7" i="5"/>
  <c r="O13" i="5"/>
  <c r="AO6" i="5"/>
  <c r="H27" i="5"/>
  <c r="AA19" i="5"/>
  <c r="G28" i="5"/>
  <c r="T24" i="5"/>
  <c r="P27" i="5"/>
  <c r="Q12" i="5"/>
  <c r="AE7" i="5"/>
  <c r="U21" i="5"/>
  <c r="AS15" i="5"/>
  <c r="AU22" i="5"/>
  <c r="AY25" i="5"/>
  <c r="X6" i="5"/>
  <c r="S34" i="5"/>
  <c r="AD15" i="5"/>
  <c r="Y30" i="5"/>
  <c r="V33" i="5"/>
  <c r="X15" i="5"/>
  <c r="S22" i="5"/>
  <c r="AI31" i="5"/>
  <c r="H33" i="5"/>
  <c r="K34" i="5"/>
  <c r="V24" i="5"/>
  <c r="AK24" i="5"/>
  <c r="Q27" i="5"/>
  <c r="H15" i="5"/>
  <c r="G22" i="5"/>
  <c r="AS24" i="5"/>
  <c r="AA13" i="5"/>
  <c r="AV12" i="5"/>
  <c r="H30" i="5"/>
  <c r="M33" i="5"/>
  <c r="AC15" i="5"/>
  <c r="AK21" i="5"/>
  <c r="U24" i="5"/>
  <c r="AN12" i="5"/>
  <c r="U30" i="5"/>
  <c r="I21" i="5"/>
  <c r="M21" i="5"/>
  <c r="D27" i="5"/>
  <c r="K16" i="5"/>
  <c r="O34" i="5"/>
  <c r="Y6" i="5"/>
  <c r="W28" i="5"/>
  <c r="AJ15" i="5"/>
  <c r="AO30" i="5"/>
  <c r="AL24" i="5"/>
  <c r="I33" i="5"/>
  <c r="Q15" i="5"/>
  <c r="AD21" i="5"/>
  <c r="AQ16" i="5"/>
  <c r="AX30" i="5"/>
  <c r="D15" i="5"/>
  <c r="L12" i="5"/>
  <c r="AA22" i="5"/>
  <c r="P12" i="5"/>
  <c r="F30" i="5"/>
  <c r="D21" i="5"/>
  <c r="AN24" i="5"/>
  <c r="J24" i="5"/>
  <c r="AP33" i="5"/>
  <c r="E21" i="5"/>
  <c r="S31" i="5"/>
  <c r="AB21" i="5"/>
  <c r="AM22" i="5"/>
  <c r="AL27" i="5"/>
  <c r="S7" i="5"/>
  <c r="W31" i="5"/>
  <c r="M27" i="5"/>
  <c r="E6" i="5"/>
  <c r="AH33" i="5"/>
  <c r="AE13" i="5"/>
  <c r="AW21" i="5"/>
  <c r="R15" i="5"/>
  <c r="E12" i="5"/>
  <c r="W16" i="5"/>
  <c r="AN15" i="5"/>
  <c r="K28" i="5"/>
  <c r="AL6" i="5"/>
  <c r="AE31" i="5"/>
  <c r="AR15" i="5"/>
  <c r="W34" i="5"/>
  <c r="AP6" i="5"/>
  <c r="O16" i="5"/>
  <c r="R30" i="5"/>
  <c r="Z12" i="5"/>
  <c r="AQ25" i="5"/>
  <c r="Y26" i="3"/>
  <c r="Y34" i="3" s="1"/>
  <c r="AY28" i="4" s="1"/>
  <c r="L28" i="4" s="1"/>
  <c r="AJ28" i="4" s="1"/>
  <c r="P6" i="5"/>
  <c r="J33" i="5"/>
  <c r="AF33" i="5"/>
  <c r="E33" i="5"/>
  <c r="AC33" i="5"/>
  <c r="V15" i="5"/>
  <c r="AH27" i="5"/>
  <c r="AQ22" i="5"/>
  <c r="AL33" i="5"/>
  <c r="AW18" i="5"/>
  <c r="K7" i="5"/>
  <c r="Q6" i="5"/>
  <c r="AE25" i="5"/>
  <c r="E27" i="5"/>
  <c r="J30" i="5"/>
  <c r="M6" i="5"/>
  <c r="AD6" i="5"/>
  <c r="X24" i="5"/>
  <c r="AA28" i="5"/>
  <c r="AY19" i="5"/>
  <c r="AW15" i="5"/>
  <c r="G34" i="5"/>
  <c r="AX15" i="5"/>
  <c r="E30" i="5"/>
  <c r="I15" i="5"/>
  <c r="Z6" i="5"/>
  <c r="I6" i="5"/>
  <c r="AH6" i="5"/>
  <c r="AL18" i="5"/>
  <c r="AS6" i="5"/>
  <c r="AV33" i="5"/>
  <c r="G7" i="5"/>
  <c r="T21" i="5"/>
  <c r="AN21" i="5"/>
  <c r="N18" i="5"/>
  <c r="M30" i="5"/>
  <c r="K22" i="5"/>
  <c r="G16" i="5"/>
  <c r="AE16" i="5"/>
  <c r="F27" i="5"/>
  <c r="U6" i="5"/>
  <c r="V18" i="5"/>
  <c r="AI34" i="5"/>
  <c r="X12" i="5"/>
  <c r="AV24" i="5"/>
  <c r="AF12" i="5"/>
  <c r="G25" i="5"/>
  <c r="AS33" i="5"/>
  <c r="U12" i="5"/>
  <c r="V12" i="5"/>
  <c r="AU25" i="5"/>
  <c r="N6" i="5"/>
  <c r="AA25" i="5"/>
  <c r="AF27" i="5"/>
  <c r="AH21" i="5"/>
  <c r="L27" i="5"/>
  <c r="AB12" i="5"/>
  <c r="AA31" i="5"/>
  <c r="AX24" i="5"/>
  <c r="AM28" i="5"/>
  <c r="P18" i="5"/>
  <c r="AT18" i="5"/>
  <c r="AD30" i="5"/>
  <c r="I24" i="5"/>
  <c r="H21" i="5"/>
  <c r="AC21" i="5"/>
  <c r="L33" i="5"/>
  <c r="Z33" i="5"/>
  <c r="R24" i="5"/>
  <c r="AX12" i="5"/>
  <c r="AM34" i="5"/>
  <c r="AY13" i="5"/>
  <c r="AN30" i="5"/>
  <c r="AN33" i="5"/>
  <c r="AU28" i="5"/>
  <c r="F12" i="5"/>
  <c r="P15" i="5"/>
  <c r="X33" i="5"/>
  <c r="X34" i="5" s="1"/>
  <c r="L18" i="5"/>
  <c r="L19" i="5" s="1"/>
  <c r="L6" i="5"/>
  <c r="L7" i="5" s="1"/>
  <c r="L8" i="5" s="1"/>
  <c r="AL21" i="5"/>
  <c r="I30" i="5"/>
  <c r="N21" i="5"/>
  <c r="Y27" i="5"/>
  <c r="AM31" i="5"/>
  <c r="AN27" i="5"/>
  <c r="G13" i="5"/>
  <c r="Y21" i="5"/>
  <c r="P33" i="5"/>
  <c r="AG15" i="5"/>
  <c r="AB30" i="5"/>
  <c r="AP18" i="5"/>
  <c r="AF15" i="5"/>
  <c r="AW12" i="5"/>
  <c r="AV13" i="5" s="1"/>
  <c r="AV14" i="5" s="1"/>
  <c r="T15" i="5"/>
  <c r="AF6" i="5"/>
  <c r="AF7" i="5" s="1"/>
  <c r="AF8" i="5" s="1"/>
  <c r="AO27" i="5"/>
  <c r="AW6" i="5"/>
  <c r="T12" i="5"/>
  <c r="Q30" i="5"/>
  <c r="AE22" i="5"/>
  <c r="AC27" i="5"/>
  <c r="AQ13" i="5"/>
  <c r="AI22" i="5"/>
  <c r="AY7" i="5"/>
  <c r="AT30" i="5"/>
  <c r="O31" i="5"/>
  <c r="W13" i="5"/>
  <c r="AS21" i="5"/>
  <c r="AA16" i="5"/>
  <c r="AB33" i="5"/>
  <c r="M15" i="5"/>
  <c r="I18" i="5"/>
  <c r="T27" i="5"/>
  <c r="AO18" i="5"/>
  <c r="AO21" i="5"/>
  <c r="AV18" i="5"/>
  <c r="U27" i="5"/>
  <c r="Z15" i="5"/>
  <c r="AR21" i="5"/>
  <c r="W22" i="5"/>
  <c r="AO15" i="5"/>
  <c r="AF24" i="5"/>
  <c r="AW27" i="5"/>
  <c r="AO12" i="5"/>
  <c r="AK6" i="5"/>
  <c r="AJ18" i="5"/>
  <c r="AR18" i="5"/>
  <c r="S25" i="5"/>
  <c r="V30" i="5"/>
  <c r="AP27" i="5"/>
  <c r="U18" i="5"/>
  <c r="AP24" i="5"/>
  <c r="AF18" i="5"/>
  <c r="AT21" i="5"/>
  <c r="AM19" i="5"/>
  <c r="AH18" i="5"/>
  <c r="N27" i="5"/>
  <c r="AJ33" i="5"/>
  <c r="N33" i="5"/>
  <c r="D6" i="5"/>
  <c r="K31" i="5"/>
  <c r="K19" i="5"/>
  <c r="Y18" i="5"/>
  <c r="AR30" i="5"/>
  <c r="D24" i="5"/>
  <c r="M24" i="5"/>
  <c r="AB15" i="5"/>
  <c r="AM7" i="5"/>
  <c r="AL30" i="5"/>
  <c r="N30" i="5"/>
  <c r="J6" i="5"/>
  <c r="AA7" i="5"/>
  <c r="Y15" i="5"/>
  <c r="AK27" i="5"/>
  <c r="AB24" i="5"/>
  <c r="AS12" i="5"/>
  <c r="P30" i="5"/>
  <c r="AD24" i="5"/>
  <c r="AH12" i="5"/>
  <c r="AG18" i="5"/>
  <c r="S16" i="5"/>
  <c r="AD18" i="5"/>
  <c r="Y24" i="5"/>
  <c r="R27" i="5"/>
  <c r="AK33" i="5"/>
  <c r="Q24" i="5"/>
  <c r="AS18" i="5"/>
  <c r="AR19" i="5" s="1"/>
  <c r="AH15" i="5"/>
  <c r="F18" i="5"/>
  <c r="F6" i="5"/>
  <c r="V21" i="5"/>
  <c r="AY34" i="5"/>
  <c r="U33" i="5"/>
  <c r="Z18" i="5"/>
  <c r="AR24" i="5"/>
  <c r="L30" i="5"/>
  <c r="W19" i="5"/>
  <c r="AC18" i="5"/>
  <c r="AP30" i="5"/>
  <c r="AT24" i="5"/>
  <c r="H12" i="5"/>
  <c r="AE19" i="5"/>
  <c r="N15" i="5"/>
  <c r="AJ12" i="5"/>
  <c r="J15" i="5"/>
  <c r="AT27" i="5"/>
  <c r="AM13" i="5"/>
  <c r="AW24" i="5"/>
  <c r="X27" i="5"/>
  <c r="AK30" i="5"/>
  <c r="AS27" i="5"/>
  <c r="F24" i="5"/>
  <c r="I27" i="5"/>
  <c r="S28" i="5"/>
  <c r="AG27" i="5"/>
  <c r="AE34" i="5"/>
  <c r="AT12" i="5"/>
  <c r="J27" i="5"/>
  <c r="AX18" i="5"/>
  <c r="AN6" i="5"/>
  <c r="AN7" i="5" s="1"/>
  <c r="Q18" i="5"/>
  <c r="AG12" i="5"/>
  <c r="AB27" i="5"/>
  <c r="F21" i="5"/>
  <c r="AJ24" i="5"/>
  <c r="O25" i="5"/>
  <c r="E18" i="5"/>
  <c r="AE28" i="5"/>
  <c r="Y12" i="5"/>
  <c r="AY31" i="5"/>
  <c r="AX21" i="5"/>
  <c r="S13" i="5"/>
  <c r="AU34" i="5"/>
  <c r="H24" i="5"/>
  <c r="T33" i="5"/>
  <c r="AU13" i="5"/>
  <c r="AJ6" i="5"/>
  <c r="AV6" i="5"/>
  <c r="AO24" i="5"/>
  <c r="AV27" i="5"/>
  <c r="AU19" i="5"/>
  <c r="AR20" i="5" s="1"/>
  <c r="AV30" i="5"/>
  <c r="Z27" i="5"/>
  <c r="AG30" i="5"/>
  <c r="AV15" i="5"/>
  <c r="W25" i="5"/>
  <c r="AU16" i="5"/>
  <c r="AF30" i="5"/>
  <c r="AW33" i="5"/>
  <c r="AN18" i="5"/>
  <c r="AR12" i="5"/>
  <c r="AD12" i="5"/>
  <c r="AR6" i="5"/>
  <c r="AR7" i="5" s="1"/>
  <c r="AC12" i="5"/>
  <c r="R33" i="5"/>
  <c r="R21" i="5"/>
  <c r="D30" i="5"/>
  <c r="AC30" i="5"/>
  <c r="F33" i="5"/>
  <c r="S19" i="5"/>
  <c r="U15" i="5"/>
  <c r="AG33" i="5"/>
  <c r="AM16" i="5"/>
  <c r="AS30" i="5"/>
  <c r="T18" i="5"/>
  <c r="T19" i="5" s="1"/>
  <c r="T20" i="5" s="1"/>
  <c r="O22" i="5"/>
  <c r="AC24" i="5"/>
  <c r="J18" i="5"/>
  <c r="AQ7" i="5"/>
  <c r="AH30" i="5"/>
  <c r="AR33" i="5"/>
  <c r="R12" i="5"/>
  <c r="AG21" i="5"/>
  <c r="AK15" i="5"/>
  <c r="AQ34" i="5"/>
  <c r="T6" i="5"/>
  <c r="T7" i="5" s="1"/>
  <c r="T8" i="5" s="1"/>
  <c r="L15" i="5"/>
  <c r="L16" i="5" s="1"/>
  <c r="L17" i="5" s="1"/>
  <c r="AD33" i="5"/>
  <c r="X21" i="5"/>
  <c r="AO33" i="5"/>
  <c r="AG24" i="5"/>
  <c r="AR27" i="5"/>
  <c r="AY22" i="5"/>
  <c r="G31" i="5"/>
  <c r="R6" i="5"/>
  <c r="AI19" i="5"/>
  <c r="AJ27" i="5"/>
  <c r="Z24" i="5"/>
  <c r="AQ19" i="5"/>
  <c r="AX6" i="5"/>
  <c r="N12" i="5"/>
  <c r="AC6" i="5"/>
  <c r="AB7" i="5" s="1"/>
  <c r="K13" i="5"/>
  <c r="AU31" i="5"/>
  <c r="AY28" i="5"/>
  <c r="L21" i="5"/>
  <c r="L22" i="5" s="1"/>
  <c r="L23" i="5" s="1"/>
  <c r="AL15" i="5"/>
  <c r="P21" i="5"/>
  <c r="AP12" i="5"/>
  <c r="AI13" i="5"/>
  <c r="AT15" i="5"/>
  <c r="AK12" i="5"/>
  <c r="K25" i="5"/>
  <c r="AH24" i="5"/>
  <c r="AP21" i="5"/>
  <c r="AN22" i="5" s="1"/>
  <c r="AN23" i="5" s="1"/>
  <c r="AY16" i="5"/>
  <c r="O28" i="5"/>
  <c r="AI25" i="5"/>
  <c r="O19" i="5"/>
  <c r="AL12" i="5"/>
  <c r="AD27" i="5"/>
  <c r="AU7" i="5"/>
  <c r="AK18" i="5"/>
  <c r="P24" i="5"/>
  <c r="P25" i="5" s="1"/>
  <c r="P26" i="5" s="1"/>
  <c r="AZ27" i="4"/>
  <c r="L27" i="4"/>
  <c r="AJ27" i="4" s="1"/>
  <c r="J27" i="4"/>
  <c r="AH27" i="4" s="1"/>
  <c r="I27" i="4"/>
  <c r="AG27" i="4" s="1"/>
  <c r="I28" i="4"/>
  <c r="AG28" i="4" s="1"/>
  <c r="AZ28" i="4"/>
  <c r="M28" i="4"/>
  <c r="AK28" i="4" s="1"/>
  <c r="H28" i="4"/>
  <c r="AF28" i="4" s="1"/>
  <c r="U36" i="4"/>
  <c r="AS36" i="4" s="1"/>
  <c r="Q36" i="4"/>
  <c r="AO36" i="4" s="1"/>
  <c r="V36" i="4"/>
  <c r="AT36" i="4" s="1"/>
  <c r="R36" i="4"/>
  <c r="AP36" i="4" s="1"/>
  <c r="S36" i="4"/>
  <c r="AQ36" i="4" s="1"/>
  <c r="W36" i="4"/>
  <c r="AU36" i="4" s="1"/>
  <c r="Q34" i="4"/>
  <c r="AO34" i="4" s="1"/>
  <c r="V34" i="4"/>
  <c r="AT34" i="4" s="1"/>
  <c r="AZ37" i="4"/>
  <c r="S37" i="4" s="1"/>
  <c r="AQ37" i="4" s="1"/>
  <c r="S41" i="4"/>
  <c r="AQ41" i="4" s="1"/>
  <c r="W41" i="4"/>
  <c r="AU41" i="4" s="1"/>
  <c r="T41" i="4"/>
  <c r="AR41" i="4" s="1"/>
  <c r="P41" i="4"/>
  <c r="AN41" i="4" s="1"/>
  <c r="Q41" i="4"/>
  <c r="AO41" i="4" s="1"/>
  <c r="R41" i="4"/>
  <c r="AP41" i="4" s="1"/>
  <c r="AZ44" i="4"/>
  <c r="V41" i="4"/>
  <c r="AT41" i="4" s="1"/>
  <c r="U41" i="4"/>
  <c r="AS41" i="4" s="1"/>
  <c r="R34" i="4"/>
  <c r="AP34" i="4" s="1"/>
  <c r="T34" i="4"/>
  <c r="AR34" i="4" s="1"/>
  <c r="W34" i="4"/>
  <c r="AU34" i="4" s="1"/>
  <c r="T43" i="4"/>
  <c r="AR43" i="4" s="1"/>
  <c r="Q43" i="4"/>
  <c r="AO43" i="4" s="1"/>
  <c r="W43" i="4"/>
  <c r="AU43" i="4" s="1"/>
  <c r="V43" i="4"/>
  <c r="AT43" i="4" s="1"/>
  <c r="S43" i="4"/>
  <c r="AQ43" i="4" s="1"/>
  <c r="P43" i="4"/>
  <c r="AN43" i="4" s="1"/>
  <c r="U43" i="4"/>
  <c r="AS43" i="4" s="1"/>
  <c r="R43" i="4"/>
  <c r="AP43" i="4" s="1"/>
  <c r="P34" i="4"/>
  <c r="AN34" i="4" s="1"/>
  <c r="W42" i="4"/>
  <c r="AU42" i="4" s="1"/>
  <c r="R42" i="4"/>
  <c r="AP42" i="4" s="1"/>
  <c r="V42" i="4"/>
  <c r="AT42" i="4" s="1"/>
  <c r="S42" i="4"/>
  <c r="AQ42" i="4" s="1"/>
  <c r="U42" i="4"/>
  <c r="AS42" i="4" s="1"/>
  <c r="Q42" i="4"/>
  <c r="AO42" i="4" s="1"/>
  <c r="T42" i="4"/>
  <c r="AR42" i="4" s="1"/>
  <c r="P42" i="4"/>
  <c r="AN42" i="4" s="1"/>
  <c r="U34" i="4"/>
  <c r="AS34" i="4" s="1"/>
  <c r="I29" i="4" l="1"/>
  <c r="AG29" i="4" s="1"/>
  <c r="K28" i="4"/>
  <c r="AI28" i="4" s="1"/>
  <c r="J28" i="4"/>
  <c r="AH28" i="4" s="1"/>
  <c r="H27" i="4"/>
  <c r="AF27" i="4" s="1"/>
  <c r="M27" i="4"/>
  <c r="AK27" i="4" s="1"/>
  <c r="AR22" i="5"/>
  <c r="AR23" i="5" s="1"/>
  <c r="P22" i="5"/>
  <c r="P23" i="5" s="1"/>
  <c r="AB8" i="5"/>
  <c r="L25" i="5"/>
  <c r="BB6" i="5"/>
  <c r="T25" i="5"/>
  <c r="X19" i="5"/>
  <c r="X20" i="5" s="1"/>
  <c r="BC31" i="5"/>
  <c r="AV31" i="5"/>
  <c r="AV32" i="5" s="1"/>
  <c r="AV7" i="5"/>
  <c r="AV8" i="5" s="1"/>
  <c r="AF13" i="5"/>
  <c r="H22" i="5"/>
  <c r="H23" i="5" s="1"/>
  <c r="AZ24" i="5"/>
  <c r="AF19" i="5"/>
  <c r="L28" i="5"/>
  <c r="L29" i="5" s="1"/>
  <c r="H34" i="5"/>
  <c r="H35" i="5" s="1"/>
  <c r="BB33" i="5"/>
  <c r="X31" i="5"/>
  <c r="X32" i="5" s="1"/>
  <c r="L26" i="5"/>
  <c r="T26" i="5"/>
  <c r="AF14" i="5"/>
  <c r="AF20" i="5"/>
  <c r="AR31" i="5"/>
  <c r="AR32" i="5" s="1"/>
  <c r="D7" i="5"/>
  <c r="D8" i="5" s="1"/>
  <c r="AN28" i="5"/>
  <c r="AN29" i="5" s="1"/>
  <c r="BC16" i="5"/>
  <c r="H31" i="5"/>
  <c r="H32" i="5" s="1"/>
  <c r="AY30" i="4"/>
  <c r="I30" i="4" s="1"/>
  <c r="AG30" i="4" s="1"/>
  <c r="H29" i="4"/>
  <c r="AF29" i="4" s="1"/>
  <c r="AJ19" i="5"/>
  <c r="AJ20" i="5" s="1"/>
  <c r="BB27" i="5"/>
  <c r="BC19" i="5"/>
  <c r="BC28" i="5"/>
  <c r="AJ16" i="5"/>
  <c r="AJ17" i="5" s="1"/>
  <c r="AJ28" i="5"/>
  <c r="AJ29" i="5" s="1"/>
  <c r="P7" i="5"/>
  <c r="P8" i="5" s="1"/>
  <c r="X22" i="5"/>
  <c r="X23" i="5" s="1"/>
  <c r="BC34" i="5"/>
  <c r="AR34" i="5"/>
  <c r="AR35" i="5" s="1"/>
  <c r="BC7" i="5"/>
  <c r="AB25" i="5"/>
  <c r="AB26" i="5" s="1"/>
  <c r="D31" i="5"/>
  <c r="D32" i="5" s="1"/>
  <c r="AR8" i="5"/>
  <c r="AR13" i="5"/>
  <c r="AR14" i="5" s="1"/>
  <c r="AV34" i="5"/>
  <c r="AV35" i="5" s="1"/>
  <c r="AV16" i="5"/>
  <c r="AV17" i="5" s="1"/>
  <c r="AJ7" i="5"/>
  <c r="AJ8" i="5" s="1"/>
  <c r="T34" i="5"/>
  <c r="T35" i="5" s="1"/>
  <c r="AJ25" i="5"/>
  <c r="AJ26" i="5" s="1"/>
  <c r="P19" i="5"/>
  <c r="P20" i="5" s="1"/>
  <c r="AV19" i="5"/>
  <c r="AV20" i="5" s="1"/>
  <c r="H13" i="5"/>
  <c r="H14" i="5" s="1"/>
  <c r="AR25" i="5"/>
  <c r="AR26" i="5" s="1"/>
  <c r="P31" i="5"/>
  <c r="P32" i="5" s="1"/>
  <c r="AB16" i="5"/>
  <c r="AB17" i="5" s="1"/>
  <c r="D25" i="5"/>
  <c r="D26" i="5" s="1"/>
  <c r="X35" i="5"/>
  <c r="BB21" i="5"/>
  <c r="AZ30" i="5"/>
  <c r="T22" i="5"/>
  <c r="T23" i="5" s="1"/>
  <c r="AN8" i="5"/>
  <c r="AF25" i="5"/>
  <c r="AR28" i="5"/>
  <c r="AR29" i="5" s="1"/>
  <c r="AN19" i="5"/>
  <c r="AN20" i="5" s="1"/>
  <c r="AF31" i="5"/>
  <c r="AF32" i="5" s="1"/>
  <c r="AV28" i="5"/>
  <c r="AV29" i="5" s="1"/>
  <c r="H25" i="5"/>
  <c r="H26" i="5" s="1"/>
  <c r="BB24" i="5"/>
  <c r="AJ13" i="5"/>
  <c r="AJ14" i="5" s="1"/>
  <c r="L31" i="5"/>
  <c r="L32" i="5" s="1"/>
  <c r="AB19" i="5"/>
  <c r="AB20" i="5" s="1"/>
  <c r="AZ6" i="5"/>
  <c r="AJ34" i="5"/>
  <c r="AJ35" i="5" s="1"/>
  <c r="AF26" i="5"/>
  <c r="AB34" i="5"/>
  <c r="AB35" i="5" s="1"/>
  <c r="T13" i="5"/>
  <c r="T14" i="5" s="1"/>
  <c r="T16" i="5"/>
  <c r="T17" i="5" s="1"/>
  <c r="AF16" i="5"/>
  <c r="AF17" i="5" s="1"/>
  <c r="AB31" i="5"/>
  <c r="AB32" i="5" s="1"/>
  <c r="P34" i="5"/>
  <c r="P35" i="5" s="1"/>
  <c r="BC13" i="5"/>
  <c r="L20" i="5"/>
  <c r="P16" i="5"/>
  <c r="P17" i="5" s="1"/>
  <c r="AN31" i="5"/>
  <c r="AN32" i="5" s="1"/>
  <c r="L34" i="5"/>
  <c r="L35" i="5" s="1"/>
  <c r="AB13" i="5"/>
  <c r="AB14" i="5" s="1"/>
  <c r="BC25" i="5"/>
  <c r="AV25" i="5"/>
  <c r="AV26" i="5" s="1"/>
  <c r="AF34" i="5"/>
  <c r="AF35" i="5" s="1"/>
  <c r="AR16" i="5"/>
  <c r="AR17" i="5" s="1"/>
  <c r="AN16" i="5"/>
  <c r="AN17" i="5" s="1"/>
  <c r="BA12" i="5"/>
  <c r="AN25" i="5"/>
  <c r="AN26" i="5" s="1"/>
  <c r="BB30" i="5"/>
  <c r="AZ15" i="5"/>
  <c r="D16" i="5"/>
  <c r="D17" i="5" s="1"/>
  <c r="BC22" i="5"/>
  <c r="X7" i="5"/>
  <c r="X8" i="5" s="1"/>
  <c r="AJ31" i="5"/>
  <c r="AJ32" i="5" s="1"/>
  <c r="BA24" i="5"/>
  <c r="AV22" i="5"/>
  <c r="AV23" i="5" s="1"/>
  <c r="AZ33" i="5"/>
  <c r="D34" i="5"/>
  <c r="D35" i="5" s="1"/>
  <c r="AZ18" i="5"/>
  <c r="D19" i="5"/>
  <c r="D20" i="5" s="1"/>
  <c r="J29" i="4"/>
  <c r="AH29" i="4" s="1"/>
  <c r="M29" i="4"/>
  <c r="AK29" i="4" s="1"/>
  <c r="K29" i="4"/>
  <c r="AI29" i="4" s="1"/>
  <c r="L29" i="4"/>
  <c r="AJ29" i="4" s="1"/>
  <c r="T31" i="5"/>
  <c r="T32" i="5" s="1"/>
  <c r="H19" i="5"/>
  <c r="H20" i="5" s="1"/>
  <c r="BA18" i="5"/>
  <c r="AB28" i="5"/>
  <c r="AB29" i="5" s="1"/>
  <c r="X28" i="5"/>
  <c r="X29" i="5" s="1"/>
  <c r="BB18" i="5"/>
  <c r="T28" i="5"/>
  <c r="T29" i="5" s="1"/>
  <c r="BB12" i="5"/>
  <c r="AN34" i="5"/>
  <c r="AN35" i="5" s="1"/>
  <c r="AF28" i="5"/>
  <c r="AF29" i="5" s="1"/>
  <c r="X13" i="5"/>
  <c r="X14" i="5" s="1"/>
  <c r="BA30" i="5"/>
  <c r="X25" i="5"/>
  <c r="X26" i="5" s="1"/>
  <c r="BA27" i="5"/>
  <c r="BA33" i="5"/>
  <c r="BA6" i="5"/>
  <c r="AB22" i="5"/>
  <c r="AB23" i="5" s="1"/>
  <c r="BA21" i="5"/>
  <c r="D22" i="5"/>
  <c r="D23" i="5" s="1"/>
  <c r="AZ21" i="5"/>
  <c r="P13" i="5"/>
  <c r="P14" i="5" s="1"/>
  <c r="L13" i="5"/>
  <c r="L14" i="5" s="1"/>
  <c r="AZ27" i="5"/>
  <c r="D28" i="5"/>
  <c r="D29" i="5" s="1"/>
  <c r="AN13" i="5"/>
  <c r="AN14" i="5" s="1"/>
  <c r="H16" i="5"/>
  <c r="H17" i="5" s="1"/>
  <c r="X16" i="5"/>
  <c r="X17" i="5" s="1"/>
  <c r="P28" i="5"/>
  <c r="P29" i="5" s="1"/>
  <c r="H28" i="5"/>
  <c r="H29" i="5" s="1"/>
  <c r="AZ12" i="5"/>
  <c r="D13" i="5"/>
  <c r="D14" i="5" s="1"/>
  <c r="AJ22" i="5"/>
  <c r="AJ23" i="5" s="1"/>
  <c r="AF22" i="5"/>
  <c r="AF23" i="5" s="1"/>
  <c r="BB15" i="5"/>
  <c r="BA15" i="5"/>
  <c r="H7" i="5"/>
  <c r="H8" i="5" s="1"/>
  <c r="R28" i="4"/>
  <c r="AP28" i="4" s="1"/>
  <c r="T28" i="4"/>
  <c r="AR28" i="4" s="1"/>
  <c r="W28" i="4"/>
  <c r="AU28" i="4" s="1"/>
  <c r="P28" i="4"/>
  <c r="AN28" i="4" s="1"/>
  <c r="Q28" i="4"/>
  <c r="AO28" i="4" s="1"/>
  <c r="S28" i="4"/>
  <c r="AQ28" i="4" s="1"/>
  <c r="U28" i="4"/>
  <c r="AS28" i="4" s="1"/>
  <c r="V28" i="4"/>
  <c r="AT28" i="4" s="1"/>
  <c r="T29" i="4"/>
  <c r="AR29" i="4" s="1"/>
  <c r="P29" i="4"/>
  <c r="AN29" i="4" s="1"/>
  <c r="U29" i="4"/>
  <c r="AS29" i="4" s="1"/>
  <c r="V29" i="4"/>
  <c r="AT29" i="4" s="1"/>
  <c r="R29" i="4"/>
  <c r="AP29" i="4" s="1"/>
  <c r="Q29" i="4"/>
  <c r="AO29" i="4" s="1"/>
  <c r="W29" i="4"/>
  <c r="AU29" i="4" s="1"/>
  <c r="S29" i="4"/>
  <c r="AQ29" i="4" s="1"/>
  <c r="K30" i="4"/>
  <c r="AI30" i="4" s="1"/>
  <c r="H30" i="4"/>
  <c r="AF30" i="4" s="1"/>
  <c r="T27" i="4"/>
  <c r="AR27" i="4" s="1"/>
  <c r="P27" i="4"/>
  <c r="AN27" i="4" s="1"/>
  <c r="V27" i="4"/>
  <c r="AT27" i="4" s="1"/>
  <c r="Q27" i="4"/>
  <c r="AO27" i="4" s="1"/>
  <c r="S27" i="4"/>
  <c r="AQ27" i="4" s="1"/>
  <c r="W27" i="4"/>
  <c r="AU27" i="4" s="1"/>
  <c r="R27" i="4"/>
  <c r="AP27" i="4" s="1"/>
  <c r="U27" i="4"/>
  <c r="AS27" i="4" s="1"/>
  <c r="AZ30" i="4"/>
  <c r="U37" i="4"/>
  <c r="AS37" i="4" s="1"/>
  <c r="R37" i="4"/>
  <c r="AP37" i="4" s="1"/>
  <c r="W37" i="4"/>
  <c r="AU37" i="4" s="1"/>
  <c r="P37" i="4"/>
  <c r="AN37" i="4" s="1"/>
  <c r="Q37" i="4"/>
  <c r="AO37" i="4" s="1"/>
  <c r="T37" i="4"/>
  <c r="AR37" i="4" s="1"/>
  <c r="V37" i="4"/>
  <c r="AT37" i="4" s="1"/>
  <c r="BC37" i="4"/>
  <c r="U44" i="4"/>
  <c r="AS44" i="4" s="1"/>
  <c r="P44" i="4"/>
  <c r="AN44" i="4" s="1"/>
  <c r="T44" i="4"/>
  <c r="AR44" i="4" s="1"/>
  <c r="R44" i="4"/>
  <c r="AP44" i="4" s="1"/>
  <c r="BC44" i="4"/>
  <c r="S44" i="4"/>
  <c r="AQ44" i="4" s="1"/>
  <c r="V44" i="4"/>
  <c r="AT44" i="4" s="1"/>
  <c r="Q44" i="4"/>
  <c r="AO44" i="4" s="1"/>
  <c r="W44" i="4"/>
  <c r="AU44" i="4" s="1"/>
  <c r="AZ25" i="5" l="1"/>
  <c r="L30" i="4"/>
  <c r="AJ30" i="4" s="1"/>
  <c r="M30" i="4"/>
  <c r="AK30" i="4" s="1"/>
  <c r="J30" i="4"/>
  <c r="AH30" i="4" s="1"/>
  <c r="AZ13" i="5"/>
  <c r="AZ14" i="5" s="1"/>
  <c r="AZ22" i="5"/>
  <c r="AZ23" i="5" s="1"/>
  <c r="AZ31" i="5"/>
  <c r="AZ32" i="5" s="1"/>
  <c r="AZ28" i="5"/>
  <c r="AZ29" i="5" s="1"/>
  <c r="AZ26" i="5"/>
  <c r="AZ34" i="5"/>
  <c r="AZ35" i="5" s="1"/>
  <c r="AZ16" i="5"/>
  <c r="AZ17" i="5" s="1"/>
  <c r="AZ19" i="5"/>
  <c r="AZ20" i="5" s="1"/>
  <c r="AZ7" i="5"/>
  <c r="AZ8" i="5" s="1"/>
  <c r="T30" i="4"/>
  <c r="AR30" i="4" s="1"/>
  <c r="BC30" i="4"/>
  <c r="R30" i="4"/>
  <c r="AP30" i="4" s="1"/>
  <c r="Q30" i="4"/>
  <c r="AO30" i="4" s="1"/>
  <c r="W30" i="4"/>
  <c r="AU30" i="4" s="1"/>
  <c r="P30" i="4"/>
  <c r="AN30" i="4" s="1"/>
  <c r="U30" i="4"/>
  <c r="AS30" i="4" s="1"/>
  <c r="V30" i="4"/>
  <c r="AT30" i="4" s="1"/>
  <c r="S30" i="4"/>
  <c r="AQ30"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<sst xmlns="http://schemas.openxmlformats.org/spreadsheetml/2006/main" count="2107" uniqueCount="504">
  <si>
    <t>【基本情報】</t>
    <rPh sb="1" eb="5">
      <t>キホンジョウホウ</t>
    </rPh>
    <phoneticPr fontId="2"/>
  </si>
  <si>
    <t>★特別徴収義務者</t>
    <rPh sb="1" eb="8">
      <t>トクベツチョウシュウギムシャ</t>
    </rPh>
    <phoneticPr fontId="1"/>
  </si>
  <si>
    <t>所在地（都道府県）</t>
  </si>
  <si>
    <t>電話番号</t>
    <rPh sb="0" eb="4">
      <t>デンワバンゴウ</t>
    </rPh>
    <phoneticPr fontId="1"/>
  </si>
  <si>
    <t>入力1</t>
    <rPh sb="0" eb="2">
      <t>ニュウリョク</t>
    </rPh>
    <phoneticPr fontId="2"/>
  </si>
  <si>
    <t>入力2</t>
    <rPh sb="0" eb="2">
      <t>ニュウリョク</t>
    </rPh>
    <phoneticPr fontId="2"/>
  </si>
  <si>
    <t>入力3</t>
    <rPh sb="0" eb="2">
      <t>ニュウリョク</t>
    </rPh>
    <phoneticPr fontId="2"/>
  </si>
  <si>
    <t>説明</t>
    <rPh sb="0" eb="2">
      <t>セツメイ</t>
    </rPh>
    <phoneticPr fontId="2"/>
  </si>
  <si>
    <t>大項目</t>
    <rPh sb="0" eb="3">
      <t>ダイコウモク</t>
    </rPh>
    <phoneticPr fontId="2"/>
  </si>
  <si>
    <t>中項目</t>
    <rPh sb="0" eb="3">
      <t>チュウコウモク</t>
    </rPh>
    <phoneticPr fontId="2"/>
  </si>
  <si>
    <t>小項目</t>
    <rPh sb="0" eb="3">
      <t>ショウコウモク</t>
    </rPh>
    <phoneticPr fontId="2"/>
  </si>
  <si>
    <t>＊</t>
    <phoneticPr fontId="2"/>
  </si>
  <si>
    <t>プレビュー</t>
    <phoneticPr fontId="2"/>
  </si>
  <si>
    <t>リスト項目1</t>
    <rPh sb="3" eb="5">
      <t>コウモク</t>
    </rPh>
    <phoneticPr fontId="2"/>
  </si>
  <si>
    <t>リスト項目2</t>
    <rPh sb="3" eb="5">
      <t>コウモク</t>
    </rPh>
    <phoneticPr fontId="2"/>
  </si>
  <si>
    <t>リスト項目3</t>
    <rPh sb="3" eb="5">
      <t>コウモク</t>
    </rPh>
    <phoneticPr fontId="2"/>
  </si>
  <si>
    <t>リスト項目4</t>
    <rPh sb="3" eb="5">
      <t>コウモク</t>
    </rPh>
    <phoneticPr fontId="2"/>
  </si>
  <si>
    <t>法人</t>
    <rPh sb="0" eb="2">
      <t>ホウジン</t>
    </rPh>
    <phoneticPr fontId="2"/>
  </si>
  <si>
    <t>個人</t>
    <rPh sb="0" eb="2">
      <t>コジン</t>
    </rPh>
    <phoneticPr fontId="2"/>
  </si>
  <si>
    <t>所在地（都道府県）</t>
    <rPh sb="0" eb="3">
      <t>ショザイチ</t>
    </rPh>
    <rPh sb="4" eb="8">
      <t>トドウフケン</t>
    </rPh>
    <phoneticPr fontId="1"/>
  </si>
  <si>
    <t>住所（都道府県）</t>
    <rPh sb="3" eb="7">
      <t>トドウフケン</t>
    </rPh>
    <phoneticPr fontId="1"/>
  </si>
  <si>
    <t>名称</t>
    <rPh sb="0" eb="2">
      <t>メイショウ</t>
    </rPh>
    <phoneticPr fontId="1"/>
  </si>
  <si>
    <t>氏名</t>
    <rPh sb="0" eb="2">
      <t>シメイ</t>
    </rPh>
    <phoneticPr fontId="1"/>
  </si>
  <si>
    <t>代表者役職・氏名</t>
    <rPh sb="0" eb="3">
      <t>ダイヒョウシャ</t>
    </rPh>
    <rPh sb="3" eb="5">
      <t>ヤクショク</t>
    </rPh>
    <rPh sb="6" eb="8">
      <t>シメイ</t>
    </rPh>
    <phoneticPr fontId="1"/>
  </si>
  <si>
    <t xml:space="preserve"> </t>
  </si>
  <si>
    <t>法人番号</t>
    <rPh sb="0" eb="4">
      <t>ホウジンバンゴウ</t>
    </rPh>
    <phoneticPr fontId="1"/>
  </si>
  <si>
    <t>個人番号（任意）</t>
    <rPh sb="0" eb="4">
      <t>コジンバンゴウ</t>
    </rPh>
    <rPh sb="5" eb="7">
      <t>ニンイ</t>
    </rPh>
    <phoneticPr fontId="1"/>
  </si>
  <si>
    <t>★施設</t>
    <rPh sb="1" eb="3">
      <t>シセツ</t>
    </rPh>
    <phoneticPr fontId="1"/>
  </si>
  <si>
    <t>証票番号</t>
    <rPh sb="0" eb="4">
      <t>ショウヒョウバンゴウ</t>
    </rPh>
    <phoneticPr fontId="1"/>
  </si>
  <si>
    <t>徴収番号</t>
    <rPh sb="0" eb="4">
      <t>チョウシュウバンゴウ</t>
    </rPh>
    <phoneticPr fontId="1"/>
  </si>
  <si>
    <t>特例適用の有無</t>
    <rPh sb="0" eb="4">
      <t>トクレイテキヨウ</t>
    </rPh>
    <rPh sb="5" eb="7">
      <t>ウム</t>
    </rPh>
    <phoneticPr fontId="1"/>
  </si>
  <si>
    <t>ホテル・旅館</t>
    <rPh sb="4" eb="6">
      <t>リョカン</t>
    </rPh>
    <phoneticPr fontId="1"/>
  </si>
  <si>
    <t>簡易宿所</t>
    <rPh sb="0" eb="4">
      <t>カンイシュクショ</t>
    </rPh>
    <phoneticPr fontId="1"/>
  </si>
  <si>
    <t>特区民泊</t>
    <rPh sb="0" eb="4">
      <t>トックミンパク</t>
    </rPh>
    <phoneticPr fontId="1"/>
  </si>
  <si>
    <t>住宅宿泊</t>
    <rPh sb="0" eb="4">
      <t>ジュウタクシュクハク</t>
    </rPh>
    <phoneticPr fontId="1"/>
  </si>
  <si>
    <t>届出番号</t>
    <rPh sb="0" eb="4">
      <t>トドケデバンゴウ</t>
    </rPh>
    <phoneticPr fontId="1"/>
  </si>
  <si>
    <t>ー</t>
  </si>
  <si>
    <t>あり</t>
  </si>
  <si>
    <t>特例</t>
    <rPh sb="0" eb="2">
      <t>トクレイ</t>
    </rPh>
    <phoneticPr fontId="1"/>
  </si>
  <si>
    <t>◀　法人か個人かを選択してください</t>
    <rPh sb="2" eb="4">
      <t>ホウジン</t>
    </rPh>
    <rPh sb="5" eb="7">
      <t>コジン</t>
    </rPh>
    <rPh sb="9" eb="11">
      <t>センタク</t>
    </rPh>
    <phoneticPr fontId="1"/>
  </si>
  <si>
    <t>◀　施設の営業種別を選択してください</t>
    <rPh sb="2" eb="4">
      <t>シセツ</t>
    </rPh>
    <rPh sb="5" eb="7">
      <t>エイギョウ</t>
    </rPh>
    <rPh sb="7" eb="9">
      <t>シュベツ</t>
    </rPh>
    <rPh sb="10" eb="12">
      <t>センタク</t>
    </rPh>
    <phoneticPr fontId="1"/>
  </si>
  <si>
    <t>◀　施設の所在地（～丁目○番●号）を入力してください</t>
    <rPh sb="2" eb="4">
      <t>シセツ</t>
    </rPh>
    <rPh sb="5" eb="8">
      <t>ショザイチ</t>
    </rPh>
    <rPh sb="10" eb="11">
      <t>チョウ</t>
    </rPh>
    <rPh sb="11" eb="12">
      <t>メ</t>
    </rPh>
    <rPh sb="13" eb="14">
      <t>バン</t>
    </rPh>
    <rPh sb="15" eb="16">
      <t>ゴウ</t>
    </rPh>
    <rPh sb="18" eb="20">
      <t>ニュウリョク</t>
    </rPh>
    <phoneticPr fontId="1"/>
  </si>
  <si>
    <t>◀　施設の電話番号を入力してください</t>
    <rPh sb="2" eb="4">
      <t>シセツ</t>
    </rPh>
    <phoneticPr fontId="1"/>
  </si>
  <si>
    <t>◀　特別徴収義務者証に記載された証票番号(５ケタ)を</t>
    <rPh sb="2" eb="10">
      <t>トクベツチョウシュウギムシャショウショウヒョウバンゴウ</t>
    </rPh>
    <phoneticPr fontId="1"/>
  </si>
  <si>
    <t>◀　納入書等に記載された徴収番号(９ケタ)を入力して</t>
    <phoneticPr fontId="2"/>
  </si>
  <si>
    <t>◀　提出期限の特例適用を受けている場合は「特例」を</t>
    <rPh sb="2" eb="6">
      <t>テイシュツキゲン</t>
    </rPh>
    <rPh sb="7" eb="9">
      <t>トクレイ</t>
    </rPh>
    <rPh sb="9" eb="11">
      <t>テキヨウ</t>
    </rPh>
    <rPh sb="12" eb="13">
      <t>ウ</t>
    </rPh>
    <rPh sb="17" eb="19">
      <t>バアイ</t>
    </rPh>
    <phoneticPr fontId="1"/>
  </si>
  <si>
    <t>◀　施設の所在地の続き（・・ビル●階、等）があれば入力</t>
    <phoneticPr fontId="2"/>
  </si>
  <si>
    <t>都道府県</t>
    <rPh sb="0" eb="4">
      <t>トドウフケン</t>
    </rPh>
    <phoneticPr fontId="1"/>
  </si>
  <si>
    <t>県名省略市</t>
    <rPh sb="0" eb="2">
      <t>ケンメイ</t>
    </rPh>
    <rPh sb="2" eb="4">
      <t>ショウリャク</t>
    </rPh>
    <rPh sb="4" eb="5">
      <t>シ</t>
    </rPh>
    <phoneticPr fontId="1"/>
  </si>
  <si>
    <t>県名省略市略</t>
    <rPh sb="0" eb="4">
      <t>ケンメイショウリャク</t>
    </rPh>
    <rPh sb="4" eb="5">
      <t>シ</t>
    </rPh>
    <rPh sb="5" eb="6">
      <t>リャク</t>
    </rPh>
    <phoneticPr fontId="1"/>
  </si>
  <si>
    <t>北海道</t>
  </si>
  <si>
    <t>札幌市</t>
  </si>
  <si>
    <t>札幌</t>
  </si>
  <si>
    <t>青森県</t>
  </si>
  <si>
    <t>仙台市</t>
  </si>
  <si>
    <t>仙台</t>
  </si>
  <si>
    <t>岩手県</t>
  </si>
  <si>
    <t>さいたま市</t>
  </si>
  <si>
    <t>さい</t>
  </si>
  <si>
    <t>宮城県</t>
  </si>
  <si>
    <t>千葉市</t>
  </si>
  <si>
    <t>千葉</t>
  </si>
  <si>
    <t>秋田県</t>
  </si>
  <si>
    <t>横浜市</t>
  </si>
  <si>
    <t>横浜</t>
  </si>
  <si>
    <t>山形県</t>
  </si>
  <si>
    <t>川崎市</t>
  </si>
  <si>
    <t>川崎</t>
  </si>
  <si>
    <t>福島県</t>
  </si>
  <si>
    <t>相模原市</t>
  </si>
  <si>
    <t>相模</t>
  </si>
  <si>
    <t>茨城県</t>
  </si>
  <si>
    <t>新潟市</t>
  </si>
  <si>
    <t>新潟</t>
  </si>
  <si>
    <t>栃木県</t>
  </si>
  <si>
    <t>静岡市</t>
  </si>
  <si>
    <t>静岡</t>
  </si>
  <si>
    <t>群馬県</t>
  </si>
  <si>
    <t>浜松市</t>
  </si>
  <si>
    <t>浜松</t>
  </si>
  <si>
    <t>埼玉県</t>
  </si>
  <si>
    <t>名古屋市</t>
  </si>
  <si>
    <t>名古</t>
  </si>
  <si>
    <t>千葉県</t>
  </si>
  <si>
    <t>京都市</t>
  </si>
  <si>
    <t>京都</t>
  </si>
  <si>
    <t>東京都</t>
  </si>
  <si>
    <t>大阪市</t>
  </si>
  <si>
    <t>大阪</t>
  </si>
  <si>
    <t>神奈川県</t>
  </si>
  <si>
    <t>堺市</t>
  </si>
  <si>
    <t>新潟県</t>
  </si>
  <si>
    <t>神戸市</t>
  </si>
  <si>
    <t>神戸</t>
  </si>
  <si>
    <t>富山県</t>
  </si>
  <si>
    <t>岡山市</t>
  </si>
  <si>
    <t>岡山</t>
  </si>
  <si>
    <t>石川県</t>
  </si>
  <si>
    <t>広島市</t>
  </si>
  <si>
    <t>広島</t>
  </si>
  <si>
    <t>福井県</t>
  </si>
  <si>
    <t>北九州市</t>
  </si>
  <si>
    <t>北九</t>
  </si>
  <si>
    <t>山梨県</t>
  </si>
  <si>
    <t>福岡市</t>
  </si>
  <si>
    <t>福岡</t>
  </si>
  <si>
    <t>長野県</t>
  </si>
  <si>
    <t>熊本市</t>
  </si>
  <si>
    <t>熊本</t>
  </si>
  <si>
    <t>岐阜県</t>
  </si>
  <si>
    <t>青森市</t>
  </si>
  <si>
    <t>青森</t>
  </si>
  <si>
    <t>静岡県</t>
  </si>
  <si>
    <t>秋田市</t>
  </si>
  <si>
    <t>秋田</t>
  </si>
  <si>
    <t>愛知県</t>
  </si>
  <si>
    <t>山形市</t>
  </si>
  <si>
    <t>山形</t>
  </si>
  <si>
    <t>三重県</t>
  </si>
  <si>
    <t>福島市</t>
  </si>
  <si>
    <t>福島</t>
  </si>
  <si>
    <t>滋賀県</t>
  </si>
  <si>
    <t>栃木市</t>
  </si>
  <si>
    <t>栃木</t>
  </si>
  <si>
    <t>京都府</t>
  </si>
  <si>
    <t>大阪府</t>
  </si>
  <si>
    <t>兵庫県</t>
  </si>
  <si>
    <t>富山市</t>
  </si>
  <si>
    <t>富山</t>
  </si>
  <si>
    <t>奈良県</t>
  </si>
  <si>
    <t>福井市</t>
  </si>
  <si>
    <t>福井</t>
  </si>
  <si>
    <t>和歌山県</t>
  </si>
  <si>
    <t>山梨市</t>
  </si>
  <si>
    <t>山梨</t>
  </si>
  <si>
    <t>鳥取県</t>
  </si>
  <si>
    <t>長野市</t>
  </si>
  <si>
    <t>長野</t>
  </si>
  <si>
    <t>島根県</t>
  </si>
  <si>
    <t>岐阜市</t>
  </si>
  <si>
    <t>岐阜</t>
  </si>
  <si>
    <t>岡山県</t>
  </si>
  <si>
    <t>広島県</t>
  </si>
  <si>
    <t>奈良市</t>
  </si>
  <si>
    <t>奈良</t>
  </si>
  <si>
    <t>山口県</t>
  </si>
  <si>
    <t>和歌山市</t>
  </si>
  <si>
    <t>和歌</t>
  </si>
  <si>
    <t>徳島県</t>
  </si>
  <si>
    <t>鳥取市</t>
  </si>
  <si>
    <t>鳥取</t>
  </si>
  <si>
    <t>香川県</t>
  </si>
  <si>
    <t>愛媛県</t>
  </si>
  <si>
    <t>山口市</t>
  </si>
  <si>
    <t>山口</t>
  </si>
  <si>
    <t>高知県</t>
  </si>
  <si>
    <t>徳島市</t>
  </si>
  <si>
    <t>徳島</t>
  </si>
  <si>
    <t>福岡県</t>
  </si>
  <si>
    <t>高知市</t>
  </si>
  <si>
    <t>高知</t>
  </si>
  <si>
    <t>佐賀県</t>
  </si>
  <si>
    <t>佐賀市</t>
  </si>
  <si>
    <t>佐賀</t>
  </si>
  <si>
    <t>長崎県</t>
  </si>
  <si>
    <t>長崎市</t>
  </si>
  <si>
    <t>長崎</t>
  </si>
  <si>
    <t>熊本県</t>
  </si>
  <si>
    <t>大分県</t>
  </si>
  <si>
    <t>大分市</t>
  </si>
  <si>
    <t>大分</t>
  </si>
  <si>
    <t>宮崎県</t>
  </si>
  <si>
    <t>宮崎市</t>
  </si>
  <si>
    <t>宮崎</t>
  </si>
  <si>
    <t>鹿児島県</t>
  </si>
  <si>
    <t>鹿児島市</t>
  </si>
  <si>
    <t>鹿児</t>
  </si>
  <si>
    <t>沖縄県</t>
  </si>
  <si>
    <t>沖縄市</t>
  </si>
  <si>
    <t>沖縄</t>
  </si>
  <si>
    <t>＊＊</t>
    <phoneticPr fontId="2"/>
  </si>
  <si>
    <t>字数上限</t>
    <rPh sb="0" eb="2">
      <t>ジスウ</t>
    </rPh>
    <rPh sb="2" eb="4">
      <t>ジョウゲン</t>
    </rPh>
    <phoneticPr fontId="2"/>
  </si>
  <si>
    <t>取得データ名</t>
    <rPh sb="0" eb="2">
      <t>シュトク</t>
    </rPh>
    <rPh sb="5" eb="6">
      <t>メイ</t>
    </rPh>
    <phoneticPr fontId="2"/>
  </si>
  <si>
    <t>取得データ内容</t>
    <rPh sb="0" eb="2">
      <t>シュトク</t>
    </rPh>
    <rPh sb="5" eb="7">
      <t>ナイヨウ</t>
    </rPh>
    <phoneticPr fontId="2"/>
  </si>
  <si>
    <t>特徴者_住所1</t>
    <rPh sb="4" eb="6">
      <t>ジュウショ</t>
    </rPh>
    <phoneticPr fontId="1"/>
  </si>
  <si>
    <t>特徴者_住所2</t>
    <rPh sb="4" eb="6">
      <t>ジュウショ</t>
    </rPh>
    <phoneticPr fontId="1"/>
  </si>
  <si>
    <t>特徴者_住所3</t>
    <rPh sb="4" eb="6">
      <t>ジュウショ</t>
    </rPh>
    <phoneticPr fontId="1"/>
  </si>
  <si>
    <t>特徴者_電話</t>
    <rPh sb="4" eb="6">
      <t>デンワ</t>
    </rPh>
    <phoneticPr fontId="1"/>
  </si>
  <si>
    <t>特徴者_名称1</t>
    <rPh sb="4" eb="6">
      <t>メイショウ</t>
    </rPh>
    <phoneticPr fontId="1"/>
  </si>
  <si>
    <t>特徴者_名称2</t>
    <rPh sb="4" eb="6">
      <t>メイショウ</t>
    </rPh>
    <phoneticPr fontId="1"/>
  </si>
  <si>
    <t>特徴者_番号</t>
    <rPh sb="4" eb="6">
      <t>バンゴウ</t>
    </rPh>
    <phoneticPr fontId="1"/>
  </si>
  <si>
    <t>施設_住所1</t>
    <rPh sb="0" eb="2">
      <t>シセツ</t>
    </rPh>
    <rPh sb="3" eb="5">
      <t>ジュウショ</t>
    </rPh>
    <phoneticPr fontId="1"/>
  </si>
  <si>
    <t>施設_住所2</t>
    <rPh sb="3" eb="5">
      <t>ジュウショ</t>
    </rPh>
    <phoneticPr fontId="1"/>
  </si>
  <si>
    <t>施設_住所3</t>
    <rPh sb="3" eb="5">
      <t>ジュウショ</t>
    </rPh>
    <phoneticPr fontId="1"/>
  </si>
  <si>
    <t>施設_電話</t>
    <rPh sb="3" eb="5">
      <t>デンワ</t>
    </rPh>
    <phoneticPr fontId="1"/>
  </si>
  <si>
    <t>施設_名称1</t>
    <rPh sb="3" eb="5">
      <t>メイショウ</t>
    </rPh>
    <phoneticPr fontId="1"/>
  </si>
  <si>
    <t>施設_名称2</t>
    <rPh sb="0" eb="2">
      <t>シセツ</t>
    </rPh>
    <rPh sb="3" eb="5">
      <t>メイショウ</t>
    </rPh>
    <phoneticPr fontId="1"/>
  </si>
  <si>
    <t>(県名省略フラグ)</t>
    <rPh sb="1" eb="5">
      <t>ケンメイショウリャク</t>
    </rPh>
    <phoneticPr fontId="1"/>
  </si>
  <si>
    <t>人格区分</t>
    <rPh sb="0" eb="4">
      <t>ジンカククブン</t>
    </rPh>
    <phoneticPr fontId="2"/>
  </si>
  <si>
    <t>営業種別</t>
    <rPh sb="0" eb="4">
      <t>エイギョウシュベツ</t>
    </rPh>
    <phoneticPr fontId="2"/>
  </si>
  <si>
    <t>大阪府</t>
    <rPh sb="0" eb="3">
      <t>オオサカフ</t>
    </rPh>
    <phoneticPr fontId="2"/>
  </si>
  <si>
    <t>(県字数カウント)</t>
    <rPh sb="1" eb="2">
      <t>ケン</t>
    </rPh>
    <rPh sb="2" eb="4">
      <t>ジスウ</t>
    </rPh>
    <phoneticPr fontId="2"/>
  </si>
  <si>
    <t>　 〃 　（番地まで）</t>
    <phoneticPr fontId="2"/>
  </si>
  <si>
    <t>　 〃 　（建物名等）</t>
    <phoneticPr fontId="2"/>
  </si>
  <si>
    <t xml:space="preserve"> 〃　（番地まで）</t>
  </si>
  <si>
    <t xml:space="preserve"> 〃  （建物名等）</t>
  </si>
  <si>
    <t xml:space="preserve">   〃 　（番地まで）</t>
    <phoneticPr fontId="2"/>
  </si>
  <si>
    <t xml:space="preserve">   〃   （建物名等）</t>
    <phoneticPr fontId="2"/>
  </si>
  <si>
    <t>　　してください</t>
    <phoneticPr fontId="2"/>
  </si>
  <si>
    <t>　　入力してください</t>
    <phoneticPr fontId="2"/>
  </si>
  <si>
    <t>　　ください</t>
    <phoneticPr fontId="2"/>
  </si>
  <si>
    <t>　　選択してください</t>
    <phoneticPr fontId="2"/>
  </si>
  <si>
    <t>(例)大阪府</t>
    <rPh sb="1" eb="2">
      <t>レイ</t>
    </rPh>
    <phoneticPr fontId="2"/>
  </si>
  <si>
    <t>(例)大阪市中央区大手前１丁目２３番４５号</t>
    <rPh sb="1" eb="2">
      <t>レイ</t>
    </rPh>
    <rPh sb="3" eb="6">
      <t>オオサカシ</t>
    </rPh>
    <rPh sb="6" eb="9">
      <t>チュウオウク</t>
    </rPh>
    <rPh sb="9" eb="12">
      <t>オオテマエ</t>
    </rPh>
    <rPh sb="13" eb="15">
      <t>チョウメ</t>
    </rPh>
    <rPh sb="17" eb="18">
      <t>バン</t>
    </rPh>
    <rPh sb="20" eb="21">
      <t>ゴウ</t>
    </rPh>
    <phoneticPr fontId="2"/>
  </si>
  <si>
    <t>(例)大手前ビルディング　６階　７８９号室</t>
    <rPh sb="1" eb="2">
      <t>レイ</t>
    </rPh>
    <rPh sb="3" eb="6">
      <t>オオテマエ</t>
    </rPh>
    <rPh sb="14" eb="15">
      <t>カイ</t>
    </rPh>
    <rPh sb="19" eb="21">
      <t>ゴウシツ</t>
    </rPh>
    <phoneticPr fontId="2"/>
  </si>
  <si>
    <t>(例)法人</t>
    <rPh sb="1" eb="2">
      <t>レイ</t>
    </rPh>
    <rPh sb="3" eb="5">
      <t>ホウジン</t>
    </rPh>
    <phoneticPr fontId="2"/>
  </si>
  <si>
    <t xml:space="preserve">   〃 　（番地まで）</t>
  </si>
  <si>
    <t xml:space="preserve">   〃   （建物名等）</t>
  </si>
  <si>
    <t>(例)06-6999-9999</t>
  </si>
  <si>
    <t>(例)06-6999-9999</t>
    <phoneticPr fontId="2"/>
  </si>
  <si>
    <t>(例)大阪府庁　株式会社</t>
    <rPh sb="3" eb="7">
      <t>オオサカフチョウ</t>
    </rPh>
    <rPh sb="8" eb="12">
      <t>カブシキガイシャ</t>
    </rPh>
    <phoneticPr fontId="2"/>
  </si>
  <si>
    <t>(例)代表取締役</t>
    <rPh sb="3" eb="8">
      <t>ダイヒョウトリシマリヤク</t>
    </rPh>
    <phoneticPr fontId="2"/>
  </si>
  <si>
    <t>大阪　花子</t>
    <rPh sb="0" eb="2">
      <t>オオサカ</t>
    </rPh>
    <rPh sb="3" eb="5">
      <t>ハナコ</t>
    </rPh>
    <phoneticPr fontId="2"/>
  </si>
  <si>
    <t>(例)9999999999999</t>
  </si>
  <si>
    <t>(例)9999999999999</t>
    <phoneticPr fontId="2"/>
  </si>
  <si>
    <t>＊＊＊</t>
    <phoneticPr fontId="2"/>
  </si>
  <si>
    <t>(例)大阪市住之江区南港北９丁目８７番６５号</t>
    <rPh sb="1" eb="2">
      <t>レイ</t>
    </rPh>
    <rPh sb="3" eb="6">
      <t>オオサカシ</t>
    </rPh>
    <rPh sb="6" eb="10">
      <t>スミノエク</t>
    </rPh>
    <rPh sb="10" eb="12">
      <t>ナンコウ</t>
    </rPh>
    <rPh sb="12" eb="13">
      <t>キタ</t>
    </rPh>
    <rPh sb="14" eb="16">
      <t>チョウメ</t>
    </rPh>
    <rPh sb="18" eb="19">
      <t>バン</t>
    </rPh>
    <rPh sb="21" eb="22">
      <t>ゴウ</t>
    </rPh>
    <phoneticPr fontId="2"/>
  </si>
  <si>
    <t>(例)06-6111-1111</t>
  </si>
  <si>
    <t>(例)06-6111-1111</t>
    <phoneticPr fontId="2"/>
  </si>
  <si>
    <t>(例)ホテル大阪府庁</t>
    <rPh sb="6" eb="10">
      <t>オオサカフチョウ</t>
    </rPh>
    <phoneticPr fontId="2"/>
  </si>
  <si>
    <t>(例)98765</t>
    <rPh sb="1" eb="2">
      <t>レイ</t>
    </rPh>
    <phoneticPr fontId="2"/>
  </si>
  <si>
    <t>(例)123456789</t>
  </si>
  <si>
    <t>(例)123456789</t>
    <phoneticPr fontId="2"/>
  </si>
  <si>
    <t>(例)ー</t>
  </si>
  <si>
    <t>(例)ホテル・旅館</t>
    <rPh sb="1" eb="2">
      <t>レイ</t>
    </rPh>
    <rPh sb="7" eb="9">
      <t>リョカン</t>
    </rPh>
    <phoneticPr fontId="1"/>
  </si>
  <si>
    <t/>
  </si>
  <si>
    <t>入力例1</t>
    <rPh sb="0" eb="2">
      <t>ニュウリョク</t>
    </rPh>
    <rPh sb="2" eb="3">
      <t>レイ</t>
    </rPh>
    <phoneticPr fontId="2"/>
  </si>
  <si>
    <t>入力例2</t>
    <rPh sb="0" eb="2">
      <t>ニュウリョク</t>
    </rPh>
    <rPh sb="2" eb="3">
      <t>レイ</t>
    </rPh>
    <phoneticPr fontId="2"/>
  </si>
  <si>
    <t>入力例3</t>
    <rPh sb="0" eb="2">
      <t>ニュウリョク</t>
    </rPh>
    <rPh sb="2" eb="3">
      <t>レイ</t>
    </rPh>
    <phoneticPr fontId="2"/>
  </si>
  <si>
    <t>(プレビュー)</t>
    <phoneticPr fontId="2"/>
  </si>
  <si>
    <t>【申告情報】</t>
    <rPh sb="1" eb="3">
      <t>シンコク</t>
    </rPh>
    <rPh sb="3" eb="5">
      <t>ジョウホウ</t>
    </rPh>
    <phoneticPr fontId="2"/>
  </si>
  <si>
    <t>申告書提出年月日</t>
    <rPh sb="0" eb="2">
      <t>シンコク</t>
    </rPh>
    <rPh sb="2" eb="3">
      <t>ショ</t>
    </rPh>
    <rPh sb="3" eb="5">
      <t>テイシュツ</t>
    </rPh>
    <rPh sb="5" eb="8">
      <t>ネンガッピ</t>
    </rPh>
    <phoneticPr fontId="1"/>
  </si>
  <si>
    <t>行為月</t>
    <rPh sb="0" eb="3">
      <t>コウイツキ</t>
    </rPh>
    <phoneticPr fontId="1"/>
  </si>
  <si>
    <t>区分</t>
    <rPh sb="0" eb="2">
      <t>クブン</t>
    </rPh>
    <phoneticPr fontId="1"/>
  </si>
  <si>
    <t>宿泊数</t>
    <rPh sb="0" eb="3">
      <t>シュクハクスウ</t>
    </rPh>
    <phoneticPr fontId="1"/>
  </si>
  <si>
    <t>税額</t>
    <rPh sb="0" eb="2">
      <t>ゼイガク</t>
    </rPh>
    <phoneticPr fontId="1"/>
  </si>
  <si>
    <t>計</t>
    <rPh sb="0" eb="1">
      <t>ケイ</t>
    </rPh>
    <phoneticPr fontId="1"/>
  </si>
  <si>
    <t>4月</t>
  </si>
  <si>
    <t>月計表を使用するか</t>
    <rPh sb="0" eb="3">
      <t>ゲッケイヒョウ</t>
    </rPh>
    <rPh sb="4" eb="6">
      <t>シヨウ</t>
    </rPh>
    <phoneticPr fontId="1"/>
  </si>
  <si>
    <t>情報入力欄</t>
    <rPh sb="0" eb="5">
      <t>ジョウホウニュウリョクラン</t>
    </rPh>
    <phoneticPr fontId="2"/>
  </si>
  <si>
    <t>（プレビュー）</t>
    <phoneticPr fontId="2"/>
  </si>
  <si>
    <t>年度</t>
    <rPh sb="0" eb="2">
      <t>ネンド</t>
    </rPh>
    <phoneticPr fontId="2"/>
  </si>
  <si>
    <t>令和 7年度</t>
    <rPh sb="0" eb="2">
      <t>レイワ</t>
    </rPh>
    <rPh sb="4" eb="6">
      <t>ネンド</t>
    </rPh>
    <phoneticPr fontId="1"/>
  </si>
  <si>
    <t>令和 8年度</t>
    <rPh sb="0" eb="2">
      <t>レイワ</t>
    </rPh>
    <rPh sb="4" eb="6">
      <t>ネンド</t>
    </rPh>
    <phoneticPr fontId="1"/>
  </si>
  <si>
    <t>令和 9年度</t>
    <rPh sb="0" eb="2">
      <t>レイワ</t>
    </rPh>
    <rPh sb="4" eb="6">
      <t>ネンド</t>
    </rPh>
    <phoneticPr fontId="1"/>
  </si>
  <si>
    <t>令和10年度</t>
    <rPh sb="0" eb="2">
      <t>レイワ</t>
    </rPh>
    <rPh sb="4" eb="6">
      <t>ネンド</t>
    </rPh>
    <phoneticPr fontId="1"/>
  </si>
  <si>
    <t>令和11年度</t>
    <rPh sb="0" eb="2">
      <t>レイワ</t>
    </rPh>
    <rPh sb="4" eb="6">
      <t>ネンド</t>
    </rPh>
    <phoneticPr fontId="1"/>
  </si>
  <si>
    <t>令和12年度</t>
    <rPh sb="0" eb="2">
      <t>レイワ</t>
    </rPh>
    <rPh sb="4" eb="6">
      <t>ネンド</t>
    </rPh>
    <phoneticPr fontId="1"/>
  </si>
  <si>
    <t>令和13年度</t>
    <rPh sb="0" eb="2">
      <t>レイワ</t>
    </rPh>
    <rPh sb="4" eb="6">
      <t>ネンド</t>
    </rPh>
    <phoneticPr fontId="1"/>
  </si>
  <si>
    <t>令和14年度</t>
    <rPh sb="0" eb="2">
      <t>レイワ</t>
    </rPh>
    <rPh sb="4" eb="6">
      <t>ネンド</t>
    </rPh>
    <phoneticPr fontId="1"/>
  </si>
  <si>
    <t>令和15年度</t>
    <rPh sb="0" eb="2">
      <t>レイワ</t>
    </rPh>
    <rPh sb="4" eb="6">
      <t>ネンド</t>
    </rPh>
    <phoneticPr fontId="1"/>
  </si>
  <si>
    <t>令和16年度</t>
    <rPh sb="0" eb="2">
      <t>レイワ</t>
    </rPh>
    <rPh sb="4" eb="6">
      <t>ネンド</t>
    </rPh>
    <phoneticPr fontId="1"/>
  </si>
  <si>
    <t>令和17年度</t>
    <rPh sb="0" eb="2">
      <t>レイワ</t>
    </rPh>
    <rPh sb="4" eb="6">
      <t>ネンド</t>
    </rPh>
    <phoneticPr fontId="1"/>
  </si>
  <si>
    <t>令和18年度</t>
    <rPh sb="0" eb="2">
      <t>レイワ</t>
    </rPh>
    <rPh sb="4" eb="6">
      <t>ネンド</t>
    </rPh>
    <phoneticPr fontId="1"/>
  </si>
  <si>
    <t>令和 7年</t>
    <rPh sb="0" eb="2">
      <t>レイワ</t>
    </rPh>
    <rPh sb="4" eb="5">
      <t>ネン</t>
    </rPh>
    <phoneticPr fontId="1"/>
  </si>
  <si>
    <t>令和 8年</t>
    <rPh sb="0" eb="2">
      <t>レイワ</t>
    </rPh>
    <rPh sb="4" eb="5">
      <t>ネン</t>
    </rPh>
    <phoneticPr fontId="1"/>
  </si>
  <si>
    <t>令和 9年</t>
    <rPh sb="0" eb="2">
      <t>レイワ</t>
    </rPh>
    <rPh sb="4" eb="5">
      <t>ネン</t>
    </rPh>
    <phoneticPr fontId="1"/>
  </si>
  <si>
    <t>令和10年</t>
    <rPh sb="0" eb="2">
      <t>レイワ</t>
    </rPh>
    <rPh sb="4" eb="5">
      <t>ネン</t>
    </rPh>
    <phoneticPr fontId="1"/>
  </si>
  <si>
    <t>令和11年</t>
    <rPh sb="0" eb="2">
      <t>レイワ</t>
    </rPh>
    <rPh sb="4" eb="5">
      <t>ネン</t>
    </rPh>
    <phoneticPr fontId="1"/>
  </si>
  <si>
    <t>令和12年</t>
    <rPh sb="0" eb="2">
      <t>レイワ</t>
    </rPh>
    <rPh sb="4" eb="5">
      <t>ネン</t>
    </rPh>
    <phoneticPr fontId="1"/>
  </si>
  <si>
    <t>令和13年</t>
    <rPh sb="0" eb="2">
      <t>レイワ</t>
    </rPh>
    <rPh sb="4" eb="5">
      <t>ネン</t>
    </rPh>
    <phoneticPr fontId="1"/>
  </si>
  <si>
    <t>令和14年</t>
    <rPh sb="0" eb="2">
      <t>レイワ</t>
    </rPh>
    <rPh sb="4" eb="5">
      <t>ネン</t>
    </rPh>
    <phoneticPr fontId="1"/>
  </si>
  <si>
    <t>令和15年</t>
    <rPh sb="0" eb="2">
      <t>レイワ</t>
    </rPh>
    <rPh sb="4" eb="5">
      <t>ネン</t>
    </rPh>
    <phoneticPr fontId="1"/>
  </si>
  <si>
    <t>令和16年</t>
    <rPh sb="0" eb="2">
      <t>レイワ</t>
    </rPh>
    <rPh sb="4" eb="5">
      <t>ネン</t>
    </rPh>
    <phoneticPr fontId="1"/>
  </si>
  <si>
    <t>令和17年</t>
    <rPh sb="0" eb="2">
      <t>レイワ</t>
    </rPh>
    <rPh sb="4" eb="5">
      <t>ネン</t>
    </rPh>
    <phoneticPr fontId="1"/>
  </si>
  <si>
    <t>令和18年</t>
    <rPh sb="0" eb="2">
      <t>レイワ</t>
    </rPh>
    <rPh sb="4" eb="5">
      <t>ネン</t>
    </rPh>
    <phoneticPr fontId="1"/>
  </si>
  <si>
    <t>選択年度セル位置</t>
    <rPh sb="0" eb="4">
      <t>センタクネンド</t>
    </rPh>
    <rPh sb="6" eb="8">
      <t>イチ</t>
    </rPh>
    <phoneticPr fontId="2"/>
  </si>
  <si>
    <t>自動</t>
    <rPh sb="0" eb="2">
      <t>ジドウ</t>
    </rPh>
    <phoneticPr fontId="2"/>
  </si>
  <si>
    <t>指定</t>
    <rPh sb="0" eb="2">
      <t>シテイ</t>
    </rPh>
    <phoneticPr fontId="2"/>
  </si>
  <si>
    <t>年度選択</t>
    <rPh sb="0" eb="4">
      <t>ネンドセンタク</t>
    </rPh>
    <phoneticPr fontId="2"/>
  </si>
  <si>
    <t>（下に）</t>
    <rPh sb="1" eb="2">
      <t>シタ</t>
    </rPh>
    <phoneticPr fontId="2"/>
  </si>
  <si>
    <t>申告書提出年月日</t>
    <rPh sb="0" eb="3">
      <t>シンコクショ</t>
    </rPh>
    <rPh sb="3" eb="5">
      <t>テイシュツ</t>
    </rPh>
    <rPh sb="5" eb="8">
      <t>ネンガッピ</t>
    </rPh>
    <phoneticPr fontId="2"/>
  </si>
  <si>
    <t>する</t>
  </si>
  <si>
    <t>する</t>
    <phoneticPr fontId="2"/>
  </si>
  <si>
    <t>しない</t>
    <phoneticPr fontId="2"/>
  </si>
  <si>
    <t>宿泊年</t>
    <rPh sb="0" eb="2">
      <t>シュクハク</t>
    </rPh>
    <rPh sb="2" eb="3">
      <t>ネン</t>
    </rPh>
    <phoneticPr fontId="2"/>
  </si>
  <si>
    <t>選択リスト項目名</t>
    <rPh sb="0" eb="2">
      <t>センタク</t>
    </rPh>
    <rPh sb="5" eb="8">
      <t>コウモクメイ</t>
    </rPh>
    <phoneticPr fontId="2"/>
  </si>
  <si>
    <t>令和19年</t>
    <rPh sb="0" eb="2">
      <t>レイワ</t>
    </rPh>
    <rPh sb="4" eb="5">
      <t>ネン</t>
    </rPh>
    <phoneticPr fontId="1"/>
  </si>
  <si>
    <t>年</t>
    <rPh sb="0" eb="1">
      <t>ネン</t>
    </rPh>
    <phoneticPr fontId="2"/>
  </si>
  <si>
    <t>3月</t>
  </si>
  <si>
    <t>5月</t>
  </si>
  <si>
    <t>6月</t>
  </si>
  <si>
    <t>7月</t>
  </si>
  <si>
    <t>8月</t>
  </si>
  <si>
    <t>9月</t>
  </si>
  <si>
    <t>10月</t>
  </si>
  <si>
    <t>11月</t>
  </si>
  <si>
    <t>12月</t>
  </si>
  <si>
    <t>1月</t>
    <rPh sb="1" eb="2">
      <t>ガツ</t>
    </rPh>
    <phoneticPr fontId="1"/>
  </si>
  <si>
    <t>2月</t>
  </si>
  <si>
    <t>3月~5月</t>
    <rPh sb="1" eb="2">
      <t>ガツ</t>
    </rPh>
    <rPh sb="4" eb="5">
      <t>ガツ</t>
    </rPh>
    <phoneticPr fontId="1"/>
  </si>
  <si>
    <t>6月~8月</t>
    <rPh sb="1" eb="2">
      <t>ガツ</t>
    </rPh>
    <rPh sb="4" eb="5">
      <t>ガツ</t>
    </rPh>
    <phoneticPr fontId="1"/>
  </si>
  <si>
    <t>9月~11月</t>
    <rPh sb="1" eb="2">
      <t>ガツ</t>
    </rPh>
    <rPh sb="5" eb="6">
      <t>ガツ</t>
    </rPh>
    <phoneticPr fontId="1"/>
  </si>
  <si>
    <t>12月~翌年2月</t>
    <rPh sb="2" eb="3">
      <t>ガツ</t>
    </rPh>
    <rPh sb="4" eb="6">
      <t>ヨクネン</t>
    </rPh>
    <rPh sb="7" eb="8">
      <t>ガツ</t>
    </rPh>
    <phoneticPr fontId="1"/>
  </si>
  <si>
    <t>申告する宿泊月</t>
    <rPh sb="0" eb="2">
      <t>シンコク</t>
    </rPh>
    <rPh sb="4" eb="6">
      <t>シュクハク</t>
    </rPh>
    <rPh sb="6" eb="7">
      <t>ツキ</t>
    </rPh>
    <phoneticPr fontId="1"/>
  </si>
  <si>
    <t>(部屋別に月計表を作成するか)</t>
    <rPh sb="1" eb="4">
      <t>ヘヤベツ</t>
    </rPh>
    <rPh sb="5" eb="8">
      <t>ゲッケイヒョウ</t>
    </rPh>
    <rPh sb="9" eb="11">
      <t>サクセイ</t>
    </rPh>
    <phoneticPr fontId="1"/>
  </si>
  <si>
    <t>特例選択項目</t>
    <rPh sb="0" eb="4">
      <t>トクレイセンタク</t>
    </rPh>
    <rPh sb="4" eb="6">
      <t>コウモク</t>
    </rPh>
    <phoneticPr fontId="2"/>
  </si>
  <si>
    <t>処理結果1</t>
    <rPh sb="0" eb="4">
      <t>ショリケッカ</t>
    </rPh>
    <phoneticPr fontId="2"/>
  </si>
  <si>
    <t>処理結果2</t>
    <rPh sb="0" eb="4">
      <t>ショリケッカ</t>
    </rPh>
    <phoneticPr fontId="2"/>
  </si>
  <si>
    <t>処理項目名</t>
    <rPh sb="0" eb="2">
      <t>ショリ</t>
    </rPh>
    <rPh sb="2" eb="5">
      <t>コウモクメイ</t>
    </rPh>
    <phoneticPr fontId="2"/>
  </si>
  <si>
    <t>提出年</t>
    <rPh sb="0" eb="2">
      <t>テイシュツ</t>
    </rPh>
    <rPh sb="2" eb="3">
      <t>ネン</t>
    </rPh>
    <phoneticPr fontId="2"/>
  </si>
  <si>
    <t>提出月</t>
    <rPh sb="0" eb="2">
      <t>テイシュツ</t>
    </rPh>
    <rPh sb="2" eb="3">
      <t>ツキ</t>
    </rPh>
    <phoneticPr fontId="2"/>
  </si>
  <si>
    <t>提出日</t>
    <rPh sb="0" eb="2">
      <t>テイシュツ</t>
    </rPh>
    <rPh sb="2" eb="3">
      <t>ヒ</t>
    </rPh>
    <phoneticPr fontId="2"/>
  </si>
  <si>
    <t>行為月2の年加算</t>
    <rPh sb="0" eb="3">
      <t>コウイツキ</t>
    </rPh>
    <rPh sb="5" eb="6">
      <t>ネン</t>
    </rPh>
    <rPh sb="6" eb="8">
      <t>カサン</t>
    </rPh>
    <phoneticPr fontId="2"/>
  </si>
  <si>
    <t>月選択範囲_自</t>
    <rPh sb="0" eb="5">
      <t>ツキセンタクハンイ</t>
    </rPh>
    <rPh sb="6" eb="7">
      <t>ジ</t>
    </rPh>
    <phoneticPr fontId="2"/>
  </si>
  <si>
    <t>月選択範囲_至</t>
    <rPh sb="0" eb="5">
      <t>ツキセンタクハンイ</t>
    </rPh>
    <rPh sb="6" eb="7">
      <t>イタ</t>
    </rPh>
    <phoneticPr fontId="2"/>
  </si>
  <si>
    <t>年選択範囲</t>
    <rPh sb="0" eb="5">
      <t>ネンセンタクハンイ</t>
    </rPh>
    <phoneticPr fontId="2"/>
  </si>
  <si>
    <t>$O$6:$P$6</t>
  </si>
  <si>
    <t>$O$6</t>
    <phoneticPr fontId="2"/>
  </si>
  <si>
    <t>特例→年選択範囲</t>
    <rPh sb="0" eb="2">
      <t>トクレイ</t>
    </rPh>
    <rPh sb="3" eb="4">
      <t>ネン</t>
    </rPh>
    <rPh sb="4" eb="8">
      <t>センタクハンイ</t>
    </rPh>
    <phoneticPr fontId="2"/>
  </si>
  <si>
    <t>特例→月選択範囲</t>
    <rPh sb="0" eb="2">
      <t>トクレイ</t>
    </rPh>
    <rPh sb="3" eb="4">
      <t>ツキ</t>
    </rPh>
    <rPh sb="4" eb="8">
      <t>センタクハンイ</t>
    </rPh>
    <phoneticPr fontId="2"/>
  </si>
  <si>
    <t>(提出年月日)</t>
    <rPh sb="1" eb="6">
      <t>テイシュツネンガッピ</t>
    </rPh>
    <phoneticPr fontId="2"/>
  </si>
  <si>
    <t>行為年1</t>
    <rPh sb="0" eb="3">
      <t>コウイネン</t>
    </rPh>
    <phoneticPr fontId="2"/>
  </si>
  <si>
    <t>行為年2</t>
    <rPh sb="0" eb="3">
      <t>コウイネン</t>
    </rPh>
    <phoneticPr fontId="2"/>
  </si>
  <si>
    <t>行為年3</t>
    <rPh sb="0" eb="3">
      <t>コウイネン</t>
    </rPh>
    <phoneticPr fontId="2"/>
  </si>
  <si>
    <t>取得データ名1</t>
    <rPh sb="0" eb="2">
      <t>シュトク</t>
    </rPh>
    <rPh sb="5" eb="6">
      <t>メイ</t>
    </rPh>
    <phoneticPr fontId="2"/>
  </si>
  <si>
    <t>取得データ内容1</t>
    <rPh sb="0" eb="2">
      <t>シュトク</t>
    </rPh>
    <rPh sb="5" eb="7">
      <t>ナイヨウ</t>
    </rPh>
    <phoneticPr fontId="2"/>
  </si>
  <si>
    <t>行為月1</t>
    <rPh sb="0" eb="2">
      <t>コウイ</t>
    </rPh>
    <rPh sb="2" eb="3">
      <t>ツキ</t>
    </rPh>
    <phoneticPr fontId="2"/>
  </si>
  <si>
    <t>行為月2</t>
    <rPh sb="0" eb="2">
      <t>コウイ</t>
    </rPh>
    <rPh sb="2" eb="3">
      <t>ツキ</t>
    </rPh>
    <phoneticPr fontId="2"/>
  </si>
  <si>
    <t>行為月3</t>
    <rPh sb="0" eb="2">
      <t>コウイ</t>
    </rPh>
    <rPh sb="2" eb="3">
      <t>ツキ</t>
    </rPh>
    <phoneticPr fontId="2"/>
  </si>
  <si>
    <t>特例用行為月</t>
    <rPh sb="0" eb="2">
      <t>トクレイ</t>
    </rPh>
    <rPh sb="2" eb="3">
      <t>ヨウ</t>
    </rPh>
    <rPh sb="3" eb="6">
      <t>コウイツキ</t>
    </rPh>
    <phoneticPr fontId="2"/>
  </si>
  <si>
    <t>区分①</t>
    <rPh sb="0" eb="2">
      <t>クブン</t>
    </rPh>
    <phoneticPr fontId="2"/>
  </si>
  <si>
    <t>区分②</t>
    <rPh sb="0" eb="2">
      <t>クブン</t>
    </rPh>
    <phoneticPr fontId="2"/>
  </si>
  <si>
    <t>区分③</t>
    <rPh sb="0" eb="2">
      <t>クブン</t>
    </rPh>
    <phoneticPr fontId="2"/>
  </si>
  <si>
    <t>税率①</t>
    <rPh sb="0" eb="2">
      <t>ゼイリツ</t>
    </rPh>
    <phoneticPr fontId="2"/>
  </si>
  <si>
    <t>税率②</t>
    <rPh sb="0" eb="2">
      <t>ゼイリツ</t>
    </rPh>
    <phoneticPr fontId="2"/>
  </si>
  <si>
    <t>税率③</t>
    <rPh sb="0" eb="2">
      <t>ゼイリツ</t>
    </rPh>
    <phoneticPr fontId="2"/>
  </si>
  <si>
    <t>取得データ名2</t>
    <rPh sb="0" eb="2">
      <t>シュトク</t>
    </rPh>
    <rPh sb="5" eb="6">
      <t>メイ</t>
    </rPh>
    <phoneticPr fontId="2"/>
  </si>
  <si>
    <t>取得データ内容2</t>
    <rPh sb="0" eb="2">
      <t>シュトク</t>
    </rPh>
    <rPh sb="5" eb="7">
      <t>ナイヨウ</t>
    </rPh>
    <phoneticPr fontId="2"/>
  </si>
  <si>
    <t>行為月1セル範囲</t>
    <rPh sb="0" eb="3">
      <t>コウイツキ</t>
    </rPh>
    <rPh sb="6" eb="8">
      <t>ハンイ</t>
    </rPh>
    <phoneticPr fontId="2"/>
  </si>
  <si>
    <t>各月のセル範囲</t>
    <rPh sb="0" eb="2">
      <t>カクツキ</t>
    </rPh>
    <rPh sb="5" eb="7">
      <t>ハンイ</t>
    </rPh>
    <phoneticPr fontId="2"/>
  </si>
  <si>
    <t>(特例用)</t>
    <rPh sb="1" eb="4">
      <t>トクレイヨウ</t>
    </rPh>
    <phoneticPr fontId="2"/>
  </si>
  <si>
    <t>行為月2セル範囲</t>
    <rPh sb="0" eb="3">
      <t>コウイツキ</t>
    </rPh>
    <rPh sb="6" eb="8">
      <t>ハンイ</t>
    </rPh>
    <phoneticPr fontId="2"/>
  </si>
  <si>
    <t>行為月3セル範囲</t>
    <rPh sb="0" eb="3">
      <t>コウイツキ</t>
    </rPh>
    <rPh sb="6" eb="8">
      <t>ハンイ</t>
    </rPh>
    <phoneticPr fontId="2"/>
  </si>
  <si>
    <t>宿泊数</t>
    <rPh sb="0" eb="3">
      <t>シュクハクスウ</t>
    </rPh>
    <phoneticPr fontId="2"/>
  </si>
  <si>
    <t>＜このシート＞</t>
    <phoneticPr fontId="2"/>
  </si>
  <si>
    <t>＜月計表＞</t>
    <rPh sb="1" eb="4">
      <t>ゲッケイヒョウ</t>
    </rPh>
    <phoneticPr fontId="2"/>
  </si>
  <si>
    <t>月計表</t>
    <rPh sb="0" eb="3">
      <t>ゲッケイヒョウ</t>
    </rPh>
    <phoneticPr fontId="1"/>
  </si>
  <si>
    <t>Yes/No選択</t>
    <rPh sb="6" eb="8">
      <t>センタク</t>
    </rPh>
    <phoneticPr fontId="2"/>
  </si>
  <si>
    <t>使用しない</t>
    <rPh sb="0" eb="2">
      <t>シヨウ</t>
    </rPh>
    <phoneticPr fontId="2"/>
  </si>
  <si>
    <t>直接入力</t>
    <rPh sb="0" eb="4">
      <t>チョクセツニュウリョク</t>
    </rPh>
    <phoneticPr fontId="1"/>
  </si>
  <si>
    <t>部屋別入力</t>
    <rPh sb="0" eb="2">
      <t>ヘヤ</t>
    </rPh>
    <rPh sb="2" eb="3">
      <t>ベツ</t>
    </rPh>
    <rPh sb="3" eb="5">
      <t>ニュウリョク</t>
    </rPh>
    <phoneticPr fontId="1"/>
  </si>
  <si>
    <t>月計表使用区分</t>
    <rPh sb="0" eb="3">
      <t>ゲッケイヒョウ</t>
    </rPh>
    <rPh sb="3" eb="5">
      <t>シヨウ</t>
    </rPh>
    <rPh sb="5" eb="7">
      <t>クブン</t>
    </rPh>
    <phoneticPr fontId="2"/>
  </si>
  <si>
    <t>月計表使用可否</t>
    <rPh sb="0" eb="7">
      <t>ゲッケイヒョウシヨウカヒ</t>
    </rPh>
    <phoneticPr fontId="2"/>
  </si>
  <si>
    <t>宿泊税月計表</t>
    <rPh sb="0" eb="3">
      <t>シュクハクゼイ</t>
    </rPh>
    <rPh sb="3" eb="6">
      <t>ゲッケイヒョウ</t>
    </rPh>
    <phoneticPr fontId="2"/>
  </si>
  <si>
    <t>証票番号</t>
    <rPh sb="0" eb="4">
      <t>ショウヒョウバンゴウ</t>
    </rPh>
    <phoneticPr fontId="2"/>
  </si>
  <si>
    <t>施設の名称
又は届出番号</t>
    <rPh sb="0" eb="2">
      <t>シセツ</t>
    </rPh>
    <rPh sb="3" eb="5">
      <t>メイショウ</t>
    </rPh>
    <rPh sb="6" eb="7">
      <t>マタ</t>
    </rPh>
    <rPh sb="8" eb="12">
      <t>トドケデバンゴウ</t>
    </rPh>
    <phoneticPr fontId="2"/>
  </si>
  <si>
    <t>宿　　泊　　数　(泊)</t>
  </si>
  <si>
    <t>日</t>
  </si>
  <si>
    <t>日</t>
    <rPh sb="0" eb="1">
      <t>ヒ</t>
    </rPh>
    <phoneticPr fontId="2"/>
  </si>
  <si>
    <t>①</t>
  </si>
  <si>
    <t>②</t>
  </si>
  <si>
    <t>③</t>
  </si>
  <si>
    <t>計</t>
    <phoneticPr fontId="2"/>
  </si>
  <si>
    <t>5千円以上1万5千円未満</t>
    <phoneticPr fontId="2"/>
  </si>
  <si>
    <t>1万5千円以上2万円未満</t>
    <rPh sb="10" eb="12">
      <t>ミマン</t>
    </rPh>
    <phoneticPr fontId="1"/>
  </si>
  <si>
    <t>2万円以上</t>
    <phoneticPr fontId="2"/>
  </si>
  <si>
    <t>④課税対象計
(①+②+③)</t>
    <rPh sb="1" eb="5">
      <t>カゼイタイショウ</t>
    </rPh>
    <rPh sb="5" eb="6">
      <t>ケイ</t>
    </rPh>
    <phoneticPr fontId="2"/>
  </si>
  <si>
    <t>⑤免税点(5千円)
未満等</t>
    <rPh sb="1" eb="3">
      <t>メンゼイ</t>
    </rPh>
    <rPh sb="3" eb="4">
      <t>テン</t>
    </rPh>
    <rPh sb="6" eb="8">
      <t>センエン</t>
    </rPh>
    <rPh sb="10" eb="12">
      <t>ミマン</t>
    </rPh>
    <rPh sb="12" eb="13">
      <t>ナド</t>
    </rPh>
    <phoneticPr fontId="2"/>
  </si>
  <si>
    <t>⑥日別宿泊総数
(④+⑤)</t>
    <rPh sb="1" eb="3">
      <t>ヒベツ</t>
    </rPh>
    <rPh sb="3" eb="5">
      <t>シュクハク</t>
    </rPh>
    <rPh sb="5" eb="7">
      <t>ソウスウ</t>
    </rPh>
    <phoneticPr fontId="2"/>
  </si>
  <si>
    <t>税額</t>
    <rPh sb="0" eb="2">
      <t>ゼイガク</t>
    </rPh>
    <phoneticPr fontId="2"/>
  </si>
  <si>
    <t>免</t>
    <rPh sb="0" eb="1">
      <t>メン</t>
    </rPh>
    <phoneticPr fontId="1"/>
  </si>
  <si>
    <t>宿泊税月計表(部屋別集計)</t>
    <rPh sb="0" eb="3">
      <t>シュクハクゼイ</t>
    </rPh>
    <rPh sb="3" eb="6">
      <t>ゲッケイヒョウ</t>
    </rPh>
    <rPh sb="7" eb="10">
      <t>ヘヤベツ</t>
    </rPh>
    <rPh sb="10" eb="12">
      <t>シュウケイ</t>
    </rPh>
    <phoneticPr fontId="2"/>
  </si>
  <si>
    <t>名称又は届出番号</t>
    <rPh sb="0" eb="2">
      <t>メイショウ</t>
    </rPh>
    <rPh sb="2" eb="3">
      <t>マタ</t>
    </rPh>
    <rPh sb="4" eb="8">
      <t>トドケデバンゴウ</t>
    </rPh>
    <phoneticPr fontId="2"/>
  </si>
  <si>
    <t>部屋番号・名称</t>
    <rPh sb="0" eb="4">
      <t>ヘヤバンゴウ</t>
    </rPh>
    <rPh sb="5" eb="7">
      <t>メイショウ</t>
    </rPh>
    <phoneticPr fontId="2"/>
  </si>
  <si>
    <t>①
[200円]</t>
    <phoneticPr fontId="2"/>
  </si>
  <si>
    <t>②
[400円]</t>
    <rPh sb="6" eb="7">
      <t>エン</t>
    </rPh>
    <phoneticPr fontId="2"/>
  </si>
  <si>
    <t>③
[500円]</t>
    <rPh sb="6" eb="7">
      <t>エン</t>
    </rPh>
    <phoneticPr fontId="2"/>
  </si>
  <si>
    <t xml:space="preserve">④
計　　　 </t>
    <phoneticPr fontId="2"/>
  </si>
  <si>
    <t>⑤免税点未満</t>
    <phoneticPr fontId="2"/>
  </si>
  <si>
    <t>⑥宿泊
総数</t>
    <rPh sb="1" eb="3">
      <t>シュクハク</t>
    </rPh>
    <rPh sb="4" eb="6">
      <t>ソウスウ</t>
    </rPh>
    <phoneticPr fontId="2"/>
  </si>
  <si>
    <t>様式第二号</t>
  </si>
  <si>
    <t>徴 収 番 号</t>
    <rPh sb="0" eb="1">
      <t>チョウ</t>
    </rPh>
    <rPh sb="2" eb="3">
      <t>オサム</t>
    </rPh>
    <rPh sb="4" eb="5">
      <t>バン</t>
    </rPh>
    <rPh sb="6" eb="7">
      <t>ゴウ</t>
    </rPh>
    <phoneticPr fontId="2"/>
  </si>
  <si>
    <t>申 告 区 分</t>
    <rPh sb="0" eb="1">
      <t>サル</t>
    </rPh>
    <rPh sb="2" eb="3">
      <t>コク</t>
    </rPh>
    <rPh sb="4" eb="5">
      <t>ク</t>
    </rPh>
    <rPh sb="6" eb="7">
      <t>ブン</t>
    </rPh>
    <phoneticPr fontId="2"/>
  </si>
  <si>
    <t>宿泊税納入申告書</t>
    <rPh sb="0" eb="3">
      <t>シュクハクゼイ</t>
    </rPh>
    <rPh sb="3" eb="5">
      <t>ノウニュウ</t>
    </rPh>
    <rPh sb="5" eb="8">
      <t>シンコクショ</t>
    </rPh>
    <phoneticPr fontId="2"/>
  </si>
  <si>
    <t>※処理欄</t>
    <rPh sb="1" eb="4">
      <t>ショリラン</t>
    </rPh>
    <phoneticPr fontId="2"/>
  </si>
  <si>
    <t>発　信　年　月　日</t>
    <rPh sb="0" eb="1">
      <t>ハツ</t>
    </rPh>
    <rPh sb="2" eb="3">
      <t>シン</t>
    </rPh>
    <rPh sb="4" eb="5">
      <t>ネン</t>
    </rPh>
    <rPh sb="6" eb="7">
      <t>ツキ</t>
    </rPh>
    <rPh sb="8" eb="9">
      <t>ヒ</t>
    </rPh>
    <phoneticPr fontId="2"/>
  </si>
  <si>
    <t>通 信 日 付 欄</t>
    <rPh sb="0" eb="1">
      <t>トオ</t>
    </rPh>
    <rPh sb="2" eb="3">
      <t>シン</t>
    </rPh>
    <rPh sb="4" eb="5">
      <t>ヒ</t>
    </rPh>
    <rPh sb="6" eb="7">
      <t>ツキ</t>
    </rPh>
    <rPh sb="8" eb="9">
      <t>ラン</t>
    </rPh>
    <phoneticPr fontId="2"/>
  </si>
  <si>
    <t>確 認 印</t>
    <rPh sb="0" eb="1">
      <t>カク</t>
    </rPh>
    <rPh sb="2" eb="3">
      <t>ニン</t>
    </rPh>
    <rPh sb="4" eb="5">
      <t>イン</t>
    </rPh>
    <phoneticPr fontId="2"/>
  </si>
  <si>
    <t>(提出用)</t>
    <rPh sb="1" eb="4">
      <t>テイシュツヨウ</t>
    </rPh>
    <phoneticPr fontId="2"/>
  </si>
  <si>
    <t>月</t>
    <rPh sb="0" eb="1">
      <t>ツキ</t>
    </rPh>
    <phoneticPr fontId="2"/>
  </si>
  <si>
    <t>大阪府なにわ北府税事務所長　様</t>
    <rPh sb="0" eb="3">
      <t>オオサカフ</t>
    </rPh>
    <rPh sb="6" eb="7">
      <t>キタ</t>
    </rPh>
    <rPh sb="7" eb="9">
      <t>フゼイ</t>
    </rPh>
    <rPh sb="9" eb="13">
      <t>ジムショチョウ</t>
    </rPh>
    <rPh sb="14" eb="15">
      <t>サマ</t>
    </rPh>
    <phoneticPr fontId="2"/>
  </si>
  <si>
    <t>大阪府宿泊税条例第10条第１項の規定により、次のとおり申告します。</t>
    <rPh sb="0" eb="3">
      <t>オオサカフ</t>
    </rPh>
    <rPh sb="3" eb="6">
      <t>シュクハクゼイ</t>
    </rPh>
    <rPh sb="6" eb="8">
      <t>ジョウレイ</t>
    </rPh>
    <rPh sb="8" eb="9">
      <t>ダイ</t>
    </rPh>
    <rPh sb="11" eb="12">
      <t>ジョウ</t>
    </rPh>
    <rPh sb="12" eb="13">
      <t>ダイ</t>
    </rPh>
    <rPh sb="14" eb="15">
      <t>コウ</t>
    </rPh>
    <rPh sb="16" eb="18">
      <t>キテイ</t>
    </rPh>
    <rPh sb="22" eb="23">
      <t>ツギ</t>
    </rPh>
    <rPh sb="27" eb="29">
      <t>シンコク</t>
    </rPh>
    <phoneticPr fontId="2"/>
  </si>
  <si>
    <t>特別徴収義務者</t>
    <rPh sb="0" eb="7">
      <t>トクベツチョウシュウギムシャ</t>
    </rPh>
    <phoneticPr fontId="2"/>
  </si>
  <si>
    <t>住　　　所</t>
    <rPh sb="0" eb="1">
      <t>ジュウ</t>
    </rPh>
    <rPh sb="4" eb="5">
      <t>ショ</t>
    </rPh>
    <phoneticPr fontId="2"/>
  </si>
  <si>
    <t>電話</t>
    <rPh sb="0" eb="2">
      <t>デンワ</t>
    </rPh>
    <phoneticPr fontId="2"/>
  </si>
  <si>
    <r>
      <t xml:space="preserve">氏　　　名
</t>
    </r>
    <r>
      <rPr>
        <sz val="8"/>
        <color theme="3"/>
        <rFont val="BIZ UD明朝 Medium"/>
        <family val="1"/>
        <charset val="128"/>
      </rPr>
      <t>法人にあっては、名称
及び代表者の氏名</t>
    </r>
    <rPh sb="0" eb="1">
      <t>ウジ</t>
    </rPh>
    <rPh sb="4" eb="5">
      <t>ナ</t>
    </rPh>
    <rPh sb="6" eb="8">
      <t>ホウジン</t>
    </rPh>
    <rPh sb="14" eb="16">
      <t>メイショウ</t>
    </rPh>
    <rPh sb="17" eb="18">
      <t>オヨ</t>
    </rPh>
    <rPh sb="19" eb="22">
      <t>ダイヒョウシャ</t>
    </rPh>
    <rPh sb="23" eb="25">
      <t>シメイ</t>
    </rPh>
    <phoneticPr fontId="2"/>
  </si>
  <si>
    <t>(個人番号(法人にあっては法人番号)</t>
    <rPh sb="1" eb="5">
      <t>コジンバンゴウ</t>
    </rPh>
    <rPh sb="6" eb="8">
      <t>ホウジン</t>
    </rPh>
    <rPh sb="13" eb="15">
      <t>ホウジン</t>
    </rPh>
    <rPh sb="15" eb="17">
      <t>バンゴウ</t>
    </rPh>
    <phoneticPr fontId="2"/>
  </si>
  <si>
    <t>)</t>
    <phoneticPr fontId="2"/>
  </si>
  <si>
    <t>施 設</t>
    <rPh sb="0" eb="1">
      <t>シ</t>
    </rPh>
    <rPh sb="2" eb="3">
      <t>セツ</t>
    </rPh>
    <phoneticPr fontId="2"/>
  </si>
  <si>
    <t>所　在　地</t>
    <rPh sb="0" eb="1">
      <t>ショ</t>
    </rPh>
    <rPh sb="2" eb="3">
      <t>ザイ</t>
    </rPh>
    <rPh sb="4" eb="5">
      <t>チ</t>
    </rPh>
    <phoneticPr fontId="2"/>
  </si>
  <si>
    <t>月分</t>
    <rPh sb="0" eb="2">
      <t>ガツブン</t>
    </rPh>
    <phoneticPr fontId="2"/>
  </si>
  <si>
    <t>区　　　分</t>
    <rPh sb="0" eb="1">
      <t>ク</t>
    </rPh>
    <rPh sb="4" eb="5">
      <t>ブン</t>
    </rPh>
    <phoneticPr fontId="2"/>
  </si>
  <si>
    <t>宿　泊　数　(泊)</t>
    <rPh sb="0" eb="1">
      <t>シュク</t>
    </rPh>
    <rPh sb="2" eb="3">
      <t>ハク</t>
    </rPh>
    <rPh sb="4" eb="5">
      <t>カズ</t>
    </rPh>
    <rPh sb="7" eb="8">
      <t>ハク</t>
    </rPh>
    <phoneticPr fontId="2"/>
  </si>
  <si>
    <t>税 率</t>
    <rPh sb="0" eb="1">
      <t>ゼイ</t>
    </rPh>
    <rPh sb="2" eb="3">
      <t>リツ</t>
    </rPh>
    <phoneticPr fontId="2"/>
  </si>
  <si>
    <t>税　　額　(円)</t>
    <rPh sb="0" eb="1">
      <t>ゼイ</t>
    </rPh>
    <rPh sb="3" eb="4">
      <t>ガク</t>
    </rPh>
    <rPh sb="6" eb="7">
      <t>エン</t>
    </rPh>
    <phoneticPr fontId="2"/>
  </si>
  <si>
    <t>１人１泊５千円以上１万５千円未満 ①</t>
    <rPh sb="1" eb="2">
      <t>ニン</t>
    </rPh>
    <rPh sb="3" eb="4">
      <t>ハク</t>
    </rPh>
    <rPh sb="5" eb="7">
      <t>センエン</t>
    </rPh>
    <rPh sb="7" eb="9">
      <t>イジョウ</t>
    </rPh>
    <rPh sb="10" eb="11">
      <t>マン</t>
    </rPh>
    <rPh sb="12" eb="14">
      <t>センエン</t>
    </rPh>
    <rPh sb="14" eb="16">
      <t>ミマン</t>
    </rPh>
    <phoneticPr fontId="2"/>
  </si>
  <si>
    <t>１人１泊１万５千円以上２万円未満 ②</t>
    <rPh sb="1" eb="2">
      <t>ニン</t>
    </rPh>
    <rPh sb="3" eb="4">
      <t>ハク</t>
    </rPh>
    <rPh sb="5" eb="6">
      <t>マン</t>
    </rPh>
    <rPh sb="7" eb="9">
      <t>センエン</t>
    </rPh>
    <rPh sb="9" eb="11">
      <t>イジョウ</t>
    </rPh>
    <rPh sb="12" eb="13">
      <t>マン</t>
    </rPh>
    <rPh sb="13" eb="14">
      <t>エン</t>
    </rPh>
    <rPh sb="14" eb="16">
      <t>ミマン</t>
    </rPh>
    <phoneticPr fontId="2"/>
  </si>
  <si>
    <t>１人１泊２万円以上 ③</t>
    <rPh sb="1" eb="2">
      <t>ニン</t>
    </rPh>
    <rPh sb="3" eb="4">
      <t>ハク</t>
    </rPh>
    <rPh sb="5" eb="7">
      <t>マンエン</t>
    </rPh>
    <rPh sb="7" eb="9">
      <t>イジョウ</t>
    </rPh>
    <phoneticPr fontId="2"/>
  </si>
  <si>
    <t>計 ①＋②＋③</t>
    <rPh sb="0" eb="1">
      <t>ケイ</t>
    </rPh>
    <phoneticPr fontId="2"/>
  </si>
  <si>
    <t>納入金額</t>
    <rPh sb="0" eb="4">
      <t>ノウニュウキンガク</t>
    </rPh>
    <phoneticPr fontId="2"/>
  </si>
  <si>
    <t>備考：申告すべき宿泊税額が０円の場合も当申告書を提出してください。</t>
    <rPh sb="0" eb="2">
      <t>ビコウ</t>
    </rPh>
    <rPh sb="3" eb="5">
      <t>シンコク</t>
    </rPh>
    <rPh sb="8" eb="12">
      <t>シュクハクゼイガク</t>
    </rPh>
    <rPh sb="14" eb="15">
      <t>エン</t>
    </rPh>
    <rPh sb="16" eb="18">
      <t>バアイ</t>
    </rPh>
    <rPh sb="19" eb="20">
      <t>トウ</t>
    </rPh>
    <rPh sb="20" eb="23">
      <t>シンコクショ</t>
    </rPh>
    <rPh sb="24" eb="26">
      <t>テイシュツ</t>
    </rPh>
    <phoneticPr fontId="2"/>
  </si>
  <si>
    <t>特例適用</t>
    <rPh sb="0" eb="4">
      <t>トクレイテキヨウ</t>
    </rPh>
    <phoneticPr fontId="2"/>
  </si>
  <si>
    <t>月計表使用</t>
    <rPh sb="0" eb="3">
      <t>ゲッケイヒョウ</t>
    </rPh>
    <rPh sb="3" eb="5">
      <t>シヨウ</t>
    </rPh>
    <phoneticPr fontId="2"/>
  </si>
  <si>
    <t>(控 用)</t>
    <rPh sb="1" eb="2">
      <t>ヒカエ</t>
    </rPh>
    <rPh sb="3" eb="4">
      <t>ヨウ</t>
    </rPh>
    <phoneticPr fontId="2"/>
  </si>
  <si>
    <t>①</t>
    <phoneticPr fontId="2"/>
  </si>
  <si>
    <t>②</t>
    <phoneticPr fontId="2"/>
  </si>
  <si>
    <t>③</t>
    <phoneticPr fontId="2"/>
  </si>
  <si>
    <t>＜採用＞</t>
    <rPh sb="1" eb="3">
      <t>サイヨウ</t>
    </rPh>
    <phoneticPr fontId="2"/>
  </si>
  <si>
    <t>宿泊税月計表（直接入力用）</t>
    <rPh sb="0" eb="3">
      <t>シュクハクゼイ</t>
    </rPh>
    <rPh sb="3" eb="6">
      <t>ゲッケイヒョウ</t>
    </rPh>
    <rPh sb="7" eb="12">
      <t>チョクセツニュウリョクヨウ</t>
    </rPh>
    <phoneticPr fontId="2"/>
  </si>
  <si>
    <t>令和 7年</t>
  </si>
  <si>
    <t>申告情報の入力</t>
    <rPh sb="0" eb="4">
      <t>シンコクジョウホウ</t>
    </rPh>
    <rPh sb="5" eb="7">
      <t>ニュウリョク</t>
    </rPh>
    <phoneticPr fontId="2"/>
  </si>
  <si>
    <t>宿泊税納入申告書（作成ツール）</t>
    <rPh sb="0" eb="3">
      <t>シュクハクゼイ</t>
    </rPh>
    <rPh sb="3" eb="8">
      <t>ノウニュウシンコクショ</t>
    </rPh>
    <rPh sb="9" eb="11">
      <t>サクセイ</t>
    </rPh>
    <phoneticPr fontId="2"/>
  </si>
  <si>
    <t>はじめに</t>
    <phoneticPr fontId="2"/>
  </si>
  <si>
    <t>使用方法</t>
    <rPh sb="0" eb="2">
      <t>シヨウ</t>
    </rPh>
    <rPh sb="2" eb="4">
      <t>ホウホウ</t>
    </rPh>
    <phoneticPr fontId="2"/>
  </si>
  <si>
    <t>【特別徴収義務者】情報の入力</t>
    <rPh sb="1" eb="7">
      <t>トクベツチョウシュウギム</t>
    </rPh>
    <rPh sb="7" eb="8">
      <t>シャ</t>
    </rPh>
    <rPh sb="9" eb="11">
      <t>ジョウホウ</t>
    </rPh>
    <rPh sb="12" eb="14">
      <t>ニュウリョク</t>
    </rPh>
    <phoneticPr fontId="2"/>
  </si>
  <si>
    <t>【施設】情報の入力</t>
    <rPh sb="1" eb="3">
      <t>シセツ</t>
    </rPh>
    <rPh sb="4" eb="6">
      <t>ジョウホウ</t>
    </rPh>
    <rPh sb="7" eb="9">
      <t>ニュウリョク</t>
    </rPh>
    <phoneticPr fontId="2"/>
  </si>
  <si>
    <t>(1)</t>
    <phoneticPr fontId="2"/>
  </si>
  <si>
    <t>(2)</t>
    <phoneticPr fontId="2"/>
  </si>
  <si>
    <t>基本情報の入力</t>
    <rPh sb="0" eb="2">
      <t>キホン</t>
    </rPh>
    <rPh sb="2" eb="4">
      <t>ジョウホウ</t>
    </rPh>
    <rPh sb="5" eb="7">
      <t>ニュウリョク</t>
    </rPh>
    <phoneticPr fontId="2"/>
  </si>
  <si>
    <t>現在の日付とする場合は「自動」を、</t>
    <rPh sb="0" eb="2">
      <t>ゲンザイ</t>
    </rPh>
    <rPh sb="3" eb="5">
      <t>ヒヅケ</t>
    </rPh>
    <rPh sb="8" eb="10">
      <t>バアイ</t>
    </rPh>
    <rPh sb="12" eb="14">
      <t>ジドウ</t>
    </rPh>
    <phoneticPr fontId="2"/>
  </si>
  <si>
    <t>【１か月分の宿泊数のみを入力する方法】</t>
    <rPh sb="3" eb="5">
      <t>ゲツブン</t>
    </rPh>
    <rPh sb="6" eb="9">
      <t>シュクハクスウ</t>
    </rPh>
    <rPh sb="12" eb="14">
      <t>ニュウリョク</t>
    </rPh>
    <rPh sb="16" eb="18">
      <t>ホウホウ</t>
    </rPh>
    <phoneticPr fontId="2"/>
  </si>
  <si>
    <t>◆</t>
    <phoneticPr fontId="2"/>
  </si>
  <si>
    <t>「月計表を使用するか」につき「する」を選択</t>
    <rPh sb="1" eb="4">
      <t>ゲッケイヒョウ</t>
    </rPh>
    <rPh sb="5" eb="7">
      <t>シヨウ</t>
    </rPh>
    <rPh sb="19" eb="21">
      <t>センタク</t>
    </rPh>
    <phoneticPr fontId="2"/>
  </si>
  <si>
    <t>【月計表で管理する方法（部屋別で入力しない場合）】</t>
    <rPh sb="1" eb="4">
      <t>ゲッケイヒョウ</t>
    </rPh>
    <rPh sb="5" eb="7">
      <t>カンリ</t>
    </rPh>
    <rPh sb="9" eb="11">
      <t>ホウホウ</t>
    </rPh>
    <rPh sb="12" eb="15">
      <t>ヘヤベツ</t>
    </rPh>
    <rPh sb="16" eb="18">
      <t>ニュウリョク</t>
    </rPh>
    <rPh sb="21" eb="23">
      <t>バアイ</t>
    </rPh>
    <phoneticPr fontId="2"/>
  </si>
  <si>
    <t>「部屋別に月計表を作成するか」につき「しない」を選択</t>
    <rPh sb="1" eb="4">
      <t>ヘヤベツ</t>
    </rPh>
    <rPh sb="5" eb="8">
      <t>ゲッケイヒョウ</t>
    </rPh>
    <rPh sb="9" eb="11">
      <t>サクセイ</t>
    </rPh>
    <rPh sb="24" eb="26">
      <t>センタク</t>
    </rPh>
    <phoneticPr fontId="2"/>
  </si>
  <si>
    <t>月計表シート（「3月」「4月」・・・）の「直接入力用」に区分・日別の宿泊数を入力</t>
    <rPh sb="0" eb="3">
      <t>ゲッケイヒョウ</t>
    </rPh>
    <rPh sb="9" eb="10">
      <t>ガツ</t>
    </rPh>
    <rPh sb="13" eb="14">
      <t>ガツ</t>
    </rPh>
    <rPh sb="21" eb="26">
      <t>チョクセツニュウリョクヨウ</t>
    </rPh>
    <rPh sb="28" eb="30">
      <t>クブン</t>
    </rPh>
    <rPh sb="31" eb="33">
      <t>ヒベツ</t>
    </rPh>
    <rPh sb="34" eb="37">
      <t>シュクハクスウ</t>
    </rPh>
    <rPh sb="38" eb="40">
      <t>ニュウリョク</t>
    </rPh>
    <phoneticPr fontId="2"/>
  </si>
  <si>
    <t>表示された表の各月・各区分の入力欄に宿泊数を入力</t>
    <rPh sb="0" eb="2">
      <t>ヒョウジ</t>
    </rPh>
    <rPh sb="5" eb="6">
      <t>ヒョウ</t>
    </rPh>
    <rPh sb="7" eb="8">
      <t>カク</t>
    </rPh>
    <rPh sb="8" eb="9">
      <t>ツキ</t>
    </rPh>
    <rPh sb="10" eb="13">
      <t>カククブン</t>
    </rPh>
    <rPh sb="14" eb="16">
      <t>ニュウリョク</t>
    </rPh>
    <rPh sb="16" eb="17">
      <t>ラン</t>
    </rPh>
    <rPh sb="18" eb="21">
      <t>シュクハクスウ</t>
    </rPh>
    <rPh sb="22" eb="24">
      <t>ニュウリョク</t>
    </rPh>
    <phoneticPr fontId="2"/>
  </si>
  <si>
    <t>【月計表で管理する方法（部屋別で入力する場合）】</t>
    <rPh sb="1" eb="4">
      <t>ゲッケイヒョウ</t>
    </rPh>
    <rPh sb="5" eb="7">
      <t>カンリ</t>
    </rPh>
    <rPh sb="9" eb="11">
      <t>ホウホウ</t>
    </rPh>
    <rPh sb="12" eb="15">
      <t>ヘヤベツ</t>
    </rPh>
    <rPh sb="16" eb="18">
      <t>ニュウリョク</t>
    </rPh>
    <rPh sb="20" eb="22">
      <t>バアイ</t>
    </rPh>
    <phoneticPr fontId="2"/>
  </si>
  <si>
    <t>「部屋別に月計表を作成するか」につき「する」を選択</t>
    <rPh sb="1" eb="4">
      <t>ヘヤベツ</t>
    </rPh>
    <rPh sb="5" eb="8">
      <t>ゲッケイヒョウ</t>
    </rPh>
    <rPh sb="9" eb="11">
      <t>サクセイ</t>
    </rPh>
    <rPh sb="23" eb="25">
      <t>センタク</t>
    </rPh>
    <phoneticPr fontId="2"/>
  </si>
  <si>
    <t>月計表シート（「3月」「4月」・・・）の「部屋別入力用」に区分・日別の宿泊数を入力</t>
    <rPh sb="0" eb="3">
      <t>ゲッケイヒョウ</t>
    </rPh>
    <rPh sb="9" eb="10">
      <t>ガツ</t>
    </rPh>
    <rPh sb="13" eb="14">
      <t>ガツ</t>
    </rPh>
    <rPh sb="21" eb="23">
      <t>ヘヤ</t>
    </rPh>
    <rPh sb="23" eb="24">
      <t>ベツ</t>
    </rPh>
    <rPh sb="24" eb="26">
      <t>ニュウリョク</t>
    </rPh>
    <rPh sb="26" eb="27">
      <t>ヨウ</t>
    </rPh>
    <rPh sb="29" eb="31">
      <t>クブン</t>
    </rPh>
    <rPh sb="32" eb="34">
      <t>ヒベツ</t>
    </rPh>
    <rPh sb="35" eb="38">
      <t>シュクハクスウ</t>
    </rPh>
    <rPh sb="39" eb="41">
      <t>ニュウリョク</t>
    </rPh>
    <phoneticPr fontId="2"/>
  </si>
  <si>
    <t>※「部屋番号・名称」欄にどの部屋かの情報を入力できます</t>
    <rPh sb="2" eb="6">
      <t>ヘヤバンゴウ</t>
    </rPh>
    <rPh sb="7" eb="9">
      <t>メイショウ</t>
    </rPh>
    <rPh sb="10" eb="11">
      <t>ラン</t>
    </rPh>
    <rPh sb="14" eb="16">
      <t>ヘヤ</t>
    </rPh>
    <rPh sb="18" eb="20">
      <t>ジョウホウ</t>
    </rPh>
    <rPh sb="21" eb="23">
      <t>ニュウリョク</t>
    </rPh>
    <phoneticPr fontId="2"/>
  </si>
  <si>
    <t>(3)</t>
    <phoneticPr fontId="2"/>
  </si>
  <si>
    <t>申告書の出力</t>
    <rPh sb="0" eb="3">
      <t>シンコクショ</t>
    </rPh>
    <rPh sb="4" eb="6">
      <t>シュツリョク</t>
    </rPh>
    <phoneticPr fontId="2"/>
  </si>
  <si>
    <t>※月計表を作成している場合、そちらも印刷しておいていただければ、今後調査の際にスムーズにお話しできますのでご協力をお願いします。</t>
    <rPh sb="1" eb="4">
      <t>ゲッケイヒョウ</t>
    </rPh>
    <rPh sb="5" eb="7">
      <t>サクセイ</t>
    </rPh>
    <rPh sb="11" eb="13">
      <t>バアイ</t>
    </rPh>
    <rPh sb="18" eb="20">
      <t>インサツ</t>
    </rPh>
    <rPh sb="32" eb="34">
      <t>コンゴ</t>
    </rPh>
    <rPh sb="34" eb="36">
      <t>チョウサ</t>
    </rPh>
    <rPh sb="37" eb="38">
      <t>サイ</t>
    </rPh>
    <rPh sb="45" eb="46">
      <t>ハナシ</t>
    </rPh>
    <rPh sb="54" eb="56">
      <t>キョウリョク</t>
    </rPh>
    <rPh sb="58" eb="59">
      <t>ネガ</t>
    </rPh>
    <phoneticPr fontId="2"/>
  </si>
  <si>
    <t>申告する宿泊月</t>
    <rPh sb="0" eb="2">
      <t>シンコク</t>
    </rPh>
    <rPh sb="4" eb="6">
      <t>シュクハク</t>
    </rPh>
    <rPh sb="6" eb="7">
      <t>ツキ</t>
    </rPh>
    <phoneticPr fontId="2"/>
  </si>
  <si>
    <t>※セルが赤く表示されている場合、選びなおしてください</t>
    <rPh sb="4" eb="5">
      <t>アカ</t>
    </rPh>
    <rPh sb="6" eb="8">
      <t>ヒョウジ</t>
    </rPh>
    <rPh sb="13" eb="15">
      <t>バアイ</t>
    </rPh>
    <rPh sb="16" eb="17">
      <t>エラ</t>
    </rPh>
    <phoneticPr fontId="2"/>
  </si>
  <si>
    <t>申告する特別徴収義務者の情報（住所・氏名等）を入力します</t>
    <rPh sb="0" eb="2">
      <t>シンコク</t>
    </rPh>
    <rPh sb="4" eb="11">
      <t>トクベツチョウシュウギムシャ</t>
    </rPh>
    <rPh sb="12" eb="14">
      <t>ジョウホウ</t>
    </rPh>
    <rPh sb="15" eb="17">
      <t>ジュウショ</t>
    </rPh>
    <rPh sb="18" eb="20">
      <t>シメイ</t>
    </rPh>
    <rPh sb="20" eb="21">
      <t>ナド</t>
    </rPh>
    <rPh sb="23" eb="25">
      <t>ニュウリョク</t>
    </rPh>
    <phoneticPr fontId="2"/>
  </si>
  <si>
    <t>「申告情報入力」シートの各項目を選択・入力してください</t>
    <rPh sb="1" eb="3">
      <t>シンコク</t>
    </rPh>
    <rPh sb="3" eb="5">
      <t>ジョウホウ</t>
    </rPh>
    <rPh sb="5" eb="7">
      <t>ニュウリョク</t>
    </rPh>
    <rPh sb="12" eb="15">
      <t>カクコウモク</t>
    </rPh>
    <rPh sb="16" eb="18">
      <t>センタク</t>
    </rPh>
    <rPh sb="19" eb="21">
      <t>ニュウリョク</t>
    </rPh>
    <phoneticPr fontId="2"/>
  </si>
  <si>
    <t>年度を選択してください</t>
    <rPh sb="0" eb="2">
      <t>ネンド</t>
    </rPh>
    <rPh sb="3" eb="5">
      <t>センタク</t>
    </rPh>
    <phoneticPr fontId="2"/>
  </si>
  <si>
    <t>※令和８年度＝令和８年３月宿泊分～令和９年２月宿泊分　となります</t>
    <rPh sb="1" eb="3">
      <t>レイワ</t>
    </rPh>
    <rPh sb="4" eb="6">
      <t>ネンド</t>
    </rPh>
    <rPh sb="7" eb="9">
      <t>レイワ</t>
    </rPh>
    <rPh sb="10" eb="11">
      <t>ネン</t>
    </rPh>
    <rPh sb="12" eb="13">
      <t>ガツ</t>
    </rPh>
    <rPh sb="13" eb="15">
      <t>シュクハク</t>
    </rPh>
    <rPh sb="15" eb="16">
      <t>ブン</t>
    </rPh>
    <rPh sb="17" eb="19">
      <t>レイワ</t>
    </rPh>
    <rPh sb="20" eb="21">
      <t>ネン</t>
    </rPh>
    <rPh sb="22" eb="23">
      <t>ガツ</t>
    </rPh>
    <rPh sb="23" eb="26">
      <t>シュクハクブン</t>
    </rPh>
    <phoneticPr fontId="2"/>
  </si>
  <si>
    <t>※令和７年度は新様式の使用対象となる９月以降のみ選択できます</t>
    <rPh sb="1" eb="3">
      <t>レイワ</t>
    </rPh>
    <rPh sb="4" eb="6">
      <t>ネンド</t>
    </rPh>
    <rPh sb="7" eb="8">
      <t>シン</t>
    </rPh>
    <rPh sb="8" eb="10">
      <t>ヨウシキ</t>
    </rPh>
    <rPh sb="11" eb="13">
      <t>シヨウ</t>
    </rPh>
    <rPh sb="13" eb="15">
      <t>タイショウ</t>
    </rPh>
    <rPh sb="19" eb="20">
      <t>ガツ</t>
    </rPh>
    <rPh sb="20" eb="22">
      <t>イコウ</t>
    </rPh>
    <rPh sb="24" eb="26">
      <t>センタク</t>
    </rPh>
    <phoneticPr fontId="2"/>
  </si>
  <si>
    <t>申告する施設の情報（所在地・名称等）を入力します</t>
    <rPh sb="0" eb="2">
      <t>シンコク</t>
    </rPh>
    <rPh sb="4" eb="6">
      <t>シセツ</t>
    </rPh>
    <rPh sb="7" eb="9">
      <t>ジョウホウ</t>
    </rPh>
    <rPh sb="10" eb="13">
      <t>ショザイチ</t>
    </rPh>
    <rPh sb="14" eb="16">
      <t>メイショウ</t>
    </rPh>
    <rPh sb="16" eb="17">
      <t>ナド</t>
    </rPh>
    <rPh sb="19" eb="21">
      <t>ニュウリョク</t>
    </rPh>
    <phoneticPr fontId="2"/>
  </si>
  <si>
    <t>「月計表を使用するか」につき「しない」を選択（その下に入力用の表が表示される）</t>
    <rPh sb="1" eb="4">
      <t>ゲッケイヒョウ</t>
    </rPh>
    <rPh sb="5" eb="7">
      <t>シヨウ</t>
    </rPh>
    <rPh sb="20" eb="22">
      <t>センタク</t>
    </rPh>
    <phoneticPr fontId="2"/>
  </si>
  <si>
    <t>「基本情報入力」シートの各項目を選択・入力してください　※デフォルトでは(例)が表示されていますので、上書きしてください</t>
    <rPh sb="1" eb="5">
      <t>キホンジョウホウ</t>
    </rPh>
    <rPh sb="5" eb="7">
      <t>ニュウリョク</t>
    </rPh>
    <rPh sb="12" eb="15">
      <t>カクコウモク</t>
    </rPh>
    <rPh sb="16" eb="18">
      <t>センタク</t>
    </rPh>
    <rPh sb="19" eb="21">
      <t>ニュウリョク</t>
    </rPh>
    <phoneticPr fontId="2"/>
  </si>
  <si>
    <t>「申告書(印刷用)」シートを選択し、印刷（Ctrl+P 等）してください（控えが不要な場合はページを１ページ目のみに指定してください）</t>
    <rPh sb="1" eb="4">
      <t>シンコクショ</t>
    </rPh>
    <rPh sb="5" eb="8">
      <t>インサツヨウ</t>
    </rPh>
    <rPh sb="14" eb="16">
      <t>センタク</t>
    </rPh>
    <rPh sb="18" eb="20">
      <t>インサツ</t>
    </rPh>
    <rPh sb="28" eb="29">
      <t>ナド</t>
    </rPh>
    <phoneticPr fontId="2"/>
  </si>
  <si>
    <t>ダウンロードしたデータの保存</t>
    <rPh sb="12" eb="14">
      <t>ホゾン</t>
    </rPh>
    <phoneticPr fontId="2"/>
  </si>
  <si>
    <t>このエクセルファイルに名前をつけてご自身のパソコン等に保存してください　（ファイル名の例：「【申告書・月計表】R7年度_ホテル大阪府庁.xlsx」）</t>
    <rPh sb="11" eb="13">
      <t>ナマエ</t>
    </rPh>
    <rPh sb="18" eb="20">
      <t>ジシン</t>
    </rPh>
    <rPh sb="25" eb="26">
      <t>ナド</t>
    </rPh>
    <rPh sb="27" eb="29">
      <t>ホゾン</t>
    </rPh>
    <rPh sb="41" eb="42">
      <t>メイ</t>
    </rPh>
    <rPh sb="43" eb="44">
      <t>レイ</t>
    </rPh>
    <rPh sb="47" eb="50">
      <t>シンコクショ</t>
    </rPh>
    <rPh sb="51" eb="54">
      <t>ゲッケイヒョウ</t>
    </rPh>
    <rPh sb="57" eb="59">
      <t>ネンド</t>
    </rPh>
    <rPh sb="63" eb="67">
      <t>オオサカフチョウ</t>
    </rPh>
    <phoneticPr fontId="2"/>
  </si>
  <si>
    <t>(4)</t>
    <phoneticPr fontId="2"/>
  </si>
  <si>
    <t>大阪府財務部徴税対策課宿泊諸税グループ</t>
    <rPh sb="0" eb="3">
      <t>オオサカフ</t>
    </rPh>
    <rPh sb="3" eb="6">
      <t>ザイムブ</t>
    </rPh>
    <rPh sb="6" eb="11">
      <t>チョウゼイタイサクカ</t>
    </rPh>
    <rPh sb="11" eb="13">
      <t>シュクハク</t>
    </rPh>
    <rPh sb="13" eb="15">
      <t>ショゼイ</t>
    </rPh>
    <phoneticPr fontId="2"/>
  </si>
  <si>
    <t>お問い合わせ先：</t>
    <rPh sb="1" eb="2">
      <t>ト</t>
    </rPh>
    <rPh sb="3" eb="4">
      <t>ア</t>
    </rPh>
    <rPh sb="6" eb="7">
      <t>サキ</t>
    </rPh>
    <phoneticPr fontId="2"/>
  </si>
  <si>
    <t>令和７年９月１日版</t>
    <rPh sb="0" eb="2">
      <t>レイワ</t>
    </rPh>
    <rPh sb="3" eb="4">
      <t>ネン</t>
    </rPh>
    <rPh sb="5" eb="6">
      <t>ガツ</t>
    </rPh>
    <rPh sb="7" eb="8">
      <t>ニチ</t>
    </rPh>
    <rPh sb="8" eb="9">
      <t>バン</t>
    </rPh>
    <phoneticPr fontId="2"/>
  </si>
  <si>
    <t>[ E-mail ]</t>
    <phoneticPr fontId="2"/>
  </si>
  <si>
    <t>AccT_Q@gbox.pref.osaka.lg.jp</t>
    <phoneticPr fontId="2"/>
  </si>
  <si>
    <t>06-6941-0351(代)</t>
    <rPh sb="13" eb="14">
      <t>ダイ</t>
    </rPh>
    <phoneticPr fontId="2"/>
  </si>
  <si>
    <t>なお、不具合等があればお問い合わせ先までご連絡ください。</t>
    <rPh sb="3" eb="6">
      <t>フグアイ</t>
    </rPh>
    <rPh sb="6" eb="7">
      <t>ナド</t>
    </rPh>
    <rPh sb="12" eb="13">
      <t>ト</t>
    </rPh>
    <rPh sb="14" eb="15">
      <t>ア</t>
    </rPh>
    <rPh sb="17" eb="18">
      <t>サキ</t>
    </rPh>
    <rPh sb="21" eb="23">
      <t>レンラク</t>
    </rPh>
    <phoneticPr fontId="2"/>
  </si>
  <si>
    <t>更新履歴</t>
    <rPh sb="0" eb="4">
      <t>コウシンリレキ</t>
    </rPh>
    <phoneticPr fontId="2"/>
  </si>
  <si>
    <t>版</t>
    <rPh sb="0" eb="1">
      <t>ハン</t>
    </rPh>
    <phoneticPr fontId="2"/>
  </si>
  <si>
    <t>No.</t>
  </si>
  <si>
    <t>内容</t>
    <rPh sb="0" eb="2">
      <t>ナイヨウ</t>
    </rPh>
    <phoneticPr fontId="2"/>
  </si>
  <si>
    <t>初版リリース</t>
    <rPh sb="0" eb="2">
      <t>ショハン</t>
    </rPh>
    <phoneticPr fontId="2"/>
  </si>
  <si>
    <t>[TEL]</t>
    <phoneticPr fontId="2"/>
  </si>
  <si>
    <t>計</t>
    <rPh sb="0" eb="1">
      <t>ケイ</t>
    </rPh>
    <phoneticPr fontId="2"/>
  </si>
  <si>
    <t>対象外</t>
    <rPh sb="0" eb="3">
      <t>タイショウガイ</t>
    </rPh>
    <phoneticPr fontId="2"/>
  </si>
  <si>
    <t>宿泊総数</t>
    <rPh sb="0" eb="4">
      <t>シュクハクソウスウ</t>
    </rPh>
    <phoneticPr fontId="2"/>
  </si>
  <si>
    <t>4月</t>
    <rPh sb="1" eb="2">
      <t>ガツ</t>
    </rPh>
    <phoneticPr fontId="2"/>
  </si>
  <si>
    <t>区分別　計</t>
    <rPh sb="0" eb="3">
      <t>クブンベツ</t>
    </rPh>
    <rPh sb="4" eb="5">
      <t>ケイ</t>
    </rPh>
    <phoneticPr fontId="2"/>
  </si>
  <si>
    <t>月計表　集計表</t>
    <rPh sb="0" eb="3">
      <t>ゲッケイヒョウ</t>
    </rPh>
    <rPh sb="4" eb="7">
      <t>シュウケイヒョウ</t>
    </rPh>
    <phoneticPr fontId="2"/>
  </si>
  <si>
    <t>【部屋別宿泊数　集計】</t>
    <rPh sb="1" eb="4">
      <t>ヘヤベツ</t>
    </rPh>
    <rPh sb="4" eb="7">
      <t>シュクハクスウ</t>
    </rPh>
    <rPh sb="8" eb="10">
      <t>シュウケイ</t>
    </rPh>
    <phoneticPr fontId="2"/>
  </si>
  <si>
    <t>（　部屋別月計表の使用　=</t>
    <rPh sb="2" eb="5">
      <t>ヘヤベツ</t>
    </rPh>
    <rPh sb="5" eb="8">
      <t>ゲッケイヒョウ</t>
    </rPh>
    <rPh sb="9" eb="11">
      <t>シヨウ</t>
    </rPh>
    <phoneticPr fontId="2"/>
  </si>
  <si>
    <t>【宿泊数　集計】</t>
    <rPh sb="1" eb="4">
      <t>シュクハクスウ</t>
    </rPh>
    <rPh sb="5" eb="7">
      <t>シュウケイ</t>
    </rPh>
    <phoneticPr fontId="2"/>
  </si>
  <si>
    <t>（　月計表の使用　=</t>
    <rPh sb="2" eb="5">
      <t>ゲッケイヒョウ</t>
    </rPh>
    <rPh sb="6" eb="8">
      <t>シヨウ</t>
    </rPh>
    <phoneticPr fontId="2"/>
  </si>
  <si>
    <t>区分別</t>
    <rPh sb="0" eb="3">
      <t>クブンベツ</t>
    </rPh>
    <phoneticPr fontId="2"/>
  </si>
  <si>
    <t>3月</t>
    <phoneticPr fontId="2"/>
  </si>
  <si>
    <t>5月</t>
    <rPh sb="1" eb="2">
      <t>ガツ</t>
    </rPh>
    <phoneticPr fontId="2"/>
  </si>
  <si>
    <t>6月</t>
    <rPh sb="1" eb="2">
      <t>ガツ</t>
    </rPh>
    <phoneticPr fontId="2"/>
  </si>
  <si>
    <t>7月</t>
    <rPh sb="1" eb="2">
      <t>ガツ</t>
    </rPh>
    <phoneticPr fontId="2"/>
  </si>
  <si>
    <t>8月</t>
    <rPh sb="1" eb="2">
      <t>ガツ</t>
    </rPh>
    <phoneticPr fontId="2"/>
  </si>
  <si>
    <t>9月</t>
    <rPh sb="1" eb="2">
      <t>ガツ</t>
    </rPh>
    <phoneticPr fontId="2"/>
  </si>
  <si>
    <t>10月</t>
    <rPh sb="2" eb="3">
      <t>ガツ</t>
    </rPh>
    <phoneticPr fontId="2"/>
  </si>
  <si>
    <t>11月</t>
    <rPh sb="2" eb="3">
      <t>ガツ</t>
    </rPh>
    <phoneticPr fontId="2"/>
  </si>
  <si>
    <t>12月</t>
    <rPh sb="2" eb="3">
      <t>ガツ</t>
    </rPh>
    <phoneticPr fontId="2"/>
  </si>
  <si>
    <t>1月</t>
    <rPh sb="1" eb="2">
      <t>ガツ</t>
    </rPh>
    <phoneticPr fontId="2"/>
  </si>
  <si>
    <t>2月</t>
    <rPh sb="1" eb="2">
      <t>ガツ</t>
    </rPh>
    <phoneticPr fontId="2"/>
  </si>
  <si>
    <t>(3)'</t>
    <phoneticPr fontId="2"/>
  </si>
  <si>
    <t>宿泊数の入力</t>
    <rPh sb="0" eb="3">
      <t>シュクハクスウ</t>
    </rPh>
    <rPh sb="4" eb="6">
      <t>ニュウリョク</t>
    </rPh>
    <phoneticPr fontId="2"/>
  </si>
  <si>
    <t>日々の宿泊数を税率区分ごとに入力してください</t>
    <rPh sb="0" eb="2">
      <t>ヒビ</t>
    </rPh>
    <rPh sb="3" eb="6">
      <t>シュクハクスウ</t>
    </rPh>
    <rPh sb="7" eb="9">
      <t>ゼイリツ</t>
    </rPh>
    <rPh sb="9" eb="11">
      <t>クブン</t>
    </rPh>
    <rPh sb="14" eb="16">
      <t>ニュウリョク</t>
    </rPh>
    <phoneticPr fontId="2"/>
  </si>
  <si>
    <t>施設名</t>
    <rPh sb="0" eb="3">
      <t>シセツメイ</t>
    </rPh>
    <phoneticPr fontId="2"/>
  </si>
  <si>
    <t>しない</t>
  </si>
  <si>
    <t>申告書に表示する申告年月を選択してください</t>
    <rPh sb="0" eb="3">
      <t>シンコクショ</t>
    </rPh>
    <rPh sb="4" eb="6">
      <t>ヒョウジ</t>
    </rPh>
    <rPh sb="8" eb="10">
      <t>シンコク</t>
    </rPh>
    <rPh sb="10" eb="12">
      <t>ネンゲツ</t>
    </rPh>
    <rPh sb="13" eb="15">
      <t>センタク</t>
    </rPh>
    <phoneticPr fontId="2"/>
  </si>
  <si>
    <t>個別に日付を指定する場合は「指定」を選択し、右に日付を入力してください</t>
    <rPh sb="22" eb="23">
      <t>ミギ</t>
    </rPh>
    <rPh sb="24" eb="26">
      <t>ヒヅケ</t>
    </rPh>
    <rPh sb="27" eb="29">
      <t>ニュウリョク</t>
    </rPh>
    <phoneticPr fontId="2"/>
  </si>
  <si>
    <t>入力年度</t>
    <rPh sb="0" eb="2">
      <t>ニュウリョク</t>
    </rPh>
    <rPh sb="2" eb="4">
      <t>ネンド</t>
    </rPh>
    <phoneticPr fontId="2"/>
  </si>
  <si>
    <t>入力年度</t>
    <rPh sb="0" eb="2">
      <t>ニュウリョク</t>
    </rPh>
    <rPh sb="2" eb="4">
      <t>ネンド</t>
    </rPh>
    <phoneticPr fontId="1"/>
  </si>
  <si>
    <t>このツールは、毎月の宿泊税の申告書作成を補助することを目的とします。入力後の表示項目等につき確認は行っておりますが、提出前に申告すべき内容と相違無いかご確認をお願いします。</t>
    <rPh sb="7" eb="9">
      <t>マイツキ</t>
    </rPh>
    <rPh sb="10" eb="13">
      <t>シュクハクゼイ</t>
    </rPh>
    <rPh sb="14" eb="17">
      <t>シンコクショ</t>
    </rPh>
    <rPh sb="17" eb="19">
      <t>サクセイ</t>
    </rPh>
    <rPh sb="20" eb="22">
      <t>ホジョ</t>
    </rPh>
    <rPh sb="27" eb="29">
      <t>モクテキ</t>
    </rPh>
    <rPh sb="38" eb="40">
      <t>ヒョウジ</t>
    </rPh>
    <rPh sb="40" eb="42">
      <t>コウモク</t>
    </rPh>
    <rPh sb="42" eb="43">
      <t>ナド</t>
    </rPh>
    <rPh sb="62" eb="64">
      <t>シンコク</t>
    </rPh>
    <rPh sb="67" eb="69">
      <t>ナイヨウ</t>
    </rPh>
    <rPh sb="70" eb="72">
      <t>ソウイ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</si>
</sst>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2" formatCode="_ &quot;¥&quot;* #,##0_ ;_ &quot;¥&quot;* \-#,##0_ ;_ &quot;¥&quot;* &quot;-&quot;_ ;_ @_ "/>
    <numFmt numFmtId="176" formatCode="[$]ggge&quot;年&quot;m&quot;月&quot;d&quot;日&quot;;@" x16r2:formatCode16="[$-ja-JP-x-gannen]ggge&quot;年&quot;m&quot;月&quot;d&quot;日&quot;;@"/>
    <numFmt numFmtId="177" formatCode="&quot;[&quot;0&quot;円]&quot;"/>
    <numFmt numFmtId="178" formatCode="d\(aaa\)"/>
    <numFmt numFmtId="179" formatCode="#,##0;&quot;▲ &quot;#,##0"/>
    <numFmt numFmtId="180" formatCode="#,##0_ "/>
    <numFmt numFmtId="181" formatCode="[DBNum3][$-411]0"/>
    <numFmt numFmtId="182" formatCode="0&quot;円&quot;"/>
    <numFmt numFmtId="183" formatCode=";;;"/>
  </numFmts>
  <fonts count="45" x14ac:knownFonts="1">
    <font>
      <sz val="10"/>
      <color theme="1"/>
      <name val="Meiryo UI"/>
      <family val="2"/>
      <charset val="128"/>
    </font>
    <font>
      <sz val="10"/>
      <color theme="1"/>
      <name val="Meiryo UI"/>
      <family val="2"/>
      <charset val="128"/>
    </font>
    <font>
      <sz val="6"/>
      <name val="Meiryo UI"/>
      <family val="2"/>
      <charset val="128"/>
    </font>
    <font>
      <sz val="16"/>
      <color theme="1"/>
      <name val="Meiryo UI"/>
      <family val="2"/>
      <charset val="128"/>
    </font>
    <font>
      <sz val="12"/>
      <color theme="1"/>
      <name val="Meiryo UI"/>
      <family val="2"/>
      <charset val="128"/>
    </font>
    <font>
      <sz val="8"/>
      <color theme="1"/>
      <name val="Meiryo UI"/>
      <family val="2"/>
      <charset val="128"/>
    </font>
    <font>
      <sz val="10"/>
      <color theme="1"/>
      <name val="BIZ UDゴシック"/>
      <family val="3"/>
      <charset val="128"/>
    </font>
    <font>
      <sz val="10"/>
      <color theme="8" tint="-0.499984740745262"/>
      <name val="HG丸ｺﾞｼｯｸM-PRO"/>
      <family val="3"/>
      <charset val="128"/>
    </font>
    <font>
      <sz val="10"/>
      <color theme="9" tint="-0.499984740745262"/>
      <name val="Meiryo UI"/>
      <family val="3"/>
      <charset val="128"/>
    </font>
    <font>
      <sz val="9"/>
      <color theme="1"/>
      <name val="Meiryo UI"/>
      <family val="2"/>
      <charset val="128"/>
    </font>
    <font>
      <sz val="9"/>
      <color theme="1"/>
      <name val="Meiryo UI"/>
      <family val="3"/>
      <charset val="128"/>
    </font>
    <font>
      <sz val="10"/>
      <color theme="1"/>
      <name val="Meiryo UI"/>
      <family val="3"/>
      <charset val="128"/>
    </font>
    <font>
      <sz val="14"/>
      <color theme="3"/>
      <name val="BIZ UD明朝 Medium"/>
      <family val="1"/>
      <charset val="128"/>
    </font>
    <font>
      <sz val="12"/>
      <color theme="1"/>
      <name val="BIZ UDゴシック"/>
      <family val="3"/>
      <charset val="128"/>
    </font>
    <font>
      <sz val="10"/>
      <color theme="3"/>
      <name val="BIZ UD明朝 Medium"/>
      <family val="1"/>
      <charset val="128"/>
    </font>
    <font>
      <sz val="8"/>
      <color theme="0"/>
      <name val="Meiryo UI"/>
      <family val="2"/>
      <charset val="128"/>
    </font>
    <font>
      <sz val="6"/>
      <color theme="0"/>
      <name val="Meiryo UI"/>
      <family val="2"/>
      <charset val="128"/>
    </font>
    <font>
      <sz val="10"/>
      <name val="BIZ UDゴシック"/>
      <family val="3"/>
      <charset val="128"/>
    </font>
    <font>
      <b/>
      <sz val="10"/>
      <name val="BIZ UDゴシック"/>
      <family val="3"/>
      <charset val="128"/>
    </font>
    <font>
      <sz val="8"/>
      <color theme="1"/>
      <name val="BIZ UD明朝 Medium"/>
      <family val="1"/>
      <charset val="128"/>
    </font>
    <font>
      <sz val="8"/>
      <color theme="3"/>
      <name val="BIZ UD明朝 Medium"/>
      <family val="1"/>
      <charset val="128"/>
    </font>
    <font>
      <sz val="9"/>
      <color theme="1"/>
      <name val="BIZ UDゴシック"/>
      <family val="3"/>
      <charset val="128"/>
    </font>
    <font>
      <sz val="12"/>
      <color theme="3"/>
      <name val="BIZ UD明朝 Medium"/>
      <family val="1"/>
      <charset val="128"/>
    </font>
    <font>
      <sz val="11"/>
      <color theme="1" tint="0.499984740745262"/>
      <name val="BIZ UDゴシック"/>
      <family val="3"/>
      <charset val="128"/>
    </font>
    <font>
      <sz val="9"/>
      <color theme="1" tint="0.499984740745262"/>
      <name val="BIZ UDゴシック"/>
      <family val="3"/>
      <charset val="128"/>
    </font>
    <font>
      <sz val="9"/>
      <color theme="1" tint="0.499984740745262"/>
      <name val="Meiryo UI"/>
      <family val="2"/>
      <charset val="128"/>
    </font>
    <font>
      <sz val="9"/>
      <name val="BIZ UD明朝 Medium"/>
      <family val="1"/>
      <charset val="128"/>
    </font>
    <font>
      <sz val="9"/>
      <name val="BIZ UDゴシック"/>
      <family val="3"/>
      <charset val="128"/>
    </font>
    <font>
      <sz val="7.5"/>
      <color theme="3"/>
      <name val="BIZ UD明朝 Medium"/>
      <family val="1"/>
      <charset val="128"/>
    </font>
    <font>
      <sz val="9"/>
      <color theme="3"/>
      <name val="BIZ UD明朝 Medium"/>
      <family val="1"/>
      <charset val="128"/>
    </font>
    <font>
      <sz val="9"/>
      <color theme="1"/>
      <name val="BIZ UD明朝 Medium"/>
      <family val="1"/>
      <charset val="128"/>
    </font>
    <font>
      <sz val="6"/>
      <color theme="3"/>
      <name val="BIZ UD明朝 Medium"/>
      <family val="1"/>
      <charset val="128"/>
    </font>
    <font>
      <sz val="11"/>
      <color theme="3"/>
      <name val="BIZ UD明朝 Medium"/>
      <family val="1"/>
      <charset val="128"/>
    </font>
    <font>
      <sz val="8"/>
      <name val="BIZ UD明朝 Medium"/>
      <family val="1"/>
      <charset val="128"/>
    </font>
    <font>
      <b/>
      <sz val="9"/>
      <color rgb="FFFF0000"/>
      <name val="BIZ UD明朝 Medium"/>
      <family val="1"/>
      <charset val="128"/>
    </font>
    <font>
      <u/>
      <sz val="10"/>
      <color theme="10"/>
      <name val="Meiryo UI"/>
      <family val="2"/>
      <charset val="128"/>
    </font>
    <font>
      <sz val="26"/>
      <color theme="1"/>
      <name val="Meiryo UI"/>
      <family val="3"/>
      <charset val="128"/>
    </font>
    <font>
      <u/>
      <sz val="8"/>
      <color theme="10"/>
      <name val="Meiryo UI"/>
      <family val="2"/>
      <charset val="128"/>
    </font>
    <font>
      <u/>
      <sz val="10"/>
      <color theme="0"/>
      <name val="Meiryo UI"/>
      <family val="2"/>
      <charset val="128"/>
    </font>
    <font>
      <sz val="10"/>
      <color theme="0"/>
      <name val="Meiryo UI"/>
      <family val="2"/>
      <charset val="128"/>
    </font>
    <font>
      <u/>
      <sz val="10"/>
      <color theme="4"/>
      <name val="Meiryo UI"/>
      <family val="2"/>
      <charset val="128"/>
    </font>
    <font>
      <u/>
      <sz val="10"/>
      <color theme="0"/>
      <name val="Meiryo UI"/>
      <family val="3"/>
      <charset val="128"/>
    </font>
    <font>
      <sz val="12"/>
      <color theme="0"/>
      <name val="Meiryo UI"/>
      <family val="2"/>
      <charset val="128"/>
    </font>
    <font>
      <sz val="10"/>
      <color theme="1"/>
      <name val="HG丸ｺﾞｼｯｸM-PRO"/>
      <family val="3"/>
      <charset val="128"/>
    </font>
    <font>
      <sz val="9"/>
      <color theme="1"/>
      <name val="HG丸ｺﾞｼｯｸM-PRO"/>
      <family val="3"/>
      <charset val="128"/>
    </font>
  </fonts>
  <fills count="18">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6" tint="0.79998168889431442"/>
        <bgColor auto="1"/>
      </patternFill>
    </fill>
    <fill>
      <patternFill patternType="solid">
        <fgColor theme="6"/>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theme="9" tint="0.59999389629810485"/>
        <bgColor indexed="64"/>
      </patternFill>
    </fill>
    <fill>
      <patternFill patternType="darkGrid">
        <fgColor rgb="FFFFFF00"/>
        <bgColor auto="1"/>
      </patternFill>
    </fill>
    <fill>
      <patternFill patternType="solid">
        <fgColor theme="9"/>
        <bgColor indexed="64"/>
      </patternFill>
    </fill>
    <fill>
      <patternFill patternType="solid">
        <fgColor theme="9" tint="-0.249977111117893"/>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auto="1"/>
      </left>
      <right style="thin">
        <color indexed="64"/>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style="thin">
        <color theme="3"/>
      </left>
      <right/>
      <top style="thin">
        <color theme="3"/>
      </top>
      <bottom style="thin">
        <color theme="3"/>
      </bottom>
      <diagonal/>
    </border>
    <border>
      <left/>
      <right style="hair">
        <color theme="3"/>
      </right>
      <top style="thin">
        <color theme="3"/>
      </top>
      <bottom style="thin">
        <color theme="3"/>
      </bottom>
      <diagonal/>
    </border>
    <border>
      <left style="hair">
        <color theme="3"/>
      </left>
      <right style="thin">
        <color theme="3"/>
      </right>
      <top style="thin">
        <color theme="3"/>
      </top>
      <bottom style="thin">
        <color theme="3"/>
      </bottom>
      <diagonal/>
    </border>
    <border>
      <left style="thin">
        <color theme="3"/>
      </left>
      <right style="hair">
        <color theme="3"/>
      </right>
      <top style="thin">
        <color theme="3"/>
      </top>
      <bottom style="thin">
        <color theme="3"/>
      </bottom>
      <diagonal/>
    </border>
    <border>
      <left style="hair">
        <color theme="3"/>
      </left>
      <right style="hair">
        <color theme="3"/>
      </right>
      <top style="thin">
        <color theme="3"/>
      </top>
      <bottom style="thin">
        <color theme="3"/>
      </bottom>
      <diagonal/>
    </border>
    <border>
      <left style="hair">
        <color theme="3"/>
      </left>
      <right/>
      <top style="thin">
        <color theme="3"/>
      </top>
      <bottom style="thin">
        <color theme="3"/>
      </bottom>
      <diagonal/>
    </border>
    <border>
      <left style="thin">
        <color theme="3"/>
      </left>
      <right style="thin">
        <color theme="3"/>
      </right>
      <top/>
      <bottom/>
      <diagonal/>
    </border>
    <border>
      <left style="thin">
        <color theme="3"/>
      </left>
      <right style="hair">
        <color theme="3"/>
      </right>
      <top/>
      <bottom/>
      <diagonal/>
    </border>
    <border>
      <left style="hair">
        <color theme="3"/>
      </left>
      <right style="hair">
        <color theme="3"/>
      </right>
      <top/>
      <bottom/>
      <diagonal/>
    </border>
    <border>
      <left style="hair">
        <color theme="3"/>
      </left>
      <right style="thin">
        <color theme="3"/>
      </right>
      <top/>
      <bottom/>
      <diagonal/>
    </border>
    <border>
      <left style="thin">
        <color theme="3"/>
      </left>
      <right/>
      <top/>
      <bottom/>
      <diagonal/>
    </border>
    <border>
      <left/>
      <right style="thin">
        <color theme="3"/>
      </right>
      <top/>
      <bottom/>
      <diagonal/>
    </border>
    <border>
      <left style="thin">
        <color theme="3"/>
      </left>
      <right style="thin">
        <color theme="3"/>
      </right>
      <top style="thin">
        <color theme="3"/>
      </top>
      <bottom/>
      <diagonal/>
    </border>
    <border>
      <left style="thin">
        <color theme="3"/>
      </left>
      <right style="thin">
        <color theme="3"/>
      </right>
      <top/>
      <bottom style="thin">
        <color theme="3"/>
      </bottom>
      <diagonal/>
    </border>
    <border>
      <left style="thin">
        <color theme="3"/>
      </left>
      <right style="hair">
        <color theme="3"/>
      </right>
      <top style="hair">
        <color theme="3"/>
      </top>
      <bottom style="thin">
        <color theme="3"/>
      </bottom>
      <diagonal/>
    </border>
    <border>
      <left style="hair">
        <color theme="3"/>
      </left>
      <right style="hair">
        <color theme="3"/>
      </right>
      <top style="hair">
        <color theme="3"/>
      </top>
      <bottom style="thin">
        <color theme="3"/>
      </bottom>
      <diagonal/>
    </border>
    <border>
      <left style="hair">
        <color theme="3"/>
      </left>
      <right style="thin">
        <color theme="3"/>
      </right>
      <top style="hair">
        <color theme="3"/>
      </top>
      <bottom style="thin">
        <color theme="3"/>
      </bottom>
      <diagonal/>
    </border>
    <border>
      <left style="thin">
        <color theme="3"/>
      </left>
      <right style="thin">
        <color theme="3"/>
      </right>
      <top style="thin">
        <color theme="3"/>
      </top>
      <bottom style="thin">
        <color theme="3"/>
      </bottom>
      <diagonal/>
    </border>
    <border>
      <left style="thin">
        <color theme="3"/>
      </left>
      <right/>
      <top style="thin">
        <color theme="3"/>
      </top>
      <bottom/>
      <diagonal/>
    </border>
    <border>
      <left/>
      <right/>
      <top style="thin">
        <color theme="3"/>
      </top>
      <bottom/>
      <diagonal/>
    </border>
    <border>
      <left/>
      <right style="thin">
        <color theme="3"/>
      </right>
      <top style="thin">
        <color theme="3"/>
      </top>
      <bottom/>
      <diagonal/>
    </border>
    <border>
      <left style="thin">
        <color theme="3"/>
      </left>
      <right style="thin">
        <color theme="3"/>
      </right>
      <top style="thin">
        <color theme="6"/>
      </top>
      <bottom style="thin">
        <color theme="3"/>
      </bottom>
      <diagonal/>
    </border>
    <border>
      <left style="thin">
        <color theme="3"/>
      </left>
      <right style="thin">
        <color theme="3"/>
      </right>
      <top style="hair">
        <color theme="3" tint="0.39994506668294322"/>
      </top>
      <bottom style="thin">
        <color theme="3"/>
      </bottom>
      <diagonal/>
    </border>
    <border>
      <left style="thin">
        <color theme="3"/>
      </left>
      <right style="hair">
        <color theme="3" tint="0.39994506668294322"/>
      </right>
      <top style="thin">
        <color theme="3"/>
      </top>
      <bottom style="thin">
        <color theme="3"/>
      </bottom>
      <diagonal/>
    </border>
    <border>
      <left style="hair">
        <color theme="3" tint="0.39994506668294322"/>
      </left>
      <right style="hair">
        <color theme="3" tint="0.39994506668294322"/>
      </right>
      <top style="thin">
        <color theme="3"/>
      </top>
      <bottom style="thin">
        <color theme="3"/>
      </bottom>
      <diagonal/>
    </border>
    <border>
      <left style="hair">
        <color theme="3" tint="0.39994506668294322"/>
      </left>
      <right style="thin">
        <color theme="3"/>
      </right>
      <top style="thin">
        <color theme="3"/>
      </top>
      <bottom style="thin">
        <color theme="3"/>
      </bottom>
      <diagonal/>
    </border>
    <border diagonalDown="1">
      <left style="thin">
        <color theme="3"/>
      </left>
      <right style="thin">
        <color theme="3"/>
      </right>
      <top style="thin">
        <color theme="3"/>
      </top>
      <bottom style="thin">
        <color theme="3"/>
      </bottom>
      <diagonal style="thin">
        <color theme="3"/>
      </diagonal>
    </border>
    <border>
      <left style="thin">
        <color theme="3"/>
      </left>
      <right/>
      <top style="thin">
        <color theme="6"/>
      </top>
      <bottom style="thin">
        <color theme="3"/>
      </bottom>
      <diagonal/>
    </border>
    <border>
      <left style="hair">
        <color theme="3" tint="0.39994506668294322"/>
      </left>
      <right/>
      <top style="thin">
        <color theme="3"/>
      </top>
      <bottom/>
      <diagonal/>
    </border>
    <border>
      <left style="hair">
        <color theme="3" tint="0.39994506668294322"/>
      </left>
      <right/>
      <top/>
      <bottom/>
      <diagonal/>
    </border>
    <border>
      <left style="hair">
        <color theme="3" tint="0.39994506668294322"/>
      </left>
      <right/>
      <top style="thin">
        <color theme="6"/>
      </top>
      <bottom style="thin">
        <color theme="3"/>
      </bottom>
      <diagonal/>
    </border>
    <border>
      <left/>
      <right/>
      <top style="thin">
        <color theme="3"/>
      </top>
      <bottom style="thin">
        <color theme="3"/>
      </bottom>
      <diagonal/>
    </border>
    <border>
      <left/>
      <right style="thin">
        <color theme="3"/>
      </right>
      <top style="thin">
        <color theme="3"/>
      </top>
      <bottom style="thin">
        <color theme="3"/>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theme="3"/>
      </left>
      <right style="hair">
        <color theme="3"/>
      </right>
      <top style="medium">
        <color indexed="64"/>
      </top>
      <bottom style="thin">
        <color theme="3"/>
      </bottom>
      <diagonal/>
    </border>
    <border>
      <left style="hair">
        <color theme="3"/>
      </left>
      <right style="hair">
        <color theme="3"/>
      </right>
      <top style="medium">
        <color indexed="64"/>
      </top>
      <bottom style="thin">
        <color theme="3"/>
      </bottom>
      <diagonal/>
    </border>
    <border>
      <left style="hair">
        <color theme="3"/>
      </left>
      <right style="thin">
        <color theme="3"/>
      </right>
      <top style="medium">
        <color indexed="64"/>
      </top>
      <bottom style="thin">
        <color theme="3"/>
      </bottom>
      <diagonal/>
    </border>
    <border>
      <left style="thin">
        <color theme="3"/>
      </left>
      <right style="thin">
        <color theme="3"/>
      </right>
      <top style="medium">
        <color indexed="64"/>
      </top>
      <bottom/>
      <diagonal/>
    </border>
    <border>
      <left style="thin">
        <color theme="3"/>
      </left>
      <right style="hair">
        <color theme="3"/>
      </right>
      <top style="thin">
        <color theme="3"/>
      </top>
      <bottom/>
      <diagonal/>
    </border>
    <border>
      <left style="hair">
        <color theme="3"/>
      </left>
      <right style="hair">
        <color theme="3"/>
      </right>
      <top style="thin">
        <color theme="3"/>
      </top>
      <bottom/>
      <diagonal/>
    </border>
    <border>
      <left style="hair">
        <color theme="3"/>
      </left>
      <right style="thin">
        <color theme="3"/>
      </right>
      <top style="thin">
        <color theme="3"/>
      </top>
      <bottom/>
      <diagonal/>
    </border>
    <border>
      <left style="thin">
        <color theme="3"/>
      </left>
      <right style="hair">
        <color theme="3"/>
      </right>
      <top/>
      <bottom style="thin">
        <color theme="3"/>
      </bottom>
      <diagonal/>
    </border>
    <border>
      <left style="hair">
        <color theme="3"/>
      </left>
      <right style="hair">
        <color theme="3"/>
      </right>
      <top/>
      <bottom style="thin">
        <color theme="3"/>
      </bottom>
      <diagonal/>
    </border>
    <border>
      <left style="hair">
        <color theme="3"/>
      </left>
      <right style="thin">
        <color theme="3"/>
      </right>
      <top/>
      <bottom style="thin">
        <color theme="3"/>
      </bottom>
      <diagonal/>
    </border>
    <border>
      <left/>
      <right style="thin">
        <color theme="3"/>
      </right>
      <top/>
      <bottom style="thin">
        <color theme="3"/>
      </bottom>
      <diagonal/>
    </border>
    <border>
      <left style="thin">
        <color theme="3"/>
      </left>
      <right style="thin">
        <color theme="3"/>
      </right>
      <top style="thin">
        <color theme="6"/>
      </top>
      <bottom style="thin">
        <color theme="6"/>
      </bottom>
      <diagonal/>
    </border>
    <border>
      <left style="hair">
        <color theme="3"/>
      </left>
      <right style="thin">
        <color theme="3"/>
      </right>
      <top style="thin">
        <color theme="6"/>
      </top>
      <bottom style="thin">
        <color theme="6"/>
      </bottom>
      <diagonal/>
    </border>
    <border>
      <left style="thin">
        <color theme="3"/>
      </left>
      <right style="hair">
        <color theme="3"/>
      </right>
      <top style="thin">
        <color theme="6"/>
      </top>
      <bottom style="thin">
        <color theme="6"/>
      </bottom>
      <diagonal/>
    </border>
    <border>
      <left style="hair">
        <color theme="3"/>
      </left>
      <right style="hair">
        <color theme="3"/>
      </right>
      <top style="thin">
        <color theme="6"/>
      </top>
      <bottom style="thin">
        <color theme="6"/>
      </bottom>
      <diagonal/>
    </border>
    <border>
      <left style="thin">
        <color theme="3"/>
      </left>
      <right/>
      <top/>
      <bottom style="thin">
        <color theme="3"/>
      </bottom>
      <diagonal/>
    </border>
    <border>
      <left/>
      <right/>
      <top/>
      <bottom style="thin">
        <color theme="3"/>
      </bottom>
      <diagonal/>
    </border>
    <border>
      <left style="medium">
        <color theme="3"/>
      </left>
      <right/>
      <top style="medium">
        <color theme="3"/>
      </top>
      <bottom style="thin">
        <color theme="3"/>
      </bottom>
      <diagonal/>
    </border>
    <border>
      <left/>
      <right/>
      <top style="medium">
        <color theme="3"/>
      </top>
      <bottom style="thin">
        <color theme="3"/>
      </bottom>
      <diagonal/>
    </border>
    <border>
      <left/>
      <right style="medium">
        <color theme="3"/>
      </right>
      <top style="medium">
        <color theme="3"/>
      </top>
      <bottom style="thin">
        <color theme="3"/>
      </bottom>
      <diagonal/>
    </border>
    <border>
      <left style="medium">
        <color theme="3"/>
      </left>
      <right/>
      <top style="thin">
        <color theme="3"/>
      </top>
      <bottom style="thin">
        <color theme="3"/>
      </bottom>
      <diagonal/>
    </border>
    <border>
      <left style="thin">
        <color theme="3"/>
      </left>
      <right/>
      <top style="medium">
        <color theme="3"/>
      </top>
      <bottom style="thin">
        <color theme="3"/>
      </bottom>
      <diagonal/>
    </border>
    <border>
      <left/>
      <right style="thin">
        <color theme="3"/>
      </right>
      <top style="medium">
        <color theme="3"/>
      </top>
      <bottom style="thin">
        <color theme="3"/>
      </bottom>
      <diagonal/>
    </border>
    <border>
      <left style="thin">
        <color theme="3"/>
      </left>
      <right style="thin">
        <color indexed="64"/>
      </right>
      <top style="medium">
        <color theme="3"/>
      </top>
      <bottom style="thin">
        <color theme="3"/>
      </bottom>
      <diagonal/>
    </border>
    <border>
      <left style="thin">
        <color indexed="64"/>
      </left>
      <right style="thin">
        <color theme="3"/>
      </right>
      <top style="medium">
        <color theme="3"/>
      </top>
      <bottom style="thin">
        <color theme="3"/>
      </bottom>
      <diagonal/>
    </border>
    <border>
      <left style="medium">
        <color theme="3"/>
      </left>
      <right/>
      <top style="thin">
        <color theme="3"/>
      </top>
      <bottom style="hair">
        <color theme="3"/>
      </bottom>
      <diagonal/>
    </border>
    <border>
      <left/>
      <right/>
      <top style="thin">
        <color theme="3"/>
      </top>
      <bottom style="hair">
        <color theme="3"/>
      </bottom>
      <diagonal/>
    </border>
    <border>
      <left style="thin">
        <color theme="3"/>
      </left>
      <right style="hair">
        <color theme="3"/>
      </right>
      <top style="thin">
        <color theme="3"/>
      </top>
      <bottom style="hair">
        <color theme="3"/>
      </bottom>
      <diagonal/>
    </border>
    <border>
      <left style="hair">
        <color theme="3"/>
      </left>
      <right style="hair">
        <color theme="3"/>
      </right>
      <top style="thin">
        <color theme="3"/>
      </top>
      <bottom style="hair">
        <color theme="3"/>
      </bottom>
      <diagonal/>
    </border>
    <border>
      <left style="hair">
        <color theme="3"/>
      </left>
      <right style="thin">
        <color theme="3"/>
      </right>
      <top style="thin">
        <color theme="3"/>
      </top>
      <bottom style="hair">
        <color theme="3"/>
      </bottom>
      <diagonal/>
    </border>
    <border>
      <left style="thin">
        <color theme="3"/>
      </left>
      <right style="thin">
        <color indexed="64"/>
      </right>
      <top style="thin">
        <color theme="3"/>
      </top>
      <bottom style="hair">
        <color theme="3"/>
      </bottom>
      <diagonal/>
    </border>
    <border>
      <left style="thin">
        <color indexed="64"/>
      </left>
      <right style="thin">
        <color theme="3"/>
      </right>
      <top style="thin">
        <color theme="3"/>
      </top>
      <bottom style="hair">
        <color theme="3"/>
      </bottom>
      <diagonal/>
    </border>
    <border>
      <left style="hair">
        <color theme="3"/>
      </left>
      <right style="medium">
        <color theme="3"/>
      </right>
      <top style="thin">
        <color theme="3"/>
      </top>
      <bottom style="hair">
        <color theme="3"/>
      </bottom>
      <diagonal/>
    </border>
    <border>
      <left style="medium">
        <color theme="3"/>
      </left>
      <right/>
      <top style="hair">
        <color theme="3"/>
      </top>
      <bottom style="hair">
        <color theme="3"/>
      </bottom>
      <diagonal/>
    </border>
    <border>
      <left/>
      <right/>
      <top style="hair">
        <color theme="3"/>
      </top>
      <bottom style="hair">
        <color theme="3"/>
      </bottom>
      <diagonal/>
    </border>
    <border>
      <left style="thin">
        <color theme="3"/>
      </left>
      <right style="hair">
        <color theme="3"/>
      </right>
      <top style="hair">
        <color theme="3"/>
      </top>
      <bottom style="hair">
        <color theme="3"/>
      </bottom>
      <diagonal/>
    </border>
    <border>
      <left style="hair">
        <color theme="3"/>
      </left>
      <right style="hair">
        <color theme="3"/>
      </right>
      <top style="hair">
        <color theme="3"/>
      </top>
      <bottom style="hair">
        <color theme="3"/>
      </bottom>
      <diagonal/>
    </border>
    <border>
      <left style="hair">
        <color theme="3"/>
      </left>
      <right style="thin">
        <color theme="3"/>
      </right>
      <top style="hair">
        <color theme="3"/>
      </top>
      <bottom style="hair">
        <color theme="3"/>
      </bottom>
      <diagonal/>
    </border>
    <border>
      <left style="thin">
        <color theme="3"/>
      </left>
      <right style="thin">
        <color indexed="64"/>
      </right>
      <top style="hair">
        <color theme="3"/>
      </top>
      <bottom style="hair">
        <color theme="3"/>
      </bottom>
      <diagonal/>
    </border>
    <border>
      <left style="thin">
        <color indexed="64"/>
      </left>
      <right style="thin">
        <color theme="3"/>
      </right>
      <top style="hair">
        <color theme="3"/>
      </top>
      <bottom style="hair">
        <color theme="3"/>
      </bottom>
      <diagonal/>
    </border>
    <border>
      <left style="hair">
        <color theme="3"/>
      </left>
      <right style="medium">
        <color theme="3"/>
      </right>
      <top style="hair">
        <color theme="3"/>
      </top>
      <bottom style="hair">
        <color theme="3"/>
      </bottom>
      <diagonal/>
    </border>
    <border>
      <left style="medium">
        <color theme="3"/>
      </left>
      <right/>
      <top style="hair">
        <color theme="3"/>
      </top>
      <bottom style="medium">
        <color theme="3"/>
      </bottom>
      <diagonal/>
    </border>
    <border>
      <left/>
      <right/>
      <top style="hair">
        <color theme="3"/>
      </top>
      <bottom style="medium">
        <color theme="3"/>
      </bottom>
      <diagonal/>
    </border>
    <border>
      <left style="thin">
        <color theme="3"/>
      </left>
      <right style="hair">
        <color theme="3"/>
      </right>
      <top style="hair">
        <color theme="3"/>
      </top>
      <bottom style="medium">
        <color theme="3"/>
      </bottom>
      <diagonal/>
    </border>
    <border>
      <left style="hair">
        <color theme="3"/>
      </left>
      <right style="hair">
        <color theme="3"/>
      </right>
      <top style="hair">
        <color theme="3"/>
      </top>
      <bottom style="medium">
        <color theme="3"/>
      </bottom>
      <diagonal/>
    </border>
    <border>
      <left style="hair">
        <color theme="3"/>
      </left>
      <right style="thin">
        <color theme="3"/>
      </right>
      <top style="hair">
        <color theme="3"/>
      </top>
      <bottom style="medium">
        <color theme="3"/>
      </bottom>
      <diagonal/>
    </border>
    <border>
      <left style="thin">
        <color theme="3"/>
      </left>
      <right style="thin">
        <color indexed="64"/>
      </right>
      <top style="hair">
        <color theme="3"/>
      </top>
      <bottom style="medium">
        <color theme="3"/>
      </bottom>
      <diagonal/>
    </border>
    <border>
      <left style="thin">
        <color indexed="64"/>
      </left>
      <right style="thin">
        <color theme="3"/>
      </right>
      <top style="hair">
        <color theme="3"/>
      </top>
      <bottom style="medium">
        <color theme="3"/>
      </bottom>
      <diagonal/>
    </border>
    <border>
      <left style="hair">
        <color theme="3"/>
      </left>
      <right style="medium">
        <color theme="3"/>
      </right>
      <top style="hair">
        <color theme="3"/>
      </top>
      <bottom style="medium">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style="thin">
        <color theme="3"/>
      </left>
      <right style="hair">
        <color theme="3"/>
      </right>
      <top style="medium">
        <color theme="3"/>
      </top>
      <bottom style="medium">
        <color theme="3"/>
      </bottom>
      <diagonal/>
    </border>
    <border>
      <left style="hair">
        <color theme="3"/>
      </left>
      <right style="hair">
        <color theme="3"/>
      </right>
      <top style="medium">
        <color theme="3"/>
      </top>
      <bottom style="medium">
        <color theme="3"/>
      </bottom>
      <diagonal/>
    </border>
    <border>
      <left style="hair">
        <color theme="3"/>
      </left>
      <right style="thin">
        <color theme="3"/>
      </right>
      <top style="medium">
        <color theme="3"/>
      </top>
      <bottom style="medium">
        <color theme="3"/>
      </bottom>
      <diagonal/>
    </border>
    <border>
      <left style="thin">
        <color theme="3"/>
      </left>
      <right style="thin">
        <color indexed="64"/>
      </right>
      <top style="medium">
        <color theme="3"/>
      </top>
      <bottom style="medium">
        <color theme="3"/>
      </bottom>
      <diagonal/>
    </border>
    <border>
      <left style="thin">
        <color indexed="64"/>
      </left>
      <right style="thin">
        <color theme="3"/>
      </right>
      <top style="medium">
        <color theme="3"/>
      </top>
      <bottom style="medium">
        <color theme="3"/>
      </bottom>
      <diagonal/>
    </border>
    <border>
      <left style="hair">
        <color theme="3"/>
      </left>
      <right style="medium">
        <color theme="3"/>
      </right>
      <top style="medium">
        <color theme="3"/>
      </top>
      <bottom style="medium">
        <color theme="3"/>
      </bottom>
      <diagonal/>
    </border>
    <border>
      <left style="thin">
        <color theme="9" tint="0.79998168889431442"/>
      </left>
      <right/>
      <top/>
      <bottom/>
      <diagonal/>
    </border>
    <border>
      <left style="thin">
        <color theme="9" tint="0.79998168889431442"/>
      </left>
      <right/>
      <top style="thin">
        <color theme="9" tint="0.79995117038483843"/>
      </top>
      <bottom/>
      <diagonal/>
    </border>
    <border>
      <left/>
      <right/>
      <top style="thin">
        <color theme="9" tint="0.79995117038483843"/>
      </top>
      <bottom/>
      <diagonal/>
    </border>
    <border>
      <left/>
      <right style="thin">
        <color theme="9" tint="0.79995117038483843"/>
      </right>
      <top style="thin">
        <color theme="9" tint="0.79995117038483843"/>
      </top>
      <bottom/>
      <diagonal/>
    </border>
    <border>
      <left/>
      <right style="thin">
        <color theme="9" tint="0.79995117038483843"/>
      </right>
      <top/>
      <bottom/>
      <diagonal/>
    </border>
    <border>
      <left style="thin">
        <color theme="9" tint="0.79998168889431442"/>
      </left>
      <right/>
      <top/>
      <bottom style="thin">
        <color theme="9" tint="0.79995117038483843"/>
      </bottom>
      <diagonal/>
    </border>
    <border>
      <left/>
      <right/>
      <top/>
      <bottom style="thin">
        <color theme="9" tint="0.79995117038483843"/>
      </bottom>
      <diagonal/>
    </border>
    <border>
      <left/>
      <right style="thin">
        <color theme="9" tint="0.79995117038483843"/>
      </right>
      <top/>
      <bottom style="thin">
        <color theme="9" tint="0.79995117038483843"/>
      </bottom>
      <diagonal/>
    </border>
    <border>
      <left style="thin">
        <color theme="9" tint="0.79995117038483843"/>
      </left>
      <right/>
      <top style="thin">
        <color theme="9" tint="0.79995117038483843"/>
      </top>
      <bottom/>
      <diagonal/>
    </border>
    <border>
      <left style="thin">
        <color theme="9" tint="0.79995117038483843"/>
      </left>
      <right/>
      <top/>
      <bottom style="thin">
        <color theme="9" tint="0.79995117038483843"/>
      </bottom>
      <diagonal/>
    </border>
    <border>
      <left style="hair">
        <color indexed="64"/>
      </left>
      <right style="thin">
        <color indexed="64"/>
      </right>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double">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thin">
        <color indexed="64"/>
      </left>
      <right/>
      <top/>
      <bottom style="medium">
        <color indexed="64"/>
      </bottom>
      <diagonal/>
    </border>
    <border>
      <left style="hair">
        <color indexed="64"/>
      </left>
      <right/>
      <top/>
      <bottom style="medium">
        <color indexed="64"/>
      </bottom>
      <diagonal/>
    </border>
    <border>
      <left style="hair">
        <color indexed="64"/>
      </left>
      <right/>
      <top/>
      <bottom/>
      <diagonal/>
    </border>
    <border>
      <left style="hair">
        <color indexed="64"/>
      </left>
      <right/>
      <top/>
      <bottom style="double">
        <color indexed="64"/>
      </bottom>
      <diagonal/>
    </border>
    <border>
      <left style="double">
        <color indexed="64"/>
      </left>
      <right/>
      <top style="thin">
        <color indexed="64"/>
      </top>
      <bottom/>
      <diagonal/>
    </border>
    <border>
      <left style="double">
        <color indexed="64"/>
      </left>
      <right style="hair">
        <color indexed="64"/>
      </right>
      <top/>
      <bottom style="medium">
        <color indexed="64"/>
      </bottom>
      <diagonal/>
    </border>
    <border>
      <left style="double">
        <color indexed="64"/>
      </left>
      <right style="hair">
        <color indexed="64"/>
      </right>
      <top/>
      <bottom style="hair">
        <color indexed="64"/>
      </bottom>
      <diagonal/>
    </border>
    <border>
      <left style="double">
        <color indexed="64"/>
      </left>
      <right/>
      <top style="hair">
        <color indexed="64"/>
      </top>
      <bottom style="double">
        <color indexed="64"/>
      </bottom>
      <diagonal/>
    </border>
    <border>
      <left style="double">
        <color indexed="64"/>
      </left>
      <right/>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35" fillId="0" borderId="0" applyNumberFormat="0" applyFill="0" applyBorder="0" applyAlignment="0" applyProtection="0">
      <alignment vertical="center"/>
    </xf>
  </cellStyleXfs>
  <cellXfs count="411">
    <xf numFmtId="0" fontId="0" fillId="0" borderId="0" xfId="0">
      <alignment vertical="center"/>
    </xf>
    <xf numFmtId="0" fontId="0" fillId="5" borderId="0" xfId="0" applyFill="1" applyProtection="1">
      <alignment vertical="center"/>
      <protection hidden="1"/>
    </xf>
    <xf numFmtId="0" fontId="0" fillId="4" borderId="0" xfId="0" applyFill="1" applyProtection="1">
      <alignment vertical="center"/>
      <protection hidden="1"/>
    </xf>
    <xf numFmtId="0" fontId="5" fillId="4" borderId="0" xfId="0" applyFont="1" applyFill="1" applyAlignment="1" applyProtection="1">
      <protection hidden="1"/>
    </xf>
    <xf numFmtId="0" fontId="6" fillId="3" borderId="1" xfId="0" applyFont="1" applyFill="1" applyBorder="1" applyAlignment="1" applyProtection="1">
      <alignment horizontal="center" vertical="center"/>
      <protection locked="0" hidden="1"/>
    </xf>
    <xf numFmtId="0" fontId="0" fillId="5" borderId="1" xfId="0" applyFill="1" applyBorder="1" applyProtection="1">
      <alignment vertical="center"/>
      <protection hidden="1"/>
    </xf>
    <xf numFmtId="0" fontId="0" fillId="5" borderId="0" xfId="0" applyFill="1" applyAlignment="1" applyProtection="1">
      <alignment horizontal="center" vertical="center"/>
      <protection hidden="1"/>
    </xf>
    <xf numFmtId="0" fontId="7" fillId="4" borderId="0" xfId="0" applyFont="1" applyFill="1" applyProtection="1">
      <alignment vertical="center"/>
      <protection hidden="1"/>
    </xf>
    <xf numFmtId="49" fontId="6" fillId="3" borderId="1" xfId="0" applyNumberFormat="1" applyFont="1" applyFill="1" applyBorder="1" applyAlignment="1" applyProtection="1">
      <alignment horizontal="center" vertical="center"/>
      <protection locked="0" hidden="1"/>
    </xf>
    <xf numFmtId="49" fontId="6" fillId="3" borderId="6" xfId="0" applyNumberFormat="1" applyFont="1" applyFill="1" applyBorder="1" applyAlignment="1" applyProtection="1">
      <alignment horizontal="center" vertical="center"/>
      <protection locked="0" hidden="1"/>
    </xf>
    <xf numFmtId="49" fontId="6" fillId="3" borderId="5" xfId="0" applyNumberFormat="1" applyFont="1" applyFill="1" applyBorder="1" applyAlignment="1" applyProtection="1">
      <alignment horizontal="left" vertical="center" indent="1"/>
      <protection locked="0" hidden="1"/>
    </xf>
    <xf numFmtId="49" fontId="6" fillId="2" borderId="5" xfId="0" applyNumberFormat="1" applyFont="1" applyFill="1" applyBorder="1" applyAlignment="1" applyProtection="1">
      <alignment horizontal="center" vertical="center"/>
      <protection hidden="1"/>
    </xf>
    <xf numFmtId="49" fontId="0" fillId="4" borderId="0" xfId="0" applyNumberFormat="1" applyFill="1" applyProtection="1">
      <alignment vertical="center"/>
      <protection hidden="1"/>
    </xf>
    <xf numFmtId="0" fontId="0" fillId="6" borderId="0" xfId="0" applyFill="1" applyProtection="1">
      <alignment vertical="center"/>
      <protection hidden="1"/>
    </xf>
    <xf numFmtId="0" fontId="3" fillId="6" borderId="0" xfId="0" applyFont="1" applyFill="1" applyProtection="1">
      <alignment vertical="center"/>
      <protection hidden="1"/>
    </xf>
    <xf numFmtId="0" fontId="4" fillId="7" borderId="0" xfId="0" applyFont="1" applyFill="1" applyProtection="1">
      <alignment vertical="center"/>
      <protection hidden="1"/>
    </xf>
    <xf numFmtId="0" fontId="0" fillId="7" borderId="0" xfId="0" applyFill="1" applyProtection="1">
      <alignment vertical="center"/>
      <protection hidden="1"/>
    </xf>
    <xf numFmtId="0" fontId="0" fillId="7" borderId="0" xfId="0" applyFill="1" applyAlignment="1" applyProtection="1">
      <alignment horizontal="right" vertical="center"/>
      <protection hidden="1"/>
    </xf>
    <xf numFmtId="0" fontId="7" fillId="7" borderId="0" xfId="0" applyFont="1" applyFill="1" applyProtection="1">
      <alignment vertical="center"/>
      <protection hidden="1"/>
    </xf>
    <xf numFmtId="49" fontId="6" fillId="3" borderId="1" xfId="0" applyNumberFormat="1" applyFont="1" applyFill="1" applyBorder="1" applyAlignment="1" applyProtection="1">
      <alignment horizontal="center" vertical="center" shrinkToFit="1"/>
      <protection locked="0" hidden="1"/>
    </xf>
    <xf numFmtId="0" fontId="0" fillId="4" borderId="0" xfId="0" applyFill="1" applyAlignment="1" applyProtection="1">
      <protection hidden="1"/>
    </xf>
    <xf numFmtId="0" fontId="0" fillId="4" borderId="0" xfId="0" applyFill="1">
      <alignment vertical="center"/>
    </xf>
    <xf numFmtId="0" fontId="0" fillId="4" borderId="0" xfId="0" applyFill="1" applyAlignment="1">
      <alignment horizontal="center" vertical="center"/>
    </xf>
    <xf numFmtId="0" fontId="0" fillId="4" borderId="0" xfId="0" applyFill="1" applyAlignment="1">
      <alignment horizontal="right" vertical="center"/>
    </xf>
    <xf numFmtId="0" fontId="0" fillId="5" borderId="0" xfId="0" applyFill="1">
      <alignment vertical="center"/>
    </xf>
    <xf numFmtId="0" fontId="3" fillId="6" borderId="0" xfId="0" applyFont="1" applyFill="1">
      <alignment vertical="center"/>
    </xf>
    <xf numFmtId="0" fontId="0" fillId="6" borderId="0" xfId="0" applyFill="1">
      <alignment vertical="center"/>
    </xf>
    <xf numFmtId="0" fontId="0" fillId="6" borderId="0" xfId="0" applyFill="1" applyAlignment="1">
      <alignment horizontal="right" vertical="center"/>
    </xf>
    <xf numFmtId="0" fontId="8" fillId="6" borderId="0" xfId="0" applyFont="1" applyFill="1" applyAlignment="1">
      <alignment horizontal="center" vertical="center"/>
    </xf>
    <xf numFmtId="0" fontId="10" fillId="4" borderId="0" xfId="0" applyFont="1" applyFill="1" applyAlignment="1">
      <alignment horizontal="center" vertical="center"/>
    </xf>
    <xf numFmtId="0" fontId="10" fillId="4" borderId="0" xfId="0" applyFont="1" applyFill="1">
      <alignment vertical="center"/>
    </xf>
    <xf numFmtId="0" fontId="10" fillId="4" borderId="18" xfId="0" applyFont="1" applyFill="1" applyBorder="1" applyAlignment="1">
      <alignment horizontal="center" vertical="center"/>
    </xf>
    <xf numFmtId="0" fontId="10" fillId="4" borderId="1" xfId="0" applyFont="1" applyFill="1" applyBorder="1">
      <alignment vertical="center"/>
    </xf>
    <xf numFmtId="0" fontId="10" fillId="5" borderId="0" xfId="0" applyFont="1" applyFill="1">
      <alignment vertical="center"/>
    </xf>
    <xf numFmtId="0" fontId="10" fillId="4" borderId="0" xfId="0" applyFont="1" applyFill="1" applyAlignment="1">
      <alignment horizontal="centerContinuous" vertical="center"/>
    </xf>
    <xf numFmtId="0" fontId="10" fillId="4" borderId="18" xfId="0" applyFont="1" applyFill="1" applyBorder="1">
      <alignment vertical="center"/>
    </xf>
    <xf numFmtId="0" fontId="0" fillId="4" borderId="1" xfId="0" applyFill="1" applyBorder="1">
      <alignment vertical="center"/>
    </xf>
    <xf numFmtId="0" fontId="0" fillId="4" borderId="1" xfId="0" applyFill="1" applyBorder="1" applyAlignment="1">
      <alignment horizontal="center" vertical="center"/>
    </xf>
    <xf numFmtId="0" fontId="10" fillId="4" borderId="3" xfId="0" applyFont="1" applyFill="1" applyBorder="1">
      <alignment vertical="center"/>
    </xf>
    <xf numFmtId="0" fontId="10" fillId="4" borderId="4" xfId="0" applyFont="1" applyFill="1" applyBorder="1">
      <alignment vertical="center"/>
    </xf>
    <xf numFmtId="0" fontId="12" fillId="3" borderId="0" xfId="0" applyFont="1" applyFill="1" applyAlignment="1" applyProtection="1">
      <alignment horizontal="centerContinuous" vertical="center"/>
      <protection hidden="1"/>
    </xf>
    <xf numFmtId="0" fontId="14" fillId="3" borderId="38" xfId="0" applyFont="1" applyFill="1" applyBorder="1" applyAlignment="1" applyProtection="1">
      <alignment horizontal="center" vertical="center" wrapText="1"/>
      <protection hidden="1"/>
    </xf>
    <xf numFmtId="0" fontId="6" fillId="3" borderId="37" xfId="0" applyFont="1" applyFill="1" applyBorder="1" applyAlignment="1" applyProtection="1">
      <alignment horizontal="center" vertical="center"/>
      <protection hidden="1"/>
    </xf>
    <xf numFmtId="0" fontId="20" fillId="0" borderId="52" xfId="0" applyFont="1" applyBorder="1" applyAlignment="1" applyProtection="1">
      <alignment horizontal="center" vertical="center" wrapText="1"/>
      <protection hidden="1"/>
    </xf>
    <xf numFmtId="0" fontId="20" fillId="0" borderId="57" xfId="0" applyFont="1" applyBorder="1" applyAlignment="1" applyProtection="1">
      <alignment horizontal="center" vertical="center" wrapText="1"/>
      <protection hidden="1"/>
    </xf>
    <xf numFmtId="0" fontId="0" fillId="0" borderId="0" xfId="0" applyProtection="1">
      <alignment vertical="center"/>
      <protection hidden="1"/>
    </xf>
    <xf numFmtId="0" fontId="15" fillId="0" borderId="0" xfId="0" applyFont="1" applyProtection="1">
      <alignment vertical="center"/>
      <protection hidden="1"/>
    </xf>
    <xf numFmtId="0" fontId="0" fillId="0" borderId="0" xfId="0" applyAlignment="1" applyProtection="1">
      <alignment horizontal="centerContinuous" vertical="center"/>
      <protection hidden="1"/>
    </xf>
    <xf numFmtId="0" fontId="13" fillId="0" borderId="0" xfId="0" applyFont="1" applyAlignment="1" applyProtection="1">
      <alignment horizontal="right" vertical="center"/>
      <protection hidden="1"/>
    </xf>
    <xf numFmtId="0" fontId="14" fillId="0" borderId="47" xfId="0" applyFont="1" applyBorder="1" applyProtection="1">
      <alignment vertical="center"/>
      <protection hidden="1"/>
    </xf>
    <xf numFmtId="0" fontId="14" fillId="0" borderId="53" xfId="0" applyFont="1" applyBorder="1" applyAlignment="1" applyProtection="1">
      <alignment horizontal="centerContinuous" vertical="center"/>
      <protection hidden="1"/>
    </xf>
    <xf numFmtId="0" fontId="14" fillId="0" borderId="54" xfId="0" applyFont="1" applyBorder="1" applyAlignment="1" applyProtection="1">
      <alignment horizontal="centerContinuous" vertical="center"/>
      <protection hidden="1"/>
    </xf>
    <xf numFmtId="0" fontId="14" fillId="0" borderId="55" xfId="0" applyFont="1" applyBorder="1" applyAlignment="1" applyProtection="1">
      <alignment horizontal="centerContinuous" vertical="center"/>
      <protection hidden="1"/>
    </xf>
    <xf numFmtId="0" fontId="14" fillId="0" borderId="48" xfId="0" applyFont="1" applyBorder="1" applyAlignment="1" applyProtection="1">
      <alignment horizontal="center" vertical="center"/>
      <protection hidden="1"/>
    </xf>
    <xf numFmtId="0" fontId="20" fillId="0" borderId="49" xfId="0" applyFont="1" applyBorder="1" applyAlignment="1" applyProtection="1">
      <alignment horizontal="center" vertical="center" wrapText="1"/>
      <protection hidden="1"/>
    </xf>
    <xf numFmtId="0" fontId="20" fillId="0" borderId="50" xfId="0" applyFont="1" applyBorder="1" applyAlignment="1" applyProtection="1">
      <alignment horizontal="center" vertical="center" wrapText="1"/>
      <protection hidden="1"/>
    </xf>
    <xf numFmtId="0" fontId="20" fillId="0" borderId="51" xfId="0" applyFont="1" applyBorder="1" applyAlignment="1" applyProtection="1">
      <alignment horizontal="center" vertical="center" wrapText="1"/>
      <protection hidden="1"/>
    </xf>
    <xf numFmtId="0" fontId="16" fillId="0" borderId="0" xfId="0" applyFont="1" applyProtection="1">
      <alignment vertical="center"/>
      <protection hidden="1"/>
    </xf>
    <xf numFmtId="178" fontId="14" fillId="0" borderId="46" xfId="0" applyNumberFormat="1" applyFont="1" applyBorder="1" applyProtection="1">
      <alignment vertical="center"/>
      <protection hidden="1"/>
    </xf>
    <xf numFmtId="179" fontId="6" fillId="0" borderId="42" xfId="0" applyNumberFormat="1" applyFont="1" applyBorder="1" applyAlignment="1" applyProtection="1">
      <alignment horizontal="right" vertical="center" indent="1" shrinkToFit="1"/>
      <protection hidden="1"/>
    </xf>
    <xf numFmtId="179" fontId="6" fillId="0" borderId="43" xfId="0" applyNumberFormat="1" applyFont="1" applyBorder="1" applyAlignment="1" applyProtection="1">
      <alignment horizontal="right" vertical="center" indent="1" shrinkToFit="1"/>
      <protection hidden="1"/>
    </xf>
    <xf numFmtId="179" fontId="6" fillId="0" borderId="44" xfId="0" applyNumberFormat="1" applyFont="1" applyBorder="1" applyAlignment="1" applyProtection="1">
      <alignment horizontal="right" vertical="center" indent="1" shrinkToFit="1"/>
      <protection hidden="1"/>
    </xf>
    <xf numFmtId="179" fontId="6" fillId="0" borderId="41" xfId="0" applyNumberFormat="1" applyFont="1" applyBorder="1" applyAlignment="1" applyProtection="1">
      <alignment horizontal="right" vertical="center" indent="1" shrinkToFit="1"/>
      <protection hidden="1"/>
    </xf>
    <xf numFmtId="179" fontId="6" fillId="0" borderId="45" xfId="0" applyNumberFormat="1" applyFont="1" applyBorder="1" applyAlignment="1" applyProtection="1">
      <alignment horizontal="right" vertical="center" indent="1" shrinkToFit="1"/>
      <protection hidden="1"/>
    </xf>
    <xf numFmtId="0" fontId="14" fillId="0" borderId="46" xfId="0" applyFont="1" applyBorder="1" applyAlignment="1" applyProtection="1">
      <alignment horizontal="center" vertical="center"/>
      <protection hidden="1"/>
    </xf>
    <xf numFmtId="179" fontId="17" fillId="0" borderId="42" xfId="0" applyNumberFormat="1" applyFont="1" applyBorder="1" applyAlignment="1" applyProtection="1">
      <alignment horizontal="right" vertical="center" indent="1" shrinkToFit="1"/>
      <protection hidden="1"/>
    </xf>
    <xf numFmtId="179" fontId="17" fillId="0" borderId="43" xfId="0" applyNumberFormat="1" applyFont="1" applyBorder="1" applyAlignment="1" applyProtection="1">
      <alignment horizontal="right" vertical="center" indent="1" shrinkToFit="1"/>
      <protection hidden="1"/>
    </xf>
    <xf numFmtId="179" fontId="17" fillId="0" borderId="44" xfId="0" applyNumberFormat="1" applyFont="1" applyBorder="1" applyAlignment="1" applyProtection="1">
      <alignment horizontal="right" vertical="center" indent="1" shrinkToFit="1"/>
      <protection hidden="1"/>
    </xf>
    <xf numFmtId="179" fontId="17" fillId="0" borderId="41" xfId="0" applyNumberFormat="1" applyFont="1" applyBorder="1" applyAlignment="1" applyProtection="1">
      <alignment horizontal="right" vertical="center" indent="1" shrinkToFit="1"/>
      <protection hidden="1"/>
    </xf>
    <xf numFmtId="0" fontId="19" fillId="8" borderId="52" xfId="0" applyFont="1" applyFill="1" applyBorder="1" applyAlignment="1" applyProtection="1">
      <alignment horizontal="center" vertical="center"/>
      <protection hidden="1"/>
    </xf>
    <xf numFmtId="42" fontId="21" fillId="8" borderId="58" xfId="1" applyNumberFormat="1" applyFont="1" applyFill="1" applyBorder="1" applyAlignment="1" applyProtection="1">
      <alignment vertical="center" shrinkToFit="1"/>
      <protection hidden="1"/>
    </xf>
    <xf numFmtId="42" fontId="21" fillId="8" borderId="59" xfId="1" applyNumberFormat="1" applyFont="1" applyFill="1" applyBorder="1" applyAlignment="1" applyProtection="1">
      <alignment vertical="center" shrinkToFit="1"/>
      <protection hidden="1"/>
    </xf>
    <xf numFmtId="42" fontId="21" fillId="8" borderId="60" xfId="1" applyNumberFormat="1" applyFont="1" applyFill="1" applyBorder="1" applyAlignment="1" applyProtection="1">
      <alignment vertical="center" shrinkToFit="1"/>
      <protection hidden="1"/>
    </xf>
    <xf numFmtId="42" fontId="21" fillId="8" borderId="52" xfId="1" applyNumberFormat="1" applyFont="1" applyFill="1" applyBorder="1" applyAlignment="1" applyProtection="1">
      <alignment vertical="center" shrinkToFit="1"/>
      <protection hidden="1"/>
    </xf>
    <xf numFmtId="42" fontId="21" fillId="8" borderId="61" xfId="1" applyNumberFormat="1" applyFont="1" applyFill="1" applyBorder="1" applyAlignment="1" applyProtection="1">
      <alignment vertical="center" shrinkToFit="1"/>
      <protection hidden="1"/>
    </xf>
    <xf numFmtId="0" fontId="21" fillId="8" borderId="61" xfId="0" applyFont="1" applyFill="1" applyBorder="1" applyAlignment="1" applyProtection="1">
      <alignment vertical="center" shrinkToFit="1"/>
      <protection hidden="1"/>
    </xf>
    <xf numFmtId="178" fontId="14" fillId="9" borderId="53" xfId="0" applyNumberFormat="1" applyFont="1" applyFill="1" applyBorder="1" applyAlignment="1" applyProtection="1">
      <alignment horizontal="right" vertical="center"/>
      <protection hidden="1"/>
    </xf>
    <xf numFmtId="178" fontId="14" fillId="3" borderId="45" xfId="0" applyNumberFormat="1" applyFont="1" applyFill="1" applyBorder="1" applyAlignment="1" applyProtection="1">
      <alignment horizontal="right" vertical="center"/>
      <protection hidden="1"/>
    </xf>
    <xf numFmtId="178" fontId="14" fillId="9" borderId="45" xfId="0" applyNumberFormat="1" applyFont="1" applyFill="1" applyBorder="1" applyAlignment="1" applyProtection="1">
      <alignment horizontal="right" vertical="center"/>
      <protection hidden="1"/>
    </xf>
    <xf numFmtId="0" fontId="14" fillId="0" borderId="62" xfId="0" applyFont="1" applyBorder="1" applyAlignment="1" applyProtection="1">
      <alignment horizontal="center" vertical="center"/>
      <protection hidden="1"/>
    </xf>
    <xf numFmtId="180" fontId="17" fillId="9" borderId="53" xfId="0" applyNumberFormat="1" applyFont="1" applyFill="1" applyBorder="1" applyAlignment="1" applyProtection="1">
      <alignment horizontal="right" vertical="center" indent="1" shrinkToFit="1"/>
      <protection locked="0"/>
    </xf>
    <xf numFmtId="180" fontId="17" fillId="9" borderId="63" xfId="0" applyNumberFormat="1" applyFont="1" applyFill="1" applyBorder="1" applyAlignment="1" applyProtection="1">
      <alignment horizontal="right" vertical="center" indent="1" shrinkToFit="1"/>
      <protection locked="0"/>
    </xf>
    <xf numFmtId="180" fontId="17" fillId="9" borderId="53" xfId="0" applyNumberFormat="1" applyFont="1" applyFill="1" applyBorder="1" applyAlignment="1" applyProtection="1">
      <alignment horizontal="right" vertical="center" indent="1" shrinkToFit="1"/>
      <protection hidden="1"/>
    </xf>
    <xf numFmtId="180" fontId="17" fillId="9" borderId="47" xfId="0" applyNumberFormat="1" applyFont="1" applyFill="1" applyBorder="1" applyAlignment="1" applyProtection="1">
      <alignment horizontal="right" vertical="center" indent="1" shrinkToFit="1"/>
      <protection hidden="1"/>
    </xf>
    <xf numFmtId="180" fontId="17" fillId="3" borderId="45" xfId="0" applyNumberFormat="1" applyFont="1" applyFill="1" applyBorder="1" applyAlignment="1" applyProtection="1">
      <alignment horizontal="right" vertical="center" indent="1" shrinkToFit="1"/>
      <protection locked="0"/>
    </xf>
    <xf numFmtId="180" fontId="17" fillId="3" borderId="64" xfId="0" applyNumberFormat="1" applyFont="1" applyFill="1" applyBorder="1" applyAlignment="1" applyProtection="1">
      <alignment horizontal="right" vertical="center" indent="1" shrinkToFit="1"/>
      <protection locked="0"/>
    </xf>
    <xf numFmtId="180" fontId="17" fillId="3" borderId="45" xfId="0" applyNumberFormat="1" applyFont="1" applyFill="1" applyBorder="1" applyAlignment="1" applyProtection="1">
      <alignment horizontal="right" vertical="center" indent="1" shrinkToFit="1"/>
      <protection hidden="1"/>
    </xf>
    <xf numFmtId="180" fontId="17" fillId="3" borderId="41" xfId="0" applyNumberFormat="1" applyFont="1" applyFill="1" applyBorder="1" applyAlignment="1" applyProtection="1">
      <alignment horizontal="right" vertical="center" indent="1" shrinkToFit="1"/>
      <protection hidden="1"/>
    </xf>
    <xf numFmtId="180" fontId="17" fillId="9" borderId="45" xfId="0" applyNumberFormat="1" applyFont="1" applyFill="1" applyBorder="1" applyAlignment="1" applyProtection="1">
      <alignment horizontal="right" vertical="center" indent="1" shrinkToFit="1"/>
      <protection locked="0"/>
    </xf>
    <xf numFmtId="180" fontId="17" fillId="9" borderId="64" xfId="0" applyNumberFormat="1" applyFont="1" applyFill="1" applyBorder="1" applyAlignment="1" applyProtection="1">
      <alignment horizontal="right" vertical="center" indent="1" shrinkToFit="1"/>
      <protection locked="0"/>
    </xf>
    <xf numFmtId="180" fontId="17" fillId="9" borderId="45" xfId="0" applyNumberFormat="1" applyFont="1" applyFill="1" applyBorder="1" applyAlignment="1" applyProtection="1">
      <alignment horizontal="right" vertical="center" indent="1" shrinkToFit="1"/>
      <protection hidden="1"/>
    </xf>
    <xf numFmtId="180" fontId="17" fillId="9" borderId="41" xfId="0" applyNumberFormat="1" applyFont="1" applyFill="1" applyBorder="1" applyAlignment="1" applyProtection="1">
      <alignment horizontal="right" vertical="center" indent="1" shrinkToFit="1"/>
      <protection hidden="1"/>
    </xf>
    <xf numFmtId="180" fontId="18" fillId="0" borderId="62" xfId="0" applyNumberFormat="1" applyFont="1" applyBorder="1" applyAlignment="1" applyProtection="1">
      <alignment horizontal="right" vertical="center" indent="1" shrinkToFit="1"/>
      <protection hidden="1"/>
    </xf>
    <xf numFmtId="180" fontId="18" fillId="0" borderId="65" xfId="0" applyNumberFormat="1" applyFont="1" applyBorder="1" applyAlignment="1" applyProtection="1">
      <alignment horizontal="right" vertical="center" indent="1" shrinkToFit="1"/>
      <protection hidden="1"/>
    </xf>
    <xf numFmtId="180" fontId="18" fillId="0" borderId="56" xfId="0" applyNumberFormat="1" applyFont="1" applyBorder="1" applyAlignment="1" applyProtection="1">
      <alignment horizontal="right" vertical="center" indent="1" shrinkToFit="1"/>
      <protection hidden="1"/>
    </xf>
    <xf numFmtId="0" fontId="6" fillId="10" borderId="0" xfId="0" applyFont="1" applyFill="1" applyAlignment="1">
      <alignment horizontal="center" vertical="center"/>
    </xf>
    <xf numFmtId="0" fontId="22" fillId="3" borderId="0" xfId="0" applyFont="1" applyFill="1" applyAlignment="1" applyProtection="1">
      <alignment horizontal="right" vertical="center"/>
      <protection hidden="1"/>
    </xf>
    <xf numFmtId="0" fontId="22" fillId="3" borderId="0" xfId="0" applyFont="1" applyFill="1" applyAlignment="1">
      <alignment horizontal="left" vertical="center"/>
    </xf>
    <xf numFmtId="0" fontId="23" fillId="3" borderId="0" xfId="0" applyFont="1" applyFill="1" applyAlignment="1">
      <alignment horizontal="right"/>
    </xf>
    <xf numFmtId="0" fontId="20" fillId="11" borderId="35" xfId="0" applyFont="1" applyFill="1" applyBorder="1" applyAlignment="1" applyProtection="1">
      <alignment horizontal="center" vertical="center" wrapText="1" justifyLastLine="1"/>
      <protection hidden="1"/>
    </xf>
    <xf numFmtId="0" fontId="12" fillId="3" borderId="0" xfId="0" applyFont="1" applyFill="1" applyAlignment="1" applyProtection="1">
      <alignment horizontal="center" vertical="center"/>
      <protection hidden="1"/>
    </xf>
    <xf numFmtId="0" fontId="22" fillId="3" borderId="0" xfId="0" applyFont="1" applyFill="1" applyAlignment="1" applyProtection="1">
      <alignment horizontal="center" vertical="center"/>
      <protection hidden="1"/>
    </xf>
    <xf numFmtId="0" fontId="6" fillId="3" borderId="0" xfId="0" applyFont="1" applyFill="1" applyProtection="1">
      <alignment vertical="center"/>
      <protection hidden="1"/>
    </xf>
    <xf numFmtId="0" fontId="20" fillId="3" borderId="48" xfId="0" applyFont="1" applyFill="1" applyBorder="1" applyAlignment="1" applyProtection="1">
      <alignment horizontal="center" vertical="center"/>
      <protection hidden="1"/>
    </xf>
    <xf numFmtId="0" fontId="28" fillId="3" borderId="71" xfId="0" applyFont="1" applyFill="1" applyBorder="1" applyAlignment="1" applyProtection="1">
      <alignment horizontal="center" vertical="center" wrapText="1"/>
      <protection hidden="1"/>
    </xf>
    <xf numFmtId="0" fontId="28" fillId="3" borderId="72" xfId="0" applyFont="1" applyFill="1" applyBorder="1" applyAlignment="1" applyProtection="1">
      <alignment horizontal="center" vertical="center" wrapText="1"/>
      <protection hidden="1"/>
    </xf>
    <xf numFmtId="0" fontId="28" fillId="3" borderId="73" xfId="0" applyFont="1" applyFill="1" applyBorder="1" applyAlignment="1" applyProtection="1">
      <alignment horizontal="center" vertical="center" wrapText="1"/>
      <protection hidden="1"/>
    </xf>
    <xf numFmtId="0" fontId="28" fillId="3" borderId="48" xfId="0" applyFont="1" applyFill="1" applyBorder="1" applyAlignment="1" applyProtection="1">
      <alignment horizontal="center" vertical="center" wrapText="1"/>
      <protection hidden="1"/>
    </xf>
    <xf numFmtId="0" fontId="28" fillId="3" borderId="74" xfId="0" applyFont="1" applyFill="1" applyBorder="1" applyAlignment="1" applyProtection="1">
      <alignment horizontal="center" vertical="center" wrapText="1"/>
      <protection hidden="1"/>
    </xf>
    <xf numFmtId="178" fontId="29" fillId="9" borderId="47" xfId="0" applyNumberFormat="1" applyFont="1" applyFill="1" applyBorder="1" applyAlignment="1">
      <alignment horizontal="right" vertical="center"/>
    </xf>
    <xf numFmtId="180" fontId="27" fillId="9" borderId="75" xfId="0" applyNumberFormat="1" applyFont="1" applyFill="1" applyBorder="1" applyAlignment="1" applyProtection="1">
      <alignment vertical="center" shrinkToFit="1"/>
      <protection locked="0"/>
    </xf>
    <xf numFmtId="180" fontId="27" fillId="9" borderId="76" xfId="0" applyNumberFormat="1" applyFont="1" applyFill="1" applyBorder="1" applyAlignment="1" applyProtection="1">
      <alignment vertical="center" shrinkToFit="1"/>
      <protection locked="0"/>
    </xf>
    <xf numFmtId="180" fontId="27" fillId="9" borderId="77" xfId="0" applyNumberFormat="1" applyFont="1" applyFill="1" applyBorder="1" applyAlignment="1" applyProtection="1">
      <alignment vertical="center" shrinkToFit="1"/>
      <protection locked="0"/>
    </xf>
    <xf numFmtId="180" fontId="27" fillId="9" borderId="47" xfId="0" applyNumberFormat="1" applyFont="1" applyFill="1" applyBorder="1" applyAlignment="1">
      <alignment horizontal="right" vertical="center" shrinkToFit="1"/>
    </xf>
    <xf numFmtId="180" fontId="27" fillId="9" borderId="47" xfId="0" applyNumberFormat="1" applyFont="1" applyFill="1" applyBorder="1" applyAlignment="1" applyProtection="1">
      <alignment horizontal="right" vertical="center" shrinkToFit="1"/>
      <protection locked="0"/>
    </xf>
    <xf numFmtId="180" fontId="27" fillId="9" borderId="41" xfId="0" applyNumberFormat="1" applyFont="1" applyFill="1" applyBorder="1" applyAlignment="1">
      <alignment horizontal="right" vertical="center" shrinkToFit="1"/>
    </xf>
    <xf numFmtId="178" fontId="29" fillId="3" borderId="41" xfId="0" applyNumberFormat="1" applyFont="1" applyFill="1" applyBorder="1" applyAlignment="1">
      <alignment horizontal="right" vertical="center"/>
    </xf>
    <xf numFmtId="180" fontId="27" fillId="3" borderId="42" xfId="0" applyNumberFormat="1" applyFont="1" applyFill="1" applyBorder="1" applyAlignment="1" applyProtection="1">
      <alignment vertical="center" shrinkToFit="1"/>
      <protection locked="0"/>
    </xf>
    <xf numFmtId="180" fontId="27" fillId="3" borderId="43" xfId="0" applyNumberFormat="1" applyFont="1" applyFill="1" applyBorder="1" applyAlignment="1" applyProtection="1">
      <alignment vertical="center" shrinkToFit="1"/>
      <protection locked="0"/>
    </xf>
    <xf numFmtId="180" fontId="27" fillId="3" borderId="44" xfId="0" applyNumberFormat="1" applyFont="1" applyFill="1" applyBorder="1" applyAlignment="1" applyProtection="1">
      <alignment vertical="center" shrinkToFit="1"/>
      <protection locked="0"/>
    </xf>
    <xf numFmtId="180" fontId="27" fillId="3" borderId="41" xfId="0" applyNumberFormat="1" applyFont="1" applyFill="1" applyBorder="1" applyAlignment="1">
      <alignment horizontal="right" vertical="center" shrinkToFit="1"/>
    </xf>
    <xf numFmtId="180" fontId="27" fillId="3" borderId="41" xfId="0" applyNumberFormat="1" applyFont="1" applyFill="1" applyBorder="1" applyAlignment="1" applyProtection="1">
      <alignment horizontal="right" vertical="center" shrinkToFit="1"/>
      <protection locked="0"/>
    </xf>
    <xf numFmtId="178" fontId="29" fillId="9" borderId="41" xfId="0" applyNumberFormat="1" applyFont="1" applyFill="1" applyBorder="1" applyAlignment="1">
      <alignment horizontal="right" vertical="center"/>
    </xf>
    <xf numFmtId="180" fontId="27" fillId="9" borderId="42" xfId="0" applyNumberFormat="1" applyFont="1" applyFill="1" applyBorder="1" applyAlignment="1" applyProtection="1">
      <alignment vertical="center" shrinkToFit="1"/>
      <protection locked="0"/>
    </xf>
    <xf numFmtId="180" fontId="27" fillId="9" borderId="43" xfId="0" applyNumberFormat="1" applyFont="1" applyFill="1" applyBorder="1" applyAlignment="1" applyProtection="1">
      <alignment vertical="center" shrinkToFit="1"/>
      <protection locked="0"/>
    </xf>
    <xf numFmtId="180" fontId="27" fillId="9" borderId="44" xfId="0" applyNumberFormat="1" applyFont="1" applyFill="1" applyBorder="1" applyAlignment="1" applyProtection="1">
      <alignment vertical="center" shrinkToFit="1"/>
      <protection locked="0"/>
    </xf>
    <xf numFmtId="180" fontId="27" fillId="9" borderId="41" xfId="0" applyNumberFormat="1" applyFont="1" applyFill="1" applyBorder="1" applyAlignment="1" applyProtection="1">
      <alignment horizontal="right" vertical="center" shrinkToFit="1"/>
      <protection locked="0"/>
    </xf>
    <xf numFmtId="178" fontId="29" fillId="9" borderId="48" xfId="0" applyNumberFormat="1" applyFont="1" applyFill="1" applyBorder="1" applyAlignment="1">
      <alignment horizontal="right" vertical="center"/>
    </xf>
    <xf numFmtId="180" fontId="27" fillId="9" borderId="78" xfId="0" applyNumberFormat="1" applyFont="1" applyFill="1" applyBorder="1" applyAlignment="1" applyProtection="1">
      <alignment vertical="center" shrinkToFit="1"/>
      <protection locked="0"/>
    </xf>
    <xf numFmtId="180" fontId="27" fillId="9" borderId="79" xfId="0" applyNumberFormat="1" applyFont="1" applyFill="1" applyBorder="1" applyAlignment="1" applyProtection="1">
      <alignment vertical="center" shrinkToFit="1"/>
      <protection locked="0"/>
    </xf>
    <xf numFmtId="180" fontId="27" fillId="9" borderId="80" xfId="0" applyNumberFormat="1" applyFont="1" applyFill="1" applyBorder="1" applyAlignment="1" applyProtection="1">
      <alignment vertical="center" shrinkToFit="1"/>
      <protection locked="0"/>
    </xf>
    <xf numFmtId="180" fontId="27" fillId="9" borderId="48" xfId="0" applyNumberFormat="1" applyFont="1" applyFill="1" applyBorder="1" applyAlignment="1">
      <alignment horizontal="right" vertical="center" shrinkToFit="1"/>
    </xf>
    <xf numFmtId="180" fontId="27" fillId="9" borderId="48" xfId="0" applyNumberFormat="1" applyFont="1" applyFill="1" applyBorder="1" applyAlignment="1" applyProtection="1">
      <alignment horizontal="right" vertical="center" shrinkToFit="1"/>
      <protection locked="0"/>
    </xf>
    <xf numFmtId="180" fontId="27" fillId="0" borderId="52" xfId="0" applyNumberFormat="1" applyFont="1" applyBorder="1" applyAlignment="1">
      <alignment horizontal="right" vertical="center" shrinkToFit="1"/>
    </xf>
    <xf numFmtId="0" fontId="29" fillId="0" borderId="52" xfId="0" applyFont="1" applyBorder="1" applyAlignment="1" applyProtection="1">
      <alignment horizontal="center" vertical="center"/>
      <protection hidden="1"/>
    </xf>
    <xf numFmtId="180" fontId="27" fillId="0" borderId="38" xfId="0" applyNumberFormat="1" applyFont="1" applyBorder="1" applyAlignment="1">
      <alignment horizontal="right" vertical="center" shrinkToFit="1"/>
    </xf>
    <xf numFmtId="180" fontId="27" fillId="0" borderId="39" xfId="0" applyNumberFormat="1" applyFont="1" applyBorder="1" applyAlignment="1">
      <alignment horizontal="right" vertical="center" shrinkToFit="1"/>
    </xf>
    <xf numFmtId="180" fontId="27" fillId="0" borderId="37" xfId="0" applyNumberFormat="1" applyFont="1" applyBorder="1" applyAlignment="1">
      <alignment horizontal="right" vertical="center" shrinkToFit="1"/>
    </xf>
    <xf numFmtId="0" fontId="17" fillId="10" borderId="0" xfId="0" applyFont="1" applyFill="1" applyProtection="1">
      <alignment vertical="center"/>
      <protection hidden="1"/>
    </xf>
    <xf numFmtId="180" fontId="17" fillId="9" borderId="63" xfId="0" applyNumberFormat="1" applyFont="1" applyFill="1" applyBorder="1" applyAlignment="1" applyProtection="1">
      <alignment horizontal="right" vertical="center" indent="1" shrinkToFit="1"/>
      <protection hidden="1"/>
    </xf>
    <xf numFmtId="180" fontId="17" fillId="3" borderId="64" xfId="0" applyNumberFormat="1" applyFont="1" applyFill="1" applyBorder="1" applyAlignment="1" applyProtection="1">
      <alignment horizontal="right" vertical="center" indent="1" shrinkToFit="1"/>
      <protection hidden="1"/>
    </xf>
    <xf numFmtId="180" fontId="17" fillId="9" borderId="64" xfId="0" applyNumberFormat="1" applyFont="1" applyFill="1" applyBorder="1" applyAlignment="1" applyProtection="1">
      <alignment horizontal="right" vertical="center" indent="1" shrinkToFit="1"/>
      <protection hidden="1"/>
    </xf>
    <xf numFmtId="0" fontId="0" fillId="10" borderId="0" xfId="0" applyFill="1">
      <alignment vertical="center"/>
    </xf>
    <xf numFmtId="0" fontId="30" fillId="3" borderId="0" xfId="0" applyFont="1" applyFill="1">
      <alignment vertical="center"/>
    </xf>
    <xf numFmtId="0" fontId="30" fillId="3" borderId="0" xfId="0" applyFont="1" applyFill="1" applyAlignment="1">
      <alignment vertical="top"/>
    </xf>
    <xf numFmtId="0" fontId="29" fillId="3" borderId="0" xfId="0" applyFont="1" applyFill="1" applyAlignment="1"/>
    <xf numFmtId="0" fontId="21" fillId="3" borderId="0" xfId="0" applyFont="1" applyFill="1" applyAlignment="1">
      <alignment horizontal="right"/>
    </xf>
    <xf numFmtId="0" fontId="29" fillId="3" borderId="0" xfId="0" applyFont="1" applyFill="1" applyAlignment="1">
      <alignment horizontal="left" vertical="center" indent="1"/>
    </xf>
    <xf numFmtId="0" fontId="29" fillId="3" borderId="0" xfId="0" applyFont="1" applyFill="1" applyAlignment="1">
      <alignment horizontal="left" vertical="center" indent="2"/>
    </xf>
    <xf numFmtId="0" fontId="20" fillId="3" borderId="87" xfId="0" applyFont="1" applyFill="1" applyBorder="1" applyAlignment="1">
      <alignment horizontal="right" vertical="center"/>
    </xf>
    <xf numFmtId="0" fontId="30" fillId="3" borderId="86" xfId="0" applyFont="1" applyFill="1" applyBorder="1">
      <alignment vertical="center"/>
    </xf>
    <xf numFmtId="0" fontId="20" fillId="3" borderId="87" xfId="0" applyFont="1" applyFill="1" applyBorder="1">
      <alignment vertical="center"/>
    </xf>
    <xf numFmtId="0" fontId="30" fillId="3" borderId="87" xfId="0" applyFont="1" applyFill="1" applyBorder="1">
      <alignment vertical="center"/>
    </xf>
    <xf numFmtId="0" fontId="29" fillId="3" borderId="81" xfId="0" applyFont="1" applyFill="1" applyBorder="1">
      <alignment vertical="center"/>
    </xf>
    <xf numFmtId="0" fontId="29" fillId="3" borderId="89" xfId="0" applyFont="1" applyFill="1" applyBorder="1">
      <alignment vertical="center"/>
    </xf>
    <xf numFmtId="0" fontId="27" fillId="3" borderId="89" xfId="0" applyFont="1" applyFill="1" applyBorder="1" applyAlignment="1">
      <alignment horizontal="right" vertical="center"/>
    </xf>
    <xf numFmtId="0" fontId="29" fillId="3" borderId="90" xfId="0" applyFont="1" applyFill="1" applyBorder="1">
      <alignment vertical="center"/>
    </xf>
    <xf numFmtId="0" fontId="29" fillId="3" borderId="0" xfId="0" applyFont="1" applyFill="1">
      <alignment vertical="center"/>
    </xf>
    <xf numFmtId="181" fontId="27" fillId="3" borderId="98" xfId="0" applyNumberFormat="1" applyFont="1" applyFill="1" applyBorder="1" applyAlignment="1">
      <alignment horizontal="center" vertical="center"/>
    </xf>
    <xf numFmtId="181" fontId="27" fillId="3" borderId="99" xfId="0" applyNumberFormat="1" applyFont="1" applyFill="1" applyBorder="1" applyAlignment="1">
      <alignment horizontal="center" vertical="center"/>
    </xf>
    <xf numFmtId="181" fontId="27" fillId="3" borderId="100" xfId="0" applyNumberFormat="1" applyFont="1" applyFill="1" applyBorder="1" applyAlignment="1">
      <alignment horizontal="center" vertical="center"/>
    </xf>
    <xf numFmtId="181" fontId="27" fillId="3" borderId="103" xfId="0" applyNumberFormat="1" applyFont="1" applyFill="1" applyBorder="1" applyAlignment="1">
      <alignment horizontal="center" vertical="center"/>
    </xf>
    <xf numFmtId="181" fontId="27" fillId="3" borderId="106" xfId="0" applyNumberFormat="1" applyFont="1" applyFill="1" applyBorder="1" applyAlignment="1">
      <alignment horizontal="center" vertical="center"/>
    </xf>
    <xf numFmtId="181" fontId="27" fillId="3" borderId="107" xfId="0" applyNumberFormat="1" applyFont="1" applyFill="1" applyBorder="1" applyAlignment="1">
      <alignment horizontal="center" vertical="center"/>
    </xf>
    <xf numFmtId="181" fontId="27" fillId="3" borderId="108" xfId="0" applyNumberFormat="1" applyFont="1" applyFill="1" applyBorder="1" applyAlignment="1">
      <alignment horizontal="center" vertical="center"/>
    </xf>
    <xf numFmtId="181" fontId="27" fillId="3" borderId="111" xfId="0" applyNumberFormat="1" applyFont="1" applyFill="1" applyBorder="1" applyAlignment="1">
      <alignment horizontal="center" vertical="center"/>
    </xf>
    <xf numFmtId="181" fontId="27" fillId="3" borderId="114" xfId="0" applyNumberFormat="1" applyFont="1" applyFill="1" applyBorder="1" applyAlignment="1">
      <alignment horizontal="center" vertical="center"/>
    </xf>
    <xf numFmtId="181" fontId="27" fillId="3" borderId="115" xfId="0" applyNumberFormat="1" applyFont="1" applyFill="1" applyBorder="1" applyAlignment="1">
      <alignment horizontal="center" vertical="center"/>
    </xf>
    <xf numFmtId="181" fontId="27" fillId="3" borderId="116" xfId="0" applyNumberFormat="1" applyFont="1" applyFill="1" applyBorder="1" applyAlignment="1">
      <alignment horizontal="center" vertical="center"/>
    </xf>
    <xf numFmtId="181" fontId="27" fillId="3" borderId="119" xfId="0" applyNumberFormat="1" applyFont="1" applyFill="1" applyBorder="1" applyAlignment="1">
      <alignment horizontal="center" vertical="center"/>
    </xf>
    <xf numFmtId="181" fontId="27" fillId="3" borderId="122" xfId="0" applyNumberFormat="1" applyFont="1" applyFill="1" applyBorder="1" applyAlignment="1">
      <alignment horizontal="center" vertical="center"/>
    </xf>
    <xf numFmtId="181" fontId="27" fillId="3" borderId="123" xfId="0" applyNumberFormat="1" applyFont="1" applyFill="1" applyBorder="1" applyAlignment="1">
      <alignment horizontal="center" vertical="center"/>
    </xf>
    <xf numFmtId="181" fontId="27" fillId="3" borderId="124" xfId="0" applyNumberFormat="1" applyFont="1" applyFill="1" applyBorder="1" applyAlignment="1">
      <alignment horizontal="center" vertical="center"/>
    </xf>
    <xf numFmtId="181" fontId="27" fillId="3" borderId="127" xfId="0" applyNumberFormat="1" applyFont="1" applyFill="1" applyBorder="1" applyAlignment="1">
      <alignment horizontal="center" vertical="center"/>
    </xf>
    <xf numFmtId="0" fontId="33" fillId="3" borderId="0" xfId="0" applyFont="1" applyFill="1">
      <alignment vertical="center"/>
    </xf>
    <xf numFmtId="0" fontId="30" fillId="10" borderId="0" xfId="0" applyFont="1" applyFill="1">
      <alignment vertical="center"/>
    </xf>
    <xf numFmtId="0" fontId="30" fillId="3" borderId="0" xfId="0" applyFont="1" applyFill="1" applyAlignment="1">
      <alignment horizontal="center" vertical="center"/>
    </xf>
    <xf numFmtId="38" fontId="30" fillId="3" borderId="0" xfId="1" applyFont="1" applyFill="1">
      <alignment vertical="center"/>
    </xf>
    <xf numFmtId="0" fontId="30" fillId="3" borderId="0" xfId="0" applyNumberFormat="1" applyFont="1" applyFill="1">
      <alignment vertical="center"/>
    </xf>
    <xf numFmtId="0" fontId="34" fillId="3" borderId="0" xfId="0" applyFont="1" applyFill="1" applyAlignment="1">
      <alignment horizontal="center" vertical="center"/>
    </xf>
    <xf numFmtId="0" fontId="0" fillId="3" borderId="0" xfId="0" applyFill="1">
      <alignment vertical="center"/>
    </xf>
    <xf numFmtId="179" fontId="17" fillId="0" borderId="84" xfId="0" applyNumberFormat="1" applyFont="1" applyBorder="1" applyAlignment="1">
      <alignment horizontal="right" vertical="center" indent="1" shrinkToFit="1"/>
    </xf>
    <xf numFmtId="179" fontId="17" fillId="0" borderId="85" xfId="0" applyNumberFormat="1" applyFont="1" applyBorder="1" applyAlignment="1">
      <alignment horizontal="right" vertical="center" indent="1" shrinkToFit="1"/>
    </xf>
    <xf numFmtId="179" fontId="17" fillId="0" borderId="83" xfId="0" applyNumberFormat="1" applyFont="1" applyBorder="1" applyAlignment="1">
      <alignment horizontal="right" vertical="center" indent="1" shrinkToFit="1"/>
    </xf>
    <xf numFmtId="179" fontId="17" fillId="0" borderId="82" xfId="0" applyNumberFormat="1" applyFont="1" applyBorder="1" applyAlignment="1">
      <alignment horizontal="right" vertical="center" indent="1" shrinkToFit="1"/>
    </xf>
    <xf numFmtId="179" fontId="10" fillId="4" borderId="0" xfId="0" applyNumberFormat="1" applyFont="1" applyFill="1" applyAlignment="1">
      <alignment horizontal="center" vertical="center"/>
    </xf>
    <xf numFmtId="0" fontId="0" fillId="3" borderId="15" xfId="0"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10" fillId="4" borderId="22" xfId="0" applyFont="1" applyFill="1" applyBorder="1" applyAlignment="1" applyProtection="1">
      <alignment horizontal="right" vertical="center"/>
      <protection hidden="1"/>
    </xf>
    <xf numFmtId="0" fontId="10" fillId="4" borderId="21" xfId="0" applyFont="1" applyFill="1" applyBorder="1" applyAlignment="1" applyProtection="1">
      <alignment horizontal="right" vertical="center"/>
      <protection hidden="1"/>
    </xf>
    <xf numFmtId="0" fontId="11" fillId="4" borderId="20" xfId="0" applyNumberFormat="1" applyFont="1" applyFill="1" applyBorder="1" applyAlignment="1" applyProtection="1">
      <alignment horizontal="centerContinuous" vertical="center"/>
      <protection hidden="1"/>
    </xf>
    <xf numFmtId="0" fontId="11" fillId="4" borderId="21" xfId="0" applyFont="1" applyFill="1" applyBorder="1" applyAlignment="1" applyProtection="1">
      <alignment horizontal="centerContinuous" vertical="center"/>
      <protection hidden="1"/>
    </xf>
    <xf numFmtId="0" fontId="10" fillId="4" borderId="6" xfId="0" applyFont="1" applyFill="1" applyBorder="1" applyAlignment="1" applyProtection="1">
      <alignment horizontal="right" vertical="center" indent="3"/>
      <protection hidden="1"/>
    </xf>
    <xf numFmtId="0" fontId="10" fillId="4" borderId="8" xfId="0" applyFont="1" applyFill="1" applyBorder="1" applyProtection="1">
      <alignment vertical="center"/>
      <protection hidden="1"/>
    </xf>
    <xf numFmtId="0" fontId="10" fillId="4" borderId="0" xfId="0" applyFont="1" applyFill="1" applyBorder="1" applyAlignment="1" applyProtection="1">
      <alignment horizontal="center" vertical="center"/>
      <protection hidden="1"/>
    </xf>
    <xf numFmtId="0" fontId="10" fillId="4" borderId="8" xfId="0" applyFont="1" applyFill="1" applyBorder="1" applyAlignment="1" applyProtection="1">
      <alignment horizontal="center" vertical="center"/>
      <protection hidden="1"/>
    </xf>
    <xf numFmtId="0" fontId="10" fillId="4" borderId="7" xfId="0" applyFont="1" applyFill="1" applyBorder="1" applyAlignment="1" applyProtection="1">
      <alignment horizontal="center" vertical="center"/>
      <protection hidden="1"/>
    </xf>
    <xf numFmtId="0" fontId="9" fillId="4" borderId="12" xfId="0" applyFont="1" applyFill="1" applyBorder="1" applyProtection="1">
      <alignment vertical="center"/>
      <protection hidden="1"/>
    </xf>
    <xf numFmtId="177" fontId="9" fillId="4" borderId="33" xfId="0" applyNumberFormat="1" applyFont="1" applyFill="1" applyBorder="1" applyProtection="1">
      <alignment vertical="center"/>
      <protection hidden="1"/>
    </xf>
    <xf numFmtId="38" fontId="0" fillId="4" borderId="11" xfId="1" applyFont="1" applyFill="1" applyBorder="1" applyProtection="1">
      <alignment vertical="center"/>
      <protection hidden="1"/>
    </xf>
    <xf numFmtId="0" fontId="9" fillId="4" borderId="27" xfId="0" applyFont="1" applyFill="1" applyBorder="1" applyProtection="1">
      <alignment vertical="center"/>
      <protection hidden="1"/>
    </xf>
    <xf numFmtId="177" fontId="9" fillId="4" borderId="34" xfId="0" applyNumberFormat="1" applyFont="1" applyFill="1" applyBorder="1" applyProtection="1">
      <alignment vertical="center"/>
      <protection hidden="1"/>
    </xf>
    <xf numFmtId="38" fontId="0" fillId="4" borderId="28" xfId="1" applyFont="1" applyFill="1" applyBorder="1" applyProtection="1">
      <alignment vertical="center"/>
      <protection hidden="1"/>
    </xf>
    <xf numFmtId="38" fontId="0" fillId="4" borderId="29" xfId="1" applyFont="1" applyFill="1" applyBorder="1" applyProtection="1">
      <alignment vertical="center"/>
      <protection hidden="1"/>
    </xf>
    <xf numFmtId="0" fontId="0" fillId="4" borderId="23" xfId="0" applyFill="1" applyBorder="1" applyProtection="1">
      <alignment vertical="center"/>
      <protection hidden="1"/>
    </xf>
    <xf numFmtId="0" fontId="0" fillId="4" borderId="19" xfId="0" applyFill="1" applyBorder="1" applyProtection="1">
      <alignment vertical="center"/>
      <protection hidden="1"/>
    </xf>
    <xf numFmtId="38" fontId="0" fillId="4" borderId="0" xfId="1" applyFont="1" applyFill="1" applyProtection="1">
      <alignment vertical="center"/>
      <protection hidden="1"/>
    </xf>
    <xf numFmtId="38" fontId="0" fillId="4" borderId="19" xfId="1" applyFont="1" applyFill="1" applyBorder="1" applyProtection="1">
      <alignment vertical="center"/>
      <protection hidden="1"/>
    </xf>
    <xf numFmtId="0" fontId="0" fillId="4" borderId="24" xfId="0" applyFill="1" applyBorder="1" applyAlignment="1" applyProtection="1">
      <alignment horizontal="right" vertical="center"/>
      <protection hidden="1"/>
    </xf>
    <xf numFmtId="0" fontId="0" fillId="4" borderId="25" xfId="0" applyFill="1" applyBorder="1" applyProtection="1">
      <alignment vertical="center"/>
      <protection hidden="1"/>
    </xf>
    <xf numFmtId="38" fontId="0" fillId="4" borderId="26" xfId="1" applyFont="1" applyFill="1" applyBorder="1" applyProtection="1">
      <alignment vertical="center"/>
      <protection hidden="1"/>
    </xf>
    <xf numFmtId="38" fontId="0" fillId="4" borderId="25" xfId="1" applyFont="1" applyFill="1" applyBorder="1" applyProtection="1">
      <alignment vertical="center"/>
      <protection hidden="1"/>
    </xf>
    <xf numFmtId="38" fontId="0" fillId="3" borderId="30" xfId="1" applyFont="1" applyFill="1" applyBorder="1" applyProtection="1">
      <alignment vertical="center"/>
      <protection locked="0" hidden="1"/>
    </xf>
    <xf numFmtId="38" fontId="0" fillId="3" borderId="31" xfId="1" applyFont="1" applyFill="1" applyBorder="1" applyProtection="1">
      <alignment vertical="center"/>
      <protection locked="0" hidden="1"/>
    </xf>
    <xf numFmtId="38" fontId="0" fillId="3" borderId="32" xfId="1" applyFont="1" applyFill="1" applyBorder="1" applyProtection="1">
      <alignment vertical="center"/>
      <protection locked="0" hidden="1"/>
    </xf>
    <xf numFmtId="0" fontId="0" fillId="0" borderId="0" xfId="0" applyAlignment="1">
      <alignment horizontal="right" vertical="center"/>
    </xf>
    <xf numFmtId="0" fontId="0" fillId="0" borderId="0" xfId="0" applyBorder="1">
      <alignment vertical="center"/>
    </xf>
    <xf numFmtId="0" fontId="0" fillId="0" borderId="0" xfId="0" applyBorder="1" applyAlignment="1">
      <alignment horizontal="right" vertical="center"/>
    </xf>
    <xf numFmtId="0" fontId="0" fillId="0" borderId="7" xfId="0" applyBorder="1">
      <alignment vertical="center"/>
    </xf>
    <xf numFmtId="0" fontId="0" fillId="7" borderId="0" xfId="0" applyFill="1">
      <alignment vertical="center"/>
    </xf>
    <xf numFmtId="0" fontId="0" fillId="7" borderId="0" xfId="0" applyFill="1" applyBorder="1">
      <alignment vertical="center"/>
    </xf>
    <xf numFmtId="0" fontId="0" fillId="0" borderId="128" xfId="0" applyBorder="1">
      <alignment vertical="center"/>
    </xf>
    <xf numFmtId="0" fontId="0" fillId="0" borderId="129" xfId="0" applyBorder="1" applyAlignment="1">
      <alignment horizontal="right" vertical="center"/>
    </xf>
    <xf numFmtId="0" fontId="0" fillId="0" borderId="130" xfId="0" applyBorder="1">
      <alignment vertical="center"/>
    </xf>
    <xf numFmtId="0" fontId="0" fillId="0" borderId="131" xfId="0" applyBorder="1">
      <alignment vertical="center"/>
    </xf>
    <xf numFmtId="0" fontId="0" fillId="0" borderId="132" xfId="0" applyBorder="1">
      <alignment vertical="center"/>
    </xf>
    <xf numFmtId="0" fontId="0" fillId="0" borderId="133" xfId="0" applyBorder="1">
      <alignment vertical="center"/>
    </xf>
    <xf numFmtId="0" fontId="0" fillId="0" borderId="134" xfId="0" applyBorder="1">
      <alignment vertical="center"/>
    </xf>
    <xf numFmtId="0" fontId="0" fillId="0" borderId="135" xfId="0" applyBorder="1">
      <alignment vertical="center"/>
    </xf>
    <xf numFmtId="0" fontId="35" fillId="0" borderId="0" xfId="2">
      <alignment vertical="center"/>
    </xf>
    <xf numFmtId="0" fontId="0" fillId="13" borderId="0" xfId="0" applyFill="1">
      <alignment vertical="center"/>
    </xf>
    <xf numFmtId="0" fontId="0" fillId="0" borderId="134" xfId="0" applyBorder="1" applyAlignment="1">
      <alignment horizontal="left" vertical="center" indent="1"/>
    </xf>
    <xf numFmtId="0" fontId="0" fillId="0" borderId="0" xfId="0" applyBorder="1" applyAlignment="1">
      <alignment horizontal="left" vertical="center" indent="1"/>
    </xf>
    <xf numFmtId="0" fontId="35" fillId="0" borderId="0" xfId="2" applyFill="1">
      <alignment vertical="center"/>
    </xf>
    <xf numFmtId="0" fontId="10" fillId="0" borderId="0" xfId="0" applyFont="1" applyAlignment="1"/>
    <xf numFmtId="14" fontId="9" fillId="0" borderId="0" xfId="0" applyNumberFormat="1" applyFont="1" applyAlignment="1">
      <alignment horizontal="center"/>
    </xf>
    <xf numFmtId="0" fontId="10" fillId="0" borderId="0" xfId="0" applyFont="1" applyAlignment="1">
      <alignment horizontal="left" indent="1"/>
    </xf>
    <xf numFmtId="0" fontId="10" fillId="0" borderId="7" xfId="0" applyFont="1" applyBorder="1" applyAlignment="1">
      <alignment horizontal="center"/>
    </xf>
    <xf numFmtId="0" fontId="35" fillId="7" borderId="0" xfId="2" applyFill="1" applyBorder="1">
      <alignment vertical="center"/>
    </xf>
    <xf numFmtId="0" fontId="35" fillId="7" borderId="0" xfId="2" applyFill="1" applyBorder="1" applyAlignment="1">
      <alignment horizontal="right" vertical="center"/>
    </xf>
    <xf numFmtId="0" fontId="0" fillId="0" borderId="0" xfId="0" applyAlignment="1"/>
    <xf numFmtId="0" fontId="0" fillId="0" borderId="0" xfId="0" applyAlignment="1">
      <alignment horizontal="right"/>
    </xf>
    <xf numFmtId="0" fontId="0" fillId="0" borderId="0" xfId="0" applyAlignment="1">
      <alignment horizontal="left"/>
    </xf>
    <xf numFmtId="0" fontId="35" fillId="0" borderId="0" xfId="2" applyAlignment="1"/>
    <xf numFmtId="0" fontId="9" fillId="7" borderId="0" xfId="0" quotePrefix="1" applyFont="1" applyFill="1" applyBorder="1">
      <alignment vertical="center"/>
    </xf>
    <xf numFmtId="0" fontId="9" fillId="7" borderId="0" xfId="0" quotePrefix="1" applyFont="1" applyFill="1">
      <alignment vertical="center"/>
    </xf>
    <xf numFmtId="0" fontId="0" fillId="0" borderId="136" xfId="0" applyBorder="1" applyAlignment="1">
      <alignment horizontal="right" vertical="center"/>
    </xf>
    <xf numFmtId="0" fontId="0" fillId="0" borderId="137" xfId="0" applyBorder="1">
      <alignment vertical="center"/>
    </xf>
    <xf numFmtId="0" fontId="35" fillId="0" borderId="0" xfId="2" applyAlignment="1">
      <alignment horizontal="right" vertical="center"/>
    </xf>
    <xf numFmtId="0" fontId="35" fillId="6" borderId="0" xfId="2" applyFill="1" applyBorder="1" applyAlignment="1">
      <alignment horizontal="right" vertical="center"/>
    </xf>
    <xf numFmtId="0" fontId="35" fillId="6" borderId="0" xfId="2" applyFill="1" applyAlignment="1">
      <alignment horizontal="right" vertical="center"/>
    </xf>
    <xf numFmtId="0" fontId="35" fillId="6" borderId="0" xfId="2" applyFill="1" applyBorder="1" applyAlignment="1" applyProtection="1">
      <alignment horizontal="right" vertical="center"/>
      <protection hidden="1"/>
    </xf>
    <xf numFmtId="0" fontId="35" fillId="4" borderId="0" xfId="2" applyFill="1" applyBorder="1" applyAlignment="1">
      <alignment horizontal="right" vertical="center"/>
    </xf>
    <xf numFmtId="0" fontId="35" fillId="6" borderId="21" xfId="2"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4" fillId="0" borderId="0" xfId="0" applyFont="1" applyProtection="1">
      <alignment vertical="center"/>
      <protection hidden="1"/>
    </xf>
    <xf numFmtId="0" fontId="0" fillId="0" borderId="0" xfId="0" applyAlignment="1" applyProtection="1">
      <alignment horizontal="left" vertical="center"/>
      <protection hidden="1"/>
    </xf>
    <xf numFmtId="0" fontId="0" fillId="6" borderId="22" xfId="0" applyFill="1" applyBorder="1" applyAlignment="1" applyProtection="1">
      <alignment horizontal="center" vertical="center"/>
      <protection hidden="1"/>
    </xf>
    <xf numFmtId="0" fontId="0" fillId="6" borderId="20" xfId="0" applyFill="1" applyBorder="1" applyAlignment="1" applyProtection="1">
      <alignment horizontal="right" vertical="center"/>
      <protection hidden="1"/>
    </xf>
    <xf numFmtId="0" fontId="0" fillId="6" borderId="20" xfId="0" applyFill="1" applyBorder="1" applyAlignment="1" applyProtection="1">
      <alignment horizontal="center" vertical="center"/>
      <protection hidden="1"/>
    </xf>
    <xf numFmtId="0" fontId="0" fillId="6" borderId="21" xfId="0" applyFill="1" applyBorder="1" applyAlignment="1" applyProtection="1">
      <alignment horizontal="center" vertical="center"/>
      <protection hidden="1"/>
    </xf>
    <xf numFmtId="0" fontId="0" fillId="0" borderId="0" xfId="0" applyAlignment="1" applyProtection="1">
      <alignment horizontal="right" vertical="center"/>
      <protection hidden="1"/>
    </xf>
    <xf numFmtId="0" fontId="0" fillId="0" borderId="23" xfId="0" applyBorder="1" applyAlignment="1" applyProtection="1">
      <alignment horizontal="center" vertical="center"/>
      <protection hidden="1"/>
    </xf>
    <xf numFmtId="0" fontId="0" fillId="0" borderId="141" xfId="0" applyBorder="1" applyAlignment="1" applyProtection="1">
      <alignment horizontal="distributed" vertical="center"/>
      <protection hidden="1"/>
    </xf>
    <xf numFmtId="0" fontId="0" fillId="0" borderId="142" xfId="0" applyBorder="1" applyAlignment="1" applyProtection="1">
      <alignment horizontal="centerContinuous" vertical="center"/>
      <protection hidden="1"/>
    </xf>
    <xf numFmtId="0" fontId="0" fillId="0" borderId="143" xfId="0" applyBorder="1" applyAlignment="1" applyProtection="1">
      <alignment horizontal="centerContinuous" vertical="center"/>
      <protection hidden="1"/>
    </xf>
    <xf numFmtId="0" fontId="0" fillId="0" borderId="144" xfId="0" applyBorder="1" applyAlignment="1" applyProtection="1">
      <alignment horizontal="centerContinuous" vertical="center"/>
      <protection hidden="1"/>
    </xf>
    <xf numFmtId="0" fontId="0" fillId="0" borderId="141" xfId="0" applyBorder="1" applyAlignment="1" applyProtection="1">
      <alignment horizontal="center" vertical="center"/>
      <protection hidden="1"/>
    </xf>
    <xf numFmtId="0" fontId="5" fillId="6" borderId="21" xfId="0" applyFont="1" applyFill="1" applyBorder="1" applyAlignment="1" applyProtection="1">
      <alignment horizontal="center" vertical="center"/>
      <protection hidden="1"/>
    </xf>
    <xf numFmtId="0" fontId="0" fillId="0" borderId="146" xfId="0" applyBorder="1" applyAlignment="1" applyProtection="1">
      <alignment horizontal="right" vertical="center"/>
      <protection hidden="1"/>
    </xf>
    <xf numFmtId="0" fontId="0" fillId="0" borderId="146" xfId="0" applyBorder="1" applyAlignment="1" applyProtection="1">
      <alignment horizontal="center" vertical="center"/>
      <protection hidden="1"/>
    </xf>
    <xf numFmtId="0" fontId="0" fillId="7" borderId="147" xfId="0" applyFill="1" applyBorder="1" applyAlignment="1" applyProtection="1">
      <alignment horizontal="center" vertical="center"/>
      <protection hidden="1"/>
    </xf>
    <xf numFmtId="0" fontId="0" fillId="7" borderId="148" xfId="0" applyFill="1" applyBorder="1" applyAlignment="1" applyProtection="1">
      <alignment horizontal="center" vertical="center"/>
      <protection hidden="1"/>
    </xf>
    <xf numFmtId="0" fontId="0" fillId="14" borderId="149" xfId="0" applyFill="1" applyBorder="1" applyAlignment="1" applyProtection="1">
      <alignment horizontal="center" vertical="center"/>
      <protection hidden="1"/>
    </xf>
    <xf numFmtId="0" fontId="0" fillId="0" borderId="23" xfId="0" applyBorder="1" applyAlignment="1" applyProtection="1">
      <alignment vertical="center"/>
      <protection hidden="1"/>
    </xf>
    <xf numFmtId="183" fontId="0" fillId="0" borderId="138" xfId="0" applyNumberFormat="1" applyBorder="1" applyAlignment="1" applyProtection="1">
      <alignment horizontal="distributed" vertical="center"/>
      <protection hidden="1"/>
    </xf>
    <xf numFmtId="0" fontId="0" fillId="0" borderId="139" xfId="0" applyBorder="1" applyAlignment="1" applyProtection="1">
      <alignment horizontal="center" vertical="center"/>
      <protection hidden="1"/>
    </xf>
    <xf numFmtId="0" fontId="0" fillId="0" borderId="140" xfId="0" applyBorder="1" applyAlignment="1" applyProtection="1">
      <alignment horizontal="center" vertical="center"/>
      <protection hidden="1"/>
    </xf>
    <xf numFmtId="0" fontId="0" fillId="0" borderId="138" xfId="0" applyBorder="1" applyAlignment="1" applyProtection="1">
      <alignment horizontal="center" vertical="center"/>
      <protection hidden="1"/>
    </xf>
    <xf numFmtId="0" fontId="0" fillId="0" borderId="150" xfId="0" applyBorder="1" applyAlignment="1" applyProtection="1">
      <alignment vertical="center"/>
      <protection hidden="1"/>
    </xf>
    <xf numFmtId="0" fontId="0" fillId="0" borderId="149" xfId="0" applyBorder="1" applyAlignment="1" applyProtection="1">
      <alignment horizontal="distributed" vertical="center"/>
      <protection hidden="1"/>
    </xf>
    <xf numFmtId="0" fontId="0" fillId="0" borderId="150" xfId="0" applyBorder="1" applyAlignment="1" applyProtection="1">
      <alignment horizontal="centerContinuous" vertical="center"/>
      <protection hidden="1"/>
    </xf>
    <xf numFmtId="0" fontId="0" fillId="0" borderId="146" xfId="0" applyBorder="1" applyAlignment="1" applyProtection="1">
      <alignment horizontal="centerContinuous" vertical="center"/>
      <protection hidden="1"/>
    </xf>
    <xf numFmtId="0" fontId="0" fillId="0" borderId="145" xfId="0" applyBorder="1" applyAlignment="1" applyProtection="1">
      <alignment horizontal="centerContinuous" vertical="center"/>
      <protection hidden="1"/>
    </xf>
    <xf numFmtId="0" fontId="0" fillId="15" borderId="23" xfId="0" applyFill="1" applyBorder="1" applyAlignment="1" applyProtection="1">
      <alignment horizontal="center" vertical="center"/>
      <protection locked="0" hidden="1"/>
    </xf>
    <xf numFmtId="0" fontId="35" fillId="0" borderId="0" xfId="2" applyFill="1" applyBorder="1" applyAlignment="1">
      <alignment horizontal="right" vertical="center"/>
    </xf>
    <xf numFmtId="0" fontId="40" fillId="4" borderId="0" xfId="0" applyFont="1" applyFill="1" applyAlignment="1">
      <alignment horizontal="right" vertical="center"/>
    </xf>
    <xf numFmtId="0" fontId="0" fillId="0" borderId="0" xfId="0" applyFill="1" applyBorder="1">
      <alignment vertical="center"/>
    </xf>
    <xf numFmtId="0" fontId="0" fillId="0" borderId="129" xfId="0" applyBorder="1">
      <alignment vertical="center"/>
    </xf>
    <xf numFmtId="0" fontId="37" fillId="0" borderId="135" xfId="2" applyFont="1" applyFill="1" applyBorder="1" applyAlignment="1">
      <alignment horizontal="right" vertical="center" indent="1"/>
    </xf>
    <xf numFmtId="0" fontId="35" fillId="6" borderId="20" xfId="2" applyFill="1" applyBorder="1" applyAlignment="1" applyProtection="1">
      <alignment horizontal="center" vertical="center"/>
      <protection hidden="1"/>
    </xf>
    <xf numFmtId="0" fontId="0" fillId="14" borderId="151" xfId="0" applyFill="1" applyBorder="1" applyAlignment="1" applyProtection="1">
      <alignment horizontal="center" vertical="center"/>
      <protection hidden="1"/>
    </xf>
    <xf numFmtId="0" fontId="0" fillId="0" borderId="152" xfId="0" applyBorder="1" applyAlignment="1" applyProtection="1">
      <alignment horizontal="center" vertical="center"/>
      <protection hidden="1"/>
    </xf>
    <xf numFmtId="0" fontId="0" fillId="0" borderId="153" xfId="0" applyBorder="1" applyAlignment="1" applyProtection="1">
      <alignment horizontal="center" vertical="center"/>
      <protection hidden="1"/>
    </xf>
    <xf numFmtId="0" fontId="0" fillId="7" borderId="155" xfId="0" applyFill="1" applyBorder="1" applyAlignment="1" applyProtection="1">
      <alignment horizontal="center" vertical="center"/>
      <protection hidden="1"/>
    </xf>
    <xf numFmtId="0" fontId="0" fillId="0" borderId="156" xfId="0" applyBorder="1" applyAlignment="1" applyProtection="1">
      <alignment horizontal="center" vertical="center"/>
      <protection hidden="1"/>
    </xf>
    <xf numFmtId="0" fontId="0" fillId="0" borderId="157" xfId="0" applyBorder="1" applyAlignment="1" applyProtection="1">
      <alignment horizontal="centerContinuous" vertical="center"/>
      <protection hidden="1"/>
    </xf>
    <xf numFmtId="0" fontId="0" fillId="0" borderId="158" xfId="0" applyBorder="1" applyAlignment="1" applyProtection="1">
      <alignment horizontal="centerContinuous" vertical="center"/>
      <protection hidden="1"/>
    </xf>
    <xf numFmtId="0" fontId="39" fillId="17" borderId="154" xfId="0" applyFont="1" applyFill="1" applyBorder="1" applyAlignment="1" applyProtection="1">
      <alignment horizontal="center" vertical="center"/>
      <protection hidden="1"/>
    </xf>
    <xf numFmtId="0" fontId="39" fillId="17" borderId="20" xfId="0" applyFont="1" applyFill="1" applyBorder="1" applyAlignment="1" applyProtection="1">
      <alignment horizontal="right" vertical="center"/>
      <protection hidden="1"/>
    </xf>
    <xf numFmtId="0" fontId="39" fillId="17" borderId="20" xfId="0" applyFont="1" applyFill="1" applyBorder="1" applyAlignment="1" applyProtection="1">
      <alignment horizontal="center" vertical="center"/>
      <protection hidden="1"/>
    </xf>
    <xf numFmtId="0" fontId="41" fillId="17" borderId="21" xfId="2" applyFont="1" applyFill="1" applyBorder="1" applyAlignment="1" applyProtection="1">
      <alignment horizontal="center" vertical="center"/>
      <protection hidden="1"/>
    </xf>
    <xf numFmtId="0" fontId="37" fillId="0" borderId="132" xfId="2" applyFont="1" applyFill="1" applyBorder="1" applyAlignment="1">
      <alignment horizontal="right" vertical="center" indent="1"/>
    </xf>
    <xf numFmtId="0" fontId="42" fillId="6" borderId="0" xfId="0" applyFont="1" applyFill="1">
      <alignment vertical="center"/>
    </xf>
    <xf numFmtId="0" fontId="43" fillId="0" borderId="0" xfId="0" applyFont="1">
      <alignment vertical="center"/>
    </xf>
    <xf numFmtId="0" fontId="43" fillId="0" borderId="0" xfId="0" applyFont="1" applyBorder="1">
      <alignment vertical="center"/>
    </xf>
    <xf numFmtId="0" fontId="43" fillId="0" borderId="134" xfId="0" applyFont="1" applyBorder="1">
      <alignment vertical="center"/>
    </xf>
    <xf numFmtId="0" fontId="43" fillId="0" borderId="0" xfId="0" applyFont="1" applyBorder="1" applyAlignment="1">
      <alignment horizontal="right" vertical="center"/>
    </xf>
    <xf numFmtId="0" fontId="44" fillId="0" borderId="134" xfId="0" applyFont="1" applyBorder="1">
      <alignment vertical="center"/>
    </xf>
    <xf numFmtId="0" fontId="43" fillId="0" borderId="0" xfId="0" applyFont="1" applyAlignment="1">
      <alignment horizontal="left" vertical="center" indent="1"/>
    </xf>
    <xf numFmtId="0" fontId="0" fillId="0" borderId="0" xfId="0" applyAlignment="1">
      <alignment horizontal="right" shrinkToFit="1"/>
    </xf>
    <xf numFmtId="0" fontId="10" fillId="0" borderId="7" xfId="0" applyFont="1" applyBorder="1" applyAlignment="1">
      <alignment horizontal="center"/>
    </xf>
    <xf numFmtId="0" fontId="10" fillId="0" borderId="0" xfId="0" applyFont="1" applyAlignment="1">
      <alignment horizontal="center"/>
    </xf>
    <xf numFmtId="0" fontId="36" fillId="0" borderId="0" xfId="0" applyFont="1" applyAlignment="1">
      <alignment horizontal="left" vertical="center" shrinkToFit="1"/>
    </xf>
    <xf numFmtId="0" fontId="0" fillId="0" borderId="0" xfId="0" applyAlignment="1">
      <alignment horizontal="left" vertical="center" shrinkToFit="1"/>
    </xf>
    <xf numFmtId="49" fontId="6" fillId="3" borderId="2" xfId="0" applyNumberFormat="1" applyFont="1" applyFill="1" applyBorder="1" applyAlignment="1" applyProtection="1">
      <alignment horizontal="left" vertical="center" indent="1"/>
      <protection locked="0" hidden="1"/>
    </xf>
    <xf numFmtId="49" fontId="6" fillId="3" borderId="3" xfId="0" applyNumberFormat="1" applyFont="1" applyFill="1" applyBorder="1" applyAlignment="1" applyProtection="1">
      <alignment horizontal="left" vertical="center" indent="1"/>
      <protection locked="0" hidden="1"/>
    </xf>
    <xf numFmtId="49" fontId="6" fillId="3" borderId="4" xfId="0" applyNumberFormat="1" applyFont="1" applyFill="1" applyBorder="1" applyAlignment="1" applyProtection="1">
      <alignment horizontal="left" vertical="center" indent="1"/>
      <protection locked="0" hidden="1"/>
    </xf>
    <xf numFmtId="49" fontId="6" fillId="3" borderId="9" xfId="0" applyNumberFormat="1" applyFont="1" applyFill="1" applyBorder="1" applyAlignment="1" applyProtection="1">
      <alignment horizontal="left" vertical="center" indent="1"/>
      <protection locked="0" hidden="1"/>
    </xf>
    <xf numFmtId="49" fontId="6" fillId="3" borderId="10" xfId="0" applyNumberFormat="1" applyFont="1" applyFill="1" applyBorder="1" applyAlignment="1" applyProtection="1">
      <alignment horizontal="left" vertical="center" indent="1"/>
      <protection locked="0" hidden="1"/>
    </xf>
    <xf numFmtId="49" fontId="6" fillId="3" borderId="11" xfId="0" applyNumberFormat="1" applyFont="1" applyFill="1" applyBorder="1" applyAlignment="1" applyProtection="1">
      <alignment horizontal="left" vertical="center" indent="1"/>
      <protection locked="0" hidden="1"/>
    </xf>
    <xf numFmtId="49" fontId="6" fillId="3" borderId="6" xfId="0" applyNumberFormat="1" applyFont="1" applyFill="1" applyBorder="1" applyAlignment="1" applyProtection="1">
      <alignment horizontal="left" vertical="center" indent="1"/>
      <protection locked="0" hidden="1"/>
    </xf>
    <xf numFmtId="49" fontId="6" fillId="3" borderId="7" xfId="0" applyNumberFormat="1" applyFont="1" applyFill="1" applyBorder="1" applyAlignment="1" applyProtection="1">
      <alignment horizontal="left" vertical="center" indent="1"/>
      <protection locked="0" hidden="1"/>
    </xf>
    <xf numFmtId="49" fontId="6" fillId="3" borderId="8" xfId="0" applyNumberFormat="1" applyFont="1" applyFill="1" applyBorder="1" applyAlignment="1" applyProtection="1">
      <alignment horizontal="left" vertical="center" indent="1"/>
      <protection locked="0" hidden="1"/>
    </xf>
    <xf numFmtId="49" fontId="6" fillId="3" borderId="12" xfId="0" applyNumberFormat="1" applyFont="1" applyFill="1" applyBorder="1" applyAlignment="1" applyProtection="1">
      <alignment horizontal="left" vertical="center" indent="1"/>
      <protection locked="0" hidden="1"/>
    </xf>
    <xf numFmtId="49" fontId="6" fillId="3" borderId="13" xfId="0" applyNumberFormat="1" applyFont="1" applyFill="1" applyBorder="1" applyProtection="1">
      <alignment vertical="center"/>
      <protection locked="0" hidden="1"/>
    </xf>
    <xf numFmtId="49" fontId="6" fillId="3" borderId="14" xfId="0" applyNumberFormat="1" applyFont="1" applyFill="1" applyBorder="1" applyProtection="1">
      <alignment vertical="center"/>
      <protection locked="0" hidden="1"/>
    </xf>
    <xf numFmtId="49" fontId="0" fillId="4" borderId="0" xfId="0" applyNumberFormat="1" applyFill="1" applyAlignment="1" applyProtection="1">
      <alignment horizontal="left" vertical="center"/>
      <protection hidden="1"/>
    </xf>
    <xf numFmtId="49" fontId="0" fillId="4" borderId="0" xfId="0" applyNumberFormat="1" applyFill="1" applyAlignment="1" applyProtection="1">
      <alignment vertical="center"/>
      <protection hidden="1"/>
    </xf>
    <xf numFmtId="49" fontId="0" fillId="4" borderId="0" xfId="0" applyNumberFormat="1" applyFill="1" applyAlignment="1">
      <alignment vertical="center"/>
    </xf>
    <xf numFmtId="176" fontId="0" fillId="3" borderId="17" xfId="0" applyNumberFormat="1" applyFill="1" applyBorder="1" applyAlignment="1" applyProtection="1">
      <alignment horizontal="center" vertical="center"/>
      <protection locked="0"/>
    </xf>
    <xf numFmtId="176" fontId="0" fillId="3" borderId="4" xfId="0" applyNumberFormat="1" applyFill="1" applyBorder="1" applyAlignment="1" applyProtection="1">
      <alignment horizontal="center" vertical="center"/>
      <protection locked="0"/>
    </xf>
    <xf numFmtId="0" fontId="20" fillId="3" borderId="120" xfId="0" applyFont="1" applyFill="1" applyBorder="1" applyAlignment="1">
      <alignment horizontal="center" vertical="center"/>
    </xf>
    <xf numFmtId="0" fontId="20" fillId="3" borderId="121" xfId="0" applyFont="1" applyFill="1" applyBorder="1" applyAlignment="1">
      <alignment horizontal="center" vertical="center"/>
    </xf>
    <xf numFmtId="0" fontId="20" fillId="3" borderId="125" xfId="0" applyFont="1" applyFill="1" applyBorder="1" applyAlignment="1">
      <alignment horizontal="center" vertical="center"/>
    </xf>
    <xf numFmtId="0" fontId="20" fillId="3" borderId="126" xfId="0" applyFont="1" applyFill="1" applyBorder="1" applyAlignment="1">
      <alignment horizontal="center" vertical="center"/>
    </xf>
    <xf numFmtId="0" fontId="20" fillId="3" borderId="89" xfId="0" applyFont="1" applyFill="1" applyBorder="1" applyAlignment="1">
      <alignment horizontal="center" vertical="center"/>
    </xf>
    <xf numFmtId="0" fontId="20" fillId="3" borderId="90" xfId="0" applyFont="1" applyFill="1" applyBorder="1" applyAlignment="1">
      <alignment horizontal="center" vertical="center"/>
    </xf>
    <xf numFmtId="0" fontId="20" fillId="3" borderId="96" xfId="0" applyFont="1" applyFill="1" applyBorder="1" applyAlignment="1">
      <alignment horizontal="center" vertical="center"/>
    </xf>
    <xf numFmtId="0" fontId="20" fillId="3" borderId="97" xfId="0" applyFont="1" applyFill="1" applyBorder="1" applyAlignment="1">
      <alignment horizontal="center" vertical="center"/>
    </xf>
    <xf numFmtId="182" fontId="20" fillId="3" borderId="101" xfId="0" applyNumberFormat="1" applyFont="1" applyFill="1" applyBorder="1" applyAlignment="1">
      <alignment horizontal="center" vertical="center"/>
    </xf>
    <xf numFmtId="182" fontId="20" fillId="3" borderId="102" xfId="0" applyNumberFormat="1" applyFont="1" applyFill="1" applyBorder="1" applyAlignment="1">
      <alignment horizontal="center" vertical="center"/>
    </xf>
    <xf numFmtId="0" fontId="20" fillId="3" borderId="104" xfId="0" applyFont="1" applyFill="1" applyBorder="1" applyAlignment="1">
      <alignment horizontal="center" vertical="center"/>
    </xf>
    <xf numFmtId="0" fontId="20" fillId="3" borderId="105" xfId="0" applyFont="1" applyFill="1" applyBorder="1" applyAlignment="1">
      <alignment horizontal="center" vertical="center"/>
    </xf>
    <xf numFmtId="182" fontId="20" fillId="3" borderId="109" xfId="0" applyNumberFormat="1" applyFont="1" applyFill="1" applyBorder="1" applyAlignment="1">
      <alignment horizontal="center" vertical="center"/>
    </xf>
    <xf numFmtId="182" fontId="20" fillId="3" borderId="110" xfId="0" applyNumberFormat="1" applyFont="1" applyFill="1" applyBorder="1" applyAlignment="1">
      <alignment horizontal="center" vertical="center"/>
    </xf>
    <xf numFmtId="0" fontId="20" fillId="3" borderId="112" xfId="0" applyFont="1" applyFill="1" applyBorder="1" applyAlignment="1">
      <alignment horizontal="center" vertical="center"/>
    </xf>
    <xf numFmtId="0" fontId="20" fillId="3" borderId="113" xfId="0" applyFont="1" applyFill="1" applyBorder="1" applyAlignment="1">
      <alignment horizontal="center" vertical="center"/>
    </xf>
    <xf numFmtId="182" fontId="20" fillId="3" borderId="117" xfId="0" applyNumberFormat="1" applyFont="1" applyFill="1" applyBorder="1" applyAlignment="1">
      <alignment horizontal="center" vertical="center"/>
    </xf>
    <xf numFmtId="182" fontId="20" fillId="3" borderId="118" xfId="0" applyNumberFormat="1" applyFont="1" applyFill="1" applyBorder="1" applyAlignment="1">
      <alignment horizontal="center" vertical="center"/>
    </xf>
    <xf numFmtId="0" fontId="27" fillId="3" borderId="88" xfId="0" applyFont="1" applyFill="1" applyBorder="1" applyAlignment="1">
      <alignment horizontal="right" vertical="center"/>
    </xf>
    <xf numFmtId="0" fontId="27" fillId="3" borderId="89" xfId="0" applyFont="1" applyFill="1" applyBorder="1" applyAlignment="1">
      <alignment horizontal="right" vertical="center"/>
    </xf>
    <xf numFmtId="0" fontId="20" fillId="3" borderId="91" xfId="0" applyFont="1" applyFill="1" applyBorder="1" applyAlignment="1">
      <alignment horizontal="center" vertical="center"/>
    </xf>
    <xf numFmtId="0" fontId="20" fillId="3" borderId="66" xfId="0" applyFont="1" applyFill="1" applyBorder="1" applyAlignment="1">
      <alignment horizontal="center" vertical="center"/>
    </xf>
    <xf numFmtId="0" fontId="20" fillId="3" borderId="92" xfId="0" applyFont="1" applyFill="1" applyBorder="1" applyAlignment="1">
      <alignment horizontal="center" vertical="center"/>
    </xf>
    <xf numFmtId="0" fontId="20" fillId="3" borderId="93" xfId="0" applyFont="1" applyFill="1" applyBorder="1" applyAlignment="1">
      <alignment horizontal="center" vertical="center"/>
    </xf>
    <xf numFmtId="0" fontId="20" fillId="3" borderId="94" xfId="0" applyFont="1" applyFill="1" applyBorder="1" applyAlignment="1">
      <alignment horizontal="center" vertical="center"/>
    </xf>
    <xf numFmtId="0" fontId="20" fillId="3" borderId="95" xfId="0" applyFont="1" applyFill="1" applyBorder="1" applyAlignment="1">
      <alignment horizontal="center" vertical="center"/>
    </xf>
    <xf numFmtId="0" fontId="21" fillId="3" borderId="87" xfId="0" applyFont="1" applyFill="1" applyBorder="1" applyAlignment="1">
      <alignment horizontal="center" vertical="center"/>
    </xf>
    <xf numFmtId="0" fontId="21" fillId="3" borderId="81" xfId="0" applyFont="1" applyFill="1" applyBorder="1" applyAlignment="1">
      <alignment horizontal="center" vertical="center"/>
    </xf>
    <xf numFmtId="0" fontId="29" fillId="3" borderId="53" xfId="0" applyFont="1" applyFill="1" applyBorder="1" applyAlignment="1">
      <alignment horizontal="center" vertical="center" wrapText="1"/>
    </xf>
    <xf numFmtId="0" fontId="29" fillId="3" borderId="54" xfId="0" applyFont="1" applyFill="1" applyBorder="1" applyAlignment="1">
      <alignment horizontal="center" vertical="center"/>
    </xf>
    <xf numFmtId="0" fontId="29" fillId="3" borderId="55" xfId="0" applyFont="1" applyFill="1" applyBorder="1" applyAlignment="1">
      <alignment horizontal="center" vertical="center"/>
    </xf>
    <xf numFmtId="0" fontId="29" fillId="3" borderId="45" xfId="0" applyFont="1" applyFill="1" applyBorder="1" applyAlignment="1">
      <alignment horizontal="center" vertical="center"/>
    </xf>
    <xf numFmtId="0" fontId="29" fillId="3" borderId="0" xfId="0" applyFont="1" applyFill="1" applyAlignment="1">
      <alignment horizontal="center" vertical="center"/>
    </xf>
    <xf numFmtId="0" fontId="29" fillId="3" borderId="46" xfId="0" applyFont="1" applyFill="1" applyBorder="1" applyAlignment="1">
      <alignment horizontal="center" vertical="center"/>
    </xf>
    <xf numFmtId="0" fontId="29" fillId="3" borderId="86" xfId="0" applyFont="1" applyFill="1" applyBorder="1" applyAlignment="1">
      <alignment horizontal="center" vertical="center"/>
    </xf>
    <xf numFmtId="0" fontId="29" fillId="3" borderId="87" xfId="0" applyFont="1" applyFill="1" applyBorder="1" applyAlignment="1">
      <alignment horizontal="center" vertical="center"/>
    </xf>
    <xf numFmtId="0" fontId="29" fillId="3" borderId="81" xfId="0" applyFont="1" applyFill="1" applyBorder="1" applyAlignment="1">
      <alignment horizontal="center" vertical="center"/>
    </xf>
    <xf numFmtId="0" fontId="21" fillId="3" borderId="53" xfId="0" applyFont="1" applyFill="1" applyBorder="1" applyAlignment="1">
      <alignment horizontal="left" vertical="center" indent="1"/>
    </xf>
    <xf numFmtId="0" fontId="21" fillId="3" borderId="54" xfId="0" applyFont="1" applyFill="1" applyBorder="1" applyAlignment="1">
      <alignment horizontal="left" vertical="center" indent="1"/>
    </xf>
    <xf numFmtId="0" fontId="21" fillId="3" borderId="55" xfId="0" applyFont="1" applyFill="1" applyBorder="1" applyAlignment="1">
      <alignment horizontal="left" vertical="center" indent="1"/>
    </xf>
    <xf numFmtId="0" fontId="21" fillId="3" borderId="45" xfId="0" applyFont="1" applyFill="1" applyBorder="1" applyAlignment="1">
      <alignment horizontal="left" vertical="center" indent="1"/>
    </xf>
    <xf numFmtId="0" fontId="21" fillId="3" borderId="0" xfId="0" applyFont="1" applyFill="1" applyAlignment="1">
      <alignment horizontal="left" vertical="center" indent="1"/>
    </xf>
    <xf numFmtId="0" fontId="21" fillId="3" borderId="46" xfId="0" applyFont="1" applyFill="1" applyBorder="1" applyAlignment="1">
      <alignment horizontal="left" vertical="center" indent="1"/>
    </xf>
    <xf numFmtId="0" fontId="21" fillId="3" borderId="86" xfId="0" applyFont="1" applyFill="1" applyBorder="1" applyAlignment="1">
      <alignment horizontal="left" vertical="center" indent="1"/>
    </xf>
    <xf numFmtId="0" fontId="21" fillId="3" borderId="87" xfId="0" applyFont="1" applyFill="1" applyBorder="1" applyAlignment="1">
      <alignment horizontal="left" vertical="center" indent="1"/>
    </xf>
    <xf numFmtId="0" fontId="21" fillId="3" borderId="81" xfId="0" applyFont="1" applyFill="1" applyBorder="1" applyAlignment="1">
      <alignment horizontal="left" vertical="center" indent="1"/>
    </xf>
    <xf numFmtId="0" fontId="29" fillId="3" borderId="47" xfId="0" applyFont="1" applyFill="1" applyBorder="1" applyAlignment="1">
      <alignment horizontal="center" vertical="center" textRotation="255"/>
    </xf>
    <xf numFmtId="0" fontId="29" fillId="3" borderId="41" xfId="0" applyFont="1" applyFill="1" applyBorder="1" applyAlignment="1">
      <alignment horizontal="center" vertical="center" textRotation="255"/>
    </xf>
    <xf numFmtId="0" fontId="29" fillId="3" borderId="48" xfId="0" applyFont="1" applyFill="1" applyBorder="1" applyAlignment="1">
      <alignment horizontal="center" vertical="center" textRotation="255"/>
    </xf>
    <xf numFmtId="0" fontId="29" fillId="3" borderId="53" xfId="0" applyFont="1" applyFill="1" applyBorder="1" applyAlignment="1">
      <alignment horizontal="center" vertical="center"/>
    </xf>
    <xf numFmtId="0" fontId="0" fillId="3" borderId="87" xfId="0" applyFill="1" applyBorder="1" applyAlignment="1">
      <alignment horizontal="left" vertical="center" indent="1"/>
    </xf>
    <xf numFmtId="0" fontId="6" fillId="3" borderId="53" xfId="0" applyFont="1" applyFill="1" applyBorder="1" applyAlignment="1">
      <alignment horizontal="center" vertical="center"/>
    </xf>
    <xf numFmtId="0" fontId="6" fillId="3" borderId="54" xfId="0" applyFont="1" applyFill="1" applyBorder="1" applyAlignment="1">
      <alignment horizontal="center" vertical="center"/>
    </xf>
    <xf numFmtId="0" fontId="6" fillId="3" borderId="55" xfId="0" applyFont="1" applyFill="1" applyBorder="1" applyAlignment="1">
      <alignment horizontal="center" vertical="center"/>
    </xf>
    <xf numFmtId="0" fontId="6" fillId="3" borderId="86" xfId="0" applyFont="1" applyFill="1" applyBorder="1" applyAlignment="1">
      <alignment horizontal="center" vertical="center"/>
    </xf>
    <xf numFmtId="0" fontId="6" fillId="3" borderId="87" xfId="0" applyFont="1" applyFill="1" applyBorder="1" applyAlignment="1">
      <alignment horizontal="center" vertical="center"/>
    </xf>
    <xf numFmtId="0" fontId="6" fillId="3" borderId="81" xfId="0" applyFont="1" applyFill="1" applyBorder="1" applyAlignment="1">
      <alignment horizontal="center" vertical="center"/>
    </xf>
    <xf numFmtId="0" fontId="21" fillId="3" borderId="0" xfId="0" applyFont="1" applyFill="1" applyAlignment="1">
      <alignment horizontal="right"/>
    </xf>
    <xf numFmtId="0" fontId="31" fillId="3" borderId="52" xfId="0" applyFont="1" applyFill="1" applyBorder="1" applyAlignment="1">
      <alignment horizontal="center" vertical="center"/>
    </xf>
    <xf numFmtId="0" fontId="21" fillId="3" borderId="52" xfId="0" applyFont="1" applyFill="1" applyBorder="1" applyAlignment="1">
      <alignment horizontal="center" vertical="center" shrinkToFit="1"/>
    </xf>
    <xf numFmtId="0" fontId="30" fillId="3" borderId="52" xfId="0" applyFont="1" applyFill="1" applyBorder="1" applyAlignment="1">
      <alignment horizontal="center" vertical="center"/>
    </xf>
    <xf numFmtId="0" fontId="32" fillId="3" borderId="0" xfId="0" applyFont="1" applyFill="1" applyAlignment="1">
      <alignment horizontal="center" vertical="center"/>
    </xf>
    <xf numFmtId="0" fontId="31" fillId="3" borderId="52" xfId="0" applyFont="1" applyFill="1" applyBorder="1" applyAlignment="1">
      <alignment horizontal="center" vertical="center" textRotation="255" shrinkToFit="1"/>
    </xf>
    <xf numFmtId="0" fontId="38" fillId="16" borderId="0" xfId="2" applyFont="1" applyFill="1" applyAlignment="1">
      <alignment horizontal="right" vertical="center"/>
    </xf>
    <xf numFmtId="0" fontId="31" fillId="3" borderId="0" xfId="0" applyFont="1" applyFill="1" applyAlignment="1">
      <alignment horizontal="center" vertical="center" textRotation="255"/>
    </xf>
    <xf numFmtId="0" fontId="24" fillId="12" borderId="40" xfId="0" applyFont="1" applyFill="1" applyBorder="1" applyAlignment="1">
      <alignment horizontal="left" vertical="center" wrapText="1" indent="1"/>
    </xf>
    <xf numFmtId="0" fontId="24" fillId="12" borderId="66" xfId="0" applyFont="1" applyFill="1" applyBorder="1" applyAlignment="1">
      <alignment horizontal="left" vertical="center" wrapText="1" indent="1"/>
    </xf>
    <xf numFmtId="0" fontId="25" fillId="12" borderId="66" xfId="0" applyFont="1" applyFill="1" applyBorder="1" applyAlignment="1">
      <alignment horizontal="left" vertical="center" indent="1"/>
    </xf>
    <xf numFmtId="0" fontId="9" fillId="0" borderId="67" xfId="0" applyFont="1" applyBorder="1" applyAlignment="1">
      <alignment horizontal="left" vertical="center" indent="1"/>
    </xf>
    <xf numFmtId="0" fontId="26" fillId="3" borderId="68" xfId="0" applyFont="1" applyFill="1" applyBorder="1" applyAlignment="1" applyProtection="1">
      <alignment horizontal="center" vertical="center"/>
      <protection hidden="1"/>
    </xf>
    <xf numFmtId="0" fontId="26" fillId="3" borderId="69" xfId="0" applyFont="1" applyFill="1" applyBorder="1" applyAlignment="1" applyProtection="1">
      <alignment horizontal="center" vertical="center"/>
      <protection hidden="1"/>
    </xf>
    <xf numFmtId="0" fontId="27" fillId="3" borderId="69" xfId="0" applyFont="1" applyFill="1" applyBorder="1" applyAlignment="1" applyProtection="1">
      <alignment horizontal="center" vertical="center"/>
      <protection hidden="1"/>
    </xf>
    <xf numFmtId="0" fontId="9" fillId="0" borderId="70" xfId="0" applyFont="1" applyBorder="1" applyAlignment="1" applyProtection="1">
      <alignment horizontal="center" vertical="center"/>
      <protection hidden="1"/>
    </xf>
    <xf numFmtId="0" fontId="6" fillId="3" borderId="39" xfId="0" applyFont="1" applyFill="1" applyBorder="1" applyAlignment="1" applyProtection="1">
      <alignment vertical="center" wrapText="1"/>
      <protection hidden="1"/>
    </xf>
    <xf numFmtId="0" fontId="6" fillId="3" borderId="40" xfId="0" applyFont="1" applyFill="1" applyBorder="1" applyAlignment="1" applyProtection="1">
      <alignment vertical="center" wrapText="1"/>
      <protection hidden="1"/>
    </xf>
    <xf numFmtId="0" fontId="6" fillId="3" borderId="37" xfId="0" applyFont="1" applyFill="1" applyBorder="1" applyAlignment="1" applyProtection="1">
      <alignment vertical="center" wrapText="1"/>
      <protection hidden="1"/>
    </xf>
    <xf numFmtId="0" fontId="14" fillId="3" borderId="35" xfId="0" applyFont="1" applyFill="1" applyBorder="1" applyAlignment="1" applyProtection="1">
      <alignment horizontal="center" vertical="center"/>
      <protection hidden="1"/>
    </xf>
    <xf numFmtId="0" fontId="14" fillId="3" borderId="36" xfId="0" applyFont="1" applyFill="1" applyBorder="1" applyAlignment="1" applyProtection="1">
      <alignment horizontal="center" vertical="center"/>
      <protection hidden="1"/>
    </xf>
  </cellXfs>
  <cellStyles count="3">
    <cellStyle name="ハイパーリンク" xfId="2" builtinId="8"/>
    <cellStyle name="桁区切り" xfId="1" builtinId="6"/>
    <cellStyle name="標準" xfId="0" builtinId="0"/>
  </cellStyles>
  <dxfs count="292">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theme="3"/>
        </left>
        <right style="thin">
          <color theme="3"/>
        </right>
      </border>
    </dxf>
    <dxf>
      <protection locked="1" hidden="1"/>
    </dxf>
    <dxf>
      <border outline="0">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numFmt numFmtId="183" formatCode=";;;"/>
      <fill>
        <patternFill>
          <bgColor theme="6" tint="0.59996337778862885"/>
        </patternFill>
      </fill>
      <border>
        <left/>
        <right/>
        <top/>
        <bottom/>
        <vertical/>
        <horizontal/>
      </border>
    </dxf>
    <dxf>
      <fill>
        <patternFill>
          <bgColor rgb="FFFF0000"/>
        </patternFill>
      </fill>
    </dxf>
    <dxf>
      <numFmt numFmtId="183" formatCode=";;;"/>
      <fill>
        <patternFill>
          <bgColor theme="6" tint="0.59996337778862885"/>
        </patternFill>
      </fill>
      <border>
        <left/>
        <right/>
        <top/>
        <bottom/>
        <vertical/>
        <horizontal/>
      </border>
    </dxf>
    <dxf>
      <numFmt numFmtId="183" formatCode=";;;"/>
      <fill>
        <patternFill>
          <bgColor theme="6" tint="0.59996337778862885"/>
        </patternFill>
      </fill>
      <border>
        <left style="thin">
          <color auto="1"/>
        </left>
        <right/>
        <top/>
        <bottom/>
        <vertical/>
        <horizontal/>
      </border>
    </dxf>
    <dxf>
      <fill>
        <patternFill>
          <bgColor rgb="FFFF0000"/>
        </patternFill>
      </fill>
    </dxf>
    <dxf>
      <font>
        <color theme="6" tint="0.39994506668294322"/>
      </font>
    </dxf>
    <dxf>
      <border>
        <top/>
        <vertical/>
        <horizontal/>
      </border>
    </dxf>
    <dxf>
      <font>
        <color theme="6" tint="0.59996337778862885"/>
      </font>
      <numFmt numFmtId="183" formatCode=";;;"/>
      <fill>
        <patternFill>
          <bgColor theme="6" tint="0.59996337778862885"/>
        </patternFill>
      </fill>
      <border>
        <left/>
        <right/>
        <top style="thin">
          <color auto="1"/>
        </top>
      </border>
    </dxf>
    <dxf>
      <font>
        <b val="0"/>
        <i val="0"/>
      </font>
    </dxf>
    <dxf>
      <fill>
        <patternFill patternType="solid">
          <fgColor theme="6" tint="0.79998168889431442"/>
          <bgColor theme="6" tint="0.79998168889431442"/>
        </patternFill>
      </fill>
    </dxf>
    <dxf>
      <fill>
        <patternFill patternType="solid">
          <fgColor theme="6" tint="0.79998168889431442"/>
          <bgColor theme="6" tint="0.79998168889431442"/>
        </patternFill>
      </fill>
    </dxf>
    <dxf>
      <font>
        <b/>
        <color theme="6" tint="-0.249977111117893"/>
      </font>
    </dxf>
    <dxf>
      <font>
        <b/>
        <color theme="6" tint="-0.249977111117893"/>
      </font>
    </dxf>
    <dxf>
      <font>
        <b val="0"/>
        <i val="0"/>
        <color theme="6" tint="-0.249977111117893"/>
      </font>
      <border>
        <top style="thin">
          <color theme="6"/>
        </top>
      </border>
    </dxf>
    <dxf>
      <font>
        <b/>
        <color theme="6" tint="-0.249977111117893"/>
      </font>
      <border>
        <bottom style="thin">
          <color theme="6"/>
        </bottom>
      </border>
    </dxf>
    <dxf>
      <font>
        <color theme="6" tint="-0.249977111117893"/>
      </font>
      <border>
        <top style="thin">
          <color theme="6"/>
        </top>
        <bottom style="thin">
          <color theme="6"/>
        </bottom>
      </border>
    </dxf>
  </dxfs>
  <tableStyles count="2" defaultTableStyle="TableStyleMedium2" defaultPivotStyle="PivotStyleLight16">
    <tableStyle name="TableStyleLight4 2" pivot="0" count="7" xr9:uid="{C7A0B4A4-DDCD-4566-A35A-224E2A270C66}">
      <tableStyleElement type="wholeTable" dxfId="291"/>
      <tableStyleElement type="headerRow" dxfId="290"/>
      <tableStyleElement type="totalRow" dxfId="289"/>
      <tableStyleElement type="firstColumn" dxfId="288"/>
      <tableStyleElement type="lastColumn" dxfId="287"/>
      <tableStyleElement type="firstRowStripe" dxfId="286"/>
      <tableStyleElement type="firstColumnStripe" dxfId="285"/>
    </tableStyle>
    <tableStyle name="テーブル スタイル 1" pivot="0" count="1" xr9:uid="{69B73D26-3F51-456F-B838-8F76ADDC6714}">
      <tableStyleElement type="headerRow" dxfId="28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11.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12.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13.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14.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15.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_rels/drawing4.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5.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6.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7.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8.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9.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3.vml.rels><?xml version="1.0" encoding="UTF-8" standalone="yes"?>
<Relationships xmlns="http://schemas.openxmlformats.org/package/2006/relationships"><Relationship Id="rId2" Type="http://schemas.openxmlformats.org/officeDocument/2006/relationships/image" Target="../media/image8.emf"/><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2</xdr:row>
          <xdr:rowOff>0</xdr:rowOff>
        </xdr:from>
        <xdr:to>
          <xdr:col>9</xdr:col>
          <xdr:colOff>0</xdr:colOff>
          <xdr:row>19</xdr:row>
          <xdr:rowOff>68580</xdr:rowOff>
        </xdr:to>
        <xdr:pic>
          <xdr:nvPicPr>
            <xdr:cNvPr id="3" name="図 2">
              <a:extLst>
                <a:ext uri="{FF2B5EF4-FFF2-40B4-BE49-F238E27FC236}">
                  <a16:creationId xmlns:a16="http://schemas.microsoft.com/office/drawing/2014/main" id="{05698838-9891-4281-A1C3-B61C776F9943}"/>
                </a:ext>
              </a:extLst>
            </xdr:cNvPr>
            <xdr:cNvPicPr>
              <a:picLocks noChangeAspect="1" noChangeArrowheads="1"/>
              <a:extLst>
                <a:ext uri="{84589F7E-364E-4C9E-8A38-B11213B215E9}">
                  <a14:cameraTool cellRange="'申告書(印刷用)'!$B$2:$W$23" spid="_x0000_s8300"/>
                </a:ext>
              </a:extLst>
            </xdr:cNvPicPr>
          </xdr:nvPicPr>
          <xdr:blipFill>
            <a:blip xmlns:r="http://schemas.openxmlformats.org/officeDocument/2006/relationships" r:embed="rId1"/>
            <a:srcRect/>
            <a:stretch>
              <a:fillRect/>
            </a:stretch>
          </xdr:blipFill>
          <xdr:spPr bwMode="auto">
            <a:xfrm>
              <a:off x="9235440" y="289560"/>
              <a:ext cx="5288280" cy="403098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0.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E0A8B071-A7EB-488E-9FA6-F174E423DCF0}"/>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71279FF0-D082-4171-885A-0302E6B0D711}"/>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0E8E6C42-F87C-4B84-B414-C89D144C23E8}"/>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0AEA8BDA-B017-4DB1-9CC3-2441E99726A0}"/>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299312DE-EF78-45E3-B127-B384CD0E0445}"/>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F60F0C26-725A-4B72-A832-64C6B9C76676}"/>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F2B1C441-A6F4-4B4C-AAC3-19632DABEE19}"/>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495D486D-CE3B-4D1F-8D09-1CCFB1F9D063}"/>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D8DA6673-5FFC-4C21-98A7-4047B99B1ECB}"/>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27F87FC9-3ADE-44BA-972B-48352F4C8A97}"/>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67351E58-2530-44D6-A0F5-529E4570CCA8}"/>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DDC60198-B905-4BA8-8B9D-4DFB70B5806F}"/>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F60E7AB5-11E7-46F5-B902-A8F5C4140689}"/>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7DF89E5C-BEF1-4530-9681-529356595961}"/>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DA5B0098-19DD-4CF4-924E-ED0FFC130E37}"/>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EED4617B-AA71-49D3-9601-F5774977B6F0}"/>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4E9A68C8-2CAF-4BA9-9D28-F7CCD5C6DE27}"/>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0C61CF13-F6A7-45F3-BCA7-E503009593B9}"/>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CFF279A0-4B75-49AD-95E2-55C70DF04D60}"/>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537132E5-FA7A-4928-85A5-618F9C756718}"/>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294D2614-E7DB-41DA-85A4-4F27884AB071}"/>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932929A5-ED0B-4B44-8ECD-BFA7DF88A849}"/>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054D6F1B-F6A7-4CDA-97F2-1871632DF7BF}"/>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43AA1ABE-DDB6-46BE-B4E8-7C80D7AB5A79}"/>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CA0E70A9-E549-4B8E-A9B6-B8802F3F5BCB}"/>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30C3C987-879C-46CA-8EB3-F86ABC0EBDA0}"/>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542FCEA6-A234-4A68-A338-F17AF0DE475C}"/>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60B3AEA3-2ED5-4BE3-9C94-4CB50A847233}"/>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A7A3C7EE-FE6A-4308-A724-CE7B3CE93F23}"/>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5EBE1C14-DD01-4CA9-8325-2C52DAA9A31A}"/>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11.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86EE4EA4-1114-4DCB-A066-3EE99F7779A4}"/>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367036D8-E447-4CB7-9FB3-5C5D456E1F04}"/>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F564B5E3-7646-40FB-A211-25112B8C86D0}"/>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9B7C48F5-AED5-4B4E-B72E-8AAE0D59A2D6}"/>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E570F6C3-A4EB-4391-A62D-EA55EB2CA9FC}"/>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96BECBD5-754D-4B99-BCB3-090ADDEDC131}"/>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0B6A32E3-2227-4102-B03F-A21D2F63AAA9}"/>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9030B560-CB80-4B7F-A40B-89AFD45601B6}"/>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9F20E893-40E4-424B-8308-1DF3F4E349E5}"/>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E664C102-856A-4DFE-A6E7-FCB32E098C94}"/>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745E5FDC-888D-4769-A524-3CD68B9DA2B3}"/>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8BF6EA72-D77D-47D6-AB18-89B861AC6D66}"/>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395C102D-BBD7-43A0-A351-C00818271C5D}"/>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A4B537FA-91E3-4658-9857-6A3F0EF2B703}"/>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A1F3B0D7-A744-43BB-9490-C04C4CFD57F4}"/>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D5FC59C0-F641-4269-842A-178ECC593140}"/>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B984F86C-208E-4C2A-853E-E27EF202B465}"/>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1C5DD381-5159-4228-A5C3-0FBC636416D4}"/>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75BC8B0B-F57C-4C61-974D-C769F19EBF1B}"/>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059864C0-3E1D-4EB0-A9FC-5FE966250BE8}"/>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5F927B93-9081-4460-BBB2-B58904EB635F}"/>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2B109B97-508F-4FAD-B239-F8B9DDD5FA5B}"/>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C9BCE48A-442E-4CFC-A5C1-99708F7040C6}"/>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8993CA23-5C70-4D77-8F46-F1B6DAEC1D84}"/>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4BCEAC39-765A-4936-A618-2EEDF72E2220}"/>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B3297CE1-7B14-462A-9827-5030E3E004DA}"/>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AA57539E-761E-426E-B622-AEAC3701A01E}"/>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DCE39EE4-1426-42B1-998D-D46EF88514D2}"/>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319181A7-A613-46E4-9D41-A617A2B965C4}"/>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0C306668-CF21-4EE9-9C4F-D9F22BB962D0}"/>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12.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BD34E6B4-94B7-4371-8787-E63457D6A26C}"/>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A58E2C96-A1D7-4748-A547-663A28E85ACF}"/>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783A2914-FF2E-49F2-8DEF-B2BBFFFF5900}"/>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97B5DEBD-BCD4-4017-B24C-128A2FF62486}"/>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17C80F4D-B683-4CBC-A0D2-FCB1174D1E07}"/>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741DC850-4C89-48DC-8431-803F60728A00}"/>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FAC58A0A-1BDA-4FF6-8329-25744071F334}"/>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157E6AF3-110E-41B2-B7F4-A41D80E1005D}"/>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294107F1-7C4E-42EB-9D01-5E764C60E6C2}"/>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85EDFCD9-4741-421E-B4A1-F7EBBD643E26}"/>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64EE90EE-B22A-40A6-92E4-EB6D67FCA154}"/>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CEA7C4E3-5A34-4678-9121-B31F8BAC295E}"/>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2D7F0EE6-818D-439D-9BD0-ED8A223167C6}"/>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6B98F793-27A6-42AD-8DA7-D2B73B81CAAB}"/>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D4680296-3458-42B3-9485-57E44F849D95}"/>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D535B137-15A5-47FC-BF43-2B17E51F7698}"/>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36A53074-1DF1-4B96-96E0-25000F54A1A0}"/>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CBE95713-0FD0-4304-BEC5-FCA3C3904010}"/>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68C7D5C6-D8D8-47CE-B864-60B1DAAC0B01}"/>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4FE102B7-1AF3-4BFD-8189-7F36EF17834E}"/>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7821D781-C8A1-490D-9038-EEB8CD7618B1}"/>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42874ABF-0E1B-4B71-9312-465704DE376C}"/>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C151E34D-702B-4820-ABD7-8E30C70F611C}"/>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AD181DC1-6D42-449C-85EF-772B866A8F6B}"/>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B6CE9357-E160-4219-AF4A-3D6A8C17154D}"/>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DCAD09F6-2A01-47C7-B3A3-D2A38338F6BA}"/>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551E94F7-21FC-44BD-B204-A7BE1667FAA0}"/>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F6F08758-19AA-420C-9C5F-9A09F21C5E0A}"/>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DDD7A580-41F1-4BD4-9723-1052EF0640F4}"/>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C6451F33-7A09-4774-AF55-717A26C84055}"/>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13.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C6FED50C-3A08-4040-94D1-000822B770C2}"/>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7A23A6AA-0C6A-4530-9C16-11AC0A1BEF58}"/>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674989B5-008C-4949-A269-924613C28769}"/>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FC948E07-43BC-44F9-A778-619062FA5AD2}"/>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32A9E6A5-E294-4140-B7AF-DDF3533C4844}"/>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68BBB3B8-B13C-4D51-BDC1-F873B75160DB}"/>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BE2CAE73-2188-455B-93B5-763061939BA1}"/>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ECC19D17-6E23-4ADE-B756-3ED061F5A6DA}"/>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7528C0BD-7CB5-43F2-AB30-F23EF3B197D2}"/>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DEE6C906-5852-40D0-8955-48A734135FE3}"/>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BC65A98C-A31F-4C47-AAAD-F4B50DFB5DF0}"/>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7D8021FE-A963-42EF-AAE4-FBF40878405A}"/>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81807E1A-6BBD-4ABA-881B-FE63B3CEBDDF}"/>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98B6D33C-6274-47C3-9008-D75EDF20E188}"/>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47770A72-3F6C-4E23-A2B6-A6F75193BCFF}"/>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D1428CF0-1398-4E4B-BC3A-F4CCAEB1A418}"/>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A92D576D-2DC9-45DF-8E89-7B1A9E8FB930}"/>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D642FA34-1E42-4D5C-AAEA-E04E87840D5E}"/>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9B4C0EE4-8A13-419D-8D70-338A4AA26B06}"/>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12B1DF30-D0DF-4C4D-BCA2-3FD6C7D53F3E}"/>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D11AB7BF-392B-4BDA-B081-526907662A4D}"/>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C3718B7E-CE86-41C8-9D65-0742CEEB659E}"/>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A5BFCD35-D025-4D40-AB75-024795EE3863}"/>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40276192-4E60-434D-A329-B1826C94A0C4}"/>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17E76793-03F9-49C9-8820-1651DD7FA680}"/>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940364FC-0B70-496F-93B2-1A179292F75A}"/>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403D674F-F54B-4923-901E-EEBEF6B9E235}"/>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EAC5A0C0-45D1-40DA-823E-51615E8E4E06}"/>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4BE509C9-A182-4FD1-AC4B-646277BE1CFA}"/>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EDD1753F-3CE6-4AFB-9ABE-7DA112B95965}"/>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14.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A397DAA3-0C18-415C-9BDE-60F94AF719CE}"/>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352B397E-4F04-42A4-9C81-6D3478408E9B}"/>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5634E421-23DA-4453-8105-84CE525F5D2E}"/>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D3A9B21E-F32D-429A-8C3B-1339A25B1BB9}"/>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C2E64174-7C18-4615-9517-A6C85FD1EFDC}"/>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C05008EE-2FF9-40D2-9477-C7E09672649D}"/>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262156DB-422E-431B-8164-5BB3C9412860}"/>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EB68B91F-038F-4E78-A13C-FF1CE24530EC}"/>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23823D13-F28E-443E-9D43-AC255DA6D5A8}"/>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9F1A0AA3-8CA6-4F3F-9B34-AA47EFEE4241}"/>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7D388FF0-C5A2-404C-B3B9-8394D5E814C2}"/>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CE632628-4971-461B-B35A-659AE4BE5D2C}"/>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E7C06F2A-11EA-4D53-80A4-4160458051AF}"/>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BDF651B9-5CBB-427A-B3B8-3F4EE6AC5FE0}"/>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9B51B77B-8ACF-40F7-80FD-B8685CC01CB9}"/>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06F5DCEC-27FC-46D4-B2FA-E58FE6CA7551}"/>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846763F5-ADA3-4299-BB92-B837790898CD}"/>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DA09A2E8-2E96-45B0-A368-90697CF80E21}"/>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BEED373A-1818-473C-BAFC-4C63DF32A325}"/>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2D1DC044-5332-4549-97DC-030178D6D69E}"/>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D861D357-1F6E-4E8F-A64F-6D96C43A2ECD}"/>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0C46F3C1-F264-4295-B4CC-0D325DC04338}"/>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9A21DB3B-D5DF-470F-B142-234413EB0FCB}"/>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07DE7963-38A0-42AC-9434-EE5ABE13EDB9}"/>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37EF79F6-6F6A-44E7-9E6A-D9D39A6436AA}"/>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2DAB8D0C-9308-4F4E-B4CF-3784DC90F9AD}"/>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0B34AA36-ABB6-4B4E-8F5C-102D5BEDEAB7}"/>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15493625-6ABD-40A4-BBA8-4761C3E8B0EB}"/>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D36F4820-CC4A-4836-B5AF-84D314C150DA}"/>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D72D53A6-7923-43EB-BF51-C35346D7B004}"/>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15.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DB74608C-234F-4C2B-A361-A2561D7391C3}"/>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1EA8E424-DFFE-41CD-896D-2BC75163B125}"/>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B5D4FB6E-847B-4E1A-8944-EAA31AE1B530}"/>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B6282C58-49FD-4824-94F4-1E14DF2E1E4E}"/>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D7391FE7-AE95-426C-99C6-822A103CECB0}"/>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50A0AFB0-EA6A-43E6-917A-D2E9243D262F}"/>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D695461C-693C-4744-9C86-9D8E354F2BB3}"/>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00E1A7E0-AB96-414C-B374-0C7697C0001E}"/>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8DA6E645-CD25-4627-823F-DDCC6A104098}"/>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C4977189-112E-4735-BB41-219F3226A346}"/>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ECD6A75C-2FF5-4497-BC8F-61341078762F}"/>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1E189090-E9B3-49E8-A121-E785713078BB}"/>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46FECAE0-667C-4D33-85C4-F482A3E9A7A4}"/>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E3465987-0D97-4733-9CAF-34C0722C2F79}"/>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385BD078-C705-4D95-83E7-8F9B74CA6558}"/>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C7C47CFC-5B1D-45ED-ACCF-B390F15B690F}"/>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4ED5F190-D5E9-4CCC-B42E-6D8B268D8C25}"/>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B249DB3B-39C5-4C33-8051-DCAC0B6A165D}"/>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9FEFD92D-8D98-4060-A459-049A575963F7}"/>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5A97B86E-88A8-4A5D-AEB3-D96006601CE7}"/>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1AF8CFF5-E6D2-4E6B-98D5-E4CB1D184E64}"/>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0C9BFA0A-9694-4B7A-AC6A-9132D04D2292}"/>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416B3C7D-A0A7-4C57-BE2B-A5D98C1944D2}"/>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11CE1075-469A-47B5-B254-C1A8BA2774C3}"/>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DC0013A5-AFCF-4363-B23C-713A65753FFD}"/>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B82588A8-1125-40E3-8145-E8E607C0178E}"/>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7F8FEACD-D632-4D22-8AEC-0A477203007C}"/>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EBB6D6F4-BF8F-450C-A77A-7DB4E20B78B1}"/>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6C742C0D-F681-4976-BA0E-479014B93A5A}"/>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B5E85527-F216-40D0-9B03-E4BBE69A9AC2}"/>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106680</xdr:colOff>
          <xdr:row>2</xdr:row>
          <xdr:rowOff>0</xdr:rowOff>
        </xdr:from>
        <xdr:to>
          <xdr:col>27</xdr:col>
          <xdr:colOff>60960</xdr:colOff>
          <xdr:row>28</xdr:row>
          <xdr:rowOff>137160</xdr:rowOff>
        </xdr:to>
        <xdr:pic>
          <xdr:nvPicPr>
            <xdr:cNvPr id="2" name="図 1">
              <a:extLst>
                <a:ext uri="{FF2B5EF4-FFF2-40B4-BE49-F238E27FC236}">
                  <a16:creationId xmlns:a16="http://schemas.microsoft.com/office/drawing/2014/main" id="{B18560E9-55E5-4AF7-8EF8-4103AFB86C78}"/>
                </a:ext>
              </a:extLst>
            </xdr:cNvPr>
            <xdr:cNvPicPr>
              <a:picLocks noChangeAspect="1" noChangeArrowheads="1"/>
              <a:extLst>
                <a:ext uri="{84589F7E-364E-4C9E-8A38-B11213B215E9}">
                  <a14:cameraTool cellRange="'申告書(印刷用)'!$B$25:$W$46" spid="_x0000_s10350"/>
                </a:ext>
              </a:extLst>
            </xdr:cNvPicPr>
          </xdr:nvPicPr>
          <xdr:blipFill>
            <a:blip xmlns:r="http://schemas.openxmlformats.org/officeDocument/2006/relationships" r:embed="rId1"/>
            <a:srcRect/>
            <a:stretch>
              <a:fillRect/>
            </a:stretch>
          </xdr:blipFill>
          <xdr:spPr bwMode="auto">
            <a:xfrm>
              <a:off x="8412480" y="289560"/>
              <a:ext cx="6027420" cy="41148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0</xdr:colOff>
          <xdr:row>30</xdr:row>
          <xdr:rowOff>9526</xdr:rowOff>
        </xdr:from>
        <xdr:to>
          <xdr:col>22</xdr:col>
          <xdr:colOff>213360</xdr:colOff>
          <xdr:row>30</xdr:row>
          <xdr:rowOff>200026</xdr:rowOff>
        </xdr:to>
        <xdr:pic>
          <xdr:nvPicPr>
            <xdr:cNvPr id="2" name="図 1">
              <a:extLst>
                <a:ext uri="{FF2B5EF4-FFF2-40B4-BE49-F238E27FC236}">
                  <a16:creationId xmlns:a16="http://schemas.microsoft.com/office/drawing/2014/main" id="{873186F5-F220-48EF-B825-FFD079DA0FF2}"/>
                </a:ext>
              </a:extLst>
            </xdr:cNvPr>
            <xdr:cNvPicPr>
              <a:picLocks noChangeArrowheads="1"/>
              <a:extLst>
                <a:ext uri="{84589F7E-364E-4C9E-8A38-B11213B215E9}">
                  <a14:cameraTool cellRange="$BC$30" spid="_x0000_s5724"/>
                </a:ext>
              </a:extLst>
            </xdr:cNvPicPr>
          </xdr:nvPicPr>
          <xdr:blipFill>
            <a:blip xmlns:r="http://schemas.openxmlformats.org/officeDocument/2006/relationships" r:embed="rId1"/>
            <a:srcRect/>
            <a:stretch>
              <a:fillRect/>
            </a:stretch>
          </xdr:blipFill>
          <xdr:spPr bwMode="auto">
            <a:xfrm>
              <a:off x="4312920" y="5526406"/>
              <a:ext cx="1920240" cy="19050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37</xdr:row>
          <xdr:rowOff>0</xdr:rowOff>
        </xdr:from>
        <xdr:to>
          <xdr:col>22</xdr:col>
          <xdr:colOff>213360</xdr:colOff>
          <xdr:row>37</xdr:row>
          <xdr:rowOff>190500</xdr:rowOff>
        </xdr:to>
        <xdr:pic>
          <xdr:nvPicPr>
            <xdr:cNvPr id="3" name="図 2">
              <a:extLst>
                <a:ext uri="{FF2B5EF4-FFF2-40B4-BE49-F238E27FC236}">
                  <a16:creationId xmlns:a16="http://schemas.microsoft.com/office/drawing/2014/main" id="{987F00FB-2C1A-42DD-92CC-172281703455}"/>
                </a:ext>
              </a:extLst>
            </xdr:cNvPr>
            <xdr:cNvPicPr>
              <a:picLocks noChangeArrowheads="1"/>
              <a:extLst>
                <a:ext uri="{84589F7E-364E-4C9E-8A38-B11213B215E9}">
                  <a14:cameraTool cellRange="$BC$37" spid="_x0000_s5725"/>
                </a:ext>
              </a:extLst>
            </xdr:cNvPicPr>
          </xdr:nvPicPr>
          <xdr:blipFill>
            <a:blip xmlns:r="http://schemas.openxmlformats.org/officeDocument/2006/relationships" r:embed="rId1"/>
            <a:srcRect/>
            <a:stretch>
              <a:fillRect/>
            </a:stretch>
          </xdr:blipFill>
          <xdr:spPr bwMode="auto">
            <a:xfrm>
              <a:off x="4312920" y="6827520"/>
              <a:ext cx="1920240" cy="19050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44</xdr:row>
          <xdr:rowOff>9525</xdr:rowOff>
        </xdr:from>
        <xdr:to>
          <xdr:col>22</xdr:col>
          <xdr:colOff>213360</xdr:colOff>
          <xdr:row>45</xdr:row>
          <xdr:rowOff>131445</xdr:rowOff>
        </xdr:to>
        <xdr:pic>
          <xdr:nvPicPr>
            <xdr:cNvPr id="4" name="図 3">
              <a:extLst>
                <a:ext uri="{FF2B5EF4-FFF2-40B4-BE49-F238E27FC236}">
                  <a16:creationId xmlns:a16="http://schemas.microsoft.com/office/drawing/2014/main" id="{3A5E20AB-92B4-4876-ACC7-2A8C0801ADE3}"/>
                </a:ext>
              </a:extLst>
            </xdr:cNvPr>
            <xdr:cNvPicPr>
              <a:picLocks noChangeArrowheads="1"/>
              <a:extLst>
                <a:ext uri="{84589F7E-364E-4C9E-8A38-B11213B215E9}">
                  <a14:cameraTool cellRange="$BC$44" spid="_x0000_s5726"/>
                </a:ext>
              </a:extLst>
            </xdr:cNvPicPr>
          </xdr:nvPicPr>
          <xdr:blipFill>
            <a:blip xmlns:r="http://schemas.openxmlformats.org/officeDocument/2006/relationships" r:embed="rId2"/>
            <a:srcRect/>
            <a:stretch>
              <a:fillRect/>
            </a:stretch>
          </xdr:blipFill>
          <xdr:spPr bwMode="auto">
            <a:xfrm>
              <a:off x="4312920" y="8147685"/>
              <a:ext cx="1920240" cy="19050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oneCellAnchor>
        <xdr:from>
          <xdr:col>39</xdr:col>
          <xdr:colOff>0</xdr:colOff>
          <xdr:row>30</xdr:row>
          <xdr:rowOff>9526</xdr:rowOff>
        </xdr:from>
        <xdr:ext cx="1733550" cy="171449"/>
        <xdr:pic>
          <xdr:nvPicPr>
            <xdr:cNvPr id="5" name="図 4">
              <a:extLst>
                <a:ext uri="{FF2B5EF4-FFF2-40B4-BE49-F238E27FC236}">
                  <a16:creationId xmlns:a16="http://schemas.microsoft.com/office/drawing/2014/main" id="{B1381272-0701-4E65-B1D1-D7470B9027E3}"/>
                </a:ext>
              </a:extLst>
            </xdr:cNvPr>
            <xdr:cNvPicPr>
              <a:picLocks noChangeArrowheads="1"/>
              <a:extLst>
                <a:ext uri="{84589F7E-364E-4C9E-8A38-B11213B215E9}">
                  <a14:cameraTool cellRange="$BC$30" spid="_x0000_s5727"/>
                </a:ext>
              </a:extLst>
            </xdr:cNvPicPr>
          </xdr:nvPicPr>
          <xdr:blipFill>
            <a:blip xmlns:r="http://schemas.openxmlformats.org/officeDocument/2006/relationships" r:embed="rId1"/>
            <a:srcRect/>
            <a:stretch>
              <a:fillRect/>
            </a:stretch>
          </xdr:blipFill>
          <xdr:spPr bwMode="auto">
            <a:xfrm>
              <a:off x="9667875" y="5476876"/>
              <a:ext cx="1733550" cy="171449"/>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39</xdr:col>
          <xdr:colOff>0</xdr:colOff>
          <xdr:row>37</xdr:row>
          <xdr:rowOff>0</xdr:rowOff>
        </xdr:from>
        <xdr:ext cx="1771650" cy="161925"/>
        <xdr:pic>
          <xdr:nvPicPr>
            <xdr:cNvPr id="6" name="図 5">
              <a:extLst>
                <a:ext uri="{FF2B5EF4-FFF2-40B4-BE49-F238E27FC236}">
                  <a16:creationId xmlns:a16="http://schemas.microsoft.com/office/drawing/2014/main" id="{FB9DADF1-774B-431E-BA7A-93DEB61162ED}"/>
                </a:ext>
              </a:extLst>
            </xdr:cNvPr>
            <xdr:cNvPicPr>
              <a:picLocks noChangeArrowheads="1"/>
              <a:extLst>
                <a:ext uri="{84589F7E-364E-4C9E-8A38-B11213B215E9}">
                  <a14:cameraTool cellRange="$BC$37" spid="_x0000_s5728"/>
                </a:ext>
              </a:extLst>
            </xdr:cNvPicPr>
          </xdr:nvPicPr>
          <xdr:blipFill>
            <a:blip xmlns:r="http://schemas.openxmlformats.org/officeDocument/2006/relationships" r:embed="rId1"/>
            <a:srcRect/>
            <a:stretch>
              <a:fillRect/>
            </a:stretch>
          </xdr:blipFill>
          <xdr:spPr bwMode="auto">
            <a:xfrm>
              <a:off x="9667875" y="6772275"/>
              <a:ext cx="1771650" cy="161925"/>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39</xdr:col>
          <xdr:colOff>0</xdr:colOff>
          <xdr:row>44</xdr:row>
          <xdr:rowOff>9525</xdr:rowOff>
        </xdr:from>
        <xdr:ext cx="1743075" cy="171450"/>
        <xdr:pic>
          <xdr:nvPicPr>
            <xdr:cNvPr id="7" name="図 6">
              <a:extLst>
                <a:ext uri="{FF2B5EF4-FFF2-40B4-BE49-F238E27FC236}">
                  <a16:creationId xmlns:a16="http://schemas.microsoft.com/office/drawing/2014/main" id="{9758DB8C-F30B-467B-B036-90545C530DD9}"/>
                </a:ext>
              </a:extLst>
            </xdr:cNvPr>
            <xdr:cNvPicPr>
              <a:picLocks noChangeArrowheads="1"/>
              <a:extLst>
                <a:ext uri="{84589F7E-364E-4C9E-8A38-B11213B215E9}">
                  <a14:cameraTool cellRange="$BC$44" spid="_x0000_s5729"/>
                </a:ext>
              </a:extLst>
            </xdr:cNvPicPr>
          </xdr:nvPicPr>
          <xdr:blipFill>
            <a:blip xmlns:r="http://schemas.openxmlformats.org/officeDocument/2006/relationships" r:embed="rId2"/>
            <a:srcRect/>
            <a:stretch>
              <a:fillRect/>
            </a:stretch>
          </xdr:blipFill>
          <xdr:spPr bwMode="auto">
            <a:xfrm>
              <a:off x="9667875" y="8086725"/>
              <a:ext cx="1743075" cy="171450"/>
            </a:xfrm>
            <a:prstGeom prst="rect">
              <a:avLst/>
            </a:prstGeom>
            <a:noFill/>
            <a:extLst>
              <a:ext uri="{909E8E84-426E-40DD-AFC4-6F175D3DCCD1}">
                <a14:hiddenFill>
                  <a:solidFill>
                    <a:srgbClr val="FFFFFF"/>
                  </a:solidFill>
                </a14:hiddenFill>
              </a:ext>
            </a:extLst>
          </xdr:spPr>
        </xdr:pic>
        <xdr:clientData/>
      </xdr:oneCellAnchor>
    </mc:Choice>
    <mc:Fallback/>
  </mc:AlternateContent>
  <xdr:twoCellAnchor>
    <xdr:from>
      <xdr:col>1</xdr:col>
      <xdr:colOff>47625</xdr:colOff>
      <xdr:row>2</xdr:row>
      <xdr:rowOff>38101</xdr:rowOff>
    </xdr:from>
    <xdr:to>
      <xdr:col>2</xdr:col>
      <xdr:colOff>238125</xdr:colOff>
      <xdr:row>3</xdr:row>
      <xdr:rowOff>123826</xdr:rowOff>
    </xdr:to>
    <xdr:sp macro="" textlink="">
      <xdr:nvSpPr>
        <xdr:cNvPr id="8" name="四角形: 角を丸くする 7">
          <a:extLst>
            <a:ext uri="{FF2B5EF4-FFF2-40B4-BE49-F238E27FC236}">
              <a16:creationId xmlns:a16="http://schemas.microsoft.com/office/drawing/2014/main" id="{8768204B-B386-47EA-948A-860DF21CDC64}"/>
            </a:ext>
          </a:extLst>
        </xdr:cNvPr>
        <xdr:cNvSpPr/>
      </xdr:nvSpPr>
      <xdr:spPr>
        <a:xfrm>
          <a:off x="171450" y="400051"/>
          <a:ext cx="638175" cy="266700"/>
        </a:xfrm>
        <a:prstGeom prst="roundRect">
          <a:avLst/>
        </a:prstGeom>
        <a:solidFill>
          <a:schemeClr val="accent4">
            <a:lumMod val="20000"/>
            <a:lumOff val="80000"/>
            <a:alpha val="5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ctr"/>
          <a:r>
            <a:rPr kumimoji="1" lang="ja-JP" altLang="en-US" b="1">
              <a:solidFill>
                <a:sysClr val="windowText" lastClr="000000"/>
              </a:solidFill>
            </a:rPr>
            <a:t>提出用</a:t>
          </a:r>
          <a:endParaRPr kumimoji="1" lang="en-US" altLang="en-US" b="1">
            <a:solidFill>
              <a:sysClr val="windowText" lastClr="000000"/>
            </a:solidFill>
          </a:endParaRPr>
        </a:p>
      </xdr:txBody>
    </xdr:sp>
    <xdr:clientData fPrintsWithSheet="0"/>
  </xdr:twoCellAnchor>
  <xdr:twoCellAnchor>
    <xdr:from>
      <xdr:col>25</xdr:col>
      <xdr:colOff>209550</xdr:colOff>
      <xdr:row>2</xdr:row>
      <xdr:rowOff>19051</xdr:rowOff>
    </xdr:from>
    <xdr:to>
      <xdr:col>26</xdr:col>
      <xdr:colOff>400050</xdr:colOff>
      <xdr:row>3</xdr:row>
      <xdr:rowOff>104776</xdr:rowOff>
    </xdr:to>
    <xdr:sp macro="" textlink="">
      <xdr:nvSpPr>
        <xdr:cNvPr id="9" name="四角形: 角を丸くする 8">
          <a:extLst>
            <a:ext uri="{FF2B5EF4-FFF2-40B4-BE49-F238E27FC236}">
              <a16:creationId xmlns:a16="http://schemas.microsoft.com/office/drawing/2014/main" id="{95BF4B99-7335-4210-999A-1B3FC0E8C8BD}"/>
            </a:ext>
          </a:extLst>
        </xdr:cNvPr>
        <xdr:cNvSpPr/>
      </xdr:nvSpPr>
      <xdr:spPr>
        <a:xfrm>
          <a:off x="6105525" y="381001"/>
          <a:ext cx="638175" cy="266700"/>
        </a:xfrm>
        <a:prstGeom prst="roundRect">
          <a:avLst/>
        </a:prstGeom>
        <a:solidFill>
          <a:schemeClr val="accent4">
            <a:lumMod val="20000"/>
            <a:lumOff val="80000"/>
            <a:alpha val="5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ctr"/>
          <a:r>
            <a:rPr kumimoji="1" lang="ja-JP" altLang="en-US" b="1">
              <a:solidFill>
                <a:sysClr val="windowText" lastClr="000000"/>
              </a:solidFill>
            </a:rPr>
            <a:t>控え</a:t>
          </a:r>
          <a:endParaRPr kumimoji="1" lang="en-US" altLang="en-US" b="1">
            <a:solidFill>
              <a:sysClr val="windowText" lastClr="000000"/>
            </a:solidFill>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353BBEBF-CAB2-4F0E-B386-8638A306BDE3}"/>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26C9F15D-35B0-42B7-BEBD-512A28478124}"/>
            </a:ext>
          </a:extLst>
        </xdr:cNvPr>
        <xdr:cNvSpPr/>
      </xdr:nvSpPr>
      <xdr:spPr>
        <a:xfrm>
          <a:off x="66675" y="15240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C0C69C34-9A8A-464A-B3FE-740EE650DEBE}"/>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5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2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7EEF8CAE-6FFB-4E29-8239-BB98DA8921FC}"/>
            </a:ext>
          </a:extLst>
        </xdr:cNvPr>
        <xdr:cNvSpPr/>
      </xdr:nvSpPr>
      <xdr:spPr>
        <a:xfrm>
          <a:off x="6248400" y="15240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6AA3B4D5-5B42-44A0-869F-02985D16652E}"/>
            </a:ext>
          </a:extLst>
        </xdr:cNvPr>
        <xdr:cNvSpPr/>
      </xdr:nvSpPr>
      <xdr:spPr>
        <a:xfrm>
          <a:off x="20962620" y="2057400"/>
          <a:ext cx="141732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96291C6B-903A-4224-ADB6-E4DCAFF7E787}"/>
            </a:ext>
          </a:extLst>
        </xdr:cNvPr>
        <xdr:cNvSpPr/>
      </xdr:nvSpPr>
      <xdr:spPr>
        <a:xfrm>
          <a:off x="22852380" y="2057400"/>
          <a:ext cx="47244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9" name="正方形/長方形 8">
          <a:extLst>
            <a:ext uri="{FF2B5EF4-FFF2-40B4-BE49-F238E27FC236}">
              <a16:creationId xmlns:a16="http://schemas.microsoft.com/office/drawing/2014/main" id="{719581DB-2AB2-4E4C-AFAD-45858EE20B1D}"/>
            </a:ext>
          </a:extLst>
        </xdr:cNvPr>
        <xdr:cNvSpPr/>
      </xdr:nvSpPr>
      <xdr:spPr>
        <a:xfrm>
          <a:off x="17564100" y="1905000"/>
          <a:ext cx="141732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10" name="正方形/長方形 9">
          <a:extLst>
            <a:ext uri="{FF2B5EF4-FFF2-40B4-BE49-F238E27FC236}">
              <a16:creationId xmlns:a16="http://schemas.microsoft.com/office/drawing/2014/main" id="{D5C75B6E-4D90-4915-81AB-D786CCC10FBF}"/>
            </a:ext>
          </a:extLst>
        </xdr:cNvPr>
        <xdr:cNvSpPr/>
      </xdr:nvSpPr>
      <xdr:spPr>
        <a:xfrm>
          <a:off x="26266140" y="2057400"/>
          <a:ext cx="47244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2" name="正方形/長方形 11">
          <a:extLst>
            <a:ext uri="{FF2B5EF4-FFF2-40B4-BE49-F238E27FC236}">
              <a16:creationId xmlns:a16="http://schemas.microsoft.com/office/drawing/2014/main" id="{E6652D7A-649D-4BD1-B051-F465EA69707D}"/>
            </a:ext>
          </a:extLst>
        </xdr:cNvPr>
        <xdr:cNvSpPr/>
      </xdr:nvSpPr>
      <xdr:spPr>
        <a:xfrm>
          <a:off x="20962620" y="2057400"/>
          <a:ext cx="141732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3" name="正方形/長方形 12">
          <a:extLst>
            <a:ext uri="{FF2B5EF4-FFF2-40B4-BE49-F238E27FC236}">
              <a16:creationId xmlns:a16="http://schemas.microsoft.com/office/drawing/2014/main" id="{32DED899-182D-463B-AE13-AEB8C1AD1E1D}"/>
            </a:ext>
          </a:extLst>
        </xdr:cNvPr>
        <xdr:cNvSpPr/>
      </xdr:nvSpPr>
      <xdr:spPr>
        <a:xfrm>
          <a:off x="22852380" y="2057400"/>
          <a:ext cx="47244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5" name="正方形/長方形 14">
          <a:extLst>
            <a:ext uri="{FF2B5EF4-FFF2-40B4-BE49-F238E27FC236}">
              <a16:creationId xmlns:a16="http://schemas.microsoft.com/office/drawing/2014/main" id="{692D0D43-EEEC-4D8A-AB8D-1972D62489AC}"/>
            </a:ext>
          </a:extLst>
        </xdr:cNvPr>
        <xdr:cNvSpPr/>
      </xdr:nvSpPr>
      <xdr:spPr>
        <a:xfrm>
          <a:off x="24376380" y="2057400"/>
          <a:ext cx="141732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6" name="正方形/長方形 15">
          <a:extLst>
            <a:ext uri="{FF2B5EF4-FFF2-40B4-BE49-F238E27FC236}">
              <a16:creationId xmlns:a16="http://schemas.microsoft.com/office/drawing/2014/main" id="{8D2FCEA0-4AE8-4883-AA33-95D48FD2CE62}"/>
            </a:ext>
          </a:extLst>
        </xdr:cNvPr>
        <xdr:cNvSpPr/>
      </xdr:nvSpPr>
      <xdr:spPr>
        <a:xfrm>
          <a:off x="26266140" y="2057400"/>
          <a:ext cx="47244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8" name="正方形/長方形 17">
          <a:extLst>
            <a:ext uri="{FF2B5EF4-FFF2-40B4-BE49-F238E27FC236}">
              <a16:creationId xmlns:a16="http://schemas.microsoft.com/office/drawing/2014/main" id="{4D1A135B-6C01-4734-A956-CE43F5A010CC}"/>
            </a:ext>
          </a:extLst>
        </xdr:cNvPr>
        <xdr:cNvSpPr/>
      </xdr:nvSpPr>
      <xdr:spPr>
        <a:xfrm>
          <a:off x="20962620" y="2057400"/>
          <a:ext cx="141732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9" name="正方形/長方形 18">
          <a:extLst>
            <a:ext uri="{FF2B5EF4-FFF2-40B4-BE49-F238E27FC236}">
              <a16:creationId xmlns:a16="http://schemas.microsoft.com/office/drawing/2014/main" id="{D4330E62-C731-4B42-8528-D249E9EBFA8B}"/>
            </a:ext>
          </a:extLst>
        </xdr:cNvPr>
        <xdr:cNvSpPr/>
      </xdr:nvSpPr>
      <xdr:spPr>
        <a:xfrm>
          <a:off x="22852380" y="2057400"/>
          <a:ext cx="47244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21" name="正方形/長方形 20">
          <a:extLst>
            <a:ext uri="{FF2B5EF4-FFF2-40B4-BE49-F238E27FC236}">
              <a16:creationId xmlns:a16="http://schemas.microsoft.com/office/drawing/2014/main" id="{38EFEDBB-0E9A-45B2-8E9F-10A42B2D323F}"/>
            </a:ext>
          </a:extLst>
        </xdr:cNvPr>
        <xdr:cNvSpPr/>
      </xdr:nvSpPr>
      <xdr:spPr>
        <a:xfrm>
          <a:off x="24376380" y="2057400"/>
          <a:ext cx="141732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22" name="正方形/長方形 21">
          <a:extLst>
            <a:ext uri="{FF2B5EF4-FFF2-40B4-BE49-F238E27FC236}">
              <a16:creationId xmlns:a16="http://schemas.microsoft.com/office/drawing/2014/main" id="{45ED5C87-9EF7-4EB9-BB18-EB968338CC5A}"/>
            </a:ext>
          </a:extLst>
        </xdr:cNvPr>
        <xdr:cNvSpPr/>
      </xdr:nvSpPr>
      <xdr:spPr>
        <a:xfrm>
          <a:off x="26266140" y="2057400"/>
          <a:ext cx="47244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24" name="正方形/長方形 23">
          <a:extLst>
            <a:ext uri="{FF2B5EF4-FFF2-40B4-BE49-F238E27FC236}">
              <a16:creationId xmlns:a16="http://schemas.microsoft.com/office/drawing/2014/main" id="{A9EFB9E2-5D77-4F30-A6E4-E649F5862D07}"/>
            </a:ext>
          </a:extLst>
        </xdr:cNvPr>
        <xdr:cNvSpPr/>
      </xdr:nvSpPr>
      <xdr:spPr>
        <a:xfrm>
          <a:off x="20962620" y="2057400"/>
          <a:ext cx="141732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25" name="正方形/長方形 24">
          <a:extLst>
            <a:ext uri="{FF2B5EF4-FFF2-40B4-BE49-F238E27FC236}">
              <a16:creationId xmlns:a16="http://schemas.microsoft.com/office/drawing/2014/main" id="{C2A50B92-8E4F-48EB-A7A5-3E3A026629F2}"/>
            </a:ext>
          </a:extLst>
        </xdr:cNvPr>
        <xdr:cNvSpPr/>
      </xdr:nvSpPr>
      <xdr:spPr>
        <a:xfrm>
          <a:off x="22852380" y="2057400"/>
          <a:ext cx="47244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7" name="正方形/長方形 26">
          <a:extLst>
            <a:ext uri="{FF2B5EF4-FFF2-40B4-BE49-F238E27FC236}">
              <a16:creationId xmlns:a16="http://schemas.microsoft.com/office/drawing/2014/main" id="{CD476B83-0A87-4A6F-9B34-39D88DDBB56E}"/>
            </a:ext>
          </a:extLst>
        </xdr:cNvPr>
        <xdr:cNvSpPr/>
      </xdr:nvSpPr>
      <xdr:spPr>
        <a:xfrm>
          <a:off x="24376380" y="2057400"/>
          <a:ext cx="141732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8" name="正方形/長方形 27">
          <a:extLst>
            <a:ext uri="{FF2B5EF4-FFF2-40B4-BE49-F238E27FC236}">
              <a16:creationId xmlns:a16="http://schemas.microsoft.com/office/drawing/2014/main" id="{BC03DB2F-B22F-46A2-9570-C147FCDB93E0}"/>
            </a:ext>
          </a:extLst>
        </xdr:cNvPr>
        <xdr:cNvSpPr/>
      </xdr:nvSpPr>
      <xdr:spPr>
        <a:xfrm>
          <a:off x="26266140" y="2057400"/>
          <a:ext cx="47244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30" name="四角形: 角を丸くする 29">
          <a:extLst>
            <a:ext uri="{FF2B5EF4-FFF2-40B4-BE49-F238E27FC236}">
              <a16:creationId xmlns:a16="http://schemas.microsoft.com/office/drawing/2014/main" id="{797BBBE6-5726-49C7-9132-85C870AAB833}"/>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31" name="四角形: 角を丸くする 30">
          <a:extLst>
            <a:ext uri="{FF2B5EF4-FFF2-40B4-BE49-F238E27FC236}">
              <a16:creationId xmlns:a16="http://schemas.microsoft.com/office/drawing/2014/main" id="{C007B1ED-1B09-4CB3-A0A0-BB43E5A90D43}"/>
            </a:ext>
          </a:extLst>
        </xdr:cNvPr>
        <xdr:cNvSpPr/>
      </xdr:nvSpPr>
      <xdr:spPr>
        <a:xfrm>
          <a:off x="20490180" y="15240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32" name="テキスト ボックス 31">
          <a:extLst>
            <a:ext uri="{FF2B5EF4-FFF2-40B4-BE49-F238E27FC236}">
              <a16:creationId xmlns:a16="http://schemas.microsoft.com/office/drawing/2014/main" id="{3998BB1F-DF17-4612-8453-6090837ED54A}"/>
            </a:ext>
          </a:extLst>
        </xdr:cNvPr>
        <xdr:cNvSpPr txBox="1"/>
      </xdr:nvSpPr>
      <xdr:spPr>
        <a:xfrm>
          <a:off x="41117520" y="45720"/>
          <a:ext cx="4093634" cy="1790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36" name="四角形: 角を丸くする 35">
          <a:extLst>
            <a:ext uri="{FF2B5EF4-FFF2-40B4-BE49-F238E27FC236}">
              <a16:creationId xmlns:a16="http://schemas.microsoft.com/office/drawing/2014/main" id="{1B760083-E350-4D37-9D5C-E25AC9A09573}"/>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37" name="四角形: 角を丸くする 36">
          <a:extLst>
            <a:ext uri="{FF2B5EF4-FFF2-40B4-BE49-F238E27FC236}">
              <a16:creationId xmlns:a16="http://schemas.microsoft.com/office/drawing/2014/main" id="{499D699D-B66B-426F-8A03-4ECB5E871E2D}"/>
            </a:ext>
          </a:extLst>
        </xdr:cNvPr>
        <xdr:cNvSpPr/>
      </xdr:nvSpPr>
      <xdr:spPr>
        <a:xfrm>
          <a:off x="20505420"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39" name="四角形: 角を丸くする 38">
          <a:extLst>
            <a:ext uri="{FF2B5EF4-FFF2-40B4-BE49-F238E27FC236}">
              <a16:creationId xmlns:a16="http://schemas.microsoft.com/office/drawing/2014/main" id="{38E1BF11-88A8-4961-9B9D-AB5477F9DB02}"/>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40" name="四角形: 角を丸くする 39">
          <a:extLst>
            <a:ext uri="{FF2B5EF4-FFF2-40B4-BE49-F238E27FC236}">
              <a16:creationId xmlns:a16="http://schemas.microsoft.com/office/drawing/2014/main" id="{01932BF1-BB78-4640-8715-1D5ED8AA035A}"/>
            </a:ext>
          </a:extLst>
        </xdr:cNvPr>
        <xdr:cNvSpPr/>
      </xdr:nvSpPr>
      <xdr:spPr>
        <a:xfrm>
          <a:off x="27332940"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42" name="四角形: 角を丸くする 41">
          <a:extLst>
            <a:ext uri="{FF2B5EF4-FFF2-40B4-BE49-F238E27FC236}">
              <a16:creationId xmlns:a16="http://schemas.microsoft.com/office/drawing/2014/main" id="{07F316B1-5BC1-4DE2-BB25-B4B491297849}"/>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43" name="四角形: 角を丸くする 42">
          <a:extLst>
            <a:ext uri="{FF2B5EF4-FFF2-40B4-BE49-F238E27FC236}">
              <a16:creationId xmlns:a16="http://schemas.microsoft.com/office/drawing/2014/main" id="{146671ED-067A-4375-99A7-BD52535B2CCD}"/>
            </a:ext>
          </a:extLst>
        </xdr:cNvPr>
        <xdr:cNvSpPr/>
      </xdr:nvSpPr>
      <xdr:spPr>
        <a:xfrm>
          <a:off x="34160460"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41" name="四角形: 角を丸くする 40">
          <a:hlinkClick xmlns:r="http://schemas.openxmlformats.org/officeDocument/2006/relationships" r:id="rId1" tooltip="移動"/>
          <a:extLst>
            <a:ext uri="{FF2B5EF4-FFF2-40B4-BE49-F238E27FC236}">
              <a16:creationId xmlns:a16="http://schemas.microsoft.com/office/drawing/2014/main" id="{E83D270A-89E0-4060-88EC-876498CED769}"/>
            </a:ext>
          </a:extLst>
        </xdr:cNvPr>
        <xdr:cNvSpPr/>
      </xdr:nvSpPr>
      <xdr:spPr>
        <a:xfrm>
          <a:off x="63500" y="306917"/>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17E700AD-846B-49E1-A87D-8624C4598C5E}"/>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E74E8415-15A8-4BA6-93F4-2209A4B13952}"/>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9CB6CEE3-BE31-4E32-8B7C-BA19D597FA5B}"/>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FCC517A5-4F7D-406B-923F-AD61017606DE}"/>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2AD55069-FC3C-4A5F-B018-38F7595C6044}"/>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5AAF8BC4-34E2-4726-9811-0A7841F4ECAA}"/>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F9C4A3F0-E83F-4E37-845B-76E70F0D4AF1}"/>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65C4A85F-D1D3-4D18-95CE-6F9540DC47A7}"/>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CA0D2F81-94FA-493A-A2B9-1276AAC0F4AD}"/>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288C1346-D5B7-464C-8847-116655E88E14}"/>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78B33C0D-E7D7-4515-8173-05B5F80558FD}"/>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3F69DC8C-AD14-49FA-B599-E0E2F6DA6A6D}"/>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020F974F-4187-42E9-93CA-6D17911644FC}"/>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003B1EB3-911E-4ACD-A39E-B47A46099F16}"/>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0C551ADF-3B58-43AB-91A8-66513C4A8671}"/>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26D0F06C-4F32-4AC7-9DBD-23AD0287A616}"/>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5E9A523E-AFB9-420C-A8D4-8632F638A6B9}"/>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3140A245-2C62-4B00-9CAD-FF5AFDAF544A}"/>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97692EA9-BD68-47A4-A0A9-EE5E7114F3E9}"/>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6581BC76-41DD-4112-BF06-B17B10C4327D}"/>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A97C7C84-DB0F-426E-8C04-A0126DDAC44E}"/>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CA4CCCB8-240F-4451-B31C-8BED9D0CD2DB}"/>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0CCE5448-456D-4529-B332-18475AE10CCF}"/>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0327BD83-86D3-41E9-A3AC-0C096062865E}"/>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E89EB5AA-749B-4BEB-8F3A-724506C4B367}"/>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D0B141C5-3C34-4FA1-B4A9-CDDCD6FC8BC7}"/>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1E0B9ADB-A544-481A-B89E-B0D29D73488F}"/>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A80E1126-A0DD-4EEF-925D-64182B438E8F}"/>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D317C6A6-A607-4567-8591-292678A9A752}"/>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5A31608F-B714-4E6F-8FF7-CCB025D39B7C}"/>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6.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E42B0CEA-B4AF-4824-A7B2-43DB25A7FAF8}"/>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70CC8939-FEBD-47D0-B742-479F6B3498C6}"/>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1E677737-A4B7-4F52-9F10-362036554B59}"/>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0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654A4946-6C59-4E16-860E-076E9E440A31}"/>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D22AD221-832B-4776-97E3-2D192E0FD2B0}"/>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DE621075-56C9-4A91-B0B1-30E41C609578}"/>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C76AD415-B1BB-4B21-9BEF-D186A374614F}"/>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D4C431DA-1949-425E-8783-891B2EE8D00F}"/>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B8566D17-3266-43DC-A6DF-8A58AB0C463A}"/>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A8CF48C0-5A81-4EEB-B352-C27D7F83C94A}"/>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F0B54BB0-2F50-4719-B2E7-C36DE1082C4C}"/>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C0B4AAA1-F45E-4449-BA58-6A0EA2512E0B}"/>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A0DB558E-213E-4F4C-89D3-41A1F91F7768}"/>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FD9124FC-0D1B-4F96-946B-F7B8A41415CD}"/>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CEE8012D-052D-4F27-89B1-68644E9C696C}"/>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074AA95F-151D-46C6-AD13-6D1DF30DEA2C}"/>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C929AEA9-DFE9-4ECB-A905-2BF258C29878}"/>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99FE19E6-E6BD-4B8A-B411-7EFD7B1449CF}"/>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32CCD912-F3C8-410D-B55D-F3440C7FE2D5}"/>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4E8E8507-882E-4AD3-8986-B737A62482DB}"/>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0351E205-2567-44F2-8D36-C058AB328E01}"/>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F173CFC2-ECF3-48E6-92F6-23CFF12FB05F}"/>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FB3BA289-14D8-44F9-8FA2-B5DC5128F322}"/>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E6285055-12C2-46CD-BAC2-847C04F954CA}"/>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2DC6D0AE-6C6D-40DB-9E22-A2D236211762}"/>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747F9270-8A33-4DD1-9054-DC1BF076E464}"/>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B25A6669-302C-4E31-9A25-C8B981D6C441}"/>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7AA2C945-B24A-4C7C-BBC5-441AE24941AE}"/>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92BECEA6-A468-4CE3-91CB-6F0AE4EDC735}"/>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09EB0BD1-5069-4371-A424-E23C7413E0EE}"/>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7.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86125692-6E3C-4383-956B-1BD98E4ED6C8}"/>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4C4FEC77-79C1-4417-B1B6-075DB033B5E7}"/>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B4AFBB21-D7EC-46A6-BE62-E214B3C32762}"/>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1275011F-10C7-46D0-8E43-8D37C4BBE003}"/>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7B41B60D-D692-449E-97F1-CE4A894E2A84}"/>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8BF66AD7-2E1B-4E14-B531-508DB64D1B97}"/>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D691054B-03DB-40DD-BBCC-D48C5322A508}"/>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EF9E97EA-F558-42F6-9065-FB5F22046567}"/>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5E09262F-4C34-4497-81DB-4B050E4AE0D2}"/>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02591B34-A77E-4B4A-B0BE-49F46918FAB5}"/>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FCAC7F99-CA4F-48F1-95EF-7895BD640654}"/>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DDDD6C80-9CA9-4F6E-9276-D7E06A6CF2E5}"/>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62FC27FE-7545-42D6-AD57-EB78CAFE69EE}"/>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1B95F487-8CD9-4AF9-B861-BF2E39AD3437}"/>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BE45AE2D-8E51-49AA-A9E9-9417D67154A1}"/>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F9A8D387-2C1A-4A04-BCC4-63EF8877CE26}"/>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96FBDEF0-2FF2-40FD-91C4-6AC89EB8A4AF}"/>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A0D29514-958B-433D-9852-55E340CF3422}"/>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E22D73BE-9EB7-4FB4-8DFA-8DE130C0C637}"/>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3989627F-5332-4D2A-9D0A-7B8CFEADE6F8}"/>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20564608-72EE-4C88-BAD8-B583F985E79E}"/>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4F6256A5-02CE-4840-BF6D-76EB9BCD9B35}"/>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0EBF0F11-838D-4D76-B678-27311DFBC781}"/>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B38E794C-3077-436F-9E52-43BA421FEB85}"/>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F082683A-D676-4DA5-8D19-950F7DD4054D}"/>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2AE780E5-1F42-4ED4-96F2-A4365EA2507C}"/>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781191EE-2346-4B09-8A19-445FE8220F5E}"/>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C07A85AD-D060-4EF6-AEC2-A7883CE5EBFC}"/>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30DFFF29-787B-4BA7-B000-5F9DA33B9F5D}"/>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5D54CAB6-7734-4DE7-ABA0-46F125DB06B8}"/>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8.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26F97A54-1AEB-4B08-B63F-16FA11353E7D}"/>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629A1EB1-EE34-4FD0-B686-100FD8CE1B41}"/>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6E43A1E3-B42C-4C1C-9165-61EB5DDA2248}"/>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35AFA7EE-A182-46E8-88C6-EC3B85EBA241}"/>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DC4BE169-2276-411F-995D-A61BF6FF9B8C}"/>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CD637649-9EEF-40B6-9BC7-FBE56734E3B5}"/>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0D495FCA-45CD-4F28-8A79-A2DDD733310B}"/>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2B14A02E-0D67-42F1-8BC3-1CA8EDE69C7D}"/>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A84D3F5B-1CA3-4C15-8038-F064FDE9DE57}"/>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C51E712F-380C-4520-AC2B-FACE06833183}"/>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CB4FEF53-20AF-40F2-94AE-A6F3309A8032}"/>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7B0F3105-1576-4DD1-BF1C-04B493395073}"/>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E443F12D-30CB-4B65-8087-CAB4B4FB2BCF}"/>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40F87D7F-E0A6-428C-8B8D-2C51A6B016EC}"/>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95DE2633-8012-4579-BEFD-67547C139AD2}"/>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7931A08B-CCC0-41FE-862E-238C5EEA3C69}"/>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2E646035-3396-4A01-8E88-D6A416CDB048}"/>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3621BE6F-B99D-4A11-A2D0-8EE87E736623}"/>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27201D26-2A70-415B-B0FA-BB8C38284535}"/>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38EEB3C9-F686-461B-8D25-203963C954B6}"/>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F9FA98FB-6C9F-4D05-90FF-F5104C7A8483}"/>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65A9502B-4E7B-4924-B379-0B0B195F0414}"/>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4A998932-E079-4FB1-BE56-EC96A3F5D86C}"/>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26F3B0DB-DD5E-4191-92D5-BCD82BB2CED6}"/>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DACE7CE4-D032-4183-A4F3-F80BA32EEB24}"/>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CED0F463-93BD-47C3-9629-AE38B3AB669D}"/>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308C8317-A43D-4B99-B2CA-F15507ED927F}"/>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E4C30C33-CECA-4461-BECA-F56C7FFBDCF2}"/>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8D585F67-46B6-4FEF-83CE-5E7AE989816A}"/>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C195DFB0-8A72-4359-929A-707D67D29C1B}"/>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AC8F2B1D-B931-4E12-A930-7208FB9FB636}"/>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BDB7819A-9BB4-4322-B610-08FF6460292E}"/>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187ED4D6-F0B7-4852-A523-4DD008341B3F}"/>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2207FC1A-7875-4951-9248-C8BA3F298D48}"/>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4F2577E7-6EDD-4040-A4DD-B49301AF0CE8}"/>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B92374F0-E575-4BDB-B2C0-7E0B3F91E7C4}"/>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9A7B1161-6E37-4B64-8964-3678F4026C70}"/>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271C6F1E-E9BA-4C23-9951-FD88FC691AA1}"/>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09C66EF5-83CE-467F-9770-1E6DE6CBD7AA}"/>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CBBF985B-09E3-4A83-8347-199E54433768}"/>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535F6847-AC03-4920-B8BB-4E34D19C381C}"/>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11AEEC46-F255-4D56-B6BB-5BE5807074D8}"/>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3F7DD65C-F80D-4186-BF1B-2247C45E8E1A}"/>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86433CD1-BC7E-4FD6-961D-D71E32BBF88B}"/>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37C279BF-ED29-4C23-A3D1-D5EC1CEE0F9E}"/>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B495C948-174A-4830-A999-3B06EC11F350}"/>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0441396E-0846-48AA-941D-AD0A251E91B1}"/>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68D458B9-0878-4F32-A5C2-2CBD8FD29126}"/>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F679F60D-92C5-4625-A012-0D5D057B16E7}"/>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C90FD5F3-1A8E-44BF-A2BA-004880C9E5D8}"/>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AE7489FA-2E5A-48F3-8D13-C6D6C9905C60}"/>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32F2211F-ADFF-497A-BBD0-824EFCEF9C27}"/>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69A527F5-A6A1-471E-8848-B85150DA9174}"/>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70070521-9DB4-44CD-A709-87E59B2C8822}"/>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3BB9E9AF-7775-4C2E-9969-D595BCCE87F1}"/>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9BA782D7-8D12-4C33-9301-139891CD0BCF}"/>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7098FA09-EBA8-4F5B-ABFF-24402A58297E}"/>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EE8EB497-F040-4303-9A95-AF4E5B98932D}"/>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D426567D-A1E7-4EA3-AD39-FA258D601DF7}"/>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4EF895DD-21BC-427D-AE38-6A5BE89DEBBB}"/>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5EF67F1-DD89-4F07-80D4-D3D962FD2B4E}" name="月計表_3" displayName="月計表_3" ref="B9:H40" headerRowCount="0" totalsRowCount="1" headerRowDxfId="275" dataDxfId="273" totalsRowDxfId="271" headerRowBorderDxfId="274" tableBorderDxfId="272">
  <tableColumns count="7">
    <tableColumn id="1" xr3:uid="{CA6F829C-311D-4152-956F-5EF3776406B5}" name="日" totalsRowLabel="計" headerRowDxfId="270" dataDxfId="269" totalsRowDxfId="268">
      <calculatedColumnFormula>IFERROR(DATEVALUE(SUBSTITUTE(H$1," ","")&amp;H$2&amp;"月"&amp;$A9&amp;"日"),"　")</calculatedColumnFormula>
    </tableColumn>
    <tableColumn id="2" xr3:uid="{191A64B5-3241-453A-BBB8-92D53920590F}" name="①" totalsRowFunction="sum" headerRowDxfId="267" dataDxfId="266">
      <calculatedColumnFormula>IF($B9="　","",IF(CHOOSE(MATCH($C$1,月計表使用区分,0),"***",L9,U9)="","-",CHOOSE(MATCH($C$1,月計表使用区分,0),"***",L9,U9)))</calculatedColumnFormula>
    </tableColumn>
    <tableColumn id="3" xr3:uid="{6A265C08-CAF8-4C90-BB60-F9ED6F4CB6F6}" name="②" totalsRowFunction="sum" headerRowDxfId="265" dataDxfId="264">
      <calculatedColumnFormula>IF($B9="　","",IF(CHOOSE(MATCH($C$1,月計表使用区分,0),"***",M9,V9)="","-",CHOOSE(MATCH($C$1,月計表使用区分,0),"***",M9,V9)))</calculatedColumnFormula>
    </tableColumn>
    <tableColumn id="4" xr3:uid="{2B04D104-FA4D-439D-BC97-E174FDB939DF}" name="③" totalsRowFunction="sum" headerRowDxfId="263" dataDxfId="262">
      <calculatedColumnFormula>IF($B9="　","",IF(CHOOSE(MATCH($C$1,月計表使用区分,0),"***",N9,W9)="","-",CHOOSE(MATCH($C$1,月計表使用区分,0),"***",N9,W9)))</calculatedColumnFormula>
    </tableColumn>
    <tableColumn id="5" xr3:uid="{C293F8D9-367C-43B6-BF2B-A3DBDAAC5F5A}" name="計" totalsRowFunction="sum" headerRowDxfId="261" dataDxfId="260" totalsRowDxfId="259">
      <calculatedColumnFormula>IF($B9="　","",IF(COUNT(C9:E9)=0,"-",SUM(C9:E9)))</calculatedColumnFormula>
    </tableColumn>
    <tableColumn id="6" xr3:uid="{D7F0F706-38AD-467E-B176-644A2077B602}" name="免" totalsRowFunction="sum" headerRowDxfId="258" dataDxfId="257" totalsRowDxfId="256">
      <calculatedColumnFormula>IF($B9="　","",IF(CHOOSE(MATCH($C$1,月計表使用区分,0),"***",P9,Y9)="","-",CHOOSE(MATCH($C$1,月計表使用区分,0),"***",P9,Y9)))</calculatedColumnFormula>
    </tableColumn>
    <tableColumn id="7" xr3:uid="{93C62017-7C14-4032-BFC8-A29C1D9E6D5F}" name="総" totalsRowFunction="sum" headerRowDxfId="255" dataDxfId="254" totalsRowDxfId="253">
      <calculatedColumnFormula>IF($B9="　","",IF(COUNT(F9:G9)=0,"-",SUM(F9:G9)))</calculatedColumnFormula>
    </tableColumn>
  </tableColumns>
  <tableStyleInfo name="TableStyleLight4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49D8A70-E9B3-4EEA-B328-69869DDFBAC5}" name="月計表_12" displayName="月計表_12" ref="B9:H40" headerRowCount="0" totalsRowCount="1" headerRowDxfId="68" dataDxfId="66" totalsRowDxfId="64" headerRowBorderDxfId="67" tableBorderDxfId="65">
  <tableColumns count="7">
    <tableColumn id="1" xr3:uid="{D4033897-11DB-4592-A172-77D6942D2E31}" name="日" totalsRowLabel="計" headerRowDxfId="63" dataDxfId="62" totalsRowDxfId="61">
      <calculatedColumnFormula>IFERROR(DATEVALUE(SUBSTITUTE(H$1," ","")&amp;H$2&amp;"月"&amp;$A9&amp;"日"),"　")</calculatedColumnFormula>
    </tableColumn>
    <tableColumn id="2" xr3:uid="{5CD18AFE-698F-4C39-B363-E8212BA1326E}" name="①" totalsRowFunction="sum" headerRowDxfId="60" dataDxfId="59">
      <calculatedColumnFormula>IF($B9="　","",IF(CHOOSE(MATCH($C$1,月計表使用区分,0),"***",L9,U9)="","-",CHOOSE(MATCH($C$1,月計表使用区分,0),"***",L9,U9)))</calculatedColumnFormula>
    </tableColumn>
    <tableColumn id="3" xr3:uid="{84FFB8F3-235D-44E4-A5CF-86B0ED172F52}" name="②" totalsRowFunction="sum" headerRowDxfId="58" dataDxfId="57">
      <calculatedColumnFormula>IF($B9="　","",IF(CHOOSE(MATCH($C$1,月計表使用区分,0),"***",M9,V9)="","-",CHOOSE(MATCH($C$1,月計表使用区分,0),"***",M9,V9)))</calculatedColumnFormula>
    </tableColumn>
    <tableColumn id="4" xr3:uid="{DA6133A0-822B-4933-833D-5C1089CC92BE}" name="③" totalsRowFunction="sum" headerRowDxfId="56" dataDxfId="55">
      <calculatedColumnFormula>IF($B9="　","",IF(CHOOSE(MATCH($C$1,月計表使用区分,0),"***",N9,W9)="","-",CHOOSE(MATCH($C$1,月計表使用区分,0),"***",N9,W9)))</calculatedColumnFormula>
    </tableColumn>
    <tableColumn id="5" xr3:uid="{0005E9A7-1744-4577-AE47-F16A9F0E8F19}" name="計" totalsRowFunction="sum" headerRowDxfId="54" dataDxfId="53" totalsRowDxfId="52">
      <calculatedColumnFormula>IF($B9="　","",IF(COUNT(C9:E9)=0,"-",SUM(C9:E9)))</calculatedColumnFormula>
    </tableColumn>
    <tableColumn id="6" xr3:uid="{2236D3AE-AF60-42AB-A49C-A40EAE1E9420}" name="免" totalsRowFunction="sum" headerRowDxfId="51" dataDxfId="50" totalsRowDxfId="49">
      <calculatedColumnFormula>IF($B9="　","",IF(CHOOSE(MATCH($C$1,月計表使用区分,0),"***",P9,Y9)="","-",CHOOSE(MATCH($C$1,月計表使用区分,0),"***",P9,Y9)))</calculatedColumnFormula>
    </tableColumn>
    <tableColumn id="7" xr3:uid="{0CC8A1C3-BFFD-4AC0-B290-7E7400EB9952}" name="総" totalsRowFunction="sum" headerRowDxfId="48" dataDxfId="47" totalsRowDxfId="46">
      <calculatedColumnFormula>IF($B9="　","",IF(COUNT(F9:G9)=0,"-",SUM(F9:G9)))</calculatedColumnFormula>
    </tableColumn>
  </tableColumns>
  <tableStyleInfo name="TableStyleLight4 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43BD3512-5E5B-49EF-8026-AF450BF16F1A}" name="月計表_1" displayName="月計表_1" ref="B9:H40" headerRowCount="0" totalsRowCount="1" headerRowDxfId="45" dataDxfId="43" totalsRowDxfId="41" headerRowBorderDxfId="44" tableBorderDxfId="42">
  <tableColumns count="7">
    <tableColumn id="1" xr3:uid="{47E4CB72-CDBA-4418-B6BD-8EF07B45564D}" name="日" totalsRowLabel="計" headerRowDxfId="40" dataDxfId="39" totalsRowDxfId="38">
      <calculatedColumnFormula>IFERROR(DATEVALUE(SUBSTITUTE(H$1," ","")&amp;H$2&amp;"月"&amp;$A9&amp;"日"),"　")</calculatedColumnFormula>
    </tableColumn>
    <tableColumn id="2" xr3:uid="{9ED8453E-2198-4704-9FF4-44D34BA57466}" name="①" totalsRowFunction="sum" headerRowDxfId="37" dataDxfId="36">
      <calculatedColumnFormula>IF($B9="　","",IF(CHOOSE(MATCH($C$1,月計表使用区分,0),"***",L9,U9)="","-",CHOOSE(MATCH($C$1,月計表使用区分,0),"***",L9,U9)))</calculatedColumnFormula>
    </tableColumn>
    <tableColumn id="3" xr3:uid="{F8663FA7-27EC-483C-A9A4-1F73CEC716EB}" name="②" totalsRowFunction="sum" headerRowDxfId="35" dataDxfId="34">
      <calculatedColumnFormula>IF($B9="　","",IF(CHOOSE(MATCH($C$1,月計表使用区分,0),"***",M9,V9)="","-",CHOOSE(MATCH($C$1,月計表使用区分,0),"***",M9,V9)))</calculatedColumnFormula>
    </tableColumn>
    <tableColumn id="4" xr3:uid="{2CCC19FE-01D8-43F4-AA5A-97213CFE5AE6}" name="③" totalsRowFunction="sum" headerRowDxfId="33" dataDxfId="32">
      <calculatedColumnFormula>IF($B9="　","",IF(CHOOSE(MATCH($C$1,月計表使用区分,0),"***",N9,W9)="","-",CHOOSE(MATCH($C$1,月計表使用区分,0),"***",N9,W9)))</calculatedColumnFormula>
    </tableColumn>
    <tableColumn id="5" xr3:uid="{4E869849-3E1F-4A8F-9950-E8EB51A3BFF5}" name="計" totalsRowFunction="sum" headerRowDxfId="31" dataDxfId="30" totalsRowDxfId="29">
      <calculatedColumnFormula>IF($B9="　","",IF(COUNT(C9:E9)=0,"-",SUM(C9:E9)))</calculatedColumnFormula>
    </tableColumn>
    <tableColumn id="6" xr3:uid="{4AFFD824-7065-495D-A5E2-6BC8E91A6726}" name="免" totalsRowFunction="sum" headerRowDxfId="28" dataDxfId="27" totalsRowDxfId="26">
      <calculatedColumnFormula>IF($B9="　","",IF(CHOOSE(MATCH($C$1,月計表使用区分,0),"***",P9,Y9)="","-",CHOOSE(MATCH($C$1,月計表使用区分,0),"***",P9,Y9)))</calculatedColumnFormula>
    </tableColumn>
    <tableColumn id="7" xr3:uid="{5BB1F85B-B6BE-4119-B5DB-5F3016465480}" name="総" totalsRowFunction="sum" headerRowDxfId="25" dataDxfId="24" totalsRowDxfId="23">
      <calculatedColumnFormula>IF($B9="　","",IF(COUNT(F9:G9)=0,"-",SUM(F9:G9)))</calculatedColumnFormula>
    </tableColumn>
  </tableColumns>
  <tableStyleInfo name="TableStyleLight4 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16655878-3273-4AAA-B303-ECD408E142D8}" name="月計表_2" displayName="月計表_2" ref="B9:H40" headerRowCount="0" totalsRowCount="1" headerRowDxfId="22" dataDxfId="20" totalsRowDxfId="18" headerRowBorderDxfId="21" tableBorderDxfId="19">
  <tableColumns count="7">
    <tableColumn id="1" xr3:uid="{8BA27E7B-8F99-44C1-822C-050D0919488D}" name="日" totalsRowLabel="計" headerRowDxfId="17" dataDxfId="16" totalsRowDxfId="15">
      <calculatedColumnFormula>IFERROR(DATEVALUE(SUBSTITUTE(H$1," ","")&amp;H$2&amp;"月"&amp;$A9&amp;"日"),"　")</calculatedColumnFormula>
    </tableColumn>
    <tableColumn id="2" xr3:uid="{E9D86FDD-68A4-473C-841C-93CD6ACBDD1E}" name="①" totalsRowFunction="sum" headerRowDxfId="14" dataDxfId="13">
      <calculatedColumnFormula>IF($B9="　","",IF(CHOOSE(MATCH($C$1,月計表使用区分,0),"***",L9,U9)="","-",CHOOSE(MATCH($C$1,月計表使用区分,0),"***",L9,U9)))</calculatedColumnFormula>
    </tableColumn>
    <tableColumn id="3" xr3:uid="{C08FB5A2-3A80-4B0F-B34F-0F356EE14721}" name="②" totalsRowFunction="sum" headerRowDxfId="12" dataDxfId="11">
      <calculatedColumnFormula>IF($B9="　","",IF(CHOOSE(MATCH($C$1,月計表使用区分,0),"***",M9,V9)="","-",CHOOSE(MATCH($C$1,月計表使用区分,0),"***",M9,V9)))</calculatedColumnFormula>
    </tableColumn>
    <tableColumn id="4" xr3:uid="{DDCC93F0-9CC7-46E0-ABEF-F3C789AAE564}" name="③" totalsRowFunction="sum" headerRowDxfId="10" dataDxfId="9">
      <calculatedColumnFormula>IF($B9="　","",IF(CHOOSE(MATCH($C$1,月計表使用区分,0),"***",N9,W9)="","-",CHOOSE(MATCH($C$1,月計表使用区分,0),"***",N9,W9)))</calculatedColumnFormula>
    </tableColumn>
    <tableColumn id="5" xr3:uid="{788A5DE2-AA0E-436F-9814-D29B13E63D84}" name="計" totalsRowFunction="sum" headerRowDxfId="8" dataDxfId="7" totalsRowDxfId="6">
      <calculatedColumnFormula>IF($B9="　","",IF(COUNT(C9:E9)=0,"-",SUM(C9:E9)))</calculatedColumnFormula>
    </tableColumn>
    <tableColumn id="6" xr3:uid="{75C38FA5-A354-4155-BB7A-7E69484094AD}" name="免" totalsRowFunction="sum" headerRowDxfId="5" dataDxfId="4" totalsRowDxfId="3">
      <calculatedColumnFormula>IF($B9="　","",IF(CHOOSE(MATCH($C$1,月計表使用区分,0),"***",P9,Y9)="","-",CHOOSE(MATCH($C$1,月計表使用区分,0),"***",P9,Y9)))</calculatedColumnFormula>
    </tableColumn>
    <tableColumn id="7" xr3:uid="{F5018C8E-27EF-4F40-8FED-A4C933675885}" name="総" totalsRowFunction="sum" headerRowDxfId="2" dataDxfId="1" totalsRowDxfId="0">
      <calculatedColumnFormula>IF($B9="　","",IF(COUNT(F9:G9)=0,"-",SUM(F9:G9)))</calculatedColumnFormula>
    </tableColumn>
  </tableColumns>
  <tableStyleInfo name="TableStyleLight4 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6FC45BE-40EC-416B-BF22-CF016D1B24B1}" name="月計表_4" displayName="月計表_4" ref="B9:H40" headerRowCount="0" totalsRowCount="1" headerRowDxfId="252" dataDxfId="250" totalsRowDxfId="248" headerRowBorderDxfId="251" tableBorderDxfId="249">
  <tableColumns count="7">
    <tableColumn id="1" xr3:uid="{FAE4A682-9265-4964-847C-A5F3DADC00D4}" name="日" totalsRowLabel="計" headerRowDxfId="247" dataDxfId="246" totalsRowDxfId="245">
      <calculatedColumnFormula>IFERROR(DATEVALUE(SUBSTITUTE(H$1," ","")&amp;H$2&amp;"月"&amp;$A9&amp;"日"),"　")</calculatedColumnFormula>
    </tableColumn>
    <tableColumn id="2" xr3:uid="{4161BFA0-B222-4B30-AED4-4D2DEB31B6C4}" name="①" totalsRowFunction="sum" headerRowDxfId="244" dataDxfId="243">
      <calculatedColumnFormula>IF($B9="　","",IF(CHOOSE(MATCH($C$1,月計表使用区分,0),"***",L9,U9)="","-",CHOOSE(MATCH($C$1,月計表使用区分,0),"***",L9,U9)))</calculatedColumnFormula>
    </tableColumn>
    <tableColumn id="3" xr3:uid="{416209EB-6AEF-4915-9F00-F9E367E825A0}" name="②" totalsRowFunction="sum" headerRowDxfId="242" dataDxfId="241">
      <calculatedColumnFormula>IF($B9="　","",IF(CHOOSE(MATCH($C$1,月計表使用区分,0),"***",M9,V9)="","-",CHOOSE(MATCH($C$1,月計表使用区分,0),"***",M9,V9)))</calculatedColumnFormula>
    </tableColumn>
    <tableColumn id="4" xr3:uid="{0E09AE51-4C2B-4D52-9BFC-932E29B2574D}" name="③" totalsRowFunction="sum" headerRowDxfId="240" dataDxfId="239">
      <calculatedColumnFormula>IF($B9="　","",IF(CHOOSE(MATCH($C$1,月計表使用区分,0),"***",N9,W9)="","-",CHOOSE(MATCH($C$1,月計表使用区分,0),"***",N9,W9)))</calculatedColumnFormula>
    </tableColumn>
    <tableColumn id="5" xr3:uid="{E3E6FE66-10AA-42BB-A1F0-7B186D37635B}" name="計" totalsRowFunction="sum" headerRowDxfId="238" dataDxfId="237" totalsRowDxfId="236">
      <calculatedColumnFormula>IF($B9="　","",IF(COUNT(C9:E9)=0,"-",SUM(C9:E9)))</calculatedColumnFormula>
    </tableColumn>
    <tableColumn id="6" xr3:uid="{3943A91E-45DA-416D-B431-9E8811620EFA}" name="免" totalsRowFunction="sum" headerRowDxfId="235" dataDxfId="234" totalsRowDxfId="233">
      <calculatedColumnFormula>IF($B9="　","",IF(CHOOSE(MATCH($C$1,月計表使用区分,0),"***",P9,Y9)="","-",CHOOSE(MATCH($C$1,月計表使用区分,0),"***",P9,Y9)))</calculatedColumnFormula>
    </tableColumn>
    <tableColumn id="7" xr3:uid="{554F0F34-5ADF-4804-9342-1FA35CCA3D56}" name="総" totalsRowFunction="sum" headerRowDxfId="232" dataDxfId="231" totalsRowDxfId="230">
      <calculatedColumnFormula>IF($B9="　","",IF(COUNT(F9:G9)=0,"-",SUM(F9:G9)))</calculatedColumnFormula>
    </tableColumn>
  </tableColumns>
  <tableStyleInfo name="TableStyleLight4 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E178288-1CB9-476D-9553-C9EB2CA58627}" name="月計表_5" displayName="月計表_5" ref="B9:H40" headerRowCount="0" totalsRowCount="1" headerRowDxfId="229" dataDxfId="227" totalsRowDxfId="225" headerRowBorderDxfId="228" tableBorderDxfId="226">
  <tableColumns count="7">
    <tableColumn id="1" xr3:uid="{30DAA1CE-68BD-498A-A8A5-764EE2C417AE}" name="日" totalsRowLabel="計" headerRowDxfId="224" dataDxfId="223" totalsRowDxfId="222">
      <calculatedColumnFormula>IFERROR(DATEVALUE(SUBSTITUTE(H$1," ","")&amp;H$2&amp;"月"&amp;$A9&amp;"日"),"　")</calculatedColumnFormula>
    </tableColumn>
    <tableColumn id="2" xr3:uid="{C0CC959F-B8E9-44BF-AB5D-1DFF9ABBC3CC}" name="①" totalsRowFunction="sum" headerRowDxfId="221" dataDxfId="220">
      <calculatedColumnFormula>IF($B9="　","",IF(CHOOSE(MATCH($C$1,月計表使用区分,0),"***",L9,U9)="","-",CHOOSE(MATCH($C$1,月計表使用区分,0),"***",L9,U9)))</calculatedColumnFormula>
    </tableColumn>
    <tableColumn id="3" xr3:uid="{55A5B4E7-5A9F-4F9F-85E8-3E5DF426C0FF}" name="②" totalsRowFunction="sum" headerRowDxfId="219" dataDxfId="218">
      <calculatedColumnFormula>IF($B9="　","",IF(CHOOSE(MATCH($C$1,月計表使用区分,0),"***",M9,V9)="","-",CHOOSE(MATCH($C$1,月計表使用区分,0),"***",M9,V9)))</calculatedColumnFormula>
    </tableColumn>
    <tableColumn id="4" xr3:uid="{90D65A06-1937-4865-8F5D-7A63ECCC5E01}" name="③" totalsRowFunction="sum" headerRowDxfId="217" dataDxfId="216">
      <calculatedColumnFormula>IF($B9="　","",IF(CHOOSE(MATCH($C$1,月計表使用区分,0),"***",N9,W9)="","-",CHOOSE(MATCH($C$1,月計表使用区分,0),"***",N9,W9)))</calculatedColumnFormula>
    </tableColumn>
    <tableColumn id="5" xr3:uid="{0173280C-9F61-49D2-8064-C24D6E800B45}" name="計" totalsRowFunction="sum" headerRowDxfId="215" dataDxfId="214" totalsRowDxfId="213">
      <calculatedColumnFormula>IF($B9="　","",IF(COUNT(C9:E9)=0,"-",SUM(C9:E9)))</calculatedColumnFormula>
    </tableColumn>
    <tableColumn id="6" xr3:uid="{FA3DED88-B7B7-4E6D-99D0-5D06A6B5A4FA}" name="免" totalsRowFunction="sum" headerRowDxfId="212" dataDxfId="211" totalsRowDxfId="210">
      <calculatedColumnFormula>IF($B9="　","",IF(CHOOSE(MATCH($C$1,月計表使用区分,0),"***",P9,Y9)="","-",CHOOSE(MATCH($C$1,月計表使用区分,0),"***",P9,Y9)))</calculatedColumnFormula>
    </tableColumn>
    <tableColumn id="7" xr3:uid="{67BA2812-9416-4C4C-A2B5-EBC83394EBFB}" name="総" totalsRowFunction="sum" headerRowDxfId="209" dataDxfId="208" totalsRowDxfId="207">
      <calculatedColumnFormula>IF($B9="　","",IF(COUNT(F9:G9)=0,"-",SUM(F9:G9)))</calculatedColumnFormula>
    </tableColumn>
  </tableColumns>
  <tableStyleInfo name="TableStyleLight4 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1DE8EA5-C2CE-4897-BE48-AFB79FA23F8D}" name="月計表_6" displayName="月計表_6" ref="B9:H40" headerRowCount="0" totalsRowCount="1" headerRowDxfId="206" dataDxfId="204" totalsRowDxfId="202" headerRowBorderDxfId="205" tableBorderDxfId="203">
  <tableColumns count="7">
    <tableColumn id="1" xr3:uid="{BC2B9993-F7F5-43C1-8B68-56A66FF72356}" name="日" totalsRowLabel="計" headerRowDxfId="201" dataDxfId="200" totalsRowDxfId="199">
      <calculatedColumnFormula>IFERROR(DATEVALUE(SUBSTITUTE(H$1," ","")&amp;H$2&amp;"月"&amp;$A9&amp;"日"),"　")</calculatedColumnFormula>
    </tableColumn>
    <tableColumn id="2" xr3:uid="{2821D740-F9B0-4795-A10F-67955D898294}" name="①" totalsRowFunction="sum" headerRowDxfId="198" dataDxfId="197">
      <calculatedColumnFormula>IF($B9="　","",IF(CHOOSE(MATCH($C$1,月計表使用区分,0),"***",L9,U9)="","-",CHOOSE(MATCH($C$1,月計表使用区分,0),"***",L9,U9)))</calculatedColumnFormula>
    </tableColumn>
    <tableColumn id="3" xr3:uid="{0A6F4325-730C-4A60-B646-701E28028B35}" name="②" totalsRowFunction="sum" headerRowDxfId="196" dataDxfId="195">
      <calculatedColumnFormula>IF($B9="　","",IF(CHOOSE(MATCH($C$1,月計表使用区分,0),"***",M9,V9)="","-",CHOOSE(MATCH($C$1,月計表使用区分,0),"***",M9,V9)))</calculatedColumnFormula>
    </tableColumn>
    <tableColumn id="4" xr3:uid="{0AB1596A-EA0C-48D6-BE8C-EF42A0DF4825}" name="③" totalsRowFunction="sum" headerRowDxfId="194" dataDxfId="193">
      <calculatedColumnFormula>IF($B9="　","",IF(CHOOSE(MATCH($C$1,月計表使用区分,0),"***",N9,W9)="","-",CHOOSE(MATCH($C$1,月計表使用区分,0),"***",N9,W9)))</calculatedColumnFormula>
    </tableColumn>
    <tableColumn id="5" xr3:uid="{6CD2384C-5918-484E-A00B-444C8B8C7F69}" name="計" totalsRowFunction="sum" headerRowDxfId="192" dataDxfId="191" totalsRowDxfId="190">
      <calculatedColumnFormula>IF($B9="　","",IF(COUNT(C9:E9)=0,"-",SUM(C9:E9)))</calculatedColumnFormula>
    </tableColumn>
    <tableColumn id="6" xr3:uid="{3DA33999-86B6-4CDB-9C62-9B5A3E06A721}" name="免" totalsRowFunction="sum" headerRowDxfId="189" dataDxfId="188" totalsRowDxfId="187">
      <calculatedColumnFormula>IF($B9="　","",IF(CHOOSE(MATCH($C$1,月計表使用区分,0),"***",P9,Y9)="","-",CHOOSE(MATCH($C$1,月計表使用区分,0),"***",P9,Y9)))</calculatedColumnFormula>
    </tableColumn>
    <tableColumn id="7" xr3:uid="{00B7FBA0-6DDD-4519-B272-3A0FE8DC2513}" name="総" totalsRowFunction="sum" headerRowDxfId="186" dataDxfId="185" totalsRowDxfId="184">
      <calculatedColumnFormula>IF($B9="　","",IF(COUNT(F9:G9)=0,"-",SUM(F9:G9)))</calculatedColumnFormula>
    </tableColumn>
  </tableColumns>
  <tableStyleInfo name="TableStyleLight4 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46D9F45-9841-49D9-9785-CA3AA4FF42C3}" name="月計表_7" displayName="月計表_7" ref="B9:H40" headerRowCount="0" totalsRowCount="1" headerRowDxfId="183" dataDxfId="181" totalsRowDxfId="179" headerRowBorderDxfId="182" tableBorderDxfId="180">
  <tableColumns count="7">
    <tableColumn id="1" xr3:uid="{C79744BD-C8E6-4F62-BCC7-CFF7F5CC4B0B}" name="日" totalsRowLabel="計" headerRowDxfId="178" dataDxfId="177" totalsRowDxfId="176">
      <calculatedColumnFormula>IFERROR(DATEVALUE(SUBSTITUTE(H$1," ","")&amp;H$2&amp;"月"&amp;$A9&amp;"日"),"　")</calculatedColumnFormula>
    </tableColumn>
    <tableColumn id="2" xr3:uid="{3181369A-D889-4C6E-9BD6-644DFA7E0FBA}" name="①" totalsRowFunction="sum" headerRowDxfId="175" dataDxfId="174">
      <calculatedColumnFormula>IF($B9="　","",IF(CHOOSE(MATCH($C$1,月計表使用区分,0),"***",L9,U9)="","-",CHOOSE(MATCH($C$1,月計表使用区分,0),"***",L9,U9)))</calculatedColumnFormula>
    </tableColumn>
    <tableColumn id="3" xr3:uid="{7149007F-B905-442F-92CB-F28DBB1958EB}" name="②" totalsRowFunction="sum" headerRowDxfId="173" dataDxfId="172">
      <calculatedColumnFormula>IF($B9="　","",IF(CHOOSE(MATCH($C$1,月計表使用区分,0),"***",M9,V9)="","-",CHOOSE(MATCH($C$1,月計表使用区分,0),"***",M9,V9)))</calculatedColumnFormula>
    </tableColumn>
    <tableColumn id="4" xr3:uid="{70596757-CDA4-4E18-8A03-D5473E9716F3}" name="③" totalsRowFunction="sum" headerRowDxfId="171" dataDxfId="170">
      <calculatedColumnFormula>IF($B9="　","",IF(CHOOSE(MATCH($C$1,月計表使用区分,0),"***",N9,W9)="","-",CHOOSE(MATCH($C$1,月計表使用区分,0),"***",N9,W9)))</calculatedColumnFormula>
    </tableColumn>
    <tableColumn id="5" xr3:uid="{03BC7172-E302-4BDE-9D61-5FE98CD4497C}" name="計" totalsRowFunction="sum" headerRowDxfId="169" dataDxfId="168" totalsRowDxfId="167">
      <calculatedColumnFormula>IF($B9="　","",IF(COUNT(C9:E9)=0,"-",SUM(C9:E9)))</calculatedColumnFormula>
    </tableColumn>
    <tableColumn id="6" xr3:uid="{D0C8E9AF-E14D-453F-B9AC-FA727385E25B}" name="免" totalsRowFunction="sum" headerRowDxfId="166" dataDxfId="165" totalsRowDxfId="164">
      <calculatedColumnFormula>IF($B9="　","",IF(CHOOSE(MATCH($C$1,月計表使用区分,0),"***",P9,Y9)="","-",CHOOSE(MATCH($C$1,月計表使用区分,0),"***",P9,Y9)))</calculatedColumnFormula>
    </tableColumn>
    <tableColumn id="7" xr3:uid="{85618C1B-6EA5-42CA-8A22-5550D1F9FC64}" name="総" totalsRowFunction="sum" headerRowDxfId="163" dataDxfId="162" totalsRowDxfId="161">
      <calculatedColumnFormula>IF($B9="　","",IF(COUNT(F9:G9)=0,"-",SUM(F9:G9)))</calculatedColumnFormula>
    </tableColumn>
  </tableColumns>
  <tableStyleInfo name="TableStyleLight4 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252D438-1908-4333-B7CE-B9C85A5D64CC}" name="月計表_8" displayName="月計表_8" ref="B9:H40" headerRowCount="0" totalsRowCount="1" headerRowDxfId="160" dataDxfId="158" totalsRowDxfId="156" headerRowBorderDxfId="159" tableBorderDxfId="157">
  <tableColumns count="7">
    <tableColumn id="1" xr3:uid="{22EA5C06-759B-4509-B96A-45300ED5FD76}" name="日" totalsRowLabel="計" headerRowDxfId="155" dataDxfId="154" totalsRowDxfId="153">
      <calculatedColumnFormula>IFERROR(DATEVALUE(SUBSTITUTE(H$1," ","")&amp;H$2&amp;"月"&amp;$A9&amp;"日"),"　")</calculatedColumnFormula>
    </tableColumn>
    <tableColumn id="2" xr3:uid="{16D35D2E-95B6-4F09-A79E-5D226954D173}" name="①" totalsRowFunction="sum" headerRowDxfId="152" dataDxfId="151">
      <calculatedColumnFormula>IF($B9="　","",IF(CHOOSE(MATCH($C$1,月計表使用区分,0),"***",L9,U9)="","-",CHOOSE(MATCH($C$1,月計表使用区分,0),"***",L9,U9)))</calculatedColumnFormula>
    </tableColumn>
    <tableColumn id="3" xr3:uid="{0E5A00C5-10A4-4D1D-B151-2F0047C6EE10}" name="②" totalsRowFunction="sum" headerRowDxfId="150" dataDxfId="149">
      <calculatedColumnFormula>IF($B9="　","",IF(CHOOSE(MATCH($C$1,月計表使用区分,0),"***",M9,V9)="","-",CHOOSE(MATCH($C$1,月計表使用区分,0),"***",M9,V9)))</calculatedColumnFormula>
    </tableColumn>
    <tableColumn id="4" xr3:uid="{597F238F-39C5-4FDF-AC2A-90E221322844}" name="③" totalsRowFunction="sum" headerRowDxfId="148" dataDxfId="147">
      <calculatedColumnFormula>IF($B9="　","",IF(CHOOSE(MATCH($C$1,月計表使用区分,0),"***",N9,W9)="","-",CHOOSE(MATCH($C$1,月計表使用区分,0),"***",N9,W9)))</calculatedColumnFormula>
    </tableColumn>
    <tableColumn id="5" xr3:uid="{9FE99625-D8C1-422A-8700-832B460C8C34}" name="計" totalsRowFunction="sum" headerRowDxfId="146" dataDxfId="145" totalsRowDxfId="144">
      <calculatedColumnFormula>IF($B9="　","",IF(COUNT(C9:E9)=0,"-",SUM(C9:E9)))</calculatedColumnFormula>
    </tableColumn>
    <tableColumn id="6" xr3:uid="{C33B0467-BF9A-4D6E-BA33-32896B82B73F}" name="免" totalsRowFunction="sum" headerRowDxfId="143" dataDxfId="142" totalsRowDxfId="141">
      <calculatedColumnFormula>IF($B9="　","",IF(CHOOSE(MATCH($C$1,月計表使用区分,0),"***",P9,Y9)="","-",CHOOSE(MATCH($C$1,月計表使用区分,0),"***",P9,Y9)))</calculatedColumnFormula>
    </tableColumn>
    <tableColumn id="7" xr3:uid="{31A100CD-5033-4550-84A4-9427062F3B7C}" name="総" totalsRowFunction="sum" headerRowDxfId="140" dataDxfId="139" totalsRowDxfId="138">
      <calculatedColumnFormula>IF($B9="　","",IF(COUNT(F9:G9)=0,"-",SUM(F9:G9)))</calculatedColumnFormula>
    </tableColumn>
  </tableColumns>
  <tableStyleInfo name="TableStyleLight4 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8273F49-7213-4D4D-968B-6BBBE1147E2C}" name="月計表_9" displayName="月計表_9" ref="B9:H40" headerRowCount="0" totalsRowCount="1" headerRowDxfId="137" dataDxfId="135" totalsRowDxfId="133" headerRowBorderDxfId="136" tableBorderDxfId="134">
  <tableColumns count="7">
    <tableColumn id="1" xr3:uid="{3FB3BD86-A8FE-4FEE-9040-63A20C03BAEB}" name="日" totalsRowLabel="計" headerRowDxfId="132" dataDxfId="131" totalsRowDxfId="130">
      <calculatedColumnFormula>IFERROR(DATEVALUE(SUBSTITUTE(H$1," ","")&amp;H$2&amp;"月"&amp;$A9&amp;"日"),"　")</calculatedColumnFormula>
    </tableColumn>
    <tableColumn id="2" xr3:uid="{E80CD7AA-BCEE-45D9-904E-BCBAE4C9296D}" name="①" totalsRowFunction="sum" headerRowDxfId="129" dataDxfId="128">
      <calculatedColumnFormula>IF($B9="　","",IF(CHOOSE(MATCH($C$1,月計表使用区分,0),"***",L9,U9)="","-",CHOOSE(MATCH($C$1,月計表使用区分,0),"***",L9,U9)))</calculatedColumnFormula>
    </tableColumn>
    <tableColumn id="3" xr3:uid="{89F5E0E6-0B20-4281-BD57-E48D915C30AA}" name="②" totalsRowFunction="sum" headerRowDxfId="127" dataDxfId="126">
      <calculatedColumnFormula>IF($B9="　","",IF(CHOOSE(MATCH($C$1,月計表使用区分,0),"***",M9,V9)="","-",CHOOSE(MATCH($C$1,月計表使用区分,0),"***",M9,V9)))</calculatedColumnFormula>
    </tableColumn>
    <tableColumn id="4" xr3:uid="{A6043227-680C-4AFF-A4D6-D71ED3C88A00}" name="③" totalsRowFunction="sum" headerRowDxfId="125" dataDxfId="124">
      <calculatedColumnFormula>IF($B9="　","",IF(CHOOSE(MATCH($C$1,月計表使用区分,0),"***",N9,W9)="","-",CHOOSE(MATCH($C$1,月計表使用区分,0),"***",N9,W9)))</calculatedColumnFormula>
    </tableColumn>
    <tableColumn id="5" xr3:uid="{4070A8E1-884D-49F2-B9C8-C7DF93189BCA}" name="計" totalsRowFunction="sum" headerRowDxfId="123" dataDxfId="122" totalsRowDxfId="121">
      <calculatedColumnFormula>IF($B9="　","",IF(COUNT(C9:E9)=0,"-",SUM(C9:E9)))</calculatedColumnFormula>
    </tableColumn>
    <tableColumn id="6" xr3:uid="{D87B6814-E802-4F73-BFB5-84335CC6328E}" name="免" totalsRowFunction="sum" headerRowDxfId="120" dataDxfId="119" totalsRowDxfId="118">
      <calculatedColumnFormula>IF($B9="　","",IF(CHOOSE(MATCH($C$1,月計表使用区分,0),"***",P9,Y9)="","-",CHOOSE(MATCH($C$1,月計表使用区分,0),"***",P9,Y9)))</calculatedColumnFormula>
    </tableColumn>
    <tableColumn id="7" xr3:uid="{F2BDF379-192F-4610-8FB7-CE3C431999F6}" name="総" totalsRowFunction="sum" headerRowDxfId="117" dataDxfId="116" totalsRowDxfId="115">
      <calculatedColumnFormula>IF($B9="　","",IF(COUNT(F9:G9)=0,"-",SUM(F9:G9)))</calculatedColumnFormula>
    </tableColumn>
  </tableColumns>
  <tableStyleInfo name="TableStyleLight4 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1B44364-D13C-467B-B725-81872955361C}" name="月計表_10" displayName="月計表_10" ref="B9:H40" headerRowCount="0" totalsRowCount="1" headerRowDxfId="114" dataDxfId="112" totalsRowDxfId="110" headerRowBorderDxfId="113" tableBorderDxfId="111">
  <tableColumns count="7">
    <tableColumn id="1" xr3:uid="{7982E2F3-E66E-4620-9C92-AD392FEF50DB}" name="日" totalsRowLabel="計" headerRowDxfId="109" dataDxfId="108" totalsRowDxfId="107">
      <calculatedColumnFormula>IFERROR(DATEVALUE(SUBSTITUTE(H$1," ","")&amp;H$2&amp;"月"&amp;$A9&amp;"日"),"　")</calculatedColumnFormula>
    </tableColumn>
    <tableColumn id="2" xr3:uid="{9F5F8D2E-E38D-4210-9C38-CF0DC055E072}" name="①" totalsRowFunction="sum" headerRowDxfId="106" dataDxfId="105">
      <calculatedColumnFormula>IF($B9="　","",IF(CHOOSE(MATCH($C$1,月計表使用区分,0),"***",L9,U9)="","-",CHOOSE(MATCH($C$1,月計表使用区分,0),"***",L9,U9)))</calculatedColumnFormula>
    </tableColumn>
    <tableColumn id="3" xr3:uid="{CCF196CB-9F2C-458A-930C-46FB8BDA5E52}" name="②" totalsRowFunction="sum" headerRowDxfId="104" dataDxfId="103">
      <calculatedColumnFormula>IF($B9="　","",IF(CHOOSE(MATCH($C$1,月計表使用区分,0),"***",M9,V9)="","-",CHOOSE(MATCH($C$1,月計表使用区分,0),"***",M9,V9)))</calculatedColumnFormula>
    </tableColumn>
    <tableColumn id="4" xr3:uid="{CD4C36AC-0369-4266-AB0A-D3E1B68B319A}" name="③" totalsRowFunction="sum" headerRowDxfId="102" dataDxfId="101">
      <calculatedColumnFormula>IF($B9="　","",IF(CHOOSE(MATCH($C$1,月計表使用区分,0),"***",N9,W9)="","-",CHOOSE(MATCH($C$1,月計表使用区分,0),"***",N9,W9)))</calculatedColumnFormula>
    </tableColumn>
    <tableColumn id="5" xr3:uid="{A2624536-F366-4F1B-BF52-B752CD30C13E}" name="計" totalsRowFunction="sum" headerRowDxfId="100" dataDxfId="99" totalsRowDxfId="98">
      <calculatedColumnFormula>IF($B9="　","",IF(COUNT(C9:E9)=0,"-",SUM(C9:E9)))</calculatedColumnFormula>
    </tableColumn>
    <tableColumn id="6" xr3:uid="{FD2D21E7-2FF1-4F98-AF4B-1EF83D94B18C}" name="免" totalsRowFunction="sum" headerRowDxfId="97" dataDxfId="96" totalsRowDxfId="95">
      <calculatedColumnFormula>IF($B9="　","",IF(CHOOSE(MATCH($C$1,月計表使用区分,0),"***",P9,Y9)="","-",CHOOSE(MATCH($C$1,月計表使用区分,0),"***",P9,Y9)))</calculatedColumnFormula>
    </tableColumn>
    <tableColumn id="7" xr3:uid="{656F3A3D-ACF8-4469-99BF-D93B25975C3F}" name="総" totalsRowFunction="sum" headerRowDxfId="94" dataDxfId="93" totalsRowDxfId="92">
      <calculatedColumnFormula>IF($B9="　","",IF(COUNT(F9:G9)=0,"-",SUM(F9:G9)))</calculatedColumnFormula>
    </tableColumn>
  </tableColumns>
  <tableStyleInfo name="TableStyleLight4 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110CCE3-6257-4178-BFBC-58651830446D}" name="月計表_11" displayName="月計表_11" ref="B9:H40" headerRowCount="0" totalsRowCount="1" headerRowDxfId="91" dataDxfId="89" totalsRowDxfId="87" headerRowBorderDxfId="90" tableBorderDxfId="88">
  <tableColumns count="7">
    <tableColumn id="1" xr3:uid="{D475F11C-7DA9-4B02-8493-50082D462C12}" name="日" totalsRowLabel="計" headerRowDxfId="86" dataDxfId="85" totalsRowDxfId="84">
      <calculatedColumnFormula>IFERROR(DATEVALUE(SUBSTITUTE(H$1," ","")&amp;H$2&amp;"月"&amp;$A9&amp;"日"),"　")</calculatedColumnFormula>
    </tableColumn>
    <tableColumn id="2" xr3:uid="{DF3D8523-1450-4C1A-8247-C138691E59A2}" name="①" totalsRowFunction="sum" headerRowDxfId="83" dataDxfId="82">
      <calculatedColumnFormula>IF($B9="　","",IF(CHOOSE(MATCH($C$1,月計表使用区分,0),"***",L9,U9)="","-",CHOOSE(MATCH($C$1,月計表使用区分,0),"***",L9,U9)))</calculatedColumnFormula>
    </tableColumn>
    <tableColumn id="3" xr3:uid="{4468A3B0-4FAE-4F9C-8D1F-938A53253354}" name="②" totalsRowFunction="sum" headerRowDxfId="81" dataDxfId="80">
      <calculatedColumnFormula>IF($B9="　","",IF(CHOOSE(MATCH($C$1,月計表使用区分,0),"***",M9,V9)="","-",CHOOSE(MATCH($C$1,月計表使用区分,0),"***",M9,V9)))</calculatedColumnFormula>
    </tableColumn>
    <tableColumn id="4" xr3:uid="{2279FB0C-D7CD-475C-8716-7F854CF8E0F0}" name="③" totalsRowFunction="sum" headerRowDxfId="79" dataDxfId="78">
      <calculatedColumnFormula>IF($B9="　","",IF(CHOOSE(MATCH($C$1,月計表使用区分,0),"***",N9,W9)="","-",CHOOSE(MATCH($C$1,月計表使用区分,0),"***",N9,W9)))</calculatedColumnFormula>
    </tableColumn>
    <tableColumn id="5" xr3:uid="{926473A3-5641-4BE3-AAE2-D30CCA00C125}" name="計" totalsRowFunction="sum" headerRowDxfId="77" dataDxfId="76" totalsRowDxfId="75">
      <calculatedColumnFormula>IF($B9="　","",IF(COUNT(C9:E9)=0,"-",SUM(C9:E9)))</calculatedColumnFormula>
    </tableColumn>
    <tableColumn id="6" xr3:uid="{C2E2A521-2FB7-40ED-BBE6-25DA5C0F60B6}" name="免" totalsRowFunction="sum" headerRowDxfId="74" dataDxfId="73" totalsRowDxfId="72">
      <calculatedColumnFormula>IF($B9="　","",IF(CHOOSE(MATCH($C$1,月計表使用区分,0),"***",P9,Y9)="","-",CHOOSE(MATCH($C$1,月計表使用区分,0),"***",P9,Y9)))</calculatedColumnFormula>
    </tableColumn>
    <tableColumn id="7" xr3:uid="{ED53CCAC-ABE2-40F1-AC0A-5C5CC992A22A}" name="総" totalsRowFunction="sum" headerRowDxfId="71" dataDxfId="70" totalsRowDxfId="69">
      <calculatedColumnFormula>IF($B9="　","",IF(COUNT(F9:G9)=0,"-",SUM(F9:G9)))</calculatedColumnFormula>
    </tableColumn>
  </tableColumns>
  <tableStyleInfo name="TableStyleLight4 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ccT_Q@gbox.pref.osaka.lg.jp" TargetMode="External"/></Relationships>
</file>

<file path=xl/worksheets/_rels/sheet10.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3A7B6-0821-477F-86B8-945B511060BD}">
  <dimension ref="B1:V64"/>
  <sheetViews>
    <sheetView showGridLines="0" showRowColHeaders="0" tabSelected="1" workbookViewId="0"/>
  </sheetViews>
  <sheetFormatPr defaultRowHeight="14.25" x14ac:dyDescent="0.25"/>
  <cols>
    <col min="1" max="1" width="1" customWidth="1"/>
    <col min="2" max="4" width="2.625" customWidth="1"/>
    <col min="5" max="5" width="9" customWidth="1"/>
    <col min="6" max="6" width="12.625" customWidth="1"/>
    <col min="7" max="7" width="27.625" customWidth="1"/>
    <col min="8" max="8" width="24.625" customWidth="1"/>
    <col min="9" max="14" width="2.625" customWidth="1"/>
    <col min="15" max="15" width="16.125" customWidth="1"/>
    <col min="16" max="16" width="20.5" customWidth="1"/>
    <col min="17" max="17" width="31.75" customWidth="1"/>
    <col min="18" max="18" width="1.625" customWidth="1"/>
    <col min="19" max="19" width="3.25" customWidth="1"/>
    <col min="21" max="21" width="14.25" customWidth="1"/>
  </cols>
  <sheetData>
    <row r="1" spans="2:17" ht="4.9000000000000004" customHeight="1" x14ac:dyDescent="0.25"/>
    <row r="2" spans="2:17" ht="14.45" customHeight="1" x14ac:dyDescent="0.25">
      <c r="B2" s="314" t="s">
        <v>422</v>
      </c>
      <c r="C2" s="314"/>
      <c r="D2" s="314"/>
      <c r="E2" s="314"/>
      <c r="F2" s="314"/>
      <c r="G2" s="315"/>
      <c r="L2" s="241"/>
      <c r="M2" s="241"/>
      <c r="N2" s="242" t="s">
        <v>460</v>
      </c>
      <c r="O2" s="241" t="s">
        <v>459</v>
      </c>
      <c r="P2" s="241"/>
      <c r="Q2" s="241"/>
    </row>
    <row r="3" spans="2:17" ht="14.45" customHeight="1" x14ac:dyDescent="0.25">
      <c r="B3" s="314"/>
      <c r="C3" s="314"/>
      <c r="D3" s="314"/>
      <c r="E3" s="314"/>
      <c r="F3" s="314"/>
      <c r="G3" s="315"/>
      <c r="H3" s="234" t="str">
        <f>HYPERLINK("#A51","令和７年９月１日版")</f>
        <v>令和７年９月１日版</v>
      </c>
      <c r="L3" s="311" t="s">
        <v>471</v>
      </c>
      <c r="M3" s="311"/>
      <c r="N3" s="311"/>
      <c r="O3" s="243" t="s">
        <v>464</v>
      </c>
      <c r="P3" s="242" t="s">
        <v>462</v>
      </c>
      <c r="Q3" s="244" t="s">
        <v>463</v>
      </c>
    </row>
    <row r="4" spans="2:17" ht="16.5" x14ac:dyDescent="0.25">
      <c r="B4" s="304">
        <v>1</v>
      </c>
      <c r="C4" s="304" t="s">
        <v>423</v>
      </c>
      <c r="D4" s="26"/>
      <c r="E4" s="26"/>
      <c r="F4" s="26"/>
      <c r="G4" s="26"/>
      <c r="H4" s="26"/>
      <c r="I4" s="26"/>
      <c r="J4" s="26"/>
      <c r="K4" s="26"/>
      <c r="L4" s="26"/>
      <c r="M4" s="26"/>
      <c r="N4" s="26"/>
      <c r="O4" s="26"/>
      <c r="P4" s="26"/>
      <c r="Q4" s="26"/>
    </row>
    <row r="5" spans="2:17" x14ac:dyDescent="0.25">
      <c r="C5" s="305" t="s">
        <v>503</v>
      </c>
    </row>
    <row r="6" spans="2:17" x14ac:dyDescent="0.25">
      <c r="C6" s="305" t="s">
        <v>465</v>
      </c>
    </row>
    <row r="7" spans="2:17" ht="4.9000000000000004" customHeight="1" x14ac:dyDescent="0.25"/>
    <row r="8" spans="2:17" ht="16.5" x14ac:dyDescent="0.25">
      <c r="B8" s="304">
        <v>2</v>
      </c>
      <c r="C8" s="304" t="s">
        <v>424</v>
      </c>
      <c r="D8" s="26"/>
      <c r="E8" s="26"/>
      <c r="F8" s="26"/>
      <c r="G8" s="26"/>
      <c r="H8" s="26"/>
      <c r="I8" s="26"/>
      <c r="J8" s="26"/>
      <c r="K8" s="26"/>
      <c r="L8" s="26"/>
      <c r="M8" s="26"/>
      <c r="N8" s="26"/>
      <c r="O8" s="26"/>
      <c r="P8" s="26"/>
      <c r="Q8" s="26"/>
    </row>
    <row r="9" spans="2:17" x14ac:dyDescent="0.25">
      <c r="C9" s="245" t="s">
        <v>427</v>
      </c>
      <c r="D9" s="221" t="s">
        <v>456</v>
      </c>
      <c r="E9" s="221"/>
      <c r="F9" s="221"/>
      <c r="G9" s="221"/>
      <c r="H9" s="221"/>
      <c r="I9" s="221"/>
      <c r="J9" s="221"/>
      <c r="K9" s="221"/>
      <c r="L9" s="221"/>
      <c r="M9" s="221"/>
      <c r="N9" s="221"/>
      <c r="O9" s="220"/>
      <c r="P9" s="220"/>
      <c r="Q9" s="220"/>
    </row>
    <row r="10" spans="2:17" x14ac:dyDescent="0.25">
      <c r="C10" s="218"/>
      <c r="D10" s="306" t="s">
        <v>457</v>
      </c>
      <c r="E10" s="217"/>
      <c r="F10" s="217"/>
      <c r="G10" s="217"/>
      <c r="H10" s="217"/>
      <c r="I10" s="217"/>
      <c r="J10" s="217"/>
      <c r="K10" s="217"/>
      <c r="L10" s="217"/>
      <c r="M10" s="217"/>
      <c r="N10" s="217"/>
    </row>
    <row r="11" spans="2:17" ht="4.9000000000000004" customHeight="1" x14ac:dyDescent="0.25">
      <c r="C11" s="218"/>
      <c r="D11" s="217"/>
      <c r="E11" s="217"/>
      <c r="F11" s="217"/>
      <c r="G11" s="217"/>
      <c r="H11" s="217"/>
      <c r="I11" s="217"/>
      <c r="J11" s="217"/>
      <c r="K11" s="217"/>
      <c r="L11" s="217"/>
      <c r="M11" s="217"/>
      <c r="N11" s="217"/>
    </row>
    <row r="12" spans="2:17" x14ac:dyDescent="0.25">
      <c r="C12" s="245" t="s">
        <v>428</v>
      </c>
      <c r="D12" s="221" t="s">
        <v>429</v>
      </c>
      <c r="E12" s="221"/>
      <c r="F12" s="221"/>
      <c r="G12" s="239"/>
      <c r="H12" s="221"/>
      <c r="I12" s="221"/>
      <c r="J12" s="221"/>
      <c r="K12" s="221"/>
      <c r="L12" s="221"/>
      <c r="M12" s="221"/>
      <c r="N12" s="221"/>
      <c r="O12" s="220"/>
      <c r="P12" s="220"/>
      <c r="Q12" s="240" t="str">
        <f>HYPERLINK("#基本情報入力!A1","→「基本情報入力」シートへ")</f>
        <v>→「基本情報入力」シートへ</v>
      </c>
    </row>
    <row r="13" spans="2:17" x14ac:dyDescent="0.25">
      <c r="C13" s="218"/>
      <c r="D13" s="306" t="s">
        <v>454</v>
      </c>
      <c r="E13" s="217"/>
      <c r="F13" s="217"/>
      <c r="G13" s="217"/>
      <c r="H13" s="217"/>
      <c r="I13" s="217"/>
      <c r="J13" s="217"/>
      <c r="K13" s="217"/>
      <c r="L13" s="217"/>
      <c r="M13" s="217"/>
      <c r="N13" s="217"/>
    </row>
    <row r="14" spans="2:17" ht="4.9000000000000004" customHeight="1" x14ac:dyDescent="0.25">
      <c r="C14" s="218"/>
      <c r="D14" s="217"/>
      <c r="E14" s="217"/>
      <c r="F14" s="217"/>
      <c r="G14" s="217"/>
      <c r="H14" s="217"/>
      <c r="I14" s="217"/>
      <c r="J14" s="217"/>
      <c r="K14" s="217"/>
      <c r="L14" s="217"/>
      <c r="M14" s="217"/>
      <c r="N14" s="217"/>
    </row>
    <row r="15" spans="2:17" x14ac:dyDescent="0.25">
      <c r="C15" s="218"/>
      <c r="D15" s="247" t="s">
        <v>432</v>
      </c>
      <c r="E15" s="224" t="s">
        <v>425</v>
      </c>
      <c r="F15" s="224"/>
      <c r="G15" s="224"/>
      <c r="H15" s="225"/>
      <c r="I15" s="217"/>
      <c r="J15" s="217"/>
      <c r="K15" s="223" t="s">
        <v>432</v>
      </c>
      <c r="L15" s="224" t="s">
        <v>426</v>
      </c>
      <c r="M15" s="224"/>
      <c r="N15" s="224"/>
      <c r="O15" s="224"/>
      <c r="P15" s="224"/>
      <c r="Q15" s="225"/>
    </row>
    <row r="16" spans="2:17" x14ac:dyDescent="0.25">
      <c r="C16" s="218"/>
      <c r="D16" s="248"/>
      <c r="E16" s="307" t="s">
        <v>447</v>
      </c>
      <c r="F16" s="228"/>
      <c r="G16" s="228"/>
      <c r="H16" s="229"/>
      <c r="I16" s="217"/>
      <c r="J16" s="217"/>
      <c r="K16" s="227"/>
      <c r="L16" s="307" t="s">
        <v>452</v>
      </c>
      <c r="M16" s="307"/>
      <c r="N16" s="228"/>
      <c r="O16" s="228"/>
      <c r="P16" s="228"/>
      <c r="Q16" s="229"/>
    </row>
    <row r="17" spans="3:22" ht="4.9000000000000004" customHeight="1" x14ac:dyDescent="0.25">
      <c r="C17" s="216"/>
    </row>
    <row r="18" spans="3:22" x14ac:dyDescent="0.25">
      <c r="C18" s="245" t="s">
        <v>442</v>
      </c>
      <c r="D18" s="221" t="s">
        <v>421</v>
      </c>
      <c r="E18" s="221"/>
      <c r="F18" s="221"/>
      <c r="G18" s="239"/>
      <c r="H18" s="240" t="str">
        <f>HYPERLINK("#申告情報入力!A1","→「申告情報入力」シートへ")</f>
        <v>→「申告情報入力」シートへ</v>
      </c>
      <c r="I18" s="288"/>
      <c r="J18" s="245" t="s">
        <v>494</v>
      </c>
      <c r="K18" s="221"/>
      <c r="L18" s="221" t="s">
        <v>495</v>
      </c>
      <c r="M18" s="221"/>
      <c r="N18" s="221"/>
      <c r="O18" s="221"/>
      <c r="P18" s="221"/>
      <c r="Q18" s="221"/>
      <c r="R18" s="217"/>
      <c r="S18" s="217"/>
      <c r="T18" s="217"/>
      <c r="U18" s="217"/>
      <c r="V18" s="217"/>
    </row>
    <row r="19" spans="3:22" x14ac:dyDescent="0.25">
      <c r="C19" s="217"/>
      <c r="D19" s="306" t="s">
        <v>448</v>
      </c>
      <c r="E19" s="217"/>
      <c r="F19" s="217"/>
      <c r="G19" s="217"/>
      <c r="H19" s="217"/>
      <c r="I19" s="217"/>
      <c r="J19" s="217"/>
      <c r="K19" s="306" t="s">
        <v>496</v>
      </c>
      <c r="L19" s="217"/>
      <c r="M19" s="217"/>
      <c r="N19" s="217"/>
      <c r="O19" s="217"/>
      <c r="P19" s="217"/>
      <c r="Q19" s="217"/>
      <c r="R19" s="217"/>
      <c r="S19" s="217"/>
      <c r="T19" s="217"/>
      <c r="U19" s="217"/>
      <c r="V19" s="217"/>
    </row>
    <row r="20" spans="3:22" ht="4.9000000000000004" customHeight="1" x14ac:dyDescent="0.25">
      <c r="C20" s="217"/>
      <c r="D20" s="217"/>
      <c r="E20" s="217"/>
      <c r="F20" s="217"/>
      <c r="G20" s="217"/>
      <c r="H20" s="217"/>
      <c r="I20" s="217"/>
      <c r="J20" s="217"/>
      <c r="K20" s="217"/>
      <c r="L20" s="217"/>
      <c r="M20" s="217"/>
      <c r="N20" s="217"/>
      <c r="O20" s="217"/>
      <c r="P20" s="217"/>
      <c r="Q20" s="217"/>
      <c r="R20" s="217"/>
      <c r="S20" s="217"/>
      <c r="T20" s="217"/>
      <c r="U20" s="217"/>
      <c r="V20" s="217"/>
    </row>
    <row r="21" spans="3:22" x14ac:dyDescent="0.25">
      <c r="C21" s="217"/>
      <c r="D21" s="223" t="s">
        <v>432</v>
      </c>
      <c r="E21" s="224" t="s">
        <v>501</v>
      </c>
      <c r="F21" s="224"/>
      <c r="G21" s="224"/>
      <c r="H21" s="225"/>
      <c r="I21" s="217"/>
      <c r="K21" s="289"/>
      <c r="L21" s="224" t="s">
        <v>431</v>
      </c>
      <c r="M21" s="224"/>
      <c r="N21" s="224"/>
      <c r="O21" s="224"/>
      <c r="P21" s="224"/>
      <c r="Q21" s="225"/>
      <c r="R21" s="217"/>
      <c r="S21" s="217"/>
      <c r="T21" s="217"/>
      <c r="U21" s="217"/>
      <c r="V21" s="217"/>
    </row>
    <row r="22" spans="3:22" x14ac:dyDescent="0.25">
      <c r="C22" s="217"/>
      <c r="D22" s="222"/>
      <c r="E22" s="306" t="s">
        <v>449</v>
      </c>
      <c r="F22" s="217"/>
      <c r="G22" s="217"/>
      <c r="H22" s="226"/>
      <c r="I22" s="217"/>
      <c r="K22" s="222"/>
      <c r="L22" s="308" t="s">
        <v>415</v>
      </c>
      <c r="M22" s="306" t="s">
        <v>453</v>
      </c>
      <c r="N22" s="217"/>
      <c r="O22" s="217"/>
      <c r="P22" s="217"/>
      <c r="Q22" s="226"/>
      <c r="R22" s="217"/>
      <c r="S22" s="217"/>
      <c r="T22" s="217"/>
      <c r="U22" s="217"/>
      <c r="V22" s="217"/>
    </row>
    <row r="23" spans="3:22" x14ac:dyDescent="0.25">
      <c r="C23" s="217"/>
      <c r="D23" s="227"/>
      <c r="E23" s="232" t="s">
        <v>450</v>
      </c>
      <c r="F23" s="228"/>
      <c r="G23" s="228"/>
      <c r="H23" s="229"/>
      <c r="I23" s="217"/>
      <c r="K23" s="222"/>
      <c r="L23" s="308" t="s">
        <v>416</v>
      </c>
      <c r="M23" s="306" t="s">
        <v>437</v>
      </c>
      <c r="N23" s="217"/>
      <c r="O23" s="217"/>
      <c r="P23" s="217"/>
      <c r="Q23" s="226"/>
      <c r="R23" s="217"/>
      <c r="S23" s="217"/>
      <c r="T23" s="217"/>
      <c r="U23" s="217"/>
      <c r="V23" s="217"/>
    </row>
    <row r="24" spans="3:22" x14ac:dyDescent="0.25">
      <c r="C24" s="217"/>
      <c r="D24" s="217"/>
      <c r="E24" s="217"/>
      <c r="F24" s="217"/>
      <c r="G24" s="217"/>
      <c r="H24" s="217"/>
      <c r="I24" s="217"/>
      <c r="J24" s="217"/>
      <c r="K24" s="222"/>
      <c r="L24" s="217"/>
      <c r="M24" s="217"/>
      <c r="N24" s="217"/>
      <c r="O24" s="217"/>
      <c r="P24" s="217"/>
      <c r="Q24" s="226"/>
      <c r="R24" s="217"/>
      <c r="S24" s="217"/>
      <c r="T24" s="217"/>
      <c r="U24" s="217"/>
      <c r="V24" s="217"/>
    </row>
    <row r="25" spans="3:22" x14ac:dyDescent="0.25">
      <c r="C25" s="217"/>
      <c r="D25" s="223" t="s">
        <v>432</v>
      </c>
      <c r="E25" s="224" t="s">
        <v>281</v>
      </c>
      <c r="F25" s="224"/>
      <c r="G25" s="224"/>
      <c r="H25" s="225"/>
      <c r="I25" s="217"/>
      <c r="J25" s="217"/>
      <c r="K25" s="222"/>
      <c r="L25" s="217" t="s">
        <v>434</v>
      </c>
      <c r="M25" s="217"/>
      <c r="N25" s="217"/>
      <c r="O25" s="217"/>
      <c r="P25" s="217"/>
      <c r="Q25" s="226"/>
      <c r="R25" s="217"/>
      <c r="S25" s="217"/>
      <c r="T25" s="217"/>
      <c r="U25" s="217"/>
      <c r="V25" s="217"/>
    </row>
    <row r="26" spans="3:22" x14ac:dyDescent="0.25">
      <c r="C26" s="217"/>
      <c r="D26" s="222"/>
      <c r="E26" s="306" t="s">
        <v>430</v>
      </c>
      <c r="F26" s="217"/>
      <c r="G26" s="217"/>
      <c r="H26" s="226"/>
      <c r="I26" s="217"/>
      <c r="J26" s="217"/>
      <c r="K26" s="222"/>
      <c r="L26" s="308" t="s">
        <v>415</v>
      </c>
      <c r="M26" s="306" t="s">
        <v>433</v>
      </c>
      <c r="N26" s="217"/>
      <c r="O26" s="217"/>
      <c r="P26" s="217"/>
      <c r="Q26" s="226"/>
      <c r="R26" s="217"/>
      <c r="S26" s="217"/>
      <c r="T26" s="217"/>
      <c r="U26" s="217"/>
      <c r="V26" s="217"/>
    </row>
    <row r="27" spans="3:22" x14ac:dyDescent="0.25">
      <c r="C27" s="217"/>
      <c r="D27" s="227"/>
      <c r="E27" s="307" t="s">
        <v>500</v>
      </c>
      <c r="F27" s="228"/>
      <c r="G27" s="228"/>
      <c r="H27" s="229"/>
      <c r="I27" s="217"/>
      <c r="J27" s="217"/>
      <c r="K27" s="222"/>
      <c r="L27" s="308" t="s">
        <v>416</v>
      </c>
      <c r="M27" s="306" t="s">
        <v>435</v>
      </c>
      <c r="N27" s="217"/>
      <c r="O27" s="217"/>
      <c r="P27" s="217"/>
      <c r="Q27" s="226"/>
      <c r="R27" s="217"/>
      <c r="S27" s="217"/>
      <c r="T27" s="217"/>
      <c r="U27" s="217"/>
      <c r="V27" s="217"/>
    </row>
    <row r="28" spans="3:22" x14ac:dyDescent="0.25">
      <c r="C28" s="217"/>
      <c r="I28" s="217"/>
      <c r="J28" s="217"/>
      <c r="K28" s="222"/>
      <c r="L28" s="308" t="s">
        <v>417</v>
      </c>
      <c r="M28" s="306" t="s">
        <v>436</v>
      </c>
      <c r="N28" s="217"/>
      <c r="O28" s="217"/>
      <c r="P28" s="217"/>
      <c r="Q28" s="226"/>
      <c r="R28" s="217"/>
      <c r="S28" s="217"/>
      <c r="T28" s="217"/>
      <c r="U28" s="217"/>
      <c r="V28" s="217"/>
    </row>
    <row r="29" spans="3:22" x14ac:dyDescent="0.25">
      <c r="C29" s="217"/>
      <c r="D29" s="223" t="s">
        <v>432</v>
      </c>
      <c r="E29" s="224" t="s">
        <v>445</v>
      </c>
      <c r="F29" s="224"/>
      <c r="G29" s="224"/>
      <c r="H29" s="225"/>
      <c r="I29" s="217"/>
      <c r="J29" s="217"/>
      <c r="K29" s="222"/>
      <c r="L29" s="217"/>
      <c r="M29" s="217"/>
      <c r="N29" s="217"/>
      <c r="O29" s="217"/>
      <c r="P29" s="217"/>
      <c r="Q29" s="303" t="str">
        <f>HYPERLINK("#月計表→!A1","→「月計表」シート（集計表）へ")</f>
        <v>→「月計表」シート（集計表）へ</v>
      </c>
      <c r="R29" s="217"/>
      <c r="S29" s="217"/>
      <c r="T29" s="217"/>
      <c r="U29" s="217"/>
      <c r="V29" s="217"/>
    </row>
    <row r="30" spans="3:22" x14ac:dyDescent="0.25">
      <c r="C30" s="217"/>
      <c r="D30" s="222"/>
      <c r="E30" s="306" t="s">
        <v>499</v>
      </c>
      <c r="F30" s="217"/>
      <c r="G30" s="217"/>
      <c r="H30" s="226"/>
      <c r="I30" s="217"/>
      <c r="J30" s="217"/>
      <c r="K30" s="222"/>
      <c r="L30" s="217" t="s">
        <v>438</v>
      </c>
      <c r="M30" s="217"/>
      <c r="N30" s="217"/>
      <c r="O30" s="217"/>
      <c r="P30" s="217"/>
      <c r="Q30" s="226"/>
      <c r="R30" s="217"/>
      <c r="S30" s="217"/>
      <c r="T30" s="217"/>
      <c r="U30" s="217"/>
      <c r="V30" s="217"/>
    </row>
    <row r="31" spans="3:22" x14ac:dyDescent="0.25">
      <c r="C31" s="217"/>
      <c r="D31" s="222"/>
      <c r="E31" s="233" t="s">
        <v>451</v>
      </c>
      <c r="F31" s="217"/>
      <c r="G31" s="217"/>
      <c r="H31" s="226"/>
      <c r="I31" s="217"/>
      <c r="J31" s="217"/>
      <c r="K31" s="222"/>
      <c r="L31" s="308" t="s">
        <v>415</v>
      </c>
      <c r="M31" s="306" t="s">
        <v>433</v>
      </c>
      <c r="N31" s="306"/>
      <c r="O31" s="217"/>
      <c r="P31" s="217"/>
      <c r="Q31" s="226"/>
      <c r="R31" s="217"/>
      <c r="S31" s="217"/>
      <c r="T31" s="217"/>
      <c r="U31" s="217"/>
      <c r="V31" s="217"/>
    </row>
    <row r="32" spans="3:22" x14ac:dyDescent="0.25">
      <c r="C32" s="217"/>
      <c r="D32" s="227"/>
      <c r="E32" s="232" t="s">
        <v>446</v>
      </c>
      <c r="F32" s="228"/>
      <c r="G32" s="228"/>
      <c r="H32" s="229"/>
      <c r="I32" s="217"/>
      <c r="J32" s="217"/>
      <c r="K32" s="222"/>
      <c r="L32" s="308" t="s">
        <v>416</v>
      </c>
      <c r="M32" s="306" t="s">
        <v>439</v>
      </c>
      <c r="N32" s="306"/>
      <c r="O32" s="217"/>
      <c r="P32" s="217"/>
      <c r="Q32" s="226"/>
      <c r="R32" s="217"/>
      <c r="S32" s="217"/>
      <c r="T32" s="217"/>
      <c r="U32" s="217"/>
      <c r="V32" s="217"/>
    </row>
    <row r="33" spans="2:22" x14ac:dyDescent="0.25">
      <c r="C33" s="217"/>
      <c r="I33" s="217"/>
      <c r="J33" s="217"/>
      <c r="K33" s="222"/>
      <c r="L33" s="308" t="s">
        <v>417</v>
      </c>
      <c r="M33" s="306" t="s">
        <v>440</v>
      </c>
      <c r="N33" s="306"/>
      <c r="O33" s="217"/>
      <c r="P33" s="217"/>
      <c r="Q33" s="226"/>
      <c r="R33" s="217"/>
      <c r="S33" s="217"/>
      <c r="T33" s="217"/>
      <c r="U33" s="217"/>
      <c r="V33" s="217"/>
    </row>
    <row r="34" spans="2:22" x14ac:dyDescent="0.25">
      <c r="C34" s="217"/>
      <c r="I34" s="217"/>
      <c r="J34" s="217"/>
      <c r="K34" s="227"/>
      <c r="L34" s="307"/>
      <c r="M34" s="309" t="s">
        <v>441</v>
      </c>
      <c r="N34" s="307"/>
      <c r="O34" s="228"/>
      <c r="P34" s="228"/>
      <c r="Q34" s="290" t="str">
        <f>HYPERLINK("#月計表→!A1","→「月計表」シート（集計表）へ")</f>
        <v>→「月計表」シート（集計表）へ</v>
      </c>
      <c r="R34" s="217"/>
      <c r="S34" s="217"/>
      <c r="T34" s="217"/>
      <c r="U34" s="217"/>
      <c r="V34" s="217"/>
    </row>
    <row r="35" spans="2:22" ht="4.9000000000000004" customHeight="1" x14ac:dyDescent="0.25"/>
    <row r="36" spans="2:22" x14ac:dyDescent="0.25">
      <c r="C36" s="246" t="s">
        <v>458</v>
      </c>
      <c r="D36" s="220" t="s">
        <v>443</v>
      </c>
      <c r="E36" s="220"/>
      <c r="F36" s="220"/>
      <c r="G36" s="220"/>
      <c r="H36" s="220"/>
      <c r="I36" s="220"/>
      <c r="J36" s="220"/>
      <c r="K36" s="220"/>
      <c r="L36" s="220"/>
      <c r="M36" s="220"/>
      <c r="N36" s="220"/>
      <c r="O36" s="220"/>
      <c r="P36" s="220"/>
      <c r="Q36" s="240" t="str">
        <f>HYPERLINK("#'申告書(印刷用)'!A1","→「申告書(印刷用)」シートへ")</f>
        <v>→「申告書(印刷用)」シートへ</v>
      </c>
    </row>
    <row r="37" spans="2:22" x14ac:dyDescent="0.25">
      <c r="D37" s="305" t="s">
        <v>455</v>
      </c>
    </row>
    <row r="38" spans="2:22" x14ac:dyDescent="0.25">
      <c r="D38" s="310" t="s">
        <v>444</v>
      </c>
    </row>
    <row r="40" spans="2:22" x14ac:dyDescent="0.25">
      <c r="B40" s="231" t="s">
        <v>466</v>
      </c>
      <c r="C40" s="231"/>
      <c r="D40" s="231"/>
      <c r="E40" s="231"/>
      <c r="F40" s="231"/>
      <c r="G40" s="231"/>
      <c r="H40" s="231"/>
      <c r="I40" s="231"/>
      <c r="J40" s="231"/>
      <c r="K40" s="231"/>
      <c r="L40" s="231"/>
      <c r="M40" s="231"/>
      <c r="N40" s="231"/>
      <c r="O40" s="231"/>
      <c r="P40" s="231"/>
      <c r="Q40" s="231"/>
    </row>
    <row r="41" spans="2:22" x14ac:dyDescent="0.2">
      <c r="B41" s="238" t="s">
        <v>468</v>
      </c>
      <c r="C41" s="312" t="s">
        <v>467</v>
      </c>
      <c r="D41" s="312"/>
      <c r="E41" s="312"/>
      <c r="F41" s="238" t="s">
        <v>359</v>
      </c>
      <c r="G41" s="238" t="s">
        <v>469</v>
      </c>
      <c r="H41" s="238"/>
      <c r="I41" s="219"/>
      <c r="J41" s="219"/>
      <c r="K41" s="219"/>
      <c r="L41" s="219"/>
      <c r="M41" s="219"/>
      <c r="N41" s="219"/>
      <c r="O41" s="219"/>
      <c r="P41" s="219"/>
      <c r="Q41" s="219"/>
    </row>
    <row r="42" spans="2:22" x14ac:dyDescent="0.2">
      <c r="B42" s="235">
        <v>1</v>
      </c>
      <c r="C42" s="313" t="s">
        <v>461</v>
      </c>
      <c r="D42" s="313"/>
      <c r="E42" s="313"/>
      <c r="F42" s="236">
        <v>45940</v>
      </c>
      <c r="G42" s="237" t="s">
        <v>470</v>
      </c>
      <c r="H42" s="237"/>
    </row>
    <row r="49" spans="2:19" x14ac:dyDescent="0.25">
      <c r="B49" s="219"/>
      <c r="C49" s="219"/>
      <c r="D49" s="219"/>
      <c r="E49" s="219"/>
      <c r="F49" s="219"/>
      <c r="G49" s="219"/>
      <c r="H49" s="219"/>
      <c r="I49" s="219"/>
      <c r="J49" s="219"/>
      <c r="K49" s="219"/>
      <c r="L49" s="219"/>
      <c r="M49" s="219"/>
      <c r="N49" s="219"/>
      <c r="O49" s="219"/>
      <c r="P49" s="219"/>
      <c r="Q49" s="219"/>
      <c r="S49" s="230" t="str">
        <f>HYPERLINK("#a1","↑上へ")</f>
        <v>↑上へ</v>
      </c>
    </row>
    <row r="50" spans="2:19" ht="12.75" customHeight="1" x14ac:dyDescent="0.25">
      <c r="Q50" s="249" t="str">
        <f>HYPERLINK("#A1","↑ページトップへ")</f>
        <v>↑ページトップへ</v>
      </c>
    </row>
    <row r="64" spans="2:19" x14ac:dyDescent="0.25">
      <c r="E64" s="217"/>
      <c r="F64" s="217"/>
      <c r="G64" s="217"/>
      <c r="H64" s="217"/>
      <c r="I64" s="217"/>
    </row>
  </sheetData>
  <sheetProtection sheet="1" objects="1" scenarios="1"/>
  <mergeCells count="4">
    <mergeCell ref="L3:N3"/>
    <mergeCell ref="C41:E41"/>
    <mergeCell ref="C42:E42"/>
    <mergeCell ref="B2:G3"/>
  </mergeCells>
  <phoneticPr fontId="2"/>
  <hyperlinks>
    <hyperlink ref="Q3" r:id="rId1" xr:uid="{6AB67090-9E5B-4687-9FC9-8EF4BE5B881D}"/>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80489-E7CC-40F8-964F-E8C1AE3AF763}">
  <dimension ref="A1:CT41"/>
  <sheetViews>
    <sheetView showGridLines="0" showRowColHeaders="0" topLeftCell="A2" zoomScale="90" zoomScaleNormal="90" workbookViewId="0">
      <pane xSplit="9" ySplit="7"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7</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7月分</v>
      </c>
      <c r="P4" s="48"/>
      <c r="Q4" s="48" t="str">
        <f ca="1">$H$4</f>
        <v>令和 7年 7月分</v>
      </c>
      <c r="Y4" s="48"/>
      <c r="Z4" s="48" t="str">
        <f ca="1">$H$4</f>
        <v>令和 7年 7月分</v>
      </c>
      <c r="AI4" s="98" t="str">
        <f ca="1">$Z$4</f>
        <v>令和 7年 7月分</v>
      </c>
      <c r="AL4" s="102"/>
      <c r="AM4" s="102"/>
      <c r="AN4" s="102"/>
      <c r="AO4" s="102"/>
      <c r="AP4" s="102"/>
      <c r="AQ4" s="102"/>
      <c r="AR4" s="98" t="str">
        <f ca="1">$Z$4</f>
        <v>令和 7年 7月分</v>
      </c>
      <c r="BA4" s="98" t="str">
        <f ca="1">$Z$4</f>
        <v>令和 7年 7月分</v>
      </c>
      <c r="BD4" s="102"/>
      <c r="BE4" s="102"/>
      <c r="BF4" s="102"/>
      <c r="BG4" s="102"/>
      <c r="BH4" s="102"/>
      <c r="BI4" s="102"/>
      <c r="BJ4" s="98" t="str">
        <f ca="1">$Z$4</f>
        <v>令和 7年 7月分</v>
      </c>
      <c r="BS4" s="98" t="str">
        <f ca="1">$Z$4</f>
        <v>令和 7年 7月分</v>
      </c>
      <c r="BV4" s="102"/>
      <c r="BW4" s="102"/>
      <c r="BX4" s="102"/>
      <c r="BY4" s="102"/>
      <c r="BZ4" s="102"/>
      <c r="CA4" s="102"/>
      <c r="CB4" s="98" t="str">
        <f ca="1">$Z$4</f>
        <v>令和 7年 7月分</v>
      </c>
      <c r="CK4" s="98" t="str">
        <f ca="1">$Z$4</f>
        <v>令和 7年 7月分</v>
      </c>
      <c r="CN4" s="102"/>
      <c r="CO4" s="102"/>
      <c r="CP4" s="102"/>
      <c r="CQ4" s="102"/>
      <c r="CR4" s="102"/>
      <c r="CS4" s="102"/>
      <c r="CT4" s="98" t="str">
        <f ca="1">$Z$4</f>
        <v>令和 7年 7月分</v>
      </c>
    </row>
    <row r="5" spans="1:98" ht="34.5" customHeight="1" x14ac:dyDescent="0.25">
      <c r="B5" s="409" t="s">
        <v>355</v>
      </c>
      <c r="C5" s="410"/>
      <c r="D5" s="42" t="str">
        <f>証票番号</f>
        <v>(例)98765</v>
      </c>
      <c r="E5" s="41" t="s">
        <v>356</v>
      </c>
      <c r="F5" s="406" t="str">
        <f>施設_名称1&amp;施設_名称2</f>
        <v>（例）ホテル大阪府庁</v>
      </c>
      <c r="G5" s="407"/>
      <c r="H5" s="408"/>
      <c r="K5" s="409" t="s">
        <v>355</v>
      </c>
      <c r="L5" s="410"/>
      <c r="M5" s="42" t="str">
        <f>証票番号</f>
        <v>(例)98765</v>
      </c>
      <c r="N5" s="41" t="s">
        <v>356</v>
      </c>
      <c r="O5" s="406" t="str">
        <f>施設_名称1&amp;施設_名称2</f>
        <v>（例）ホテル大阪府庁</v>
      </c>
      <c r="P5" s="407"/>
      <c r="Q5" s="408"/>
      <c r="T5" s="409" t="s">
        <v>355</v>
      </c>
      <c r="U5" s="410"/>
      <c r="V5" s="42" t="str">
        <f>証票番号</f>
        <v>(例)98765</v>
      </c>
      <c r="W5" s="41" t="s">
        <v>356</v>
      </c>
      <c r="X5" s="406" t="str">
        <f>施設_名称1&amp;施設_名称2</f>
        <v>（例）ホテル大阪府庁</v>
      </c>
      <c r="Y5" s="407"/>
      <c r="Z5" s="408"/>
      <c r="AC5" s="99" t="s">
        <v>373</v>
      </c>
      <c r="AD5" s="398" t="str">
        <f>$X$5</f>
        <v>（例）ホテル大阪府庁</v>
      </c>
      <c r="AE5" s="399"/>
      <c r="AF5" s="400"/>
      <c r="AG5" s="400"/>
      <c r="AH5" s="400"/>
      <c r="AI5" s="401"/>
      <c r="AL5" s="99" t="s">
        <v>373</v>
      </c>
      <c r="AM5" s="398" t="str">
        <f>$X$5</f>
        <v>（例）ホテル大阪府庁</v>
      </c>
      <c r="AN5" s="399"/>
      <c r="AO5" s="400"/>
      <c r="AP5" s="400"/>
      <c r="AQ5" s="400"/>
      <c r="AR5" s="401"/>
      <c r="AU5" s="99" t="s">
        <v>373</v>
      </c>
      <c r="AV5" s="398" t="str">
        <f>$X$5</f>
        <v>（例）ホテル大阪府庁</v>
      </c>
      <c r="AW5" s="399"/>
      <c r="AX5" s="400"/>
      <c r="AY5" s="400"/>
      <c r="AZ5" s="400"/>
      <c r="BA5" s="401"/>
      <c r="BD5" s="99" t="s">
        <v>373</v>
      </c>
      <c r="BE5" s="398" t="str">
        <f>$X$5</f>
        <v>（例）ホテル大阪府庁</v>
      </c>
      <c r="BF5" s="399"/>
      <c r="BG5" s="400"/>
      <c r="BH5" s="400"/>
      <c r="BI5" s="400"/>
      <c r="BJ5" s="401"/>
      <c r="BM5" s="99" t="s">
        <v>373</v>
      </c>
      <c r="BN5" s="398" t="str">
        <f>$X$5</f>
        <v>（例）ホテル大阪府庁</v>
      </c>
      <c r="BO5" s="399"/>
      <c r="BP5" s="400"/>
      <c r="BQ5" s="400"/>
      <c r="BR5" s="400"/>
      <c r="BS5" s="401"/>
      <c r="BV5" s="99" t="s">
        <v>373</v>
      </c>
      <c r="BW5" s="398" t="str">
        <f>$X$5</f>
        <v>（例）ホテル大阪府庁</v>
      </c>
      <c r="BX5" s="399"/>
      <c r="BY5" s="400"/>
      <c r="BZ5" s="400"/>
      <c r="CA5" s="400"/>
      <c r="CB5" s="401"/>
      <c r="CE5" s="99" t="s">
        <v>373</v>
      </c>
      <c r="CF5" s="398" t="str">
        <f>$X$5</f>
        <v>（例）ホテル大阪府庁</v>
      </c>
      <c r="CG5" s="399"/>
      <c r="CH5" s="400"/>
      <c r="CI5" s="400"/>
      <c r="CJ5" s="400"/>
      <c r="CK5" s="401"/>
      <c r="CN5" s="99" t="s">
        <v>373</v>
      </c>
      <c r="CO5" s="398" t="str">
        <f>$X$5</f>
        <v>（例）ホテル大阪府庁</v>
      </c>
      <c r="CP5" s="399"/>
      <c r="CQ5" s="400"/>
      <c r="CR5" s="400"/>
      <c r="CS5" s="400"/>
      <c r="CT5" s="401"/>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402" t="s">
        <v>374</v>
      </c>
      <c r="AD7" s="403"/>
      <c r="AE7" s="404" t="str" cm="1">
        <f t="array" aca="1" ref="AE7" ca="1">IF(INDIRECT("部屋別名称_"&amp;AC1)="","",INDIRECT("部屋別名称_"&amp;AC1))</f>
        <v/>
      </c>
      <c r="AF7" s="404"/>
      <c r="AG7" s="404"/>
      <c r="AH7" s="404"/>
      <c r="AI7" s="405"/>
      <c r="AJ7" s="102"/>
      <c r="AK7" s="102"/>
      <c r="AL7" s="402" t="s">
        <v>374</v>
      </c>
      <c r="AM7" s="403"/>
      <c r="AN7" s="404" t="str" cm="1">
        <f t="array" aca="1" ref="AN7" ca="1">IF(INDIRECT("部屋別名称_"&amp;AL1)="","",INDIRECT("部屋別名称_"&amp;AL1))</f>
        <v/>
      </c>
      <c r="AO7" s="404"/>
      <c r="AP7" s="404"/>
      <c r="AQ7" s="404"/>
      <c r="AR7" s="405"/>
      <c r="AU7" s="402" t="s">
        <v>374</v>
      </c>
      <c r="AV7" s="403"/>
      <c r="AW7" s="404" t="str" cm="1">
        <f t="array" aca="1" ref="AW7" ca="1">IF(INDIRECT("部屋別名称_"&amp;AU1)="","",INDIRECT("部屋別名称_"&amp;AU1))</f>
        <v/>
      </c>
      <c r="AX7" s="404"/>
      <c r="AY7" s="404"/>
      <c r="AZ7" s="404"/>
      <c r="BA7" s="405"/>
      <c r="BB7" s="102"/>
      <c r="BC7" s="102"/>
      <c r="BD7" s="402" t="s">
        <v>374</v>
      </c>
      <c r="BE7" s="403"/>
      <c r="BF7" s="404" t="str" cm="1">
        <f t="array" aca="1" ref="BF7" ca="1">IF(INDIRECT("部屋別名称_"&amp;BD1)="","",INDIRECT("部屋別名称_"&amp;BD1))</f>
        <v/>
      </c>
      <c r="BG7" s="404"/>
      <c r="BH7" s="404"/>
      <c r="BI7" s="404"/>
      <c r="BJ7" s="405"/>
      <c r="BM7" s="402" t="s">
        <v>374</v>
      </c>
      <c r="BN7" s="403"/>
      <c r="BO7" s="404" t="str" cm="1">
        <f t="array" aca="1" ref="BO7" ca="1">IF(INDIRECT("部屋別名称_"&amp;BM1)="","",INDIRECT("部屋別名称_"&amp;BM1))</f>
        <v/>
      </c>
      <c r="BP7" s="404"/>
      <c r="BQ7" s="404"/>
      <c r="BR7" s="404"/>
      <c r="BS7" s="405"/>
      <c r="BT7" s="102"/>
      <c r="BU7" s="102"/>
      <c r="BV7" s="402" t="s">
        <v>374</v>
      </c>
      <c r="BW7" s="403"/>
      <c r="BX7" s="404" t="str" cm="1">
        <f t="array" aca="1" ref="BX7" ca="1">IF(INDIRECT("部屋別名称_"&amp;BV1)="","",INDIRECT("部屋別名称_"&amp;BV1))</f>
        <v/>
      </c>
      <c r="BY7" s="404"/>
      <c r="BZ7" s="404"/>
      <c r="CA7" s="404"/>
      <c r="CB7" s="405"/>
      <c r="CE7" s="402" t="s">
        <v>374</v>
      </c>
      <c r="CF7" s="403"/>
      <c r="CG7" s="404" t="str" cm="1">
        <f t="array" aca="1" ref="CG7" ca="1">IF(INDIRECT("部屋別名称_"&amp;CE1)="","",INDIRECT("部屋別名称_"&amp;CE1))</f>
        <v/>
      </c>
      <c r="CH7" s="404"/>
      <c r="CI7" s="404"/>
      <c r="CJ7" s="404"/>
      <c r="CK7" s="405"/>
      <c r="CL7" s="102"/>
      <c r="CM7" s="102"/>
      <c r="CN7" s="402" t="s">
        <v>374</v>
      </c>
      <c r="CO7" s="403"/>
      <c r="CP7" s="404" t="str" cm="1">
        <f t="array" aca="1" ref="CP7" ca="1">IF(INDIRECT("部屋別名称_"&amp;CN1)="","",INDIRECT("部屋別名称_"&amp;CN1))</f>
        <v/>
      </c>
      <c r="CQ7" s="404"/>
      <c r="CR7" s="404"/>
      <c r="CS7" s="404"/>
      <c r="CT7" s="405"/>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45839</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45839</v>
      </c>
      <c r="L9" s="80"/>
      <c r="M9" s="81"/>
      <c r="N9" s="81"/>
      <c r="O9" s="82" t="str">
        <f ca="1">IF($K9="　","",IF(COUNT(L9:N9)=0,"-",SUM(L9:N9)))</f>
        <v>-</v>
      </c>
      <c r="P9" s="80"/>
      <c r="Q9" s="83" t="str">
        <f t="shared" ref="Q9:Q39" ca="1" si="3">IF($K9="　","",IF(COUNT(O9:P9)=0,"-",SUM(O9:P9)))</f>
        <v>-</v>
      </c>
      <c r="T9" s="76">
        <f t="shared" ref="T9:T39" ca="1" si="4">$B9</f>
        <v>45839</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45839</v>
      </c>
      <c r="AD9" s="110"/>
      <c r="AE9" s="111"/>
      <c r="AF9" s="112"/>
      <c r="AG9" s="113" t="str">
        <f ca="1">IF(AC9="　","",IF(COUNT(AD9:AF9)=0,"- ",SUM(AD9:AF9)))</f>
        <v xml:space="preserve">- </v>
      </c>
      <c r="AH9" s="114"/>
      <c r="AI9" s="115" t="str">
        <f ca="1">IF(AC9="　","",IF(COUNT(AG9:AH9)=0,"- ",SUM(AG9:AH9)))</f>
        <v xml:space="preserve">- </v>
      </c>
      <c r="AJ9" s="102"/>
      <c r="AK9" s="102"/>
      <c r="AL9" s="109">
        <f t="shared" ref="AL9:AL39" ca="1" si="8">$B9</f>
        <v>45839</v>
      </c>
      <c r="AM9" s="110"/>
      <c r="AN9" s="111"/>
      <c r="AO9" s="112"/>
      <c r="AP9" s="113" t="str">
        <f ca="1">IF(AL9="　","",IF(COUNT(AM9:AO9)=0,"- ",SUM(AM9:AO9)))</f>
        <v xml:space="preserve">- </v>
      </c>
      <c r="AQ9" s="114"/>
      <c r="AR9" s="115" t="str">
        <f ca="1">IF(AL9="　","",IF(COUNT(AP9:AQ9)=0,"- ",SUM(AP9:AQ9)))</f>
        <v xml:space="preserve">- </v>
      </c>
      <c r="AU9" s="109">
        <f ca="1">$B9</f>
        <v>45839</v>
      </c>
      <c r="AV9" s="110"/>
      <c r="AW9" s="111"/>
      <c r="AX9" s="112"/>
      <c r="AY9" s="113" t="str">
        <f ca="1">IF(AU9="　","",IF(COUNT(AV9:AX9)=0,"- ",SUM(AV9:AX9)))</f>
        <v xml:space="preserve">- </v>
      </c>
      <c r="AZ9" s="114"/>
      <c r="BA9" s="115" t="str">
        <f ca="1">IF(AU9="　","",IF(COUNT(AY9:AZ9)=0,"- ",SUM(AY9:AZ9)))</f>
        <v xml:space="preserve">- </v>
      </c>
      <c r="BB9" s="102"/>
      <c r="BC9" s="102"/>
      <c r="BD9" s="109">
        <f t="shared" ref="BD9:BD39" ca="1" si="9">$B9</f>
        <v>45839</v>
      </c>
      <c r="BE9" s="110"/>
      <c r="BF9" s="111"/>
      <c r="BG9" s="112"/>
      <c r="BH9" s="113" t="str">
        <f ca="1">IF(BD9="　","",IF(COUNT(BE9:BG9)=0,"- ",SUM(BE9:BG9)))</f>
        <v xml:space="preserve">- </v>
      </c>
      <c r="BI9" s="114"/>
      <c r="BJ9" s="115" t="str">
        <f ca="1">IF(BD9="　","",IF(COUNT(BH9:BI9)=0,"- ",SUM(BH9:BI9)))</f>
        <v xml:space="preserve">- </v>
      </c>
      <c r="BM9" s="109">
        <f ca="1">$B9</f>
        <v>45839</v>
      </c>
      <c r="BN9" s="110"/>
      <c r="BO9" s="111"/>
      <c r="BP9" s="112"/>
      <c r="BQ9" s="113" t="str">
        <f ca="1">IF(BM9="　","",IF(COUNT(BN9:BP9)=0,"- ",SUM(BN9:BP9)))</f>
        <v xml:space="preserve">- </v>
      </c>
      <c r="BR9" s="114"/>
      <c r="BS9" s="115" t="str">
        <f ca="1">IF(BM9="　","",IF(COUNT(BQ9:BR9)=0,"- ",SUM(BQ9:BR9)))</f>
        <v xml:space="preserve">- </v>
      </c>
      <c r="BT9" s="102"/>
      <c r="BU9" s="102"/>
      <c r="BV9" s="109">
        <f t="shared" ref="BV9:BV39" ca="1" si="10">$B9</f>
        <v>45839</v>
      </c>
      <c r="BW9" s="110"/>
      <c r="BX9" s="111"/>
      <c r="BY9" s="112"/>
      <c r="BZ9" s="113" t="str">
        <f ca="1">IF(BV9="　","",IF(COUNT(BW9:BY9)=0,"- ",SUM(BW9:BY9)))</f>
        <v xml:space="preserve">- </v>
      </c>
      <c r="CA9" s="114"/>
      <c r="CB9" s="115" t="str">
        <f ca="1">IF(BV9="　","",IF(COUNT(BZ9:CA9)=0,"- ",SUM(BZ9:CA9)))</f>
        <v xml:space="preserve">- </v>
      </c>
      <c r="CE9" s="109">
        <f ca="1">$B9</f>
        <v>45839</v>
      </c>
      <c r="CF9" s="110"/>
      <c r="CG9" s="111"/>
      <c r="CH9" s="112"/>
      <c r="CI9" s="113" t="str">
        <f ca="1">IF(CE9="　","",IF(COUNT(CF9:CH9)=0,"- ",SUM(CF9:CH9)))</f>
        <v xml:space="preserve">- </v>
      </c>
      <c r="CJ9" s="114"/>
      <c r="CK9" s="115" t="str">
        <f ca="1">IF(CE9="　","",IF(COUNT(CI9:CJ9)=0,"- ",SUM(CI9:CJ9)))</f>
        <v xml:space="preserve">- </v>
      </c>
      <c r="CL9" s="102"/>
      <c r="CM9" s="102"/>
      <c r="CN9" s="109">
        <f t="shared" ref="CN9:CN39" ca="1" si="11">$B9</f>
        <v>45839</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45840</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45840</v>
      </c>
      <c r="L10" s="84"/>
      <c r="M10" s="85"/>
      <c r="N10" s="85"/>
      <c r="O10" s="86" t="str">
        <f t="shared" ref="O10:O39" ca="1" si="13">IF($K10="　","",IF(COUNT(L10:N10)=0,"-",SUM(L10:N10)))</f>
        <v>-</v>
      </c>
      <c r="P10" s="84"/>
      <c r="Q10" s="87" t="str">
        <f t="shared" ca="1" si="3"/>
        <v>-</v>
      </c>
      <c r="T10" s="77">
        <f t="shared" ca="1" si="4"/>
        <v>45840</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45840</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45840</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45840</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45840</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45840</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45840</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45840</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45840</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45841</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45841</v>
      </c>
      <c r="L11" s="88"/>
      <c r="M11" s="89"/>
      <c r="N11" s="89"/>
      <c r="O11" s="90" t="str">
        <f t="shared" ca="1" si="13"/>
        <v>-</v>
      </c>
      <c r="P11" s="88"/>
      <c r="Q11" s="91" t="str">
        <f t="shared" ca="1" si="3"/>
        <v>-</v>
      </c>
      <c r="T11" s="78">
        <f t="shared" ca="1" si="4"/>
        <v>45841</v>
      </c>
      <c r="U11" s="90" t="str">
        <f t="shared" ca="1" si="14"/>
        <v>-</v>
      </c>
      <c r="V11" s="141" t="str">
        <f t="shared" ca="1" si="5"/>
        <v>-</v>
      </c>
      <c r="W11" s="141" t="str">
        <f t="shared" ca="1" si="5"/>
        <v>-</v>
      </c>
      <c r="X11" s="90" t="str">
        <f t="shared" ca="1" si="15"/>
        <v>-</v>
      </c>
      <c r="Y11" s="90" t="str">
        <f t="shared" ca="1" si="6"/>
        <v>-</v>
      </c>
      <c r="Z11" s="91" t="str">
        <f t="shared" ca="1" si="7"/>
        <v>-</v>
      </c>
      <c r="AC11" s="122">
        <f t="shared" ca="1" si="16"/>
        <v>45841</v>
      </c>
      <c r="AD11" s="123"/>
      <c r="AE11" s="124"/>
      <c r="AF11" s="125"/>
      <c r="AG11" s="115" t="str">
        <f t="shared" ca="1" si="17"/>
        <v xml:space="preserve">- </v>
      </c>
      <c r="AH11" s="126"/>
      <c r="AI11" s="115" t="str">
        <f t="shared" ca="1" si="18"/>
        <v xml:space="preserve">- </v>
      </c>
      <c r="AJ11" s="102"/>
      <c r="AK11" s="102"/>
      <c r="AL11" s="122">
        <f t="shared" ca="1" si="8"/>
        <v>45841</v>
      </c>
      <c r="AM11" s="123"/>
      <c r="AN11" s="124"/>
      <c r="AO11" s="125"/>
      <c r="AP11" s="115" t="str">
        <f t="shared" ca="1" si="19"/>
        <v xml:space="preserve">- </v>
      </c>
      <c r="AQ11" s="126"/>
      <c r="AR11" s="115" t="str">
        <f t="shared" ca="1" si="20"/>
        <v xml:space="preserve">- </v>
      </c>
      <c r="AU11" s="122">
        <f t="shared" ca="1" si="21"/>
        <v>45841</v>
      </c>
      <c r="AV11" s="123"/>
      <c r="AW11" s="124"/>
      <c r="AX11" s="125"/>
      <c r="AY11" s="115" t="str">
        <f t="shared" ca="1" si="22"/>
        <v xml:space="preserve">- </v>
      </c>
      <c r="AZ11" s="126"/>
      <c r="BA11" s="115" t="str">
        <f t="shared" ca="1" si="23"/>
        <v xml:space="preserve">- </v>
      </c>
      <c r="BB11" s="102"/>
      <c r="BC11" s="102"/>
      <c r="BD11" s="122">
        <f t="shared" ca="1" si="9"/>
        <v>45841</v>
      </c>
      <c r="BE11" s="123"/>
      <c r="BF11" s="124"/>
      <c r="BG11" s="125"/>
      <c r="BH11" s="115" t="str">
        <f t="shared" ca="1" si="24"/>
        <v xml:space="preserve">- </v>
      </c>
      <c r="BI11" s="126"/>
      <c r="BJ11" s="115" t="str">
        <f t="shared" ca="1" si="25"/>
        <v xml:space="preserve">- </v>
      </c>
      <c r="BM11" s="122">
        <f t="shared" ca="1" si="26"/>
        <v>45841</v>
      </c>
      <c r="BN11" s="123"/>
      <c r="BO11" s="124"/>
      <c r="BP11" s="125"/>
      <c r="BQ11" s="115" t="str">
        <f t="shared" ca="1" si="27"/>
        <v xml:space="preserve">- </v>
      </c>
      <c r="BR11" s="126"/>
      <c r="BS11" s="115" t="str">
        <f t="shared" ca="1" si="28"/>
        <v xml:space="preserve">- </v>
      </c>
      <c r="BT11" s="102"/>
      <c r="BU11" s="102"/>
      <c r="BV11" s="122">
        <f t="shared" ca="1" si="10"/>
        <v>45841</v>
      </c>
      <c r="BW11" s="123"/>
      <c r="BX11" s="124"/>
      <c r="BY11" s="125"/>
      <c r="BZ11" s="115" t="str">
        <f t="shared" ca="1" si="29"/>
        <v xml:space="preserve">- </v>
      </c>
      <c r="CA11" s="126"/>
      <c r="CB11" s="115" t="str">
        <f t="shared" ca="1" si="30"/>
        <v xml:space="preserve">- </v>
      </c>
      <c r="CE11" s="122">
        <f t="shared" ca="1" si="31"/>
        <v>45841</v>
      </c>
      <c r="CF11" s="123"/>
      <c r="CG11" s="124"/>
      <c r="CH11" s="125"/>
      <c r="CI11" s="115" t="str">
        <f t="shared" ca="1" si="32"/>
        <v xml:space="preserve">- </v>
      </c>
      <c r="CJ11" s="126"/>
      <c r="CK11" s="115" t="str">
        <f t="shared" ca="1" si="33"/>
        <v xml:space="preserve">- </v>
      </c>
      <c r="CL11" s="102"/>
      <c r="CM11" s="102"/>
      <c r="CN11" s="122">
        <f t="shared" ca="1" si="11"/>
        <v>45841</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45842</v>
      </c>
      <c r="C12" s="59" t="str">
        <f t="shared" ca="1" si="12"/>
        <v>-</v>
      </c>
      <c r="D12" s="60" t="str">
        <f t="shared" ca="1" si="0"/>
        <v>-</v>
      </c>
      <c r="E12" s="61" t="str">
        <f t="shared" ca="1" si="0"/>
        <v>-</v>
      </c>
      <c r="F12" s="62" t="str">
        <f t="shared" ca="1" si="37"/>
        <v>-</v>
      </c>
      <c r="G12" s="62" t="str">
        <f t="shared" ca="1" si="1"/>
        <v>-</v>
      </c>
      <c r="H12" s="63" t="str">
        <f t="shared" ca="1" si="38"/>
        <v>-</v>
      </c>
      <c r="K12" s="77">
        <f t="shared" ca="1" si="2"/>
        <v>45842</v>
      </c>
      <c r="L12" s="84"/>
      <c r="M12" s="85"/>
      <c r="N12" s="85"/>
      <c r="O12" s="86" t="str">
        <f t="shared" ca="1" si="13"/>
        <v>-</v>
      </c>
      <c r="P12" s="84"/>
      <c r="Q12" s="87" t="str">
        <f t="shared" ca="1" si="3"/>
        <v>-</v>
      </c>
      <c r="T12" s="77">
        <f t="shared" ca="1" si="4"/>
        <v>45842</v>
      </c>
      <c r="U12" s="86" t="str">
        <f t="shared" ca="1" si="14"/>
        <v>-</v>
      </c>
      <c r="V12" s="140" t="str">
        <f t="shared" ca="1" si="5"/>
        <v>-</v>
      </c>
      <c r="W12" s="140" t="str">
        <f t="shared" ca="1" si="5"/>
        <v>-</v>
      </c>
      <c r="X12" s="86" t="str">
        <f t="shared" ca="1" si="15"/>
        <v>-</v>
      </c>
      <c r="Y12" s="86" t="str">
        <f t="shared" ca="1" si="6"/>
        <v>-</v>
      </c>
      <c r="Z12" s="87" t="str">
        <f t="shared" ca="1" si="7"/>
        <v>-</v>
      </c>
      <c r="AC12" s="116">
        <f t="shared" ca="1" si="16"/>
        <v>45842</v>
      </c>
      <c r="AD12" s="117"/>
      <c r="AE12" s="118"/>
      <c r="AF12" s="119"/>
      <c r="AG12" s="120" t="str">
        <f t="shared" ca="1" si="17"/>
        <v xml:space="preserve">- </v>
      </c>
      <c r="AH12" s="121"/>
      <c r="AI12" s="120" t="str">
        <f t="shared" ca="1" si="18"/>
        <v xml:space="preserve">- </v>
      </c>
      <c r="AJ12" s="102"/>
      <c r="AK12" s="102"/>
      <c r="AL12" s="116">
        <f t="shared" ca="1" si="8"/>
        <v>45842</v>
      </c>
      <c r="AM12" s="117"/>
      <c r="AN12" s="118"/>
      <c r="AO12" s="119"/>
      <c r="AP12" s="120" t="str">
        <f t="shared" ca="1" si="19"/>
        <v xml:space="preserve">- </v>
      </c>
      <c r="AQ12" s="121"/>
      <c r="AR12" s="120" t="str">
        <f t="shared" ca="1" si="20"/>
        <v xml:space="preserve">- </v>
      </c>
      <c r="AU12" s="116">
        <f t="shared" ca="1" si="21"/>
        <v>45842</v>
      </c>
      <c r="AV12" s="117"/>
      <c r="AW12" s="118"/>
      <c r="AX12" s="119"/>
      <c r="AY12" s="120" t="str">
        <f t="shared" ca="1" si="22"/>
        <v xml:space="preserve">- </v>
      </c>
      <c r="AZ12" s="121"/>
      <c r="BA12" s="120" t="str">
        <f t="shared" ca="1" si="23"/>
        <v xml:space="preserve">- </v>
      </c>
      <c r="BB12" s="102"/>
      <c r="BC12" s="102"/>
      <c r="BD12" s="116">
        <f t="shared" ca="1" si="9"/>
        <v>45842</v>
      </c>
      <c r="BE12" s="117"/>
      <c r="BF12" s="118"/>
      <c r="BG12" s="119"/>
      <c r="BH12" s="120" t="str">
        <f t="shared" ca="1" si="24"/>
        <v xml:space="preserve">- </v>
      </c>
      <c r="BI12" s="121"/>
      <c r="BJ12" s="120" t="str">
        <f t="shared" ca="1" si="25"/>
        <v xml:space="preserve">- </v>
      </c>
      <c r="BM12" s="116">
        <f t="shared" ca="1" si="26"/>
        <v>45842</v>
      </c>
      <c r="BN12" s="117"/>
      <c r="BO12" s="118"/>
      <c r="BP12" s="119"/>
      <c r="BQ12" s="120" t="str">
        <f t="shared" ca="1" si="27"/>
        <v xml:space="preserve">- </v>
      </c>
      <c r="BR12" s="121"/>
      <c r="BS12" s="120" t="str">
        <f t="shared" ca="1" si="28"/>
        <v xml:space="preserve">- </v>
      </c>
      <c r="BT12" s="102"/>
      <c r="BU12" s="102"/>
      <c r="BV12" s="116">
        <f t="shared" ca="1" si="10"/>
        <v>45842</v>
      </c>
      <c r="BW12" s="117"/>
      <c r="BX12" s="118"/>
      <c r="BY12" s="119"/>
      <c r="BZ12" s="120" t="str">
        <f t="shared" ca="1" si="29"/>
        <v xml:space="preserve">- </v>
      </c>
      <c r="CA12" s="121"/>
      <c r="CB12" s="120" t="str">
        <f t="shared" ca="1" si="30"/>
        <v xml:space="preserve">- </v>
      </c>
      <c r="CE12" s="116">
        <f t="shared" ca="1" si="31"/>
        <v>45842</v>
      </c>
      <c r="CF12" s="117"/>
      <c r="CG12" s="118"/>
      <c r="CH12" s="119"/>
      <c r="CI12" s="120" t="str">
        <f t="shared" ca="1" si="32"/>
        <v xml:space="preserve">- </v>
      </c>
      <c r="CJ12" s="121"/>
      <c r="CK12" s="120" t="str">
        <f t="shared" ca="1" si="33"/>
        <v xml:space="preserve">- </v>
      </c>
      <c r="CL12" s="102"/>
      <c r="CM12" s="102"/>
      <c r="CN12" s="116">
        <f t="shared" ca="1" si="11"/>
        <v>45842</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45843</v>
      </c>
      <c r="C13" s="59" t="str">
        <f t="shared" ca="1" si="12"/>
        <v>-</v>
      </c>
      <c r="D13" s="60" t="str">
        <f t="shared" ca="1" si="0"/>
        <v>-</v>
      </c>
      <c r="E13" s="61" t="str">
        <f t="shared" ca="1" si="0"/>
        <v>-</v>
      </c>
      <c r="F13" s="62" t="str">
        <f t="shared" ca="1" si="37"/>
        <v>-</v>
      </c>
      <c r="G13" s="62" t="str">
        <f t="shared" ca="1" si="1"/>
        <v>-</v>
      </c>
      <c r="H13" s="63" t="str">
        <f t="shared" ca="1" si="38"/>
        <v>-</v>
      </c>
      <c r="K13" s="78">
        <f t="shared" ca="1" si="2"/>
        <v>45843</v>
      </c>
      <c r="L13" s="88"/>
      <c r="M13" s="89"/>
      <c r="N13" s="89"/>
      <c r="O13" s="90" t="str">
        <f t="shared" ca="1" si="13"/>
        <v>-</v>
      </c>
      <c r="P13" s="88"/>
      <c r="Q13" s="91" t="str">
        <f t="shared" ca="1" si="3"/>
        <v>-</v>
      </c>
      <c r="T13" s="78">
        <f t="shared" ca="1" si="4"/>
        <v>45843</v>
      </c>
      <c r="U13" s="90" t="str">
        <f t="shared" ca="1" si="14"/>
        <v>-</v>
      </c>
      <c r="V13" s="141" t="str">
        <f t="shared" ca="1" si="5"/>
        <v>-</v>
      </c>
      <c r="W13" s="141" t="str">
        <f t="shared" ca="1" si="5"/>
        <v>-</v>
      </c>
      <c r="X13" s="90" t="str">
        <f t="shared" ca="1" si="15"/>
        <v>-</v>
      </c>
      <c r="Y13" s="90" t="str">
        <f t="shared" ca="1" si="6"/>
        <v>-</v>
      </c>
      <c r="Z13" s="91" t="str">
        <f t="shared" ca="1" si="7"/>
        <v>-</v>
      </c>
      <c r="AC13" s="122">
        <f t="shared" ca="1" si="16"/>
        <v>45843</v>
      </c>
      <c r="AD13" s="123"/>
      <c r="AE13" s="124"/>
      <c r="AF13" s="125"/>
      <c r="AG13" s="115" t="str">
        <f t="shared" ca="1" si="17"/>
        <v xml:space="preserve">- </v>
      </c>
      <c r="AH13" s="126"/>
      <c r="AI13" s="115" t="str">
        <f t="shared" ca="1" si="18"/>
        <v xml:space="preserve">- </v>
      </c>
      <c r="AJ13" s="102"/>
      <c r="AK13" s="102"/>
      <c r="AL13" s="122">
        <f t="shared" ca="1" si="8"/>
        <v>45843</v>
      </c>
      <c r="AM13" s="123"/>
      <c r="AN13" s="124"/>
      <c r="AO13" s="125"/>
      <c r="AP13" s="115" t="str">
        <f t="shared" ca="1" si="19"/>
        <v xml:space="preserve">- </v>
      </c>
      <c r="AQ13" s="126"/>
      <c r="AR13" s="115" t="str">
        <f t="shared" ca="1" si="20"/>
        <v xml:space="preserve">- </v>
      </c>
      <c r="AU13" s="122">
        <f t="shared" ca="1" si="21"/>
        <v>45843</v>
      </c>
      <c r="AV13" s="123"/>
      <c r="AW13" s="124"/>
      <c r="AX13" s="125"/>
      <c r="AY13" s="115" t="str">
        <f t="shared" ca="1" si="22"/>
        <v xml:space="preserve">- </v>
      </c>
      <c r="AZ13" s="126"/>
      <c r="BA13" s="115" t="str">
        <f t="shared" ca="1" si="23"/>
        <v xml:space="preserve">- </v>
      </c>
      <c r="BB13" s="102"/>
      <c r="BC13" s="102"/>
      <c r="BD13" s="122">
        <f t="shared" ca="1" si="9"/>
        <v>45843</v>
      </c>
      <c r="BE13" s="123"/>
      <c r="BF13" s="124"/>
      <c r="BG13" s="125"/>
      <c r="BH13" s="115" t="str">
        <f t="shared" ca="1" si="24"/>
        <v xml:space="preserve">- </v>
      </c>
      <c r="BI13" s="126"/>
      <c r="BJ13" s="115" t="str">
        <f t="shared" ca="1" si="25"/>
        <v xml:space="preserve">- </v>
      </c>
      <c r="BM13" s="122">
        <f t="shared" ca="1" si="26"/>
        <v>45843</v>
      </c>
      <c r="BN13" s="123"/>
      <c r="BO13" s="124"/>
      <c r="BP13" s="125"/>
      <c r="BQ13" s="115" t="str">
        <f t="shared" ca="1" si="27"/>
        <v xml:space="preserve">- </v>
      </c>
      <c r="BR13" s="126"/>
      <c r="BS13" s="115" t="str">
        <f t="shared" ca="1" si="28"/>
        <v xml:space="preserve">- </v>
      </c>
      <c r="BT13" s="102"/>
      <c r="BU13" s="102"/>
      <c r="BV13" s="122">
        <f t="shared" ca="1" si="10"/>
        <v>45843</v>
      </c>
      <c r="BW13" s="123"/>
      <c r="BX13" s="124"/>
      <c r="BY13" s="125"/>
      <c r="BZ13" s="115" t="str">
        <f t="shared" ca="1" si="29"/>
        <v xml:space="preserve">- </v>
      </c>
      <c r="CA13" s="126"/>
      <c r="CB13" s="115" t="str">
        <f t="shared" ca="1" si="30"/>
        <v xml:space="preserve">- </v>
      </c>
      <c r="CE13" s="122">
        <f t="shared" ca="1" si="31"/>
        <v>45843</v>
      </c>
      <c r="CF13" s="123"/>
      <c r="CG13" s="124"/>
      <c r="CH13" s="125"/>
      <c r="CI13" s="115" t="str">
        <f t="shared" ca="1" si="32"/>
        <v xml:space="preserve">- </v>
      </c>
      <c r="CJ13" s="126"/>
      <c r="CK13" s="115" t="str">
        <f t="shared" ca="1" si="33"/>
        <v xml:space="preserve">- </v>
      </c>
      <c r="CL13" s="102"/>
      <c r="CM13" s="102"/>
      <c r="CN13" s="122">
        <f t="shared" ca="1" si="11"/>
        <v>45843</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45844</v>
      </c>
      <c r="C14" s="59" t="str">
        <f t="shared" ca="1" si="12"/>
        <v>-</v>
      </c>
      <c r="D14" s="60" t="str">
        <f t="shared" ca="1" si="0"/>
        <v>-</v>
      </c>
      <c r="E14" s="61" t="str">
        <f t="shared" ca="1" si="0"/>
        <v>-</v>
      </c>
      <c r="F14" s="62" t="str">
        <f t="shared" ca="1" si="37"/>
        <v>-</v>
      </c>
      <c r="G14" s="62" t="str">
        <f t="shared" ca="1" si="1"/>
        <v>-</v>
      </c>
      <c r="H14" s="63" t="str">
        <f t="shared" ca="1" si="38"/>
        <v>-</v>
      </c>
      <c r="K14" s="77">
        <f t="shared" ca="1" si="2"/>
        <v>45844</v>
      </c>
      <c r="L14" s="84"/>
      <c r="M14" s="85"/>
      <c r="N14" s="85"/>
      <c r="O14" s="86" t="str">
        <f t="shared" ca="1" si="13"/>
        <v>-</v>
      </c>
      <c r="P14" s="84"/>
      <c r="Q14" s="87" t="str">
        <f t="shared" ca="1" si="3"/>
        <v>-</v>
      </c>
      <c r="T14" s="77">
        <f t="shared" ca="1" si="4"/>
        <v>45844</v>
      </c>
      <c r="U14" s="86" t="str">
        <f t="shared" ca="1" si="14"/>
        <v>-</v>
      </c>
      <c r="V14" s="140" t="str">
        <f t="shared" ca="1" si="5"/>
        <v>-</v>
      </c>
      <c r="W14" s="140" t="str">
        <f t="shared" ca="1" si="5"/>
        <v>-</v>
      </c>
      <c r="X14" s="86" t="str">
        <f t="shared" ca="1" si="15"/>
        <v>-</v>
      </c>
      <c r="Y14" s="86" t="str">
        <f t="shared" ca="1" si="6"/>
        <v>-</v>
      </c>
      <c r="Z14" s="87" t="str">
        <f t="shared" ca="1" si="7"/>
        <v>-</v>
      </c>
      <c r="AC14" s="116">
        <f t="shared" ca="1" si="16"/>
        <v>45844</v>
      </c>
      <c r="AD14" s="117"/>
      <c r="AE14" s="118"/>
      <c r="AF14" s="119"/>
      <c r="AG14" s="120" t="str">
        <f t="shared" ca="1" si="17"/>
        <v xml:space="preserve">- </v>
      </c>
      <c r="AH14" s="121"/>
      <c r="AI14" s="120" t="str">
        <f t="shared" ca="1" si="18"/>
        <v xml:space="preserve">- </v>
      </c>
      <c r="AJ14" s="102"/>
      <c r="AK14" s="102"/>
      <c r="AL14" s="116">
        <f t="shared" ca="1" si="8"/>
        <v>45844</v>
      </c>
      <c r="AM14" s="117"/>
      <c r="AN14" s="118"/>
      <c r="AO14" s="119"/>
      <c r="AP14" s="120" t="str">
        <f t="shared" ca="1" si="19"/>
        <v xml:space="preserve">- </v>
      </c>
      <c r="AQ14" s="121"/>
      <c r="AR14" s="120" t="str">
        <f t="shared" ca="1" si="20"/>
        <v xml:space="preserve">- </v>
      </c>
      <c r="AU14" s="116">
        <f t="shared" ca="1" si="21"/>
        <v>45844</v>
      </c>
      <c r="AV14" s="117"/>
      <c r="AW14" s="118"/>
      <c r="AX14" s="119"/>
      <c r="AY14" s="120" t="str">
        <f t="shared" ca="1" si="22"/>
        <v xml:space="preserve">- </v>
      </c>
      <c r="AZ14" s="121"/>
      <c r="BA14" s="120" t="str">
        <f t="shared" ca="1" si="23"/>
        <v xml:space="preserve">- </v>
      </c>
      <c r="BB14" s="102"/>
      <c r="BC14" s="102"/>
      <c r="BD14" s="116">
        <f t="shared" ca="1" si="9"/>
        <v>45844</v>
      </c>
      <c r="BE14" s="117"/>
      <c r="BF14" s="118"/>
      <c r="BG14" s="119"/>
      <c r="BH14" s="120" t="str">
        <f t="shared" ca="1" si="24"/>
        <v xml:space="preserve">- </v>
      </c>
      <c r="BI14" s="121"/>
      <c r="BJ14" s="120" t="str">
        <f t="shared" ca="1" si="25"/>
        <v xml:space="preserve">- </v>
      </c>
      <c r="BM14" s="116">
        <f t="shared" ca="1" si="26"/>
        <v>45844</v>
      </c>
      <c r="BN14" s="117"/>
      <c r="BO14" s="118"/>
      <c r="BP14" s="119"/>
      <c r="BQ14" s="120" t="str">
        <f t="shared" ca="1" si="27"/>
        <v xml:space="preserve">- </v>
      </c>
      <c r="BR14" s="121"/>
      <c r="BS14" s="120" t="str">
        <f t="shared" ca="1" si="28"/>
        <v xml:space="preserve">- </v>
      </c>
      <c r="BT14" s="102"/>
      <c r="BU14" s="102"/>
      <c r="BV14" s="116">
        <f t="shared" ca="1" si="10"/>
        <v>45844</v>
      </c>
      <c r="BW14" s="117"/>
      <c r="BX14" s="118"/>
      <c r="BY14" s="119"/>
      <c r="BZ14" s="120" t="str">
        <f t="shared" ca="1" si="29"/>
        <v xml:space="preserve">- </v>
      </c>
      <c r="CA14" s="121"/>
      <c r="CB14" s="120" t="str">
        <f t="shared" ca="1" si="30"/>
        <v xml:space="preserve">- </v>
      </c>
      <c r="CE14" s="116">
        <f t="shared" ca="1" si="31"/>
        <v>45844</v>
      </c>
      <c r="CF14" s="117"/>
      <c r="CG14" s="118"/>
      <c r="CH14" s="119"/>
      <c r="CI14" s="120" t="str">
        <f t="shared" ca="1" si="32"/>
        <v xml:space="preserve">- </v>
      </c>
      <c r="CJ14" s="121"/>
      <c r="CK14" s="120" t="str">
        <f t="shared" ca="1" si="33"/>
        <v xml:space="preserve">- </v>
      </c>
      <c r="CL14" s="102"/>
      <c r="CM14" s="102"/>
      <c r="CN14" s="116">
        <f t="shared" ca="1" si="11"/>
        <v>45844</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45845</v>
      </c>
      <c r="C15" s="59" t="str">
        <f t="shared" ca="1" si="12"/>
        <v>-</v>
      </c>
      <c r="D15" s="60" t="str">
        <f t="shared" ca="1" si="0"/>
        <v>-</v>
      </c>
      <c r="E15" s="61" t="str">
        <f t="shared" ca="1" si="0"/>
        <v>-</v>
      </c>
      <c r="F15" s="62" t="str">
        <f t="shared" ca="1" si="37"/>
        <v>-</v>
      </c>
      <c r="G15" s="62" t="str">
        <f t="shared" ca="1" si="1"/>
        <v>-</v>
      </c>
      <c r="H15" s="63" t="str">
        <f t="shared" ca="1" si="38"/>
        <v>-</v>
      </c>
      <c r="K15" s="78">
        <f t="shared" ca="1" si="2"/>
        <v>45845</v>
      </c>
      <c r="L15" s="88"/>
      <c r="M15" s="89"/>
      <c r="N15" s="89"/>
      <c r="O15" s="90" t="str">
        <f t="shared" ca="1" si="13"/>
        <v>-</v>
      </c>
      <c r="P15" s="88"/>
      <c r="Q15" s="91" t="str">
        <f t="shared" ca="1" si="3"/>
        <v>-</v>
      </c>
      <c r="T15" s="78">
        <f t="shared" ca="1" si="4"/>
        <v>45845</v>
      </c>
      <c r="U15" s="90" t="str">
        <f t="shared" ca="1" si="14"/>
        <v>-</v>
      </c>
      <c r="V15" s="141" t="str">
        <f t="shared" ca="1" si="5"/>
        <v>-</v>
      </c>
      <c r="W15" s="141" t="str">
        <f t="shared" ca="1" si="5"/>
        <v>-</v>
      </c>
      <c r="X15" s="90" t="str">
        <f t="shared" ca="1" si="15"/>
        <v>-</v>
      </c>
      <c r="Y15" s="90" t="str">
        <f t="shared" ca="1" si="6"/>
        <v>-</v>
      </c>
      <c r="Z15" s="91" t="str">
        <f t="shared" ca="1" si="7"/>
        <v>-</v>
      </c>
      <c r="AC15" s="122">
        <f t="shared" ca="1" si="16"/>
        <v>45845</v>
      </c>
      <c r="AD15" s="123"/>
      <c r="AE15" s="124"/>
      <c r="AF15" s="125"/>
      <c r="AG15" s="115" t="str">
        <f t="shared" ca="1" si="17"/>
        <v xml:space="preserve">- </v>
      </c>
      <c r="AH15" s="126"/>
      <c r="AI15" s="115" t="str">
        <f t="shared" ca="1" si="18"/>
        <v xml:space="preserve">- </v>
      </c>
      <c r="AJ15" s="102"/>
      <c r="AK15" s="102"/>
      <c r="AL15" s="122">
        <f t="shared" ca="1" si="8"/>
        <v>45845</v>
      </c>
      <c r="AM15" s="123"/>
      <c r="AN15" s="124"/>
      <c r="AO15" s="125"/>
      <c r="AP15" s="115" t="str">
        <f t="shared" ca="1" si="19"/>
        <v xml:space="preserve">- </v>
      </c>
      <c r="AQ15" s="126"/>
      <c r="AR15" s="115" t="str">
        <f t="shared" ca="1" si="20"/>
        <v xml:space="preserve">- </v>
      </c>
      <c r="AU15" s="122">
        <f t="shared" ca="1" si="21"/>
        <v>45845</v>
      </c>
      <c r="AV15" s="123"/>
      <c r="AW15" s="124"/>
      <c r="AX15" s="125"/>
      <c r="AY15" s="115" t="str">
        <f t="shared" ca="1" si="22"/>
        <v xml:space="preserve">- </v>
      </c>
      <c r="AZ15" s="126"/>
      <c r="BA15" s="115" t="str">
        <f t="shared" ca="1" si="23"/>
        <v xml:space="preserve">- </v>
      </c>
      <c r="BB15" s="102"/>
      <c r="BC15" s="102"/>
      <c r="BD15" s="122">
        <f t="shared" ca="1" si="9"/>
        <v>45845</v>
      </c>
      <c r="BE15" s="123"/>
      <c r="BF15" s="124"/>
      <c r="BG15" s="125"/>
      <c r="BH15" s="115" t="str">
        <f t="shared" ca="1" si="24"/>
        <v xml:space="preserve">- </v>
      </c>
      <c r="BI15" s="126"/>
      <c r="BJ15" s="115" t="str">
        <f t="shared" ca="1" si="25"/>
        <v xml:space="preserve">- </v>
      </c>
      <c r="BM15" s="122">
        <f t="shared" ca="1" si="26"/>
        <v>45845</v>
      </c>
      <c r="BN15" s="123"/>
      <c r="BO15" s="124"/>
      <c r="BP15" s="125"/>
      <c r="BQ15" s="115" t="str">
        <f t="shared" ca="1" si="27"/>
        <v xml:space="preserve">- </v>
      </c>
      <c r="BR15" s="126"/>
      <c r="BS15" s="115" t="str">
        <f t="shared" ca="1" si="28"/>
        <v xml:space="preserve">- </v>
      </c>
      <c r="BT15" s="102"/>
      <c r="BU15" s="102"/>
      <c r="BV15" s="122">
        <f t="shared" ca="1" si="10"/>
        <v>45845</v>
      </c>
      <c r="BW15" s="123"/>
      <c r="BX15" s="124"/>
      <c r="BY15" s="125"/>
      <c r="BZ15" s="115" t="str">
        <f t="shared" ca="1" si="29"/>
        <v xml:space="preserve">- </v>
      </c>
      <c r="CA15" s="126"/>
      <c r="CB15" s="115" t="str">
        <f t="shared" ca="1" si="30"/>
        <v xml:space="preserve">- </v>
      </c>
      <c r="CE15" s="122">
        <f t="shared" ca="1" si="31"/>
        <v>45845</v>
      </c>
      <c r="CF15" s="123"/>
      <c r="CG15" s="124"/>
      <c r="CH15" s="125"/>
      <c r="CI15" s="115" t="str">
        <f t="shared" ca="1" si="32"/>
        <v xml:space="preserve">- </v>
      </c>
      <c r="CJ15" s="126"/>
      <c r="CK15" s="115" t="str">
        <f t="shared" ca="1" si="33"/>
        <v xml:space="preserve">- </v>
      </c>
      <c r="CL15" s="102"/>
      <c r="CM15" s="102"/>
      <c r="CN15" s="122">
        <f t="shared" ca="1" si="11"/>
        <v>45845</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45846</v>
      </c>
      <c r="C16" s="59" t="str">
        <f t="shared" ca="1" si="12"/>
        <v>-</v>
      </c>
      <c r="D16" s="60" t="str">
        <f t="shared" ca="1" si="0"/>
        <v>-</v>
      </c>
      <c r="E16" s="61" t="str">
        <f t="shared" ca="1" si="0"/>
        <v>-</v>
      </c>
      <c r="F16" s="62" t="str">
        <f t="shared" ca="1" si="37"/>
        <v>-</v>
      </c>
      <c r="G16" s="62" t="str">
        <f t="shared" ca="1" si="1"/>
        <v>-</v>
      </c>
      <c r="H16" s="63" t="str">
        <f t="shared" ca="1" si="38"/>
        <v>-</v>
      </c>
      <c r="K16" s="77">
        <f t="shared" ca="1" si="2"/>
        <v>45846</v>
      </c>
      <c r="L16" s="84"/>
      <c r="M16" s="85"/>
      <c r="N16" s="85"/>
      <c r="O16" s="86" t="str">
        <f t="shared" ca="1" si="13"/>
        <v>-</v>
      </c>
      <c r="P16" s="84"/>
      <c r="Q16" s="87" t="str">
        <f t="shared" ca="1" si="3"/>
        <v>-</v>
      </c>
      <c r="T16" s="77">
        <f t="shared" ca="1" si="4"/>
        <v>45846</v>
      </c>
      <c r="U16" s="86" t="str">
        <f t="shared" ca="1" si="14"/>
        <v>-</v>
      </c>
      <c r="V16" s="140" t="str">
        <f t="shared" ca="1" si="5"/>
        <v>-</v>
      </c>
      <c r="W16" s="140" t="str">
        <f t="shared" ca="1" si="5"/>
        <v>-</v>
      </c>
      <c r="X16" s="86" t="str">
        <f t="shared" ca="1" si="15"/>
        <v>-</v>
      </c>
      <c r="Y16" s="86" t="str">
        <f t="shared" ca="1" si="6"/>
        <v>-</v>
      </c>
      <c r="Z16" s="87" t="str">
        <f t="shared" ca="1" si="7"/>
        <v>-</v>
      </c>
      <c r="AC16" s="116">
        <f t="shared" ca="1" si="16"/>
        <v>45846</v>
      </c>
      <c r="AD16" s="117"/>
      <c r="AE16" s="118"/>
      <c r="AF16" s="119"/>
      <c r="AG16" s="120" t="str">
        <f t="shared" ca="1" si="17"/>
        <v xml:space="preserve">- </v>
      </c>
      <c r="AH16" s="121"/>
      <c r="AI16" s="120" t="str">
        <f t="shared" ca="1" si="18"/>
        <v xml:space="preserve">- </v>
      </c>
      <c r="AJ16" s="102"/>
      <c r="AK16" s="102"/>
      <c r="AL16" s="116">
        <f t="shared" ca="1" si="8"/>
        <v>45846</v>
      </c>
      <c r="AM16" s="117"/>
      <c r="AN16" s="118"/>
      <c r="AO16" s="119"/>
      <c r="AP16" s="120" t="str">
        <f t="shared" ca="1" si="19"/>
        <v xml:space="preserve">- </v>
      </c>
      <c r="AQ16" s="121"/>
      <c r="AR16" s="120" t="str">
        <f t="shared" ca="1" si="20"/>
        <v xml:space="preserve">- </v>
      </c>
      <c r="AU16" s="116">
        <f t="shared" ca="1" si="21"/>
        <v>45846</v>
      </c>
      <c r="AV16" s="117"/>
      <c r="AW16" s="118"/>
      <c r="AX16" s="119"/>
      <c r="AY16" s="120" t="str">
        <f t="shared" ca="1" si="22"/>
        <v xml:space="preserve">- </v>
      </c>
      <c r="AZ16" s="121"/>
      <c r="BA16" s="120" t="str">
        <f t="shared" ca="1" si="23"/>
        <v xml:space="preserve">- </v>
      </c>
      <c r="BB16" s="102"/>
      <c r="BC16" s="102"/>
      <c r="BD16" s="116">
        <f t="shared" ca="1" si="9"/>
        <v>45846</v>
      </c>
      <c r="BE16" s="117"/>
      <c r="BF16" s="118"/>
      <c r="BG16" s="119"/>
      <c r="BH16" s="120" t="str">
        <f t="shared" ca="1" si="24"/>
        <v xml:space="preserve">- </v>
      </c>
      <c r="BI16" s="121"/>
      <c r="BJ16" s="120" t="str">
        <f t="shared" ca="1" si="25"/>
        <v xml:space="preserve">- </v>
      </c>
      <c r="BM16" s="116">
        <f t="shared" ca="1" si="26"/>
        <v>45846</v>
      </c>
      <c r="BN16" s="117"/>
      <c r="BO16" s="118"/>
      <c r="BP16" s="119"/>
      <c r="BQ16" s="120" t="str">
        <f t="shared" ca="1" si="27"/>
        <v xml:space="preserve">- </v>
      </c>
      <c r="BR16" s="121"/>
      <c r="BS16" s="120" t="str">
        <f t="shared" ca="1" si="28"/>
        <v xml:space="preserve">- </v>
      </c>
      <c r="BT16" s="102"/>
      <c r="BU16" s="102"/>
      <c r="BV16" s="116">
        <f t="shared" ca="1" si="10"/>
        <v>45846</v>
      </c>
      <c r="BW16" s="117"/>
      <c r="BX16" s="118"/>
      <c r="BY16" s="119"/>
      <c r="BZ16" s="120" t="str">
        <f t="shared" ca="1" si="29"/>
        <v xml:space="preserve">- </v>
      </c>
      <c r="CA16" s="121"/>
      <c r="CB16" s="120" t="str">
        <f t="shared" ca="1" si="30"/>
        <v xml:space="preserve">- </v>
      </c>
      <c r="CE16" s="116">
        <f t="shared" ca="1" si="31"/>
        <v>45846</v>
      </c>
      <c r="CF16" s="117"/>
      <c r="CG16" s="118"/>
      <c r="CH16" s="119"/>
      <c r="CI16" s="120" t="str">
        <f t="shared" ca="1" si="32"/>
        <v xml:space="preserve">- </v>
      </c>
      <c r="CJ16" s="121"/>
      <c r="CK16" s="120" t="str">
        <f t="shared" ca="1" si="33"/>
        <v xml:space="preserve">- </v>
      </c>
      <c r="CL16" s="102"/>
      <c r="CM16" s="102"/>
      <c r="CN16" s="116">
        <f t="shared" ca="1" si="11"/>
        <v>45846</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45847</v>
      </c>
      <c r="C17" s="59" t="str">
        <f t="shared" ca="1" si="12"/>
        <v>-</v>
      </c>
      <c r="D17" s="60" t="str">
        <f t="shared" ca="1" si="0"/>
        <v>-</v>
      </c>
      <c r="E17" s="61" t="str">
        <f t="shared" ca="1" si="0"/>
        <v>-</v>
      </c>
      <c r="F17" s="62" t="str">
        <f t="shared" ca="1" si="37"/>
        <v>-</v>
      </c>
      <c r="G17" s="62" t="str">
        <f t="shared" ca="1" si="1"/>
        <v>-</v>
      </c>
      <c r="H17" s="63" t="str">
        <f t="shared" ca="1" si="38"/>
        <v>-</v>
      </c>
      <c r="K17" s="78">
        <f t="shared" ca="1" si="2"/>
        <v>45847</v>
      </c>
      <c r="L17" s="88"/>
      <c r="M17" s="89"/>
      <c r="N17" s="89"/>
      <c r="O17" s="90" t="str">
        <f t="shared" ca="1" si="13"/>
        <v>-</v>
      </c>
      <c r="P17" s="88"/>
      <c r="Q17" s="91" t="str">
        <f t="shared" ca="1" si="3"/>
        <v>-</v>
      </c>
      <c r="T17" s="78">
        <f t="shared" ca="1" si="4"/>
        <v>45847</v>
      </c>
      <c r="U17" s="90" t="str">
        <f t="shared" ca="1" si="14"/>
        <v>-</v>
      </c>
      <c r="V17" s="141" t="str">
        <f t="shared" ca="1" si="5"/>
        <v>-</v>
      </c>
      <c r="W17" s="141" t="str">
        <f t="shared" ca="1" si="5"/>
        <v>-</v>
      </c>
      <c r="X17" s="90" t="str">
        <f t="shared" ca="1" si="15"/>
        <v>-</v>
      </c>
      <c r="Y17" s="90" t="str">
        <f t="shared" ca="1" si="6"/>
        <v>-</v>
      </c>
      <c r="Z17" s="91" t="str">
        <f t="shared" ca="1" si="7"/>
        <v>-</v>
      </c>
      <c r="AC17" s="122">
        <f t="shared" ca="1" si="16"/>
        <v>45847</v>
      </c>
      <c r="AD17" s="123"/>
      <c r="AE17" s="124"/>
      <c r="AF17" s="125"/>
      <c r="AG17" s="115" t="str">
        <f t="shared" ca="1" si="17"/>
        <v xml:space="preserve">- </v>
      </c>
      <c r="AH17" s="126"/>
      <c r="AI17" s="115" t="str">
        <f t="shared" ca="1" si="18"/>
        <v xml:space="preserve">- </v>
      </c>
      <c r="AJ17" s="102"/>
      <c r="AK17" s="102"/>
      <c r="AL17" s="122">
        <f t="shared" ca="1" si="8"/>
        <v>45847</v>
      </c>
      <c r="AM17" s="123"/>
      <c r="AN17" s="124"/>
      <c r="AO17" s="125"/>
      <c r="AP17" s="115" t="str">
        <f t="shared" ca="1" si="19"/>
        <v xml:space="preserve">- </v>
      </c>
      <c r="AQ17" s="126"/>
      <c r="AR17" s="115" t="str">
        <f t="shared" ca="1" si="20"/>
        <v xml:space="preserve">- </v>
      </c>
      <c r="AU17" s="122">
        <f t="shared" ca="1" si="21"/>
        <v>45847</v>
      </c>
      <c r="AV17" s="123"/>
      <c r="AW17" s="124"/>
      <c r="AX17" s="125"/>
      <c r="AY17" s="115" t="str">
        <f t="shared" ca="1" si="22"/>
        <v xml:space="preserve">- </v>
      </c>
      <c r="AZ17" s="126"/>
      <c r="BA17" s="115" t="str">
        <f t="shared" ca="1" si="23"/>
        <v xml:space="preserve">- </v>
      </c>
      <c r="BB17" s="102"/>
      <c r="BC17" s="102"/>
      <c r="BD17" s="122">
        <f t="shared" ca="1" si="9"/>
        <v>45847</v>
      </c>
      <c r="BE17" s="123"/>
      <c r="BF17" s="124"/>
      <c r="BG17" s="125"/>
      <c r="BH17" s="115" t="str">
        <f t="shared" ca="1" si="24"/>
        <v xml:space="preserve">- </v>
      </c>
      <c r="BI17" s="126"/>
      <c r="BJ17" s="115" t="str">
        <f t="shared" ca="1" si="25"/>
        <v xml:space="preserve">- </v>
      </c>
      <c r="BM17" s="122">
        <f t="shared" ca="1" si="26"/>
        <v>45847</v>
      </c>
      <c r="BN17" s="123"/>
      <c r="BO17" s="124"/>
      <c r="BP17" s="125"/>
      <c r="BQ17" s="115" t="str">
        <f t="shared" ca="1" si="27"/>
        <v xml:space="preserve">- </v>
      </c>
      <c r="BR17" s="126"/>
      <c r="BS17" s="115" t="str">
        <f t="shared" ca="1" si="28"/>
        <v xml:space="preserve">- </v>
      </c>
      <c r="BT17" s="102"/>
      <c r="BU17" s="102"/>
      <c r="BV17" s="122">
        <f t="shared" ca="1" si="10"/>
        <v>45847</v>
      </c>
      <c r="BW17" s="123"/>
      <c r="BX17" s="124"/>
      <c r="BY17" s="125"/>
      <c r="BZ17" s="115" t="str">
        <f t="shared" ca="1" si="29"/>
        <v xml:space="preserve">- </v>
      </c>
      <c r="CA17" s="126"/>
      <c r="CB17" s="115" t="str">
        <f t="shared" ca="1" si="30"/>
        <v xml:space="preserve">- </v>
      </c>
      <c r="CE17" s="122">
        <f t="shared" ca="1" si="31"/>
        <v>45847</v>
      </c>
      <c r="CF17" s="123"/>
      <c r="CG17" s="124"/>
      <c r="CH17" s="125"/>
      <c r="CI17" s="115" t="str">
        <f t="shared" ca="1" si="32"/>
        <v xml:space="preserve">- </v>
      </c>
      <c r="CJ17" s="126"/>
      <c r="CK17" s="115" t="str">
        <f t="shared" ca="1" si="33"/>
        <v xml:space="preserve">- </v>
      </c>
      <c r="CL17" s="102"/>
      <c r="CM17" s="102"/>
      <c r="CN17" s="122">
        <f t="shared" ca="1" si="11"/>
        <v>45847</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45848</v>
      </c>
      <c r="C18" s="59" t="str">
        <f t="shared" ca="1" si="12"/>
        <v>-</v>
      </c>
      <c r="D18" s="60" t="str">
        <f t="shared" ca="1" si="0"/>
        <v>-</v>
      </c>
      <c r="E18" s="61" t="str">
        <f t="shared" ca="1" si="0"/>
        <v>-</v>
      </c>
      <c r="F18" s="62" t="str">
        <f t="shared" ca="1" si="37"/>
        <v>-</v>
      </c>
      <c r="G18" s="62" t="str">
        <f t="shared" ca="1" si="1"/>
        <v>-</v>
      </c>
      <c r="H18" s="63" t="str">
        <f t="shared" ca="1" si="38"/>
        <v>-</v>
      </c>
      <c r="K18" s="77">
        <f t="shared" ca="1" si="2"/>
        <v>45848</v>
      </c>
      <c r="L18" s="84"/>
      <c r="M18" s="85"/>
      <c r="N18" s="85"/>
      <c r="O18" s="86" t="str">
        <f t="shared" ca="1" si="13"/>
        <v>-</v>
      </c>
      <c r="P18" s="84"/>
      <c r="Q18" s="87" t="str">
        <f t="shared" ca="1" si="3"/>
        <v>-</v>
      </c>
      <c r="T18" s="77">
        <f t="shared" ca="1" si="4"/>
        <v>45848</v>
      </c>
      <c r="U18" s="86" t="str">
        <f t="shared" ca="1" si="14"/>
        <v>-</v>
      </c>
      <c r="V18" s="140" t="str">
        <f t="shared" ca="1" si="5"/>
        <v>-</v>
      </c>
      <c r="W18" s="140" t="str">
        <f t="shared" ca="1" si="5"/>
        <v>-</v>
      </c>
      <c r="X18" s="86" t="str">
        <f t="shared" ca="1" si="15"/>
        <v>-</v>
      </c>
      <c r="Y18" s="86" t="str">
        <f t="shared" ca="1" si="6"/>
        <v>-</v>
      </c>
      <c r="Z18" s="87" t="str">
        <f t="shared" ca="1" si="7"/>
        <v>-</v>
      </c>
      <c r="AC18" s="116">
        <f t="shared" ca="1" si="16"/>
        <v>45848</v>
      </c>
      <c r="AD18" s="117"/>
      <c r="AE18" s="118"/>
      <c r="AF18" s="119"/>
      <c r="AG18" s="120" t="str">
        <f t="shared" ca="1" si="17"/>
        <v xml:space="preserve">- </v>
      </c>
      <c r="AH18" s="121"/>
      <c r="AI18" s="120" t="str">
        <f t="shared" ca="1" si="18"/>
        <v xml:space="preserve">- </v>
      </c>
      <c r="AJ18" s="102"/>
      <c r="AK18" s="102"/>
      <c r="AL18" s="116">
        <f t="shared" ca="1" si="8"/>
        <v>45848</v>
      </c>
      <c r="AM18" s="117"/>
      <c r="AN18" s="118"/>
      <c r="AO18" s="119"/>
      <c r="AP18" s="120" t="str">
        <f t="shared" ca="1" si="19"/>
        <v xml:space="preserve">- </v>
      </c>
      <c r="AQ18" s="121"/>
      <c r="AR18" s="120" t="str">
        <f t="shared" ca="1" si="20"/>
        <v xml:space="preserve">- </v>
      </c>
      <c r="AU18" s="116">
        <f t="shared" ca="1" si="21"/>
        <v>45848</v>
      </c>
      <c r="AV18" s="117"/>
      <c r="AW18" s="118"/>
      <c r="AX18" s="119"/>
      <c r="AY18" s="120" t="str">
        <f t="shared" ca="1" si="22"/>
        <v xml:space="preserve">- </v>
      </c>
      <c r="AZ18" s="121"/>
      <c r="BA18" s="120" t="str">
        <f t="shared" ca="1" si="23"/>
        <v xml:space="preserve">- </v>
      </c>
      <c r="BB18" s="102"/>
      <c r="BC18" s="102"/>
      <c r="BD18" s="116">
        <f t="shared" ca="1" si="9"/>
        <v>45848</v>
      </c>
      <c r="BE18" s="117"/>
      <c r="BF18" s="118"/>
      <c r="BG18" s="119"/>
      <c r="BH18" s="120" t="str">
        <f t="shared" ca="1" si="24"/>
        <v xml:space="preserve">- </v>
      </c>
      <c r="BI18" s="121"/>
      <c r="BJ18" s="120" t="str">
        <f t="shared" ca="1" si="25"/>
        <v xml:space="preserve">- </v>
      </c>
      <c r="BM18" s="116">
        <f t="shared" ca="1" si="26"/>
        <v>45848</v>
      </c>
      <c r="BN18" s="117"/>
      <c r="BO18" s="118"/>
      <c r="BP18" s="119"/>
      <c r="BQ18" s="120" t="str">
        <f t="shared" ca="1" si="27"/>
        <v xml:space="preserve">- </v>
      </c>
      <c r="BR18" s="121"/>
      <c r="BS18" s="120" t="str">
        <f t="shared" ca="1" si="28"/>
        <v xml:space="preserve">- </v>
      </c>
      <c r="BT18" s="102"/>
      <c r="BU18" s="102"/>
      <c r="BV18" s="116">
        <f t="shared" ca="1" si="10"/>
        <v>45848</v>
      </c>
      <c r="BW18" s="117"/>
      <c r="BX18" s="118"/>
      <c r="BY18" s="119"/>
      <c r="BZ18" s="120" t="str">
        <f t="shared" ca="1" si="29"/>
        <v xml:space="preserve">- </v>
      </c>
      <c r="CA18" s="121"/>
      <c r="CB18" s="120" t="str">
        <f t="shared" ca="1" si="30"/>
        <v xml:space="preserve">- </v>
      </c>
      <c r="CE18" s="116">
        <f t="shared" ca="1" si="31"/>
        <v>45848</v>
      </c>
      <c r="CF18" s="117"/>
      <c r="CG18" s="118"/>
      <c r="CH18" s="119"/>
      <c r="CI18" s="120" t="str">
        <f t="shared" ca="1" si="32"/>
        <v xml:space="preserve">- </v>
      </c>
      <c r="CJ18" s="121"/>
      <c r="CK18" s="120" t="str">
        <f t="shared" ca="1" si="33"/>
        <v xml:space="preserve">- </v>
      </c>
      <c r="CL18" s="102"/>
      <c r="CM18" s="102"/>
      <c r="CN18" s="116">
        <f t="shared" ca="1" si="11"/>
        <v>45848</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45849</v>
      </c>
      <c r="C19" s="59" t="str">
        <f t="shared" ca="1" si="12"/>
        <v>-</v>
      </c>
      <c r="D19" s="60" t="str">
        <f t="shared" ca="1" si="0"/>
        <v>-</v>
      </c>
      <c r="E19" s="61" t="str">
        <f t="shared" ca="1" si="0"/>
        <v>-</v>
      </c>
      <c r="F19" s="62" t="str">
        <f t="shared" ca="1" si="37"/>
        <v>-</v>
      </c>
      <c r="G19" s="62" t="str">
        <f t="shared" ca="1" si="1"/>
        <v>-</v>
      </c>
      <c r="H19" s="63" t="str">
        <f t="shared" ca="1" si="38"/>
        <v>-</v>
      </c>
      <c r="K19" s="78">
        <f t="shared" ca="1" si="2"/>
        <v>45849</v>
      </c>
      <c r="L19" s="88"/>
      <c r="M19" s="89"/>
      <c r="N19" s="89"/>
      <c r="O19" s="90" t="str">
        <f t="shared" ca="1" si="13"/>
        <v>-</v>
      </c>
      <c r="P19" s="88"/>
      <c r="Q19" s="91" t="str">
        <f t="shared" ca="1" si="3"/>
        <v>-</v>
      </c>
      <c r="T19" s="78">
        <f t="shared" ca="1" si="4"/>
        <v>45849</v>
      </c>
      <c r="U19" s="90" t="str">
        <f t="shared" ca="1" si="14"/>
        <v>-</v>
      </c>
      <c r="V19" s="141" t="str">
        <f t="shared" ca="1" si="5"/>
        <v>-</v>
      </c>
      <c r="W19" s="141" t="str">
        <f t="shared" ca="1" si="5"/>
        <v>-</v>
      </c>
      <c r="X19" s="90" t="str">
        <f t="shared" ca="1" si="15"/>
        <v>-</v>
      </c>
      <c r="Y19" s="90" t="str">
        <f t="shared" ca="1" si="6"/>
        <v>-</v>
      </c>
      <c r="Z19" s="91" t="str">
        <f t="shared" ca="1" si="7"/>
        <v>-</v>
      </c>
      <c r="AC19" s="122">
        <f t="shared" ca="1" si="16"/>
        <v>45849</v>
      </c>
      <c r="AD19" s="123"/>
      <c r="AE19" s="124"/>
      <c r="AF19" s="125"/>
      <c r="AG19" s="115" t="str">
        <f t="shared" ca="1" si="17"/>
        <v xml:space="preserve">- </v>
      </c>
      <c r="AH19" s="126"/>
      <c r="AI19" s="115" t="str">
        <f t="shared" ca="1" si="18"/>
        <v xml:space="preserve">- </v>
      </c>
      <c r="AJ19" s="102"/>
      <c r="AK19" s="102"/>
      <c r="AL19" s="122">
        <f t="shared" ca="1" si="8"/>
        <v>45849</v>
      </c>
      <c r="AM19" s="123"/>
      <c r="AN19" s="124"/>
      <c r="AO19" s="125"/>
      <c r="AP19" s="115" t="str">
        <f t="shared" ca="1" si="19"/>
        <v xml:space="preserve">- </v>
      </c>
      <c r="AQ19" s="126"/>
      <c r="AR19" s="115" t="str">
        <f t="shared" ca="1" si="20"/>
        <v xml:space="preserve">- </v>
      </c>
      <c r="AU19" s="122">
        <f t="shared" ca="1" si="21"/>
        <v>45849</v>
      </c>
      <c r="AV19" s="123"/>
      <c r="AW19" s="124"/>
      <c r="AX19" s="125"/>
      <c r="AY19" s="115" t="str">
        <f t="shared" ca="1" si="22"/>
        <v xml:space="preserve">- </v>
      </c>
      <c r="AZ19" s="126"/>
      <c r="BA19" s="115" t="str">
        <f t="shared" ca="1" si="23"/>
        <v xml:space="preserve">- </v>
      </c>
      <c r="BB19" s="102"/>
      <c r="BC19" s="102"/>
      <c r="BD19" s="122">
        <f t="shared" ca="1" si="9"/>
        <v>45849</v>
      </c>
      <c r="BE19" s="123"/>
      <c r="BF19" s="124"/>
      <c r="BG19" s="125"/>
      <c r="BH19" s="115" t="str">
        <f t="shared" ca="1" si="24"/>
        <v xml:space="preserve">- </v>
      </c>
      <c r="BI19" s="126"/>
      <c r="BJ19" s="115" t="str">
        <f t="shared" ca="1" si="25"/>
        <v xml:space="preserve">- </v>
      </c>
      <c r="BM19" s="122">
        <f t="shared" ca="1" si="26"/>
        <v>45849</v>
      </c>
      <c r="BN19" s="123"/>
      <c r="BO19" s="124"/>
      <c r="BP19" s="125"/>
      <c r="BQ19" s="115" t="str">
        <f t="shared" ca="1" si="27"/>
        <v xml:space="preserve">- </v>
      </c>
      <c r="BR19" s="126"/>
      <c r="BS19" s="115" t="str">
        <f t="shared" ca="1" si="28"/>
        <v xml:space="preserve">- </v>
      </c>
      <c r="BT19" s="102"/>
      <c r="BU19" s="102"/>
      <c r="BV19" s="122">
        <f t="shared" ca="1" si="10"/>
        <v>45849</v>
      </c>
      <c r="BW19" s="123"/>
      <c r="BX19" s="124"/>
      <c r="BY19" s="125"/>
      <c r="BZ19" s="115" t="str">
        <f t="shared" ca="1" si="29"/>
        <v xml:space="preserve">- </v>
      </c>
      <c r="CA19" s="126"/>
      <c r="CB19" s="115" t="str">
        <f t="shared" ca="1" si="30"/>
        <v xml:space="preserve">- </v>
      </c>
      <c r="CE19" s="122">
        <f t="shared" ca="1" si="31"/>
        <v>45849</v>
      </c>
      <c r="CF19" s="123"/>
      <c r="CG19" s="124"/>
      <c r="CH19" s="125"/>
      <c r="CI19" s="115" t="str">
        <f t="shared" ca="1" si="32"/>
        <v xml:space="preserve">- </v>
      </c>
      <c r="CJ19" s="126"/>
      <c r="CK19" s="115" t="str">
        <f t="shared" ca="1" si="33"/>
        <v xml:space="preserve">- </v>
      </c>
      <c r="CL19" s="102"/>
      <c r="CM19" s="102"/>
      <c r="CN19" s="122">
        <f t="shared" ca="1" si="11"/>
        <v>45849</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45850</v>
      </c>
      <c r="C20" s="59" t="str">
        <f t="shared" ca="1" si="12"/>
        <v>-</v>
      </c>
      <c r="D20" s="60" t="str">
        <f t="shared" ca="1" si="0"/>
        <v>-</v>
      </c>
      <c r="E20" s="61" t="str">
        <f t="shared" ca="1" si="0"/>
        <v>-</v>
      </c>
      <c r="F20" s="62" t="str">
        <f t="shared" ca="1" si="37"/>
        <v>-</v>
      </c>
      <c r="G20" s="62" t="str">
        <f t="shared" ca="1" si="1"/>
        <v>-</v>
      </c>
      <c r="H20" s="63" t="str">
        <f t="shared" ca="1" si="38"/>
        <v>-</v>
      </c>
      <c r="K20" s="77">
        <f t="shared" ca="1" si="2"/>
        <v>45850</v>
      </c>
      <c r="L20" s="84"/>
      <c r="M20" s="85"/>
      <c r="N20" s="85"/>
      <c r="O20" s="86" t="str">
        <f t="shared" ca="1" si="13"/>
        <v>-</v>
      </c>
      <c r="P20" s="84"/>
      <c r="Q20" s="87" t="str">
        <f t="shared" ca="1" si="3"/>
        <v>-</v>
      </c>
      <c r="T20" s="77">
        <f t="shared" ca="1" si="4"/>
        <v>45850</v>
      </c>
      <c r="U20" s="86" t="str">
        <f t="shared" ca="1" si="14"/>
        <v>-</v>
      </c>
      <c r="V20" s="140" t="str">
        <f t="shared" ca="1" si="5"/>
        <v>-</v>
      </c>
      <c r="W20" s="140" t="str">
        <f t="shared" ca="1" si="5"/>
        <v>-</v>
      </c>
      <c r="X20" s="86" t="str">
        <f t="shared" ca="1" si="15"/>
        <v>-</v>
      </c>
      <c r="Y20" s="86" t="str">
        <f t="shared" ca="1" si="6"/>
        <v>-</v>
      </c>
      <c r="Z20" s="87" t="str">
        <f t="shared" ca="1" si="7"/>
        <v>-</v>
      </c>
      <c r="AC20" s="116">
        <f t="shared" ca="1" si="16"/>
        <v>45850</v>
      </c>
      <c r="AD20" s="117"/>
      <c r="AE20" s="118"/>
      <c r="AF20" s="119"/>
      <c r="AG20" s="120" t="str">
        <f t="shared" ca="1" si="17"/>
        <v xml:space="preserve">- </v>
      </c>
      <c r="AH20" s="121"/>
      <c r="AI20" s="120" t="str">
        <f t="shared" ca="1" si="18"/>
        <v xml:space="preserve">- </v>
      </c>
      <c r="AJ20" s="102"/>
      <c r="AK20" s="102"/>
      <c r="AL20" s="116">
        <f t="shared" ca="1" si="8"/>
        <v>45850</v>
      </c>
      <c r="AM20" s="117"/>
      <c r="AN20" s="118"/>
      <c r="AO20" s="119"/>
      <c r="AP20" s="120" t="str">
        <f t="shared" ca="1" si="19"/>
        <v xml:space="preserve">- </v>
      </c>
      <c r="AQ20" s="121"/>
      <c r="AR20" s="120" t="str">
        <f t="shared" ca="1" si="20"/>
        <v xml:space="preserve">- </v>
      </c>
      <c r="AU20" s="116">
        <f t="shared" ca="1" si="21"/>
        <v>45850</v>
      </c>
      <c r="AV20" s="117"/>
      <c r="AW20" s="118"/>
      <c r="AX20" s="119"/>
      <c r="AY20" s="120" t="str">
        <f t="shared" ca="1" si="22"/>
        <v xml:space="preserve">- </v>
      </c>
      <c r="AZ20" s="121"/>
      <c r="BA20" s="120" t="str">
        <f t="shared" ca="1" si="23"/>
        <v xml:space="preserve">- </v>
      </c>
      <c r="BB20" s="102"/>
      <c r="BC20" s="102"/>
      <c r="BD20" s="116">
        <f t="shared" ca="1" si="9"/>
        <v>45850</v>
      </c>
      <c r="BE20" s="117"/>
      <c r="BF20" s="118"/>
      <c r="BG20" s="119"/>
      <c r="BH20" s="120" t="str">
        <f t="shared" ca="1" si="24"/>
        <v xml:space="preserve">- </v>
      </c>
      <c r="BI20" s="121"/>
      <c r="BJ20" s="120" t="str">
        <f t="shared" ca="1" si="25"/>
        <v xml:space="preserve">- </v>
      </c>
      <c r="BM20" s="116">
        <f t="shared" ca="1" si="26"/>
        <v>45850</v>
      </c>
      <c r="BN20" s="117"/>
      <c r="BO20" s="118"/>
      <c r="BP20" s="119"/>
      <c r="BQ20" s="120" t="str">
        <f t="shared" ca="1" si="27"/>
        <v xml:space="preserve">- </v>
      </c>
      <c r="BR20" s="121"/>
      <c r="BS20" s="120" t="str">
        <f t="shared" ca="1" si="28"/>
        <v xml:space="preserve">- </v>
      </c>
      <c r="BT20" s="102"/>
      <c r="BU20" s="102"/>
      <c r="BV20" s="116">
        <f t="shared" ca="1" si="10"/>
        <v>45850</v>
      </c>
      <c r="BW20" s="117"/>
      <c r="BX20" s="118"/>
      <c r="BY20" s="119"/>
      <c r="BZ20" s="120" t="str">
        <f t="shared" ca="1" si="29"/>
        <v xml:space="preserve">- </v>
      </c>
      <c r="CA20" s="121"/>
      <c r="CB20" s="120" t="str">
        <f t="shared" ca="1" si="30"/>
        <v xml:space="preserve">- </v>
      </c>
      <c r="CE20" s="116">
        <f t="shared" ca="1" si="31"/>
        <v>45850</v>
      </c>
      <c r="CF20" s="117"/>
      <c r="CG20" s="118"/>
      <c r="CH20" s="119"/>
      <c r="CI20" s="120" t="str">
        <f t="shared" ca="1" si="32"/>
        <v xml:space="preserve">- </v>
      </c>
      <c r="CJ20" s="121"/>
      <c r="CK20" s="120" t="str">
        <f t="shared" ca="1" si="33"/>
        <v xml:space="preserve">- </v>
      </c>
      <c r="CL20" s="102"/>
      <c r="CM20" s="102"/>
      <c r="CN20" s="116">
        <f t="shared" ca="1" si="11"/>
        <v>45850</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45851</v>
      </c>
      <c r="C21" s="59" t="str">
        <f t="shared" ca="1" si="12"/>
        <v>-</v>
      </c>
      <c r="D21" s="60" t="str">
        <f t="shared" ca="1" si="0"/>
        <v>-</v>
      </c>
      <c r="E21" s="61" t="str">
        <f t="shared" ca="1" si="0"/>
        <v>-</v>
      </c>
      <c r="F21" s="62" t="str">
        <f t="shared" ca="1" si="37"/>
        <v>-</v>
      </c>
      <c r="G21" s="62" t="str">
        <f t="shared" ca="1" si="1"/>
        <v>-</v>
      </c>
      <c r="H21" s="63" t="str">
        <f t="shared" ca="1" si="38"/>
        <v>-</v>
      </c>
      <c r="K21" s="78">
        <f t="shared" ca="1" si="2"/>
        <v>45851</v>
      </c>
      <c r="L21" s="88"/>
      <c r="M21" s="89"/>
      <c r="N21" s="89"/>
      <c r="O21" s="90" t="str">
        <f t="shared" ca="1" si="13"/>
        <v>-</v>
      </c>
      <c r="P21" s="88"/>
      <c r="Q21" s="91" t="str">
        <f t="shared" ca="1" si="3"/>
        <v>-</v>
      </c>
      <c r="T21" s="78">
        <f t="shared" ca="1" si="4"/>
        <v>45851</v>
      </c>
      <c r="U21" s="90" t="str">
        <f t="shared" ca="1" si="14"/>
        <v>-</v>
      </c>
      <c r="V21" s="141" t="str">
        <f t="shared" ca="1" si="5"/>
        <v>-</v>
      </c>
      <c r="W21" s="141" t="str">
        <f t="shared" ca="1" si="5"/>
        <v>-</v>
      </c>
      <c r="X21" s="90" t="str">
        <f t="shared" ca="1" si="15"/>
        <v>-</v>
      </c>
      <c r="Y21" s="90" t="str">
        <f t="shared" ca="1" si="6"/>
        <v>-</v>
      </c>
      <c r="Z21" s="91" t="str">
        <f t="shared" ca="1" si="7"/>
        <v>-</v>
      </c>
      <c r="AC21" s="122">
        <f t="shared" ca="1" si="16"/>
        <v>45851</v>
      </c>
      <c r="AD21" s="123"/>
      <c r="AE21" s="124"/>
      <c r="AF21" s="125"/>
      <c r="AG21" s="115" t="str">
        <f t="shared" ca="1" si="17"/>
        <v xml:space="preserve">- </v>
      </c>
      <c r="AH21" s="126"/>
      <c r="AI21" s="115" t="str">
        <f t="shared" ca="1" si="18"/>
        <v xml:space="preserve">- </v>
      </c>
      <c r="AJ21" s="102"/>
      <c r="AK21" s="102"/>
      <c r="AL21" s="122">
        <f t="shared" ca="1" si="8"/>
        <v>45851</v>
      </c>
      <c r="AM21" s="123"/>
      <c r="AN21" s="124"/>
      <c r="AO21" s="125"/>
      <c r="AP21" s="115" t="str">
        <f t="shared" ca="1" si="19"/>
        <v xml:space="preserve">- </v>
      </c>
      <c r="AQ21" s="126"/>
      <c r="AR21" s="115" t="str">
        <f t="shared" ca="1" si="20"/>
        <v xml:space="preserve">- </v>
      </c>
      <c r="AU21" s="122">
        <f t="shared" ca="1" si="21"/>
        <v>45851</v>
      </c>
      <c r="AV21" s="123"/>
      <c r="AW21" s="124"/>
      <c r="AX21" s="125"/>
      <c r="AY21" s="115" t="str">
        <f t="shared" ca="1" si="22"/>
        <v xml:space="preserve">- </v>
      </c>
      <c r="AZ21" s="126"/>
      <c r="BA21" s="115" t="str">
        <f t="shared" ca="1" si="23"/>
        <v xml:space="preserve">- </v>
      </c>
      <c r="BB21" s="102"/>
      <c r="BC21" s="102"/>
      <c r="BD21" s="122">
        <f t="shared" ca="1" si="9"/>
        <v>45851</v>
      </c>
      <c r="BE21" s="123"/>
      <c r="BF21" s="124"/>
      <c r="BG21" s="125"/>
      <c r="BH21" s="115" t="str">
        <f t="shared" ca="1" si="24"/>
        <v xml:space="preserve">- </v>
      </c>
      <c r="BI21" s="126"/>
      <c r="BJ21" s="115" t="str">
        <f t="shared" ca="1" si="25"/>
        <v xml:space="preserve">- </v>
      </c>
      <c r="BM21" s="122">
        <f t="shared" ca="1" si="26"/>
        <v>45851</v>
      </c>
      <c r="BN21" s="123"/>
      <c r="BO21" s="124"/>
      <c r="BP21" s="125"/>
      <c r="BQ21" s="115" t="str">
        <f t="shared" ca="1" si="27"/>
        <v xml:space="preserve">- </v>
      </c>
      <c r="BR21" s="126"/>
      <c r="BS21" s="115" t="str">
        <f t="shared" ca="1" si="28"/>
        <v xml:space="preserve">- </v>
      </c>
      <c r="BT21" s="102"/>
      <c r="BU21" s="102"/>
      <c r="BV21" s="122">
        <f t="shared" ca="1" si="10"/>
        <v>45851</v>
      </c>
      <c r="BW21" s="123"/>
      <c r="BX21" s="124"/>
      <c r="BY21" s="125"/>
      <c r="BZ21" s="115" t="str">
        <f t="shared" ca="1" si="29"/>
        <v xml:space="preserve">- </v>
      </c>
      <c r="CA21" s="126"/>
      <c r="CB21" s="115" t="str">
        <f t="shared" ca="1" si="30"/>
        <v xml:space="preserve">- </v>
      </c>
      <c r="CE21" s="122">
        <f t="shared" ca="1" si="31"/>
        <v>45851</v>
      </c>
      <c r="CF21" s="123"/>
      <c r="CG21" s="124"/>
      <c r="CH21" s="125"/>
      <c r="CI21" s="115" t="str">
        <f t="shared" ca="1" si="32"/>
        <v xml:space="preserve">- </v>
      </c>
      <c r="CJ21" s="126"/>
      <c r="CK21" s="115" t="str">
        <f t="shared" ca="1" si="33"/>
        <v xml:space="preserve">- </v>
      </c>
      <c r="CL21" s="102"/>
      <c r="CM21" s="102"/>
      <c r="CN21" s="122">
        <f t="shared" ca="1" si="11"/>
        <v>45851</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45852</v>
      </c>
      <c r="C22" s="59" t="str">
        <f t="shared" ca="1" si="12"/>
        <v>-</v>
      </c>
      <c r="D22" s="60" t="str">
        <f t="shared" ca="1" si="0"/>
        <v>-</v>
      </c>
      <c r="E22" s="61" t="str">
        <f t="shared" ca="1" si="0"/>
        <v>-</v>
      </c>
      <c r="F22" s="62" t="str">
        <f t="shared" ca="1" si="37"/>
        <v>-</v>
      </c>
      <c r="G22" s="62" t="str">
        <f t="shared" ca="1" si="1"/>
        <v>-</v>
      </c>
      <c r="H22" s="63" t="str">
        <f t="shared" ca="1" si="38"/>
        <v>-</v>
      </c>
      <c r="K22" s="77">
        <f t="shared" ca="1" si="2"/>
        <v>45852</v>
      </c>
      <c r="L22" s="84"/>
      <c r="M22" s="85"/>
      <c r="N22" s="85"/>
      <c r="O22" s="86" t="str">
        <f t="shared" ca="1" si="13"/>
        <v>-</v>
      </c>
      <c r="P22" s="84"/>
      <c r="Q22" s="87" t="str">
        <f t="shared" ca="1" si="3"/>
        <v>-</v>
      </c>
      <c r="T22" s="77">
        <f t="shared" ca="1" si="4"/>
        <v>45852</v>
      </c>
      <c r="U22" s="86" t="str">
        <f t="shared" ca="1" si="14"/>
        <v>-</v>
      </c>
      <c r="V22" s="140" t="str">
        <f t="shared" ca="1" si="5"/>
        <v>-</v>
      </c>
      <c r="W22" s="140" t="str">
        <f t="shared" ca="1" si="5"/>
        <v>-</v>
      </c>
      <c r="X22" s="86" t="str">
        <f t="shared" ca="1" si="15"/>
        <v>-</v>
      </c>
      <c r="Y22" s="86" t="str">
        <f t="shared" ca="1" si="6"/>
        <v>-</v>
      </c>
      <c r="Z22" s="87" t="str">
        <f t="shared" ca="1" si="7"/>
        <v>-</v>
      </c>
      <c r="AC22" s="116">
        <f t="shared" ca="1" si="16"/>
        <v>45852</v>
      </c>
      <c r="AD22" s="117"/>
      <c r="AE22" s="118"/>
      <c r="AF22" s="119"/>
      <c r="AG22" s="120" t="str">
        <f t="shared" ca="1" si="17"/>
        <v xml:space="preserve">- </v>
      </c>
      <c r="AH22" s="121"/>
      <c r="AI22" s="120" t="str">
        <f t="shared" ca="1" si="18"/>
        <v xml:space="preserve">- </v>
      </c>
      <c r="AJ22" s="102"/>
      <c r="AK22" s="102"/>
      <c r="AL22" s="116">
        <f t="shared" ca="1" si="8"/>
        <v>45852</v>
      </c>
      <c r="AM22" s="117"/>
      <c r="AN22" s="118"/>
      <c r="AO22" s="119"/>
      <c r="AP22" s="120" t="str">
        <f t="shared" ca="1" si="19"/>
        <v xml:space="preserve">- </v>
      </c>
      <c r="AQ22" s="121"/>
      <c r="AR22" s="120" t="str">
        <f t="shared" ca="1" si="20"/>
        <v xml:space="preserve">- </v>
      </c>
      <c r="AU22" s="116">
        <f t="shared" ca="1" si="21"/>
        <v>45852</v>
      </c>
      <c r="AV22" s="117"/>
      <c r="AW22" s="118"/>
      <c r="AX22" s="119"/>
      <c r="AY22" s="120" t="str">
        <f t="shared" ca="1" si="22"/>
        <v xml:space="preserve">- </v>
      </c>
      <c r="AZ22" s="121"/>
      <c r="BA22" s="120" t="str">
        <f t="shared" ca="1" si="23"/>
        <v xml:space="preserve">- </v>
      </c>
      <c r="BB22" s="102"/>
      <c r="BC22" s="102"/>
      <c r="BD22" s="116">
        <f t="shared" ca="1" si="9"/>
        <v>45852</v>
      </c>
      <c r="BE22" s="117"/>
      <c r="BF22" s="118"/>
      <c r="BG22" s="119"/>
      <c r="BH22" s="120" t="str">
        <f t="shared" ca="1" si="24"/>
        <v xml:space="preserve">- </v>
      </c>
      <c r="BI22" s="121"/>
      <c r="BJ22" s="120" t="str">
        <f t="shared" ca="1" si="25"/>
        <v xml:space="preserve">- </v>
      </c>
      <c r="BM22" s="116">
        <f t="shared" ca="1" si="26"/>
        <v>45852</v>
      </c>
      <c r="BN22" s="117"/>
      <c r="BO22" s="118"/>
      <c r="BP22" s="119"/>
      <c r="BQ22" s="120" t="str">
        <f t="shared" ca="1" si="27"/>
        <v xml:space="preserve">- </v>
      </c>
      <c r="BR22" s="121"/>
      <c r="BS22" s="120" t="str">
        <f t="shared" ca="1" si="28"/>
        <v xml:space="preserve">- </v>
      </c>
      <c r="BT22" s="102"/>
      <c r="BU22" s="102"/>
      <c r="BV22" s="116">
        <f t="shared" ca="1" si="10"/>
        <v>45852</v>
      </c>
      <c r="BW22" s="117"/>
      <c r="BX22" s="118"/>
      <c r="BY22" s="119"/>
      <c r="BZ22" s="120" t="str">
        <f t="shared" ca="1" si="29"/>
        <v xml:space="preserve">- </v>
      </c>
      <c r="CA22" s="121"/>
      <c r="CB22" s="120" t="str">
        <f t="shared" ca="1" si="30"/>
        <v xml:space="preserve">- </v>
      </c>
      <c r="CE22" s="116">
        <f t="shared" ca="1" si="31"/>
        <v>45852</v>
      </c>
      <c r="CF22" s="117"/>
      <c r="CG22" s="118"/>
      <c r="CH22" s="119"/>
      <c r="CI22" s="120" t="str">
        <f t="shared" ca="1" si="32"/>
        <v xml:space="preserve">- </v>
      </c>
      <c r="CJ22" s="121"/>
      <c r="CK22" s="120" t="str">
        <f t="shared" ca="1" si="33"/>
        <v xml:space="preserve">- </v>
      </c>
      <c r="CL22" s="102"/>
      <c r="CM22" s="102"/>
      <c r="CN22" s="116">
        <f t="shared" ca="1" si="11"/>
        <v>45852</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45853</v>
      </c>
      <c r="C23" s="59" t="str">
        <f t="shared" ca="1" si="12"/>
        <v>-</v>
      </c>
      <c r="D23" s="60" t="str">
        <f t="shared" ca="1" si="0"/>
        <v>-</v>
      </c>
      <c r="E23" s="61" t="str">
        <f t="shared" ca="1" si="0"/>
        <v>-</v>
      </c>
      <c r="F23" s="62" t="str">
        <f t="shared" ca="1" si="37"/>
        <v>-</v>
      </c>
      <c r="G23" s="62" t="str">
        <f t="shared" ca="1" si="1"/>
        <v>-</v>
      </c>
      <c r="H23" s="63" t="str">
        <f t="shared" ca="1" si="38"/>
        <v>-</v>
      </c>
      <c r="K23" s="78">
        <f t="shared" ca="1" si="2"/>
        <v>45853</v>
      </c>
      <c r="L23" s="88"/>
      <c r="M23" s="89"/>
      <c r="N23" s="89"/>
      <c r="O23" s="90" t="str">
        <f t="shared" ca="1" si="13"/>
        <v>-</v>
      </c>
      <c r="P23" s="88"/>
      <c r="Q23" s="91" t="str">
        <f t="shared" ca="1" si="3"/>
        <v>-</v>
      </c>
      <c r="T23" s="78">
        <f t="shared" ca="1" si="4"/>
        <v>45853</v>
      </c>
      <c r="U23" s="90" t="str">
        <f t="shared" ca="1" si="14"/>
        <v>-</v>
      </c>
      <c r="V23" s="141" t="str">
        <f t="shared" ca="1" si="5"/>
        <v>-</v>
      </c>
      <c r="W23" s="141" t="str">
        <f t="shared" ca="1" si="5"/>
        <v>-</v>
      </c>
      <c r="X23" s="90" t="str">
        <f t="shared" ca="1" si="15"/>
        <v>-</v>
      </c>
      <c r="Y23" s="90" t="str">
        <f t="shared" ca="1" si="6"/>
        <v>-</v>
      </c>
      <c r="Z23" s="91" t="str">
        <f t="shared" ca="1" si="7"/>
        <v>-</v>
      </c>
      <c r="AC23" s="122">
        <f t="shared" ca="1" si="16"/>
        <v>45853</v>
      </c>
      <c r="AD23" s="123"/>
      <c r="AE23" s="124"/>
      <c r="AF23" s="125"/>
      <c r="AG23" s="115" t="str">
        <f t="shared" ca="1" si="17"/>
        <v xml:space="preserve">- </v>
      </c>
      <c r="AH23" s="126"/>
      <c r="AI23" s="115" t="str">
        <f t="shared" ca="1" si="18"/>
        <v xml:space="preserve">- </v>
      </c>
      <c r="AJ23" s="102"/>
      <c r="AK23" s="102"/>
      <c r="AL23" s="122">
        <f t="shared" ca="1" si="8"/>
        <v>45853</v>
      </c>
      <c r="AM23" s="123"/>
      <c r="AN23" s="124"/>
      <c r="AO23" s="125"/>
      <c r="AP23" s="115" t="str">
        <f t="shared" ca="1" si="19"/>
        <v xml:space="preserve">- </v>
      </c>
      <c r="AQ23" s="126"/>
      <c r="AR23" s="115" t="str">
        <f t="shared" ca="1" si="20"/>
        <v xml:space="preserve">- </v>
      </c>
      <c r="AU23" s="122">
        <f t="shared" ca="1" si="21"/>
        <v>45853</v>
      </c>
      <c r="AV23" s="123"/>
      <c r="AW23" s="124"/>
      <c r="AX23" s="125"/>
      <c r="AY23" s="115" t="str">
        <f t="shared" ca="1" si="22"/>
        <v xml:space="preserve">- </v>
      </c>
      <c r="AZ23" s="126"/>
      <c r="BA23" s="115" t="str">
        <f t="shared" ca="1" si="23"/>
        <v xml:space="preserve">- </v>
      </c>
      <c r="BB23" s="102"/>
      <c r="BC23" s="102"/>
      <c r="BD23" s="122">
        <f t="shared" ca="1" si="9"/>
        <v>45853</v>
      </c>
      <c r="BE23" s="123"/>
      <c r="BF23" s="124"/>
      <c r="BG23" s="125"/>
      <c r="BH23" s="115" t="str">
        <f t="shared" ca="1" si="24"/>
        <v xml:space="preserve">- </v>
      </c>
      <c r="BI23" s="126"/>
      <c r="BJ23" s="115" t="str">
        <f t="shared" ca="1" si="25"/>
        <v xml:space="preserve">- </v>
      </c>
      <c r="BM23" s="122">
        <f t="shared" ca="1" si="26"/>
        <v>45853</v>
      </c>
      <c r="BN23" s="123"/>
      <c r="BO23" s="124"/>
      <c r="BP23" s="125"/>
      <c r="BQ23" s="115" t="str">
        <f t="shared" ca="1" si="27"/>
        <v xml:space="preserve">- </v>
      </c>
      <c r="BR23" s="126"/>
      <c r="BS23" s="115" t="str">
        <f t="shared" ca="1" si="28"/>
        <v xml:space="preserve">- </v>
      </c>
      <c r="BT23" s="102"/>
      <c r="BU23" s="102"/>
      <c r="BV23" s="122">
        <f t="shared" ca="1" si="10"/>
        <v>45853</v>
      </c>
      <c r="BW23" s="123"/>
      <c r="BX23" s="124"/>
      <c r="BY23" s="125"/>
      <c r="BZ23" s="115" t="str">
        <f t="shared" ca="1" si="29"/>
        <v xml:space="preserve">- </v>
      </c>
      <c r="CA23" s="126"/>
      <c r="CB23" s="115" t="str">
        <f t="shared" ca="1" si="30"/>
        <v xml:space="preserve">- </v>
      </c>
      <c r="CE23" s="122">
        <f t="shared" ca="1" si="31"/>
        <v>45853</v>
      </c>
      <c r="CF23" s="123"/>
      <c r="CG23" s="124"/>
      <c r="CH23" s="125"/>
      <c r="CI23" s="115" t="str">
        <f t="shared" ca="1" si="32"/>
        <v xml:space="preserve">- </v>
      </c>
      <c r="CJ23" s="126"/>
      <c r="CK23" s="115" t="str">
        <f t="shared" ca="1" si="33"/>
        <v xml:space="preserve">- </v>
      </c>
      <c r="CL23" s="102"/>
      <c r="CM23" s="102"/>
      <c r="CN23" s="122">
        <f t="shared" ca="1" si="11"/>
        <v>45853</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45854</v>
      </c>
      <c r="C24" s="59" t="str">
        <f t="shared" ca="1" si="12"/>
        <v>-</v>
      </c>
      <c r="D24" s="60" t="str">
        <f t="shared" ca="1" si="0"/>
        <v>-</v>
      </c>
      <c r="E24" s="61" t="str">
        <f t="shared" ca="1" si="0"/>
        <v>-</v>
      </c>
      <c r="F24" s="62" t="str">
        <f t="shared" ca="1" si="37"/>
        <v>-</v>
      </c>
      <c r="G24" s="62" t="str">
        <f t="shared" ca="1" si="1"/>
        <v>-</v>
      </c>
      <c r="H24" s="63" t="str">
        <f t="shared" ca="1" si="38"/>
        <v>-</v>
      </c>
      <c r="K24" s="77">
        <f t="shared" ca="1" si="2"/>
        <v>45854</v>
      </c>
      <c r="L24" s="84"/>
      <c r="M24" s="85"/>
      <c r="N24" s="85"/>
      <c r="O24" s="86" t="str">
        <f t="shared" ca="1" si="13"/>
        <v>-</v>
      </c>
      <c r="P24" s="84"/>
      <c r="Q24" s="87" t="str">
        <f t="shared" ca="1" si="3"/>
        <v>-</v>
      </c>
      <c r="T24" s="77">
        <f t="shared" ca="1" si="4"/>
        <v>45854</v>
      </c>
      <c r="U24" s="86" t="str">
        <f t="shared" ca="1" si="14"/>
        <v>-</v>
      </c>
      <c r="V24" s="140" t="str">
        <f t="shared" ca="1" si="5"/>
        <v>-</v>
      </c>
      <c r="W24" s="140" t="str">
        <f t="shared" ca="1" si="5"/>
        <v>-</v>
      </c>
      <c r="X24" s="86" t="str">
        <f t="shared" ca="1" si="15"/>
        <v>-</v>
      </c>
      <c r="Y24" s="86" t="str">
        <f t="shared" ca="1" si="6"/>
        <v>-</v>
      </c>
      <c r="Z24" s="87" t="str">
        <f t="shared" ca="1" si="7"/>
        <v>-</v>
      </c>
      <c r="AC24" s="116">
        <f t="shared" ca="1" si="16"/>
        <v>45854</v>
      </c>
      <c r="AD24" s="117"/>
      <c r="AE24" s="118"/>
      <c r="AF24" s="119"/>
      <c r="AG24" s="120" t="str">
        <f t="shared" ca="1" si="17"/>
        <v xml:space="preserve">- </v>
      </c>
      <c r="AH24" s="121"/>
      <c r="AI24" s="120" t="str">
        <f t="shared" ca="1" si="18"/>
        <v xml:space="preserve">- </v>
      </c>
      <c r="AJ24" s="102"/>
      <c r="AK24" s="102"/>
      <c r="AL24" s="116">
        <f t="shared" ca="1" si="8"/>
        <v>45854</v>
      </c>
      <c r="AM24" s="117"/>
      <c r="AN24" s="118"/>
      <c r="AO24" s="119"/>
      <c r="AP24" s="120" t="str">
        <f t="shared" ca="1" si="19"/>
        <v xml:space="preserve">- </v>
      </c>
      <c r="AQ24" s="121"/>
      <c r="AR24" s="120" t="str">
        <f t="shared" ca="1" si="20"/>
        <v xml:space="preserve">- </v>
      </c>
      <c r="AU24" s="116">
        <f t="shared" ca="1" si="21"/>
        <v>45854</v>
      </c>
      <c r="AV24" s="117"/>
      <c r="AW24" s="118"/>
      <c r="AX24" s="119"/>
      <c r="AY24" s="120" t="str">
        <f t="shared" ca="1" si="22"/>
        <v xml:space="preserve">- </v>
      </c>
      <c r="AZ24" s="121"/>
      <c r="BA24" s="120" t="str">
        <f t="shared" ca="1" si="23"/>
        <v xml:space="preserve">- </v>
      </c>
      <c r="BB24" s="102"/>
      <c r="BC24" s="102"/>
      <c r="BD24" s="116">
        <f t="shared" ca="1" si="9"/>
        <v>45854</v>
      </c>
      <c r="BE24" s="117"/>
      <c r="BF24" s="118"/>
      <c r="BG24" s="119"/>
      <c r="BH24" s="120" t="str">
        <f t="shared" ca="1" si="24"/>
        <v xml:space="preserve">- </v>
      </c>
      <c r="BI24" s="121"/>
      <c r="BJ24" s="120" t="str">
        <f t="shared" ca="1" si="25"/>
        <v xml:space="preserve">- </v>
      </c>
      <c r="BM24" s="116">
        <f t="shared" ca="1" si="26"/>
        <v>45854</v>
      </c>
      <c r="BN24" s="117"/>
      <c r="BO24" s="118"/>
      <c r="BP24" s="119"/>
      <c r="BQ24" s="120" t="str">
        <f t="shared" ca="1" si="27"/>
        <v xml:space="preserve">- </v>
      </c>
      <c r="BR24" s="121"/>
      <c r="BS24" s="120" t="str">
        <f t="shared" ca="1" si="28"/>
        <v xml:space="preserve">- </v>
      </c>
      <c r="BT24" s="102"/>
      <c r="BU24" s="102"/>
      <c r="BV24" s="116">
        <f t="shared" ca="1" si="10"/>
        <v>45854</v>
      </c>
      <c r="BW24" s="117"/>
      <c r="BX24" s="118"/>
      <c r="BY24" s="119"/>
      <c r="BZ24" s="120" t="str">
        <f t="shared" ca="1" si="29"/>
        <v xml:space="preserve">- </v>
      </c>
      <c r="CA24" s="121"/>
      <c r="CB24" s="120" t="str">
        <f t="shared" ca="1" si="30"/>
        <v xml:space="preserve">- </v>
      </c>
      <c r="CE24" s="116">
        <f t="shared" ca="1" si="31"/>
        <v>45854</v>
      </c>
      <c r="CF24" s="117"/>
      <c r="CG24" s="118"/>
      <c r="CH24" s="119"/>
      <c r="CI24" s="120" t="str">
        <f t="shared" ca="1" si="32"/>
        <v xml:space="preserve">- </v>
      </c>
      <c r="CJ24" s="121"/>
      <c r="CK24" s="120" t="str">
        <f t="shared" ca="1" si="33"/>
        <v xml:space="preserve">- </v>
      </c>
      <c r="CL24" s="102"/>
      <c r="CM24" s="102"/>
      <c r="CN24" s="116">
        <f t="shared" ca="1" si="11"/>
        <v>45854</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45855</v>
      </c>
      <c r="C25" s="59" t="str">
        <f t="shared" ca="1" si="12"/>
        <v>-</v>
      </c>
      <c r="D25" s="60" t="str">
        <f t="shared" ca="1" si="0"/>
        <v>-</v>
      </c>
      <c r="E25" s="61" t="str">
        <f t="shared" ca="1" si="0"/>
        <v>-</v>
      </c>
      <c r="F25" s="62" t="str">
        <f t="shared" ca="1" si="37"/>
        <v>-</v>
      </c>
      <c r="G25" s="62" t="str">
        <f t="shared" ca="1" si="1"/>
        <v>-</v>
      </c>
      <c r="H25" s="63" t="str">
        <f t="shared" ca="1" si="38"/>
        <v>-</v>
      </c>
      <c r="K25" s="78">
        <f t="shared" ca="1" si="2"/>
        <v>45855</v>
      </c>
      <c r="L25" s="88"/>
      <c r="M25" s="89"/>
      <c r="N25" s="89"/>
      <c r="O25" s="90" t="str">
        <f t="shared" ca="1" si="13"/>
        <v>-</v>
      </c>
      <c r="P25" s="88"/>
      <c r="Q25" s="91" t="str">
        <f t="shared" ca="1" si="3"/>
        <v>-</v>
      </c>
      <c r="T25" s="78">
        <f t="shared" ca="1" si="4"/>
        <v>45855</v>
      </c>
      <c r="U25" s="90" t="str">
        <f t="shared" ca="1" si="14"/>
        <v>-</v>
      </c>
      <c r="V25" s="141" t="str">
        <f t="shared" ca="1" si="5"/>
        <v>-</v>
      </c>
      <c r="W25" s="141" t="str">
        <f t="shared" ca="1" si="5"/>
        <v>-</v>
      </c>
      <c r="X25" s="90" t="str">
        <f t="shared" ca="1" si="15"/>
        <v>-</v>
      </c>
      <c r="Y25" s="90" t="str">
        <f t="shared" ca="1" si="6"/>
        <v>-</v>
      </c>
      <c r="Z25" s="91" t="str">
        <f t="shared" ca="1" si="7"/>
        <v>-</v>
      </c>
      <c r="AC25" s="122">
        <f t="shared" ca="1" si="16"/>
        <v>45855</v>
      </c>
      <c r="AD25" s="123"/>
      <c r="AE25" s="124"/>
      <c r="AF25" s="125"/>
      <c r="AG25" s="115" t="str">
        <f t="shared" ca="1" si="17"/>
        <v xml:space="preserve">- </v>
      </c>
      <c r="AH25" s="126"/>
      <c r="AI25" s="115" t="str">
        <f t="shared" ca="1" si="18"/>
        <v xml:space="preserve">- </v>
      </c>
      <c r="AJ25" s="102"/>
      <c r="AK25" s="102"/>
      <c r="AL25" s="122">
        <f t="shared" ca="1" si="8"/>
        <v>45855</v>
      </c>
      <c r="AM25" s="123"/>
      <c r="AN25" s="124"/>
      <c r="AO25" s="125"/>
      <c r="AP25" s="115" t="str">
        <f t="shared" ca="1" si="19"/>
        <v xml:space="preserve">- </v>
      </c>
      <c r="AQ25" s="126"/>
      <c r="AR25" s="115" t="str">
        <f t="shared" ca="1" si="20"/>
        <v xml:space="preserve">- </v>
      </c>
      <c r="AU25" s="122">
        <f t="shared" ca="1" si="21"/>
        <v>45855</v>
      </c>
      <c r="AV25" s="123"/>
      <c r="AW25" s="124"/>
      <c r="AX25" s="125"/>
      <c r="AY25" s="115" t="str">
        <f t="shared" ca="1" si="22"/>
        <v xml:space="preserve">- </v>
      </c>
      <c r="AZ25" s="126"/>
      <c r="BA25" s="115" t="str">
        <f t="shared" ca="1" si="23"/>
        <v xml:space="preserve">- </v>
      </c>
      <c r="BB25" s="102"/>
      <c r="BC25" s="102"/>
      <c r="BD25" s="122">
        <f t="shared" ca="1" si="9"/>
        <v>45855</v>
      </c>
      <c r="BE25" s="123"/>
      <c r="BF25" s="124"/>
      <c r="BG25" s="125"/>
      <c r="BH25" s="115" t="str">
        <f t="shared" ca="1" si="24"/>
        <v xml:space="preserve">- </v>
      </c>
      <c r="BI25" s="126"/>
      <c r="BJ25" s="115" t="str">
        <f t="shared" ca="1" si="25"/>
        <v xml:space="preserve">- </v>
      </c>
      <c r="BM25" s="122">
        <f t="shared" ca="1" si="26"/>
        <v>45855</v>
      </c>
      <c r="BN25" s="123"/>
      <c r="BO25" s="124"/>
      <c r="BP25" s="125"/>
      <c r="BQ25" s="115" t="str">
        <f t="shared" ca="1" si="27"/>
        <v xml:space="preserve">- </v>
      </c>
      <c r="BR25" s="126"/>
      <c r="BS25" s="115" t="str">
        <f t="shared" ca="1" si="28"/>
        <v xml:space="preserve">- </v>
      </c>
      <c r="BT25" s="102"/>
      <c r="BU25" s="102"/>
      <c r="BV25" s="122">
        <f t="shared" ca="1" si="10"/>
        <v>45855</v>
      </c>
      <c r="BW25" s="123"/>
      <c r="BX25" s="124"/>
      <c r="BY25" s="125"/>
      <c r="BZ25" s="115" t="str">
        <f t="shared" ca="1" si="29"/>
        <v xml:space="preserve">- </v>
      </c>
      <c r="CA25" s="126"/>
      <c r="CB25" s="115" t="str">
        <f t="shared" ca="1" si="30"/>
        <v xml:space="preserve">- </v>
      </c>
      <c r="CE25" s="122">
        <f t="shared" ca="1" si="31"/>
        <v>45855</v>
      </c>
      <c r="CF25" s="123"/>
      <c r="CG25" s="124"/>
      <c r="CH25" s="125"/>
      <c r="CI25" s="115" t="str">
        <f t="shared" ca="1" si="32"/>
        <v xml:space="preserve">- </v>
      </c>
      <c r="CJ25" s="126"/>
      <c r="CK25" s="115" t="str">
        <f t="shared" ca="1" si="33"/>
        <v xml:space="preserve">- </v>
      </c>
      <c r="CL25" s="102"/>
      <c r="CM25" s="102"/>
      <c r="CN25" s="122">
        <f t="shared" ca="1" si="11"/>
        <v>45855</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45856</v>
      </c>
      <c r="C26" s="59" t="str">
        <f t="shared" ca="1" si="12"/>
        <v>-</v>
      </c>
      <c r="D26" s="60" t="str">
        <f t="shared" ca="1" si="0"/>
        <v>-</v>
      </c>
      <c r="E26" s="61" t="str">
        <f t="shared" ca="1" si="0"/>
        <v>-</v>
      </c>
      <c r="F26" s="62" t="str">
        <f t="shared" ca="1" si="37"/>
        <v>-</v>
      </c>
      <c r="G26" s="62" t="str">
        <f t="shared" ca="1" si="1"/>
        <v>-</v>
      </c>
      <c r="H26" s="63" t="str">
        <f t="shared" ca="1" si="38"/>
        <v>-</v>
      </c>
      <c r="K26" s="77">
        <f t="shared" ca="1" si="2"/>
        <v>45856</v>
      </c>
      <c r="L26" s="84"/>
      <c r="M26" s="85"/>
      <c r="N26" s="85"/>
      <c r="O26" s="86" t="str">
        <f t="shared" ca="1" si="13"/>
        <v>-</v>
      </c>
      <c r="P26" s="84"/>
      <c r="Q26" s="87" t="str">
        <f t="shared" ca="1" si="3"/>
        <v>-</v>
      </c>
      <c r="T26" s="77">
        <f t="shared" ca="1" si="4"/>
        <v>45856</v>
      </c>
      <c r="U26" s="86" t="str">
        <f t="shared" ca="1" si="14"/>
        <v>-</v>
      </c>
      <c r="V26" s="140" t="str">
        <f t="shared" ca="1" si="5"/>
        <v>-</v>
      </c>
      <c r="W26" s="140" t="str">
        <f t="shared" ca="1" si="5"/>
        <v>-</v>
      </c>
      <c r="X26" s="86" t="str">
        <f t="shared" ca="1" si="15"/>
        <v>-</v>
      </c>
      <c r="Y26" s="86" t="str">
        <f t="shared" ca="1" si="6"/>
        <v>-</v>
      </c>
      <c r="Z26" s="87" t="str">
        <f t="shared" ca="1" si="7"/>
        <v>-</v>
      </c>
      <c r="AC26" s="116">
        <f t="shared" ca="1" si="16"/>
        <v>45856</v>
      </c>
      <c r="AD26" s="117"/>
      <c r="AE26" s="118"/>
      <c r="AF26" s="119"/>
      <c r="AG26" s="120" t="str">
        <f t="shared" ca="1" si="17"/>
        <v xml:space="preserve">- </v>
      </c>
      <c r="AH26" s="121"/>
      <c r="AI26" s="120" t="str">
        <f t="shared" ca="1" si="18"/>
        <v xml:space="preserve">- </v>
      </c>
      <c r="AJ26" s="102"/>
      <c r="AK26" s="102"/>
      <c r="AL26" s="116">
        <f t="shared" ca="1" si="8"/>
        <v>45856</v>
      </c>
      <c r="AM26" s="117"/>
      <c r="AN26" s="118"/>
      <c r="AO26" s="119"/>
      <c r="AP26" s="120" t="str">
        <f t="shared" ca="1" si="19"/>
        <v xml:space="preserve">- </v>
      </c>
      <c r="AQ26" s="121"/>
      <c r="AR26" s="120" t="str">
        <f t="shared" ca="1" si="20"/>
        <v xml:space="preserve">- </v>
      </c>
      <c r="AU26" s="116">
        <f t="shared" ca="1" si="21"/>
        <v>45856</v>
      </c>
      <c r="AV26" s="117"/>
      <c r="AW26" s="118"/>
      <c r="AX26" s="119"/>
      <c r="AY26" s="120" t="str">
        <f t="shared" ca="1" si="22"/>
        <v xml:space="preserve">- </v>
      </c>
      <c r="AZ26" s="121"/>
      <c r="BA26" s="120" t="str">
        <f t="shared" ca="1" si="23"/>
        <v xml:space="preserve">- </v>
      </c>
      <c r="BB26" s="102"/>
      <c r="BC26" s="102"/>
      <c r="BD26" s="116">
        <f t="shared" ca="1" si="9"/>
        <v>45856</v>
      </c>
      <c r="BE26" s="117"/>
      <c r="BF26" s="118"/>
      <c r="BG26" s="119"/>
      <c r="BH26" s="120" t="str">
        <f t="shared" ca="1" si="24"/>
        <v xml:space="preserve">- </v>
      </c>
      <c r="BI26" s="121"/>
      <c r="BJ26" s="120" t="str">
        <f t="shared" ca="1" si="25"/>
        <v xml:space="preserve">- </v>
      </c>
      <c r="BM26" s="116">
        <f t="shared" ca="1" si="26"/>
        <v>45856</v>
      </c>
      <c r="BN26" s="117"/>
      <c r="BO26" s="118"/>
      <c r="BP26" s="119"/>
      <c r="BQ26" s="120" t="str">
        <f t="shared" ca="1" si="27"/>
        <v xml:space="preserve">- </v>
      </c>
      <c r="BR26" s="121"/>
      <c r="BS26" s="120" t="str">
        <f t="shared" ca="1" si="28"/>
        <v xml:space="preserve">- </v>
      </c>
      <c r="BT26" s="102"/>
      <c r="BU26" s="102"/>
      <c r="BV26" s="116">
        <f t="shared" ca="1" si="10"/>
        <v>45856</v>
      </c>
      <c r="BW26" s="117"/>
      <c r="BX26" s="118"/>
      <c r="BY26" s="119"/>
      <c r="BZ26" s="120" t="str">
        <f t="shared" ca="1" si="29"/>
        <v xml:space="preserve">- </v>
      </c>
      <c r="CA26" s="121"/>
      <c r="CB26" s="120" t="str">
        <f t="shared" ca="1" si="30"/>
        <v xml:space="preserve">- </v>
      </c>
      <c r="CE26" s="116">
        <f t="shared" ca="1" si="31"/>
        <v>45856</v>
      </c>
      <c r="CF26" s="117"/>
      <c r="CG26" s="118"/>
      <c r="CH26" s="119"/>
      <c r="CI26" s="120" t="str">
        <f t="shared" ca="1" si="32"/>
        <v xml:space="preserve">- </v>
      </c>
      <c r="CJ26" s="121"/>
      <c r="CK26" s="120" t="str">
        <f t="shared" ca="1" si="33"/>
        <v xml:space="preserve">- </v>
      </c>
      <c r="CL26" s="102"/>
      <c r="CM26" s="102"/>
      <c r="CN26" s="116">
        <f t="shared" ca="1" si="11"/>
        <v>45856</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45857</v>
      </c>
      <c r="C27" s="59" t="str">
        <f t="shared" ca="1" si="12"/>
        <v>-</v>
      </c>
      <c r="D27" s="60" t="str">
        <f t="shared" ca="1" si="0"/>
        <v>-</v>
      </c>
      <c r="E27" s="61" t="str">
        <f t="shared" ca="1" si="0"/>
        <v>-</v>
      </c>
      <c r="F27" s="62" t="str">
        <f t="shared" ca="1" si="37"/>
        <v>-</v>
      </c>
      <c r="G27" s="62" t="str">
        <f t="shared" ca="1" si="1"/>
        <v>-</v>
      </c>
      <c r="H27" s="63" t="str">
        <f t="shared" ca="1" si="38"/>
        <v>-</v>
      </c>
      <c r="K27" s="78">
        <f t="shared" ca="1" si="2"/>
        <v>45857</v>
      </c>
      <c r="L27" s="88"/>
      <c r="M27" s="89"/>
      <c r="N27" s="89"/>
      <c r="O27" s="90" t="str">
        <f t="shared" ca="1" si="13"/>
        <v>-</v>
      </c>
      <c r="P27" s="88"/>
      <c r="Q27" s="91" t="str">
        <f t="shared" ca="1" si="3"/>
        <v>-</v>
      </c>
      <c r="T27" s="78">
        <f t="shared" ca="1" si="4"/>
        <v>45857</v>
      </c>
      <c r="U27" s="90" t="str">
        <f t="shared" ca="1" si="14"/>
        <v>-</v>
      </c>
      <c r="V27" s="141" t="str">
        <f t="shared" ca="1" si="5"/>
        <v>-</v>
      </c>
      <c r="W27" s="141" t="str">
        <f t="shared" ca="1" si="5"/>
        <v>-</v>
      </c>
      <c r="X27" s="90" t="str">
        <f t="shared" ca="1" si="15"/>
        <v>-</v>
      </c>
      <c r="Y27" s="90" t="str">
        <f t="shared" ca="1" si="6"/>
        <v>-</v>
      </c>
      <c r="Z27" s="91" t="str">
        <f t="shared" ca="1" si="7"/>
        <v>-</v>
      </c>
      <c r="AC27" s="122">
        <f t="shared" ca="1" si="16"/>
        <v>45857</v>
      </c>
      <c r="AD27" s="123"/>
      <c r="AE27" s="124"/>
      <c r="AF27" s="125"/>
      <c r="AG27" s="115" t="str">
        <f t="shared" ca="1" si="17"/>
        <v xml:space="preserve">- </v>
      </c>
      <c r="AH27" s="126"/>
      <c r="AI27" s="115" t="str">
        <f t="shared" ca="1" si="18"/>
        <v xml:space="preserve">- </v>
      </c>
      <c r="AJ27" s="102"/>
      <c r="AK27" s="102"/>
      <c r="AL27" s="122">
        <f t="shared" ca="1" si="8"/>
        <v>45857</v>
      </c>
      <c r="AM27" s="123"/>
      <c r="AN27" s="124"/>
      <c r="AO27" s="125"/>
      <c r="AP27" s="115" t="str">
        <f t="shared" ca="1" si="19"/>
        <v xml:space="preserve">- </v>
      </c>
      <c r="AQ27" s="126"/>
      <c r="AR27" s="115" t="str">
        <f t="shared" ca="1" si="20"/>
        <v xml:space="preserve">- </v>
      </c>
      <c r="AU27" s="122">
        <f t="shared" ca="1" si="21"/>
        <v>45857</v>
      </c>
      <c r="AV27" s="123"/>
      <c r="AW27" s="124"/>
      <c r="AX27" s="125"/>
      <c r="AY27" s="115" t="str">
        <f t="shared" ca="1" si="22"/>
        <v xml:space="preserve">- </v>
      </c>
      <c r="AZ27" s="126"/>
      <c r="BA27" s="115" t="str">
        <f t="shared" ca="1" si="23"/>
        <v xml:space="preserve">- </v>
      </c>
      <c r="BB27" s="102"/>
      <c r="BC27" s="102"/>
      <c r="BD27" s="122">
        <f t="shared" ca="1" si="9"/>
        <v>45857</v>
      </c>
      <c r="BE27" s="123"/>
      <c r="BF27" s="124"/>
      <c r="BG27" s="125"/>
      <c r="BH27" s="115" t="str">
        <f t="shared" ca="1" si="24"/>
        <v xml:space="preserve">- </v>
      </c>
      <c r="BI27" s="126"/>
      <c r="BJ27" s="115" t="str">
        <f t="shared" ca="1" si="25"/>
        <v xml:space="preserve">- </v>
      </c>
      <c r="BM27" s="122">
        <f t="shared" ca="1" si="26"/>
        <v>45857</v>
      </c>
      <c r="BN27" s="123"/>
      <c r="BO27" s="124"/>
      <c r="BP27" s="125"/>
      <c r="BQ27" s="115" t="str">
        <f t="shared" ca="1" si="27"/>
        <v xml:space="preserve">- </v>
      </c>
      <c r="BR27" s="126"/>
      <c r="BS27" s="115" t="str">
        <f t="shared" ca="1" si="28"/>
        <v xml:space="preserve">- </v>
      </c>
      <c r="BT27" s="102"/>
      <c r="BU27" s="102"/>
      <c r="BV27" s="122">
        <f t="shared" ca="1" si="10"/>
        <v>45857</v>
      </c>
      <c r="BW27" s="123"/>
      <c r="BX27" s="124"/>
      <c r="BY27" s="125"/>
      <c r="BZ27" s="115" t="str">
        <f t="shared" ca="1" si="29"/>
        <v xml:space="preserve">- </v>
      </c>
      <c r="CA27" s="126"/>
      <c r="CB27" s="115" t="str">
        <f t="shared" ca="1" si="30"/>
        <v xml:space="preserve">- </v>
      </c>
      <c r="CE27" s="122">
        <f t="shared" ca="1" si="31"/>
        <v>45857</v>
      </c>
      <c r="CF27" s="123"/>
      <c r="CG27" s="124"/>
      <c r="CH27" s="125"/>
      <c r="CI27" s="115" t="str">
        <f t="shared" ca="1" si="32"/>
        <v xml:space="preserve">- </v>
      </c>
      <c r="CJ27" s="126"/>
      <c r="CK27" s="115" t="str">
        <f t="shared" ca="1" si="33"/>
        <v xml:space="preserve">- </v>
      </c>
      <c r="CL27" s="102"/>
      <c r="CM27" s="102"/>
      <c r="CN27" s="122">
        <f t="shared" ca="1" si="11"/>
        <v>45857</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45858</v>
      </c>
      <c r="C28" s="59" t="str">
        <f t="shared" ca="1" si="12"/>
        <v>-</v>
      </c>
      <c r="D28" s="60" t="str">
        <f t="shared" ca="1" si="0"/>
        <v>-</v>
      </c>
      <c r="E28" s="61" t="str">
        <f t="shared" ca="1" si="0"/>
        <v>-</v>
      </c>
      <c r="F28" s="62" t="str">
        <f t="shared" ca="1" si="37"/>
        <v>-</v>
      </c>
      <c r="G28" s="62" t="str">
        <f t="shared" ca="1" si="1"/>
        <v>-</v>
      </c>
      <c r="H28" s="63" t="str">
        <f t="shared" ca="1" si="38"/>
        <v>-</v>
      </c>
      <c r="K28" s="77">
        <f t="shared" ca="1" si="2"/>
        <v>45858</v>
      </c>
      <c r="L28" s="84"/>
      <c r="M28" s="85"/>
      <c r="N28" s="85"/>
      <c r="O28" s="86" t="str">
        <f t="shared" ca="1" si="13"/>
        <v>-</v>
      </c>
      <c r="P28" s="84"/>
      <c r="Q28" s="87" t="str">
        <f t="shared" ca="1" si="3"/>
        <v>-</v>
      </c>
      <c r="T28" s="77">
        <f t="shared" ca="1" si="4"/>
        <v>45858</v>
      </c>
      <c r="U28" s="86" t="str">
        <f t="shared" ca="1" si="14"/>
        <v>-</v>
      </c>
      <c r="V28" s="140" t="str">
        <f t="shared" ca="1" si="5"/>
        <v>-</v>
      </c>
      <c r="W28" s="140" t="str">
        <f t="shared" ca="1" si="5"/>
        <v>-</v>
      </c>
      <c r="X28" s="86" t="str">
        <f t="shared" ca="1" si="15"/>
        <v>-</v>
      </c>
      <c r="Y28" s="86" t="str">
        <f t="shared" ca="1" si="6"/>
        <v>-</v>
      </c>
      <c r="Z28" s="87" t="str">
        <f t="shared" ca="1" si="7"/>
        <v>-</v>
      </c>
      <c r="AC28" s="116">
        <f t="shared" ca="1" si="16"/>
        <v>45858</v>
      </c>
      <c r="AD28" s="117"/>
      <c r="AE28" s="118"/>
      <c r="AF28" s="119"/>
      <c r="AG28" s="120" t="str">
        <f t="shared" ca="1" si="17"/>
        <v xml:space="preserve">- </v>
      </c>
      <c r="AH28" s="121"/>
      <c r="AI28" s="120" t="str">
        <f t="shared" ca="1" si="18"/>
        <v xml:space="preserve">- </v>
      </c>
      <c r="AJ28" s="102"/>
      <c r="AK28" s="102"/>
      <c r="AL28" s="116">
        <f t="shared" ca="1" si="8"/>
        <v>45858</v>
      </c>
      <c r="AM28" s="117"/>
      <c r="AN28" s="118"/>
      <c r="AO28" s="119"/>
      <c r="AP28" s="120" t="str">
        <f t="shared" ca="1" si="19"/>
        <v xml:space="preserve">- </v>
      </c>
      <c r="AQ28" s="121"/>
      <c r="AR28" s="120" t="str">
        <f t="shared" ca="1" si="20"/>
        <v xml:space="preserve">- </v>
      </c>
      <c r="AU28" s="116">
        <f t="shared" ca="1" si="21"/>
        <v>45858</v>
      </c>
      <c r="AV28" s="117"/>
      <c r="AW28" s="118"/>
      <c r="AX28" s="119"/>
      <c r="AY28" s="120" t="str">
        <f t="shared" ca="1" si="22"/>
        <v xml:space="preserve">- </v>
      </c>
      <c r="AZ28" s="121"/>
      <c r="BA28" s="120" t="str">
        <f t="shared" ca="1" si="23"/>
        <v xml:space="preserve">- </v>
      </c>
      <c r="BB28" s="102"/>
      <c r="BC28" s="102"/>
      <c r="BD28" s="116">
        <f t="shared" ca="1" si="9"/>
        <v>45858</v>
      </c>
      <c r="BE28" s="117"/>
      <c r="BF28" s="118"/>
      <c r="BG28" s="119"/>
      <c r="BH28" s="120" t="str">
        <f t="shared" ca="1" si="24"/>
        <v xml:space="preserve">- </v>
      </c>
      <c r="BI28" s="121"/>
      <c r="BJ28" s="120" t="str">
        <f t="shared" ca="1" si="25"/>
        <v xml:space="preserve">- </v>
      </c>
      <c r="BM28" s="116">
        <f t="shared" ca="1" si="26"/>
        <v>45858</v>
      </c>
      <c r="BN28" s="117"/>
      <c r="BO28" s="118"/>
      <c r="BP28" s="119"/>
      <c r="BQ28" s="120" t="str">
        <f t="shared" ca="1" si="27"/>
        <v xml:space="preserve">- </v>
      </c>
      <c r="BR28" s="121"/>
      <c r="BS28" s="120" t="str">
        <f t="shared" ca="1" si="28"/>
        <v xml:space="preserve">- </v>
      </c>
      <c r="BT28" s="102"/>
      <c r="BU28" s="102"/>
      <c r="BV28" s="116">
        <f t="shared" ca="1" si="10"/>
        <v>45858</v>
      </c>
      <c r="BW28" s="117"/>
      <c r="BX28" s="118"/>
      <c r="BY28" s="119"/>
      <c r="BZ28" s="120" t="str">
        <f t="shared" ca="1" si="29"/>
        <v xml:space="preserve">- </v>
      </c>
      <c r="CA28" s="121"/>
      <c r="CB28" s="120" t="str">
        <f t="shared" ca="1" si="30"/>
        <v xml:space="preserve">- </v>
      </c>
      <c r="CE28" s="116">
        <f t="shared" ca="1" si="31"/>
        <v>45858</v>
      </c>
      <c r="CF28" s="117"/>
      <c r="CG28" s="118"/>
      <c r="CH28" s="119"/>
      <c r="CI28" s="120" t="str">
        <f t="shared" ca="1" si="32"/>
        <v xml:space="preserve">- </v>
      </c>
      <c r="CJ28" s="121"/>
      <c r="CK28" s="120" t="str">
        <f t="shared" ca="1" si="33"/>
        <v xml:space="preserve">- </v>
      </c>
      <c r="CL28" s="102"/>
      <c r="CM28" s="102"/>
      <c r="CN28" s="116">
        <f t="shared" ca="1" si="11"/>
        <v>45858</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45859</v>
      </c>
      <c r="C29" s="59" t="str">
        <f t="shared" ca="1" si="12"/>
        <v>-</v>
      </c>
      <c r="D29" s="60" t="str">
        <f t="shared" ca="1" si="0"/>
        <v>-</v>
      </c>
      <c r="E29" s="61" t="str">
        <f t="shared" ca="1" si="0"/>
        <v>-</v>
      </c>
      <c r="F29" s="62" t="str">
        <f t="shared" ca="1" si="37"/>
        <v>-</v>
      </c>
      <c r="G29" s="62" t="str">
        <f t="shared" ca="1" si="1"/>
        <v>-</v>
      </c>
      <c r="H29" s="63" t="str">
        <f t="shared" ca="1" si="38"/>
        <v>-</v>
      </c>
      <c r="K29" s="78">
        <f t="shared" ca="1" si="2"/>
        <v>45859</v>
      </c>
      <c r="L29" s="88"/>
      <c r="M29" s="89"/>
      <c r="N29" s="89"/>
      <c r="O29" s="90" t="str">
        <f t="shared" ca="1" si="13"/>
        <v>-</v>
      </c>
      <c r="P29" s="88"/>
      <c r="Q29" s="91" t="str">
        <f t="shared" ca="1" si="3"/>
        <v>-</v>
      </c>
      <c r="T29" s="78">
        <f t="shared" ca="1" si="4"/>
        <v>45859</v>
      </c>
      <c r="U29" s="90" t="str">
        <f t="shared" ca="1" si="14"/>
        <v>-</v>
      </c>
      <c r="V29" s="141" t="str">
        <f t="shared" ca="1" si="5"/>
        <v>-</v>
      </c>
      <c r="W29" s="141" t="str">
        <f t="shared" ca="1" si="5"/>
        <v>-</v>
      </c>
      <c r="X29" s="90" t="str">
        <f t="shared" ca="1" si="15"/>
        <v>-</v>
      </c>
      <c r="Y29" s="90" t="str">
        <f t="shared" ca="1" si="6"/>
        <v>-</v>
      </c>
      <c r="Z29" s="91" t="str">
        <f t="shared" ca="1" si="7"/>
        <v>-</v>
      </c>
      <c r="AC29" s="122">
        <f t="shared" ca="1" si="16"/>
        <v>45859</v>
      </c>
      <c r="AD29" s="123"/>
      <c r="AE29" s="124"/>
      <c r="AF29" s="125"/>
      <c r="AG29" s="115" t="str">
        <f t="shared" ca="1" si="17"/>
        <v xml:space="preserve">- </v>
      </c>
      <c r="AH29" s="126"/>
      <c r="AI29" s="115" t="str">
        <f t="shared" ca="1" si="18"/>
        <v xml:space="preserve">- </v>
      </c>
      <c r="AJ29" s="102"/>
      <c r="AK29" s="102"/>
      <c r="AL29" s="122">
        <f t="shared" ca="1" si="8"/>
        <v>45859</v>
      </c>
      <c r="AM29" s="123"/>
      <c r="AN29" s="124"/>
      <c r="AO29" s="125"/>
      <c r="AP29" s="115" t="str">
        <f t="shared" ca="1" si="19"/>
        <v xml:space="preserve">- </v>
      </c>
      <c r="AQ29" s="126"/>
      <c r="AR29" s="115" t="str">
        <f t="shared" ca="1" si="20"/>
        <v xml:space="preserve">- </v>
      </c>
      <c r="AU29" s="122">
        <f t="shared" ca="1" si="21"/>
        <v>45859</v>
      </c>
      <c r="AV29" s="123"/>
      <c r="AW29" s="124"/>
      <c r="AX29" s="125"/>
      <c r="AY29" s="115" t="str">
        <f t="shared" ca="1" si="22"/>
        <v xml:space="preserve">- </v>
      </c>
      <c r="AZ29" s="126"/>
      <c r="BA29" s="115" t="str">
        <f t="shared" ca="1" si="23"/>
        <v xml:space="preserve">- </v>
      </c>
      <c r="BB29" s="102"/>
      <c r="BC29" s="102"/>
      <c r="BD29" s="122">
        <f t="shared" ca="1" si="9"/>
        <v>45859</v>
      </c>
      <c r="BE29" s="123"/>
      <c r="BF29" s="124"/>
      <c r="BG29" s="125"/>
      <c r="BH29" s="115" t="str">
        <f t="shared" ca="1" si="24"/>
        <v xml:space="preserve">- </v>
      </c>
      <c r="BI29" s="126"/>
      <c r="BJ29" s="115" t="str">
        <f t="shared" ca="1" si="25"/>
        <v xml:space="preserve">- </v>
      </c>
      <c r="BM29" s="122">
        <f t="shared" ca="1" si="26"/>
        <v>45859</v>
      </c>
      <c r="BN29" s="123"/>
      <c r="BO29" s="124"/>
      <c r="BP29" s="125"/>
      <c r="BQ29" s="115" t="str">
        <f t="shared" ca="1" si="27"/>
        <v xml:space="preserve">- </v>
      </c>
      <c r="BR29" s="126"/>
      <c r="BS29" s="115" t="str">
        <f t="shared" ca="1" si="28"/>
        <v xml:space="preserve">- </v>
      </c>
      <c r="BT29" s="102"/>
      <c r="BU29" s="102"/>
      <c r="BV29" s="122">
        <f t="shared" ca="1" si="10"/>
        <v>45859</v>
      </c>
      <c r="BW29" s="123"/>
      <c r="BX29" s="124"/>
      <c r="BY29" s="125"/>
      <c r="BZ29" s="115" t="str">
        <f t="shared" ca="1" si="29"/>
        <v xml:space="preserve">- </v>
      </c>
      <c r="CA29" s="126"/>
      <c r="CB29" s="115" t="str">
        <f t="shared" ca="1" si="30"/>
        <v xml:space="preserve">- </v>
      </c>
      <c r="CE29" s="122">
        <f t="shared" ca="1" si="31"/>
        <v>45859</v>
      </c>
      <c r="CF29" s="123"/>
      <c r="CG29" s="124"/>
      <c r="CH29" s="125"/>
      <c r="CI29" s="115" t="str">
        <f t="shared" ca="1" si="32"/>
        <v xml:space="preserve">- </v>
      </c>
      <c r="CJ29" s="126"/>
      <c r="CK29" s="115" t="str">
        <f t="shared" ca="1" si="33"/>
        <v xml:space="preserve">- </v>
      </c>
      <c r="CL29" s="102"/>
      <c r="CM29" s="102"/>
      <c r="CN29" s="122">
        <f t="shared" ca="1" si="11"/>
        <v>45859</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45860</v>
      </c>
      <c r="C30" s="59" t="str">
        <f t="shared" ca="1" si="12"/>
        <v>-</v>
      </c>
      <c r="D30" s="60" t="str">
        <f t="shared" ca="1" si="0"/>
        <v>-</v>
      </c>
      <c r="E30" s="61" t="str">
        <f t="shared" ca="1" si="0"/>
        <v>-</v>
      </c>
      <c r="F30" s="62" t="str">
        <f t="shared" ca="1" si="37"/>
        <v>-</v>
      </c>
      <c r="G30" s="62" t="str">
        <f t="shared" ca="1" si="1"/>
        <v>-</v>
      </c>
      <c r="H30" s="63" t="str">
        <f t="shared" ca="1" si="38"/>
        <v>-</v>
      </c>
      <c r="K30" s="77">
        <f t="shared" ca="1" si="2"/>
        <v>45860</v>
      </c>
      <c r="L30" s="84"/>
      <c r="M30" s="85"/>
      <c r="N30" s="85"/>
      <c r="O30" s="86" t="str">
        <f t="shared" ca="1" si="13"/>
        <v>-</v>
      </c>
      <c r="P30" s="84"/>
      <c r="Q30" s="87" t="str">
        <f t="shared" ca="1" si="3"/>
        <v>-</v>
      </c>
      <c r="T30" s="77">
        <f t="shared" ca="1" si="4"/>
        <v>45860</v>
      </c>
      <c r="U30" s="86" t="str">
        <f t="shared" ca="1" si="14"/>
        <v>-</v>
      </c>
      <c r="V30" s="140" t="str">
        <f t="shared" ca="1" si="5"/>
        <v>-</v>
      </c>
      <c r="W30" s="140" t="str">
        <f t="shared" ca="1" si="5"/>
        <v>-</v>
      </c>
      <c r="X30" s="86" t="str">
        <f t="shared" ca="1" si="15"/>
        <v>-</v>
      </c>
      <c r="Y30" s="86" t="str">
        <f t="shared" ca="1" si="6"/>
        <v>-</v>
      </c>
      <c r="Z30" s="87" t="str">
        <f t="shared" ca="1" si="7"/>
        <v>-</v>
      </c>
      <c r="AC30" s="116">
        <f t="shared" ca="1" si="16"/>
        <v>45860</v>
      </c>
      <c r="AD30" s="117"/>
      <c r="AE30" s="118"/>
      <c r="AF30" s="119"/>
      <c r="AG30" s="120" t="str">
        <f t="shared" ca="1" si="17"/>
        <v xml:space="preserve">- </v>
      </c>
      <c r="AH30" s="121"/>
      <c r="AI30" s="120" t="str">
        <f t="shared" ca="1" si="18"/>
        <v xml:space="preserve">- </v>
      </c>
      <c r="AJ30" s="102"/>
      <c r="AK30" s="102"/>
      <c r="AL30" s="116">
        <f t="shared" ca="1" si="8"/>
        <v>45860</v>
      </c>
      <c r="AM30" s="117"/>
      <c r="AN30" s="118"/>
      <c r="AO30" s="119"/>
      <c r="AP30" s="120" t="str">
        <f t="shared" ca="1" si="19"/>
        <v xml:space="preserve">- </v>
      </c>
      <c r="AQ30" s="121"/>
      <c r="AR30" s="120" t="str">
        <f t="shared" ca="1" si="20"/>
        <v xml:space="preserve">- </v>
      </c>
      <c r="AU30" s="116">
        <f t="shared" ca="1" si="21"/>
        <v>45860</v>
      </c>
      <c r="AV30" s="117"/>
      <c r="AW30" s="118"/>
      <c r="AX30" s="119"/>
      <c r="AY30" s="120" t="str">
        <f t="shared" ca="1" si="22"/>
        <v xml:space="preserve">- </v>
      </c>
      <c r="AZ30" s="121"/>
      <c r="BA30" s="120" t="str">
        <f t="shared" ca="1" si="23"/>
        <v xml:space="preserve">- </v>
      </c>
      <c r="BB30" s="102"/>
      <c r="BC30" s="102"/>
      <c r="BD30" s="116">
        <f t="shared" ca="1" si="9"/>
        <v>45860</v>
      </c>
      <c r="BE30" s="117"/>
      <c r="BF30" s="118"/>
      <c r="BG30" s="119"/>
      <c r="BH30" s="120" t="str">
        <f t="shared" ca="1" si="24"/>
        <v xml:space="preserve">- </v>
      </c>
      <c r="BI30" s="121"/>
      <c r="BJ30" s="120" t="str">
        <f t="shared" ca="1" si="25"/>
        <v xml:space="preserve">- </v>
      </c>
      <c r="BM30" s="116">
        <f t="shared" ca="1" si="26"/>
        <v>45860</v>
      </c>
      <c r="BN30" s="117"/>
      <c r="BO30" s="118"/>
      <c r="BP30" s="119"/>
      <c r="BQ30" s="120" t="str">
        <f t="shared" ca="1" si="27"/>
        <v xml:space="preserve">- </v>
      </c>
      <c r="BR30" s="121"/>
      <c r="BS30" s="120" t="str">
        <f t="shared" ca="1" si="28"/>
        <v xml:space="preserve">- </v>
      </c>
      <c r="BT30" s="102"/>
      <c r="BU30" s="102"/>
      <c r="BV30" s="116">
        <f t="shared" ca="1" si="10"/>
        <v>45860</v>
      </c>
      <c r="BW30" s="117"/>
      <c r="BX30" s="118"/>
      <c r="BY30" s="119"/>
      <c r="BZ30" s="120" t="str">
        <f t="shared" ca="1" si="29"/>
        <v xml:space="preserve">- </v>
      </c>
      <c r="CA30" s="121"/>
      <c r="CB30" s="120" t="str">
        <f t="shared" ca="1" si="30"/>
        <v xml:space="preserve">- </v>
      </c>
      <c r="CE30" s="116">
        <f t="shared" ca="1" si="31"/>
        <v>45860</v>
      </c>
      <c r="CF30" s="117"/>
      <c r="CG30" s="118"/>
      <c r="CH30" s="119"/>
      <c r="CI30" s="120" t="str">
        <f t="shared" ca="1" si="32"/>
        <v xml:space="preserve">- </v>
      </c>
      <c r="CJ30" s="121"/>
      <c r="CK30" s="120" t="str">
        <f t="shared" ca="1" si="33"/>
        <v xml:space="preserve">- </v>
      </c>
      <c r="CL30" s="102"/>
      <c r="CM30" s="102"/>
      <c r="CN30" s="116">
        <f t="shared" ca="1" si="11"/>
        <v>45860</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45861</v>
      </c>
      <c r="C31" s="59" t="str">
        <f t="shared" ca="1" si="12"/>
        <v>-</v>
      </c>
      <c r="D31" s="60" t="str">
        <f t="shared" ca="1" si="0"/>
        <v>-</v>
      </c>
      <c r="E31" s="61" t="str">
        <f t="shared" ca="1" si="0"/>
        <v>-</v>
      </c>
      <c r="F31" s="62" t="str">
        <f t="shared" ca="1" si="37"/>
        <v>-</v>
      </c>
      <c r="G31" s="62" t="str">
        <f t="shared" ca="1" si="1"/>
        <v>-</v>
      </c>
      <c r="H31" s="63" t="str">
        <f t="shared" ca="1" si="38"/>
        <v>-</v>
      </c>
      <c r="K31" s="78">
        <f t="shared" ca="1" si="2"/>
        <v>45861</v>
      </c>
      <c r="L31" s="88"/>
      <c r="M31" s="89"/>
      <c r="N31" s="89"/>
      <c r="O31" s="90" t="str">
        <f t="shared" ca="1" si="13"/>
        <v>-</v>
      </c>
      <c r="P31" s="88"/>
      <c r="Q31" s="91" t="str">
        <f t="shared" ca="1" si="3"/>
        <v>-</v>
      </c>
      <c r="T31" s="78">
        <f t="shared" ca="1" si="4"/>
        <v>45861</v>
      </c>
      <c r="U31" s="90" t="str">
        <f t="shared" ca="1" si="14"/>
        <v>-</v>
      </c>
      <c r="V31" s="141" t="str">
        <f t="shared" ca="1" si="5"/>
        <v>-</v>
      </c>
      <c r="W31" s="141" t="str">
        <f t="shared" ca="1" si="5"/>
        <v>-</v>
      </c>
      <c r="X31" s="90" t="str">
        <f t="shared" ca="1" si="15"/>
        <v>-</v>
      </c>
      <c r="Y31" s="90" t="str">
        <f t="shared" ca="1" si="6"/>
        <v>-</v>
      </c>
      <c r="Z31" s="91" t="str">
        <f t="shared" ca="1" si="7"/>
        <v>-</v>
      </c>
      <c r="AC31" s="122">
        <f t="shared" ca="1" si="16"/>
        <v>45861</v>
      </c>
      <c r="AD31" s="123"/>
      <c r="AE31" s="124"/>
      <c r="AF31" s="125"/>
      <c r="AG31" s="115" t="str">
        <f t="shared" ca="1" si="17"/>
        <v xml:space="preserve">- </v>
      </c>
      <c r="AH31" s="126"/>
      <c r="AI31" s="115" t="str">
        <f t="shared" ca="1" si="18"/>
        <v xml:space="preserve">- </v>
      </c>
      <c r="AJ31" s="102"/>
      <c r="AK31" s="102"/>
      <c r="AL31" s="122">
        <f t="shared" ca="1" si="8"/>
        <v>45861</v>
      </c>
      <c r="AM31" s="123"/>
      <c r="AN31" s="124"/>
      <c r="AO31" s="125"/>
      <c r="AP31" s="115" t="str">
        <f t="shared" ca="1" si="19"/>
        <v xml:space="preserve">- </v>
      </c>
      <c r="AQ31" s="126"/>
      <c r="AR31" s="115" t="str">
        <f t="shared" ca="1" si="20"/>
        <v xml:space="preserve">- </v>
      </c>
      <c r="AU31" s="122">
        <f t="shared" ca="1" si="21"/>
        <v>45861</v>
      </c>
      <c r="AV31" s="123"/>
      <c r="AW31" s="124"/>
      <c r="AX31" s="125"/>
      <c r="AY31" s="115" t="str">
        <f t="shared" ca="1" si="22"/>
        <v xml:space="preserve">- </v>
      </c>
      <c r="AZ31" s="126"/>
      <c r="BA31" s="115" t="str">
        <f t="shared" ca="1" si="23"/>
        <v xml:space="preserve">- </v>
      </c>
      <c r="BB31" s="102"/>
      <c r="BC31" s="102"/>
      <c r="BD31" s="122">
        <f t="shared" ca="1" si="9"/>
        <v>45861</v>
      </c>
      <c r="BE31" s="123"/>
      <c r="BF31" s="124"/>
      <c r="BG31" s="125"/>
      <c r="BH31" s="115" t="str">
        <f t="shared" ca="1" si="24"/>
        <v xml:space="preserve">- </v>
      </c>
      <c r="BI31" s="126"/>
      <c r="BJ31" s="115" t="str">
        <f t="shared" ca="1" si="25"/>
        <v xml:space="preserve">- </v>
      </c>
      <c r="BM31" s="122">
        <f t="shared" ca="1" si="26"/>
        <v>45861</v>
      </c>
      <c r="BN31" s="123"/>
      <c r="BO31" s="124"/>
      <c r="BP31" s="125"/>
      <c r="BQ31" s="115" t="str">
        <f t="shared" ca="1" si="27"/>
        <v xml:space="preserve">- </v>
      </c>
      <c r="BR31" s="126"/>
      <c r="BS31" s="115" t="str">
        <f t="shared" ca="1" si="28"/>
        <v xml:space="preserve">- </v>
      </c>
      <c r="BT31" s="102"/>
      <c r="BU31" s="102"/>
      <c r="BV31" s="122">
        <f t="shared" ca="1" si="10"/>
        <v>45861</v>
      </c>
      <c r="BW31" s="123"/>
      <c r="BX31" s="124"/>
      <c r="BY31" s="125"/>
      <c r="BZ31" s="115" t="str">
        <f t="shared" ca="1" si="29"/>
        <v xml:space="preserve">- </v>
      </c>
      <c r="CA31" s="126"/>
      <c r="CB31" s="115" t="str">
        <f t="shared" ca="1" si="30"/>
        <v xml:space="preserve">- </v>
      </c>
      <c r="CE31" s="122">
        <f t="shared" ca="1" si="31"/>
        <v>45861</v>
      </c>
      <c r="CF31" s="123"/>
      <c r="CG31" s="124"/>
      <c r="CH31" s="125"/>
      <c r="CI31" s="115" t="str">
        <f t="shared" ca="1" si="32"/>
        <v xml:space="preserve">- </v>
      </c>
      <c r="CJ31" s="126"/>
      <c r="CK31" s="115" t="str">
        <f t="shared" ca="1" si="33"/>
        <v xml:space="preserve">- </v>
      </c>
      <c r="CL31" s="102"/>
      <c r="CM31" s="102"/>
      <c r="CN31" s="122">
        <f t="shared" ca="1" si="11"/>
        <v>45861</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45862</v>
      </c>
      <c r="C32" s="59" t="str">
        <f t="shared" ca="1" si="12"/>
        <v>-</v>
      </c>
      <c r="D32" s="60" t="str">
        <f t="shared" ca="1" si="0"/>
        <v>-</v>
      </c>
      <c r="E32" s="61" t="str">
        <f t="shared" ca="1" si="0"/>
        <v>-</v>
      </c>
      <c r="F32" s="62" t="str">
        <f t="shared" ca="1" si="37"/>
        <v>-</v>
      </c>
      <c r="G32" s="62" t="str">
        <f t="shared" ca="1" si="1"/>
        <v>-</v>
      </c>
      <c r="H32" s="63" t="str">
        <f t="shared" ca="1" si="38"/>
        <v>-</v>
      </c>
      <c r="K32" s="77">
        <f t="shared" ca="1" si="2"/>
        <v>45862</v>
      </c>
      <c r="L32" s="84"/>
      <c r="M32" s="85"/>
      <c r="N32" s="85"/>
      <c r="O32" s="86" t="str">
        <f t="shared" ca="1" si="13"/>
        <v>-</v>
      </c>
      <c r="P32" s="84"/>
      <c r="Q32" s="87" t="str">
        <f t="shared" ca="1" si="3"/>
        <v>-</v>
      </c>
      <c r="T32" s="77">
        <f t="shared" ca="1" si="4"/>
        <v>45862</v>
      </c>
      <c r="U32" s="86" t="str">
        <f t="shared" ca="1" si="14"/>
        <v>-</v>
      </c>
      <c r="V32" s="140" t="str">
        <f t="shared" ca="1" si="5"/>
        <v>-</v>
      </c>
      <c r="W32" s="140" t="str">
        <f t="shared" ca="1" si="5"/>
        <v>-</v>
      </c>
      <c r="X32" s="86" t="str">
        <f t="shared" ca="1" si="15"/>
        <v>-</v>
      </c>
      <c r="Y32" s="86" t="str">
        <f t="shared" ca="1" si="6"/>
        <v>-</v>
      </c>
      <c r="Z32" s="87" t="str">
        <f t="shared" ca="1" si="7"/>
        <v>-</v>
      </c>
      <c r="AC32" s="116">
        <f t="shared" ca="1" si="16"/>
        <v>45862</v>
      </c>
      <c r="AD32" s="117"/>
      <c r="AE32" s="118"/>
      <c r="AF32" s="119"/>
      <c r="AG32" s="120" t="str">
        <f t="shared" ca="1" si="17"/>
        <v xml:space="preserve">- </v>
      </c>
      <c r="AH32" s="121"/>
      <c r="AI32" s="120" t="str">
        <f t="shared" ca="1" si="18"/>
        <v xml:space="preserve">- </v>
      </c>
      <c r="AJ32" s="102"/>
      <c r="AK32" s="102"/>
      <c r="AL32" s="116">
        <f t="shared" ca="1" si="8"/>
        <v>45862</v>
      </c>
      <c r="AM32" s="117"/>
      <c r="AN32" s="118"/>
      <c r="AO32" s="119"/>
      <c r="AP32" s="120" t="str">
        <f t="shared" ca="1" si="19"/>
        <v xml:space="preserve">- </v>
      </c>
      <c r="AQ32" s="121"/>
      <c r="AR32" s="120" t="str">
        <f t="shared" ca="1" si="20"/>
        <v xml:space="preserve">- </v>
      </c>
      <c r="AU32" s="116">
        <f t="shared" ca="1" si="21"/>
        <v>45862</v>
      </c>
      <c r="AV32" s="117"/>
      <c r="AW32" s="118"/>
      <c r="AX32" s="119"/>
      <c r="AY32" s="120" t="str">
        <f t="shared" ca="1" si="22"/>
        <v xml:space="preserve">- </v>
      </c>
      <c r="AZ32" s="121"/>
      <c r="BA32" s="120" t="str">
        <f t="shared" ca="1" si="23"/>
        <v xml:space="preserve">- </v>
      </c>
      <c r="BB32" s="102"/>
      <c r="BC32" s="102"/>
      <c r="BD32" s="116">
        <f t="shared" ca="1" si="9"/>
        <v>45862</v>
      </c>
      <c r="BE32" s="117"/>
      <c r="BF32" s="118"/>
      <c r="BG32" s="119"/>
      <c r="BH32" s="120" t="str">
        <f t="shared" ca="1" si="24"/>
        <v xml:space="preserve">- </v>
      </c>
      <c r="BI32" s="121"/>
      <c r="BJ32" s="120" t="str">
        <f t="shared" ca="1" si="25"/>
        <v xml:space="preserve">- </v>
      </c>
      <c r="BM32" s="116">
        <f t="shared" ca="1" si="26"/>
        <v>45862</v>
      </c>
      <c r="BN32" s="117"/>
      <c r="BO32" s="118"/>
      <c r="BP32" s="119"/>
      <c r="BQ32" s="120" t="str">
        <f t="shared" ca="1" si="27"/>
        <v xml:space="preserve">- </v>
      </c>
      <c r="BR32" s="121"/>
      <c r="BS32" s="120" t="str">
        <f t="shared" ca="1" si="28"/>
        <v xml:space="preserve">- </v>
      </c>
      <c r="BT32" s="102"/>
      <c r="BU32" s="102"/>
      <c r="BV32" s="116">
        <f t="shared" ca="1" si="10"/>
        <v>45862</v>
      </c>
      <c r="BW32" s="117"/>
      <c r="BX32" s="118"/>
      <c r="BY32" s="119"/>
      <c r="BZ32" s="120" t="str">
        <f t="shared" ca="1" si="29"/>
        <v xml:space="preserve">- </v>
      </c>
      <c r="CA32" s="121"/>
      <c r="CB32" s="120" t="str">
        <f t="shared" ca="1" si="30"/>
        <v xml:space="preserve">- </v>
      </c>
      <c r="CE32" s="116">
        <f t="shared" ca="1" si="31"/>
        <v>45862</v>
      </c>
      <c r="CF32" s="117"/>
      <c r="CG32" s="118"/>
      <c r="CH32" s="119"/>
      <c r="CI32" s="120" t="str">
        <f t="shared" ca="1" si="32"/>
        <v xml:space="preserve">- </v>
      </c>
      <c r="CJ32" s="121"/>
      <c r="CK32" s="120" t="str">
        <f t="shared" ca="1" si="33"/>
        <v xml:space="preserve">- </v>
      </c>
      <c r="CL32" s="102"/>
      <c r="CM32" s="102"/>
      <c r="CN32" s="116">
        <f t="shared" ca="1" si="11"/>
        <v>45862</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45863</v>
      </c>
      <c r="C33" s="59" t="str">
        <f t="shared" ca="1" si="12"/>
        <v>-</v>
      </c>
      <c r="D33" s="60" t="str">
        <f t="shared" ca="1" si="0"/>
        <v>-</v>
      </c>
      <c r="E33" s="61" t="str">
        <f t="shared" ca="1" si="0"/>
        <v>-</v>
      </c>
      <c r="F33" s="62" t="str">
        <f t="shared" ca="1" si="37"/>
        <v>-</v>
      </c>
      <c r="G33" s="62" t="str">
        <f t="shared" ca="1" si="1"/>
        <v>-</v>
      </c>
      <c r="H33" s="63" t="str">
        <f t="shared" ca="1" si="38"/>
        <v>-</v>
      </c>
      <c r="K33" s="78">
        <f t="shared" ca="1" si="2"/>
        <v>45863</v>
      </c>
      <c r="L33" s="88"/>
      <c r="M33" s="89"/>
      <c r="N33" s="89"/>
      <c r="O33" s="90" t="str">
        <f t="shared" ca="1" si="13"/>
        <v>-</v>
      </c>
      <c r="P33" s="88"/>
      <c r="Q33" s="91" t="str">
        <f t="shared" ca="1" si="3"/>
        <v>-</v>
      </c>
      <c r="T33" s="78">
        <f t="shared" ca="1" si="4"/>
        <v>45863</v>
      </c>
      <c r="U33" s="90" t="str">
        <f t="shared" ca="1" si="14"/>
        <v>-</v>
      </c>
      <c r="V33" s="141" t="str">
        <f t="shared" ca="1" si="5"/>
        <v>-</v>
      </c>
      <c r="W33" s="141" t="str">
        <f t="shared" ca="1" si="5"/>
        <v>-</v>
      </c>
      <c r="X33" s="90" t="str">
        <f t="shared" ca="1" si="15"/>
        <v>-</v>
      </c>
      <c r="Y33" s="90" t="str">
        <f t="shared" ca="1" si="6"/>
        <v>-</v>
      </c>
      <c r="Z33" s="91" t="str">
        <f t="shared" ca="1" si="7"/>
        <v>-</v>
      </c>
      <c r="AC33" s="122">
        <f t="shared" ca="1" si="16"/>
        <v>45863</v>
      </c>
      <c r="AD33" s="123"/>
      <c r="AE33" s="124"/>
      <c r="AF33" s="125"/>
      <c r="AG33" s="115" t="str">
        <f t="shared" ca="1" si="17"/>
        <v xml:space="preserve">- </v>
      </c>
      <c r="AH33" s="126"/>
      <c r="AI33" s="115" t="str">
        <f t="shared" ca="1" si="18"/>
        <v xml:space="preserve">- </v>
      </c>
      <c r="AJ33" s="102"/>
      <c r="AK33" s="102"/>
      <c r="AL33" s="122">
        <f t="shared" ca="1" si="8"/>
        <v>45863</v>
      </c>
      <c r="AM33" s="123"/>
      <c r="AN33" s="124"/>
      <c r="AO33" s="125"/>
      <c r="AP33" s="115" t="str">
        <f t="shared" ca="1" si="19"/>
        <v xml:space="preserve">- </v>
      </c>
      <c r="AQ33" s="126"/>
      <c r="AR33" s="115" t="str">
        <f t="shared" ca="1" si="20"/>
        <v xml:space="preserve">- </v>
      </c>
      <c r="AU33" s="122">
        <f t="shared" ca="1" si="21"/>
        <v>45863</v>
      </c>
      <c r="AV33" s="123"/>
      <c r="AW33" s="124"/>
      <c r="AX33" s="125"/>
      <c r="AY33" s="115" t="str">
        <f t="shared" ca="1" si="22"/>
        <v xml:space="preserve">- </v>
      </c>
      <c r="AZ33" s="126"/>
      <c r="BA33" s="115" t="str">
        <f t="shared" ca="1" si="23"/>
        <v xml:space="preserve">- </v>
      </c>
      <c r="BB33" s="102"/>
      <c r="BC33" s="102"/>
      <c r="BD33" s="122">
        <f t="shared" ca="1" si="9"/>
        <v>45863</v>
      </c>
      <c r="BE33" s="123"/>
      <c r="BF33" s="124"/>
      <c r="BG33" s="125"/>
      <c r="BH33" s="115" t="str">
        <f t="shared" ca="1" si="24"/>
        <v xml:space="preserve">- </v>
      </c>
      <c r="BI33" s="126"/>
      <c r="BJ33" s="115" t="str">
        <f t="shared" ca="1" si="25"/>
        <v xml:space="preserve">- </v>
      </c>
      <c r="BM33" s="122">
        <f t="shared" ca="1" si="26"/>
        <v>45863</v>
      </c>
      <c r="BN33" s="123"/>
      <c r="BO33" s="124"/>
      <c r="BP33" s="125"/>
      <c r="BQ33" s="115" t="str">
        <f t="shared" ca="1" si="27"/>
        <v xml:space="preserve">- </v>
      </c>
      <c r="BR33" s="126"/>
      <c r="BS33" s="115" t="str">
        <f t="shared" ca="1" si="28"/>
        <v xml:space="preserve">- </v>
      </c>
      <c r="BT33" s="102"/>
      <c r="BU33" s="102"/>
      <c r="BV33" s="122">
        <f t="shared" ca="1" si="10"/>
        <v>45863</v>
      </c>
      <c r="BW33" s="123"/>
      <c r="BX33" s="124"/>
      <c r="BY33" s="125"/>
      <c r="BZ33" s="115" t="str">
        <f t="shared" ca="1" si="29"/>
        <v xml:space="preserve">- </v>
      </c>
      <c r="CA33" s="126"/>
      <c r="CB33" s="115" t="str">
        <f t="shared" ca="1" si="30"/>
        <v xml:space="preserve">- </v>
      </c>
      <c r="CE33" s="122">
        <f t="shared" ca="1" si="31"/>
        <v>45863</v>
      </c>
      <c r="CF33" s="123"/>
      <c r="CG33" s="124"/>
      <c r="CH33" s="125"/>
      <c r="CI33" s="115" t="str">
        <f t="shared" ca="1" si="32"/>
        <v xml:space="preserve">- </v>
      </c>
      <c r="CJ33" s="126"/>
      <c r="CK33" s="115" t="str">
        <f t="shared" ca="1" si="33"/>
        <v xml:space="preserve">- </v>
      </c>
      <c r="CL33" s="102"/>
      <c r="CM33" s="102"/>
      <c r="CN33" s="122">
        <f t="shared" ca="1" si="11"/>
        <v>45863</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45864</v>
      </c>
      <c r="C34" s="59" t="str">
        <f t="shared" ca="1" si="12"/>
        <v>-</v>
      </c>
      <c r="D34" s="60" t="str">
        <f t="shared" ca="1" si="0"/>
        <v>-</v>
      </c>
      <c r="E34" s="61" t="str">
        <f t="shared" ca="1" si="0"/>
        <v>-</v>
      </c>
      <c r="F34" s="62" t="str">
        <f t="shared" ca="1" si="37"/>
        <v>-</v>
      </c>
      <c r="G34" s="62" t="str">
        <f t="shared" ca="1" si="1"/>
        <v>-</v>
      </c>
      <c r="H34" s="63" t="str">
        <f t="shared" ca="1" si="38"/>
        <v>-</v>
      </c>
      <c r="K34" s="77">
        <f t="shared" ca="1" si="2"/>
        <v>45864</v>
      </c>
      <c r="L34" s="84"/>
      <c r="M34" s="85"/>
      <c r="N34" s="85"/>
      <c r="O34" s="86" t="str">
        <f t="shared" ca="1" si="13"/>
        <v>-</v>
      </c>
      <c r="P34" s="84"/>
      <c r="Q34" s="87" t="str">
        <f t="shared" ca="1" si="3"/>
        <v>-</v>
      </c>
      <c r="T34" s="77">
        <f t="shared" ca="1" si="4"/>
        <v>45864</v>
      </c>
      <c r="U34" s="86" t="str">
        <f t="shared" ca="1" si="14"/>
        <v>-</v>
      </c>
      <c r="V34" s="140" t="str">
        <f t="shared" ca="1" si="5"/>
        <v>-</v>
      </c>
      <c r="W34" s="140" t="str">
        <f t="shared" ca="1" si="5"/>
        <v>-</v>
      </c>
      <c r="X34" s="86" t="str">
        <f t="shared" ca="1" si="15"/>
        <v>-</v>
      </c>
      <c r="Y34" s="86" t="str">
        <f t="shared" ca="1" si="6"/>
        <v>-</v>
      </c>
      <c r="Z34" s="87" t="str">
        <f t="shared" ca="1" si="7"/>
        <v>-</v>
      </c>
      <c r="AC34" s="116">
        <f t="shared" ca="1" si="16"/>
        <v>45864</v>
      </c>
      <c r="AD34" s="117"/>
      <c r="AE34" s="118"/>
      <c r="AF34" s="119"/>
      <c r="AG34" s="120" t="str">
        <f t="shared" ca="1" si="17"/>
        <v xml:space="preserve">- </v>
      </c>
      <c r="AH34" s="121"/>
      <c r="AI34" s="120" t="str">
        <f t="shared" ca="1" si="18"/>
        <v xml:space="preserve">- </v>
      </c>
      <c r="AJ34" s="102"/>
      <c r="AK34" s="102"/>
      <c r="AL34" s="116">
        <f t="shared" ca="1" si="8"/>
        <v>45864</v>
      </c>
      <c r="AM34" s="117"/>
      <c r="AN34" s="118"/>
      <c r="AO34" s="119"/>
      <c r="AP34" s="120" t="str">
        <f t="shared" ca="1" si="19"/>
        <v xml:space="preserve">- </v>
      </c>
      <c r="AQ34" s="121"/>
      <c r="AR34" s="120" t="str">
        <f t="shared" ca="1" si="20"/>
        <v xml:space="preserve">- </v>
      </c>
      <c r="AU34" s="116">
        <f t="shared" ca="1" si="21"/>
        <v>45864</v>
      </c>
      <c r="AV34" s="117"/>
      <c r="AW34" s="118"/>
      <c r="AX34" s="119"/>
      <c r="AY34" s="120" t="str">
        <f t="shared" ca="1" si="22"/>
        <v xml:space="preserve">- </v>
      </c>
      <c r="AZ34" s="121"/>
      <c r="BA34" s="120" t="str">
        <f t="shared" ca="1" si="23"/>
        <v xml:space="preserve">- </v>
      </c>
      <c r="BB34" s="102"/>
      <c r="BC34" s="102"/>
      <c r="BD34" s="116">
        <f t="shared" ca="1" si="9"/>
        <v>45864</v>
      </c>
      <c r="BE34" s="117"/>
      <c r="BF34" s="118"/>
      <c r="BG34" s="119"/>
      <c r="BH34" s="120" t="str">
        <f t="shared" ca="1" si="24"/>
        <v xml:space="preserve">- </v>
      </c>
      <c r="BI34" s="121"/>
      <c r="BJ34" s="120" t="str">
        <f t="shared" ca="1" si="25"/>
        <v xml:space="preserve">- </v>
      </c>
      <c r="BM34" s="116">
        <f t="shared" ca="1" si="26"/>
        <v>45864</v>
      </c>
      <c r="BN34" s="117"/>
      <c r="BO34" s="118"/>
      <c r="BP34" s="119"/>
      <c r="BQ34" s="120" t="str">
        <f t="shared" ca="1" si="27"/>
        <v xml:space="preserve">- </v>
      </c>
      <c r="BR34" s="121"/>
      <c r="BS34" s="120" t="str">
        <f t="shared" ca="1" si="28"/>
        <v xml:space="preserve">- </v>
      </c>
      <c r="BT34" s="102"/>
      <c r="BU34" s="102"/>
      <c r="BV34" s="116">
        <f t="shared" ca="1" si="10"/>
        <v>45864</v>
      </c>
      <c r="BW34" s="117"/>
      <c r="BX34" s="118"/>
      <c r="BY34" s="119"/>
      <c r="BZ34" s="120" t="str">
        <f t="shared" ca="1" si="29"/>
        <v xml:space="preserve">- </v>
      </c>
      <c r="CA34" s="121"/>
      <c r="CB34" s="120" t="str">
        <f t="shared" ca="1" si="30"/>
        <v xml:space="preserve">- </v>
      </c>
      <c r="CE34" s="116">
        <f t="shared" ca="1" si="31"/>
        <v>45864</v>
      </c>
      <c r="CF34" s="117"/>
      <c r="CG34" s="118"/>
      <c r="CH34" s="119"/>
      <c r="CI34" s="120" t="str">
        <f t="shared" ca="1" si="32"/>
        <v xml:space="preserve">- </v>
      </c>
      <c r="CJ34" s="121"/>
      <c r="CK34" s="120" t="str">
        <f t="shared" ca="1" si="33"/>
        <v xml:space="preserve">- </v>
      </c>
      <c r="CL34" s="102"/>
      <c r="CM34" s="102"/>
      <c r="CN34" s="116">
        <f t="shared" ca="1" si="11"/>
        <v>45864</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45865</v>
      </c>
      <c r="C35" s="59" t="str">
        <f t="shared" ca="1" si="12"/>
        <v>-</v>
      </c>
      <c r="D35" s="60" t="str">
        <f t="shared" ca="1" si="0"/>
        <v>-</v>
      </c>
      <c r="E35" s="61" t="str">
        <f t="shared" ca="1" si="0"/>
        <v>-</v>
      </c>
      <c r="F35" s="62" t="str">
        <f t="shared" ca="1" si="37"/>
        <v>-</v>
      </c>
      <c r="G35" s="62" t="str">
        <f t="shared" ca="1" si="1"/>
        <v>-</v>
      </c>
      <c r="H35" s="63" t="str">
        <f t="shared" ca="1" si="38"/>
        <v>-</v>
      </c>
      <c r="K35" s="78">
        <f t="shared" ca="1" si="2"/>
        <v>45865</v>
      </c>
      <c r="L35" s="88"/>
      <c r="M35" s="89"/>
      <c r="N35" s="89"/>
      <c r="O35" s="90" t="str">
        <f t="shared" ca="1" si="13"/>
        <v>-</v>
      </c>
      <c r="P35" s="88"/>
      <c r="Q35" s="91" t="str">
        <f t="shared" ca="1" si="3"/>
        <v>-</v>
      </c>
      <c r="T35" s="78">
        <f t="shared" ca="1" si="4"/>
        <v>45865</v>
      </c>
      <c r="U35" s="90" t="str">
        <f t="shared" ca="1" si="14"/>
        <v>-</v>
      </c>
      <c r="V35" s="141" t="str">
        <f t="shared" ca="1" si="5"/>
        <v>-</v>
      </c>
      <c r="W35" s="141" t="str">
        <f t="shared" ca="1" si="5"/>
        <v>-</v>
      </c>
      <c r="X35" s="90" t="str">
        <f t="shared" ca="1" si="15"/>
        <v>-</v>
      </c>
      <c r="Y35" s="90" t="str">
        <f t="shared" ca="1" si="6"/>
        <v>-</v>
      </c>
      <c r="Z35" s="91" t="str">
        <f t="shared" ca="1" si="7"/>
        <v>-</v>
      </c>
      <c r="AC35" s="122">
        <f t="shared" ca="1" si="16"/>
        <v>45865</v>
      </c>
      <c r="AD35" s="123"/>
      <c r="AE35" s="124"/>
      <c r="AF35" s="125"/>
      <c r="AG35" s="115" t="str">
        <f t="shared" ca="1" si="17"/>
        <v xml:space="preserve">- </v>
      </c>
      <c r="AH35" s="126"/>
      <c r="AI35" s="115" t="str">
        <f t="shared" ca="1" si="18"/>
        <v xml:space="preserve">- </v>
      </c>
      <c r="AJ35" s="102"/>
      <c r="AK35" s="102"/>
      <c r="AL35" s="122">
        <f t="shared" ca="1" si="8"/>
        <v>45865</v>
      </c>
      <c r="AM35" s="123"/>
      <c r="AN35" s="124"/>
      <c r="AO35" s="125"/>
      <c r="AP35" s="115" t="str">
        <f t="shared" ca="1" si="19"/>
        <v xml:space="preserve">- </v>
      </c>
      <c r="AQ35" s="126"/>
      <c r="AR35" s="115" t="str">
        <f t="shared" ca="1" si="20"/>
        <v xml:space="preserve">- </v>
      </c>
      <c r="AU35" s="122">
        <f t="shared" ca="1" si="21"/>
        <v>45865</v>
      </c>
      <c r="AV35" s="123"/>
      <c r="AW35" s="124"/>
      <c r="AX35" s="125"/>
      <c r="AY35" s="115" t="str">
        <f t="shared" ca="1" si="22"/>
        <v xml:space="preserve">- </v>
      </c>
      <c r="AZ35" s="126"/>
      <c r="BA35" s="115" t="str">
        <f t="shared" ca="1" si="23"/>
        <v xml:space="preserve">- </v>
      </c>
      <c r="BB35" s="102"/>
      <c r="BC35" s="102"/>
      <c r="BD35" s="122">
        <f t="shared" ca="1" si="9"/>
        <v>45865</v>
      </c>
      <c r="BE35" s="123"/>
      <c r="BF35" s="124"/>
      <c r="BG35" s="125"/>
      <c r="BH35" s="115" t="str">
        <f t="shared" ca="1" si="24"/>
        <v xml:space="preserve">- </v>
      </c>
      <c r="BI35" s="126"/>
      <c r="BJ35" s="115" t="str">
        <f t="shared" ca="1" si="25"/>
        <v xml:space="preserve">- </v>
      </c>
      <c r="BM35" s="122">
        <f t="shared" ca="1" si="26"/>
        <v>45865</v>
      </c>
      <c r="BN35" s="123"/>
      <c r="BO35" s="124"/>
      <c r="BP35" s="125"/>
      <c r="BQ35" s="115" t="str">
        <f t="shared" ca="1" si="27"/>
        <v xml:space="preserve">- </v>
      </c>
      <c r="BR35" s="126"/>
      <c r="BS35" s="115" t="str">
        <f t="shared" ca="1" si="28"/>
        <v xml:space="preserve">- </v>
      </c>
      <c r="BT35" s="102"/>
      <c r="BU35" s="102"/>
      <c r="BV35" s="122">
        <f t="shared" ca="1" si="10"/>
        <v>45865</v>
      </c>
      <c r="BW35" s="123"/>
      <c r="BX35" s="124"/>
      <c r="BY35" s="125"/>
      <c r="BZ35" s="115" t="str">
        <f t="shared" ca="1" si="29"/>
        <v xml:space="preserve">- </v>
      </c>
      <c r="CA35" s="126"/>
      <c r="CB35" s="115" t="str">
        <f t="shared" ca="1" si="30"/>
        <v xml:space="preserve">- </v>
      </c>
      <c r="CE35" s="122">
        <f t="shared" ca="1" si="31"/>
        <v>45865</v>
      </c>
      <c r="CF35" s="123"/>
      <c r="CG35" s="124"/>
      <c r="CH35" s="125"/>
      <c r="CI35" s="115" t="str">
        <f t="shared" ca="1" si="32"/>
        <v xml:space="preserve">- </v>
      </c>
      <c r="CJ35" s="126"/>
      <c r="CK35" s="115" t="str">
        <f t="shared" ca="1" si="33"/>
        <v xml:space="preserve">- </v>
      </c>
      <c r="CL35" s="102"/>
      <c r="CM35" s="102"/>
      <c r="CN35" s="122">
        <f t="shared" ca="1" si="11"/>
        <v>45865</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45866</v>
      </c>
      <c r="C36" s="59" t="str">
        <f t="shared" ca="1" si="12"/>
        <v>-</v>
      </c>
      <c r="D36" s="60" t="str">
        <f t="shared" ca="1" si="0"/>
        <v>-</v>
      </c>
      <c r="E36" s="61" t="str">
        <f t="shared" ca="1" si="0"/>
        <v>-</v>
      </c>
      <c r="F36" s="62" t="str">
        <f t="shared" ca="1" si="37"/>
        <v>-</v>
      </c>
      <c r="G36" s="62" t="str">
        <f t="shared" ca="1" si="1"/>
        <v>-</v>
      </c>
      <c r="H36" s="63" t="str">
        <f t="shared" ca="1" si="38"/>
        <v>-</v>
      </c>
      <c r="K36" s="77">
        <f t="shared" ca="1" si="2"/>
        <v>45866</v>
      </c>
      <c r="L36" s="84"/>
      <c r="M36" s="85"/>
      <c r="N36" s="85"/>
      <c r="O36" s="86" t="str">
        <f t="shared" ca="1" si="13"/>
        <v>-</v>
      </c>
      <c r="P36" s="84"/>
      <c r="Q36" s="87" t="str">
        <f t="shared" ca="1" si="3"/>
        <v>-</v>
      </c>
      <c r="T36" s="77">
        <f t="shared" ca="1" si="4"/>
        <v>45866</v>
      </c>
      <c r="U36" s="86" t="str">
        <f t="shared" ca="1" si="14"/>
        <v>-</v>
      </c>
      <c r="V36" s="140" t="str">
        <f t="shared" ca="1" si="5"/>
        <v>-</v>
      </c>
      <c r="W36" s="140" t="str">
        <f t="shared" ca="1" si="5"/>
        <v>-</v>
      </c>
      <c r="X36" s="86" t="str">
        <f t="shared" ca="1" si="15"/>
        <v>-</v>
      </c>
      <c r="Y36" s="86" t="str">
        <f t="shared" ca="1" si="6"/>
        <v>-</v>
      </c>
      <c r="Z36" s="87" t="str">
        <f t="shared" ca="1" si="7"/>
        <v>-</v>
      </c>
      <c r="AC36" s="116">
        <f t="shared" ca="1" si="16"/>
        <v>45866</v>
      </c>
      <c r="AD36" s="117"/>
      <c r="AE36" s="118"/>
      <c r="AF36" s="119"/>
      <c r="AG36" s="120" t="str">
        <f t="shared" ca="1" si="17"/>
        <v xml:space="preserve">- </v>
      </c>
      <c r="AH36" s="121"/>
      <c r="AI36" s="120" t="str">
        <f t="shared" ca="1" si="18"/>
        <v xml:space="preserve">- </v>
      </c>
      <c r="AJ36" s="102"/>
      <c r="AK36" s="102"/>
      <c r="AL36" s="116">
        <f t="shared" ca="1" si="8"/>
        <v>45866</v>
      </c>
      <c r="AM36" s="117"/>
      <c r="AN36" s="118"/>
      <c r="AO36" s="119"/>
      <c r="AP36" s="120" t="str">
        <f t="shared" ca="1" si="19"/>
        <v xml:space="preserve">- </v>
      </c>
      <c r="AQ36" s="121"/>
      <c r="AR36" s="120" t="str">
        <f t="shared" ca="1" si="20"/>
        <v xml:space="preserve">- </v>
      </c>
      <c r="AU36" s="116">
        <f t="shared" ca="1" si="21"/>
        <v>45866</v>
      </c>
      <c r="AV36" s="117"/>
      <c r="AW36" s="118"/>
      <c r="AX36" s="119"/>
      <c r="AY36" s="120" t="str">
        <f t="shared" ca="1" si="22"/>
        <v xml:space="preserve">- </v>
      </c>
      <c r="AZ36" s="121"/>
      <c r="BA36" s="120" t="str">
        <f t="shared" ca="1" si="23"/>
        <v xml:space="preserve">- </v>
      </c>
      <c r="BB36" s="102"/>
      <c r="BC36" s="102"/>
      <c r="BD36" s="116">
        <f t="shared" ca="1" si="9"/>
        <v>45866</v>
      </c>
      <c r="BE36" s="117"/>
      <c r="BF36" s="118"/>
      <c r="BG36" s="119"/>
      <c r="BH36" s="120" t="str">
        <f t="shared" ca="1" si="24"/>
        <v xml:space="preserve">- </v>
      </c>
      <c r="BI36" s="121"/>
      <c r="BJ36" s="120" t="str">
        <f t="shared" ca="1" si="25"/>
        <v xml:space="preserve">- </v>
      </c>
      <c r="BM36" s="116">
        <f t="shared" ca="1" si="26"/>
        <v>45866</v>
      </c>
      <c r="BN36" s="117"/>
      <c r="BO36" s="118"/>
      <c r="BP36" s="119"/>
      <c r="BQ36" s="120" t="str">
        <f t="shared" ca="1" si="27"/>
        <v xml:space="preserve">- </v>
      </c>
      <c r="BR36" s="121"/>
      <c r="BS36" s="120" t="str">
        <f t="shared" ca="1" si="28"/>
        <v xml:space="preserve">- </v>
      </c>
      <c r="BT36" s="102"/>
      <c r="BU36" s="102"/>
      <c r="BV36" s="116">
        <f t="shared" ca="1" si="10"/>
        <v>45866</v>
      </c>
      <c r="BW36" s="117"/>
      <c r="BX36" s="118"/>
      <c r="BY36" s="119"/>
      <c r="BZ36" s="120" t="str">
        <f t="shared" ca="1" si="29"/>
        <v xml:space="preserve">- </v>
      </c>
      <c r="CA36" s="121"/>
      <c r="CB36" s="120" t="str">
        <f t="shared" ca="1" si="30"/>
        <v xml:space="preserve">- </v>
      </c>
      <c r="CE36" s="116">
        <f t="shared" ca="1" si="31"/>
        <v>45866</v>
      </c>
      <c r="CF36" s="117"/>
      <c r="CG36" s="118"/>
      <c r="CH36" s="119"/>
      <c r="CI36" s="120" t="str">
        <f t="shared" ca="1" si="32"/>
        <v xml:space="preserve">- </v>
      </c>
      <c r="CJ36" s="121"/>
      <c r="CK36" s="120" t="str">
        <f t="shared" ca="1" si="33"/>
        <v xml:space="preserve">- </v>
      </c>
      <c r="CL36" s="102"/>
      <c r="CM36" s="102"/>
      <c r="CN36" s="116">
        <f t="shared" ca="1" si="11"/>
        <v>45866</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45867</v>
      </c>
      <c r="C37" s="59" t="str">
        <f t="shared" ca="1" si="12"/>
        <v>-</v>
      </c>
      <c r="D37" s="60" t="str">
        <f t="shared" ca="1" si="0"/>
        <v>-</v>
      </c>
      <c r="E37" s="61" t="str">
        <f t="shared" ca="1" si="0"/>
        <v>-</v>
      </c>
      <c r="F37" s="62" t="str">
        <f t="shared" ca="1" si="37"/>
        <v>-</v>
      </c>
      <c r="G37" s="62" t="str">
        <f t="shared" ca="1" si="1"/>
        <v>-</v>
      </c>
      <c r="H37" s="63" t="str">
        <f t="shared" ca="1" si="38"/>
        <v>-</v>
      </c>
      <c r="K37" s="78">
        <f t="shared" ca="1" si="2"/>
        <v>45867</v>
      </c>
      <c r="L37" s="88"/>
      <c r="M37" s="89"/>
      <c r="N37" s="89"/>
      <c r="O37" s="90" t="str">
        <f t="shared" ca="1" si="13"/>
        <v>-</v>
      </c>
      <c r="P37" s="88"/>
      <c r="Q37" s="91" t="str">
        <f t="shared" ca="1" si="3"/>
        <v>-</v>
      </c>
      <c r="T37" s="78">
        <f t="shared" ca="1" si="4"/>
        <v>45867</v>
      </c>
      <c r="U37" s="90" t="str">
        <f t="shared" ca="1" si="14"/>
        <v>-</v>
      </c>
      <c r="V37" s="141" t="str">
        <f t="shared" ca="1" si="5"/>
        <v>-</v>
      </c>
      <c r="W37" s="141" t="str">
        <f t="shared" ca="1" si="5"/>
        <v>-</v>
      </c>
      <c r="X37" s="90" t="str">
        <f t="shared" ca="1" si="15"/>
        <v>-</v>
      </c>
      <c r="Y37" s="90" t="str">
        <f t="shared" ca="1" si="6"/>
        <v>-</v>
      </c>
      <c r="Z37" s="91" t="str">
        <f t="shared" ca="1" si="7"/>
        <v>-</v>
      </c>
      <c r="AC37" s="122">
        <f t="shared" ca="1" si="16"/>
        <v>45867</v>
      </c>
      <c r="AD37" s="123"/>
      <c r="AE37" s="124"/>
      <c r="AF37" s="125"/>
      <c r="AG37" s="115" t="str">
        <f t="shared" ca="1" si="17"/>
        <v xml:space="preserve">- </v>
      </c>
      <c r="AH37" s="126"/>
      <c r="AI37" s="115" t="str">
        <f t="shared" ca="1" si="18"/>
        <v xml:space="preserve">- </v>
      </c>
      <c r="AJ37" s="102"/>
      <c r="AK37" s="102"/>
      <c r="AL37" s="122">
        <f t="shared" ca="1" si="8"/>
        <v>45867</v>
      </c>
      <c r="AM37" s="123"/>
      <c r="AN37" s="124"/>
      <c r="AO37" s="125"/>
      <c r="AP37" s="115" t="str">
        <f t="shared" ca="1" si="19"/>
        <v xml:space="preserve">- </v>
      </c>
      <c r="AQ37" s="126"/>
      <c r="AR37" s="115" t="str">
        <f t="shared" ca="1" si="20"/>
        <v xml:space="preserve">- </v>
      </c>
      <c r="AU37" s="122">
        <f t="shared" ca="1" si="21"/>
        <v>45867</v>
      </c>
      <c r="AV37" s="123"/>
      <c r="AW37" s="124"/>
      <c r="AX37" s="125"/>
      <c r="AY37" s="115" t="str">
        <f t="shared" ca="1" si="22"/>
        <v xml:space="preserve">- </v>
      </c>
      <c r="AZ37" s="126"/>
      <c r="BA37" s="115" t="str">
        <f t="shared" ca="1" si="23"/>
        <v xml:space="preserve">- </v>
      </c>
      <c r="BB37" s="102"/>
      <c r="BC37" s="102"/>
      <c r="BD37" s="122">
        <f t="shared" ca="1" si="9"/>
        <v>45867</v>
      </c>
      <c r="BE37" s="123"/>
      <c r="BF37" s="124"/>
      <c r="BG37" s="125"/>
      <c r="BH37" s="115" t="str">
        <f t="shared" ca="1" si="24"/>
        <v xml:space="preserve">- </v>
      </c>
      <c r="BI37" s="126"/>
      <c r="BJ37" s="115" t="str">
        <f t="shared" ca="1" si="25"/>
        <v xml:space="preserve">- </v>
      </c>
      <c r="BM37" s="122">
        <f t="shared" ca="1" si="26"/>
        <v>45867</v>
      </c>
      <c r="BN37" s="123"/>
      <c r="BO37" s="124"/>
      <c r="BP37" s="125"/>
      <c r="BQ37" s="115" t="str">
        <f t="shared" ca="1" si="27"/>
        <v xml:space="preserve">- </v>
      </c>
      <c r="BR37" s="126"/>
      <c r="BS37" s="115" t="str">
        <f t="shared" ca="1" si="28"/>
        <v xml:space="preserve">- </v>
      </c>
      <c r="BT37" s="102"/>
      <c r="BU37" s="102"/>
      <c r="BV37" s="122">
        <f t="shared" ca="1" si="10"/>
        <v>45867</v>
      </c>
      <c r="BW37" s="123"/>
      <c r="BX37" s="124"/>
      <c r="BY37" s="125"/>
      <c r="BZ37" s="115" t="str">
        <f t="shared" ca="1" si="29"/>
        <v xml:space="preserve">- </v>
      </c>
      <c r="CA37" s="126"/>
      <c r="CB37" s="115" t="str">
        <f t="shared" ca="1" si="30"/>
        <v xml:space="preserve">- </v>
      </c>
      <c r="CE37" s="122">
        <f t="shared" ca="1" si="31"/>
        <v>45867</v>
      </c>
      <c r="CF37" s="123"/>
      <c r="CG37" s="124"/>
      <c r="CH37" s="125"/>
      <c r="CI37" s="115" t="str">
        <f t="shared" ca="1" si="32"/>
        <v xml:space="preserve">- </v>
      </c>
      <c r="CJ37" s="126"/>
      <c r="CK37" s="115" t="str">
        <f t="shared" ca="1" si="33"/>
        <v xml:space="preserve">- </v>
      </c>
      <c r="CL37" s="102"/>
      <c r="CM37" s="102"/>
      <c r="CN37" s="122">
        <f t="shared" ca="1" si="11"/>
        <v>45867</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45868</v>
      </c>
      <c r="C38" s="59" t="str">
        <f t="shared" ca="1" si="12"/>
        <v>-</v>
      </c>
      <c r="D38" s="60" t="str">
        <f t="shared" ca="1" si="0"/>
        <v>-</v>
      </c>
      <c r="E38" s="61" t="str">
        <f t="shared" ca="1" si="0"/>
        <v>-</v>
      </c>
      <c r="F38" s="62" t="str">
        <f t="shared" ca="1" si="37"/>
        <v>-</v>
      </c>
      <c r="G38" s="62" t="str">
        <f t="shared" ca="1" si="1"/>
        <v>-</v>
      </c>
      <c r="H38" s="63" t="str">
        <f t="shared" ca="1" si="38"/>
        <v>-</v>
      </c>
      <c r="K38" s="77">
        <f t="shared" ca="1" si="2"/>
        <v>45868</v>
      </c>
      <c r="L38" s="84"/>
      <c r="M38" s="85"/>
      <c r="N38" s="85"/>
      <c r="O38" s="86" t="str">
        <f t="shared" ca="1" si="13"/>
        <v>-</v>
      </c>
      <c r="P38" s="84"/>
      <c r="Q38" s="87" t="str">
        <f t="shared" ca="1" si="3"/>
        <v>-</v>
      </c>
      <c r="T38" s="77">
        <f t="shared" ca="1" si="4"/>
        <v>45868</v>
      </c>
      <c r="U38" s="86" t="str">
        <f t="shared" ca="1" si="14"/>
        <v>-</v>
      </c>
      <c r="V38" s="140" t="str">
        <f t="shared" ca="1" si="5"/>
        <v>-</v>
      </c>
      <c r="W38" s="140" t="str">
        <f t="shared" ca="1" si="5"/>
        <v>-</v>
      </c>
      <c r="X38" s="86" t="str">
        <f t="shared" ca="1" si="15"/>
        <v>-</v>
      </c>
      <c r="Y38" s="86" t="str">
        <f t="shared" ca="1" si="6"/>
        <v>-</v>
      </c>
      <c r="Z38" s="87" t="str">
        <f t="shared" ca="1" si="7"/>
        <v>-</v>
      </c>
      <c r="AC38" s="116">
        <f t="shared" ca="1" si="16"/>
        <v>45868</v>
      </c>
      <c r="AD38" s="117"/>
      <c r="AE38" s="118"/>
      <c r="AF38" s="119"/>
      <c r="AG38" s="120" t="str">
        <f t="shared" ca="1" si="17"/>
        <v xml:space="preserve">- </v>
      </c>
      <c r="AH38" s="121"/>
      <c r="AI38" s="120" t="str">
        <f t="shared" ca="1" si="18"/>
        <v xml:space="preserve">- </v>
      </c>
      <c r="AJ38" s="102"/>
      <c r="AK38" s="102"/>
      <c r="AL38" s="116">
        <f t="shared" ca="1" si="8"/>
        <v>45868</v>
      </c>
      <c r="AM38" s="117"/>
      <c r="AN38" s="118"/>
      <c r="AO38" s="119"/>
      <c r="AP38" s="120" t="str">
        <f t="shared" ca="1" si="19"/>
        <v xml:space="preserve">- </v>
      </c>
      <c r="AQ38" s="121"/>
      <c r="AR38" s="120" t="str">
        <f t="shared" ca="1" si="20"/>
        <v xml:space="preserve">- </v>
      </c>
      <c r="AU38" s="116">
        <f t="shared" ca="1" si="21"/>
        <v>45868</v>
      </c>
      <c r="AV38" s="117"/>
      <c r="AW38" s="118"/>
      <c r="AX38" s="119"/>
      <c r="AY38" s="120" t="str">
        <f t="shared" ca="1" si="22"/>
        <v xml:space="preserve">- </v>
      </c>
      <c r="AZ38" s="121"/>
      <c r="BA38" s="120" t="str">
        <f t="shared" ca="1" si="23"/>
        <v xml:space="preserve">- </v>
      </c>
      <c r="BB38" s="102"/>
      <c r="BC38" s="102"/>
      <c r="BD38" s="116">
        <f t="shared" ca="1" si="9"/>
        <v>45868</v>
      </c>
      <c r="BE38" s="117"/>
      <c r="BF38" s="118"/>
      <c r="BG38" s="119"/>
      <c r="BH38" s="120" t="str">
        <f t="shared" ca="1" si="24"/>
        <v xml:space="preserve">- </v>
      </c>
      <c r="BI38" s="121"/>
      <c r="BJ38" s="120" t="str">
        <f t="shared" ca="1" si="25"/>
        <v xml:space="preserve">- </v>
      </c>
      <c r="BM38" s="116">
        <f t="shared" ca="1" si="26"/>
        <v>45868</v>
      </c>
      <c r="BN38" s="117"/>
      <c r="BO38" s="118"/>
      <c r="BP38" s="119"/>
      <c r="BQ38" s="120" t="str">
        <f t="shared" ca="1" si="27"/>
        <v xml:space="preserve">- </v>
      </c>
      <c r="BR38" s="121"/>
      <c r="BS38" s="120" t="str">
        <f t="shared" ca="1" si="28"/>
        <v xml:space="preserve">- </v>
      </c>
      <c r="BT38" s="102"/>
      <c r="BU38" s="102"/>
      <c r="BV38" s="116">
        <f t="shared" ca="1" si="10"/>
        <v>45868</v>
      </c>
      <c r="BW38" s="117"/>
      <c r="BX38" s="118"/>
      <c r="BY38" s="119"/>
      <c r="BZ38" s="120" t="str">
        <f t="shared" ca="1" si="29"/>
        <v xml:space="preserve">- </v>
      </c>
      <c r="CA38" s="121"/>
      <c r="CB38" s="120" t="str">
        <f t="shared" ca="1" si="30"/>
        <v xml:space="preserve">- </v>
      </c>
      <c r="CE38" s="116">
        <f t="shared" ca="1" si="31"/>
        <v>45868</v>
      </c>
      <c r="CF38" s="117"/>
      <c r="CG38" s="118"/>
      <c r="CH38" s="119"/>
      <c r="CI38" s="120" t="str">
        <f t="shared" ca="1" si="32"/>
        <v xml:space="preserve">- </v>
      </c>
      <c r="CJ38" s="121"/>
      <c r="CK38" s="120" t="str">
        <f t="shared" ca="1" si="33"/>
        <v xml:space="preserve">- </v>
      </c>
      <c r="CL38" s="102"/>
      <c r="CM38" s="102"/>
      <c r="CN38" s="116">
        <f t="shared" ca="1" si="11"/>
        <v>45868</v>
      </c>
      <c r="CO38" s="117"/>
      <c r="CP38" s="118"/>
      <c r="CQ38" s="119"/>
      <c r="CR38" s="120" t="str">
        <f t="shared" ca="1" si="34"/>
        <v xml:space="preserve">- </v>
      </c>
      <c r="CS38" s="121"/>
      <c r="CT38" s="120" t="str">
        <f t="shared" ca="1" si="35"/>
        <v xml:space="preserve">- </v>
      </c>
    </row>
    <row r="39" spans="1:98" ht="15.75" customHeight="1" x14ac:dyDescent="0.25">
      <c r="A39" s="57">
        <v>31</v>
      </c>
      <c r="B39" s="58">
        <f t="shared" ca="1" si="36"/>
        <v>45869</v>
      </c>
      <c r="C39" s="59" t="str">
        <f t="shared" ca="1" si="12"/>
        <v>-</v>
      </c>
      <c r="D39" s="60" t="str">
        <f t="shared" ca="1" si="0"/>
        <v>-</v>
      </c>
      <c r="E39" s="61" t="str">
        <f t="shared" ca="1" si="0"/>
        <v>-</v>
      </c>
      <c r="F39" s="62" t="str">
        <f t="shared" ca="1" si="37"/>
        <v>-</v>
      </c>
      <c r="G39" s="62" t="str">
        <f t="shared" ca="1" si="1"/>
        <v>-</v>
      </c>
      <c r="H39" s="63" t="str">
        <f t="shared" ca="1" si="38"/>
        <v>-</v>
      </c>
      <c r="K39" s="78">
        <f t="shared" ca="1" si="2"/>
        <v>45869</v>
      </c>
      <c r="L39" s="88"/>
      <c r="M39" s="89"/>
      <c r="N39" s="89"/>
      <c r="O39" s="90" t="str">
        <f t="shared" ca="1" si="13"/>
        <v>-</v>
      </c>
      <c r="P39" s="88"/>
      <c r="Q39" s="91" t="str">
        <f t="shared" ca="1" si="3"/>
        <v>-</v>
      </c>
      <c r="T39" s="78">
        <f t="shared" ca="1" si="4"/>
        <v>45869</v>
      </c>
      <c r="U39" s="90" t="str">
        <f t="shared" ca="1" si="14"/>
        <v>-</v>
      </c>
      <c r="V39" s="141" t="str">
        <f t="shared" ca="1" si="5"/>
        <v>-</v>
      </c>
      <c r="W39" s="141" t="str">
        <f t="shared" ca="1" si="5"/>
        <v>-</v>
      </c>
      <c r="X39" s="90" t="str">
        <f t="shared" ca="1" si="15"/>
        <v>-</v>
      </c>
      <c r="Y39" s="90" t="str">
        <f t="shared" ca="1" si="6"/>
        <v>-</v>
      </c>
      <c r="Z39" s="91" t="str">
        <f t="shared" ca="1" si="7"/>
        <v>-</v>
      </c>
      <c r="AC39" s="127">
        <f t="shared" ca="1" si="16"/>
        <v>45869</v>
      </c>
      <c r="AD39" s="128"/>
      <c r="AE39" s="129"/>
      <c r="AF39" s="130"/>
      <c r="AG39" s="131" t="str">
        <f t="shared" ca="1" si="17"/>
        <v xml:space="preserve">- </v>
      </c>
      <c r="AH39" s="132"/>
      <c r="AI39" s="131" t="str">
        <f t="shared" ca="1" si="18"/>
        <v xml:space="preserve">- </v>
      </c>
      <c r="AJ39" s="102"/>
      <c r="AK39" s="102"/>
      <c r="AL39" s="127">
        <f t="shared" ca="1" si="8"/>
        <v>45869</v>
      </c>
      <c r="AM39" s="128"/>
      <c r="AN39" s="129"/>
      <c r="AO39" s="130"/>
      <c r="AP39" s="131" t="str">
        <f t="shared" ca="1" si="19"/>
        <v xml:space="preserve">- </v>
      </c>
      <c r="AQ39" s="132"/>
      <c r="AR39" s="131" t="str">
        <f t="shared" ca="1" si="20"/>
        <v xml:space="preserve">- </v>
      </c>
      <c r="AU39" s="127">
        <f t="shared" ca="1" si="21"/>
        <v>45869</v>
      </c>
      <c r="AV39" s="128"/>
      <c r="AW39" s="129"/>
      <c r="AX39" s="130"/>
      <c r="AY39" s="131" t="str">
        <f t="shared" ca="1" si="22"/>
        <v xml:space="preserve">- </v>
      </c>
      <c r="AZ39" s="132"/>
      <c r="BA39" s="131" t="str">
        <f t="shared" ca="1" si="23"/>
        <v xml:space="preserve">- </v>
      </c>
      <c r="BB39" s="102"/>
      <c r="BC39" s="102"/>
      <c r="BD39" s="127">
        <f t="shared" ca="1" si="9"/>
        <v>45869</v>
      </c>
      <c r="BE39" s="128"/>
      <c r="BF39" s="129"/>
      <c r="BG39" s="130"/>
      <c r="BH39" s="131" t="str">
        <f t="shared" ca="1" si="24"/>
        <v xml:space="preserve">- </v>
      </c>
      <c r="BI39" s="132"/>
      <c r="BJ39" s="131" t="str">
        <f t="shared" ca="1" si="25"/>
        <v xml:space="preserve">- </v>
      </c>
      <c r="BM39" s="127">
        <f t="shared" ca="1" si="26"/>
        <v>45869</v>
      </c>
      <c r="BN39" s="128"/>
      <c r="BO39" s="129"/>
      <c r="BP39" s="130"/>
      <c r="BQ39" s="131" t="str">
        <f t="shared" ca="1" si="27"/>
        <v xml:space="preserve">- </v>
      </c>
      <c r="BR39" s="132"/>
      <c r="BS39" s="131" t="str">
        <f t="shared" ca="1" si="28"/>
        <v xml:space="preserve">- </v>
      </c>
      <c r="BT39" s="102"/>
      <c r="BU39" s="102"/>
      <c r="BV39" s="127">
        <f t="shared" ca="1" si="10"/>
        <v>45869</v>
      </c>
      <c r="BW39" s="128"/>
      <c r="BX39" s="129"/>
      <c r="BY39" s="130"/>
      <c r="BZ39" s="131" t="str">
        <f t="shared" ca="1" si="29"/>
        <v xml:space="preserve">- </v>
      </c>
      <c r="CA39" s="132"/>
      <c r="CB39" s="131" t="str">
        <f t="shared" ca="1" si="30"/>
        <v xml:space="preserve">- </v>
      </c>
      <c r="CE39" s="127">
        <f t="shared" ca="1" si="31"/>
        <v>45869</v>
      </c>
      <c r="CF39" s="128"/>
      <c r="CG39" s="129"/>
      <c r="CH39" s="130"/>
      <c r="CI39" s="131" t="str">
        <f t="shared" ca="1" si="32"/>
        <v xml:space="preserve">- </v>
      </c>
      <c r="CJ39" s="132"/>
      <c r="CK39" s="131" t="str">
        <f t="shared" ca="1" si="33"/>
        <v xml:space="preserve">- </v>
      </c>
      <c r="CL39" s="102"/>
      <c r="CM39" s="102"/>
      <c r="CN39" s="127">
        <f t="shared" ca="1" si="11"/>
        <v>45869</v>
      </c>
      <c r="CO39" s="128"/>
      <c r="CP39" s="129"/>
      <c r="CQ39" s="130"/>
      <c r="CR39" s="131" t="str">
        <f t="shared" ca="1" si="34"/>
        <v xml:space="preserve">- </v>
      </c>
      <c r="CS39" s="132"/>
      <c r="CT39" s="131" t="str">
        <f t="shared" ca="1" si="35"/>
        <v xml:space="preserve">- </v>
      </c>
    </row>
    <row r="40" spans="1:98" ht="15.75" customHeight="1" x14ac:dyDescent="0.25">
      <c r="B40" s="64" t="s">
        <v>363</v>
      </c>
      <c r="C40" s="65">
        <f ca="1">SUBTOTAL(109,月計表_7[①])</f>
        <v>0</v>
      </c>
      <c r="D40" s="66">
        <f ca="1">SUBTOTAL(109,月計表_7[②])</f>
        <v>0</v>
      </c>
      <c r="E40" s="67">
        <f ca="1">SUBTOTAL(109,月計表_7[③])</f>
        <v>0</v>
      </c>
      <c r="F40" s="68">
        <f ca="1">SUBTOTAL(109,月計表_7[計])</f>
        <v>0</v>
      </c>
      <c r="G40" s="68">
        <f ca="1">SUBTOTAL(109,月計表_7[免])</f>
        <v>0</v>
      </c>
      <c r="H40" s="68">
        <f ca="1">SUBTOTAL(109,月計表_7[総])</f>
        <v>0</v>
      </c>
      <c r="K40" s="79" t="s">
        <v>363</v>
      </c>
      <c r="L40" s="181">
        <f ca="1">SUMIF($K$9:$K$39,"&lt;&gt;"&amp;"　",$L$9:$L$39)</f>
        <v>0</v>
      </c>
      <c r="M40" s="182">
        <f ca="1">SUMIF($K$9:$K$39,"&lt;&gt;"&amp;"　",$M$9:$M$39)</f>
        <v>0</v>
      </c>
      <c r="N40" s="183">
        <f ca="1">SUMIF($K$9:$K$39,"&lt;&gt;"&amp;"　",$N$9:$N$39)</f>
        <v>0</v>
      </c>
      <c r="O40" s="184">
        <f ca="1">SUMIF($K$9:$K$39,"&lt;&gt;"&amp;"　",$O$9:$O$39)</f>
        <v>0</v>
      </c>
      <c r="P40" s="184">
        <f ca="1">SUMIF($K$9:$K$39,"&lt;&gt;"&amp;"　",$P$9:$P$39)</f>
        <v>0</v>
      </c>
      <c r="Q40" s="184">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月計表_7[[#Totals],[①]]*税率①</f>
        <v>0</v>
      </c>
      <c r="D41" s="71">
        <f ca="1">月計表_7[[#Totals],[②]]*税率②</f>
        <v>0</v>
      </c>
      <c r="E41" s="72">
        <f ca="1">月計表_7[[#Totals],[③]]*税率③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247374E7-337C-4B8E-8D20-395066665466}">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D0B4CDDA-EAD9-4028-826E-FB254B7671FB}"/>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85AB8C94-F45F-4A5B-AE06-1C869A26833B}">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648D4-FAD7-47BE-9187-DE4E56928C66}">
  <dimension ref="A1:CT41"/>
  <sheetViews>
    <sheetView showGridLines="0" showRowColHeaders="0" topLeftCell="A2" zoomScale="90" zoomScaleNormal="90" workbookViewId="0">
      <pane xSplit="9" ySplit="7"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8</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8月分</v>
      </c>
      <c r="P4" s="48"/>
      <c r="Q4" s="48" t="str">
        <f ca="1">$H$4</f>
        <v>令和 7年 8月分</v>
      </c>
      <c r="Y4" s="48"/>
      <c r="Z4" s="48" t="str">
        <f ca="1">$H$4</f>
        <v>令和 7年 8月分</v>
      </c>
      <c r="AI4" s="98" t="str">
        <f ca="1">$Z$4</f>
        <v>令和 7年 8月分</v>
      </c>
      <c r="AL4" s="102"/>
      <c r="AM4" s="102"/>
      <c r="AN4" s="102"/>
      <c r="AO4" s="102"/>
      <c r="AP4" s="102"/>
      <c r="AQ4" s="102"/>
      <c r="AR4" s="98" t="str">
        <f ca="1">$Z$4</f>
        <v>令和 7年 8月分</v>
      </c>
      <c r="BA4" s="98" t="str">
        <f ca="1">$Z$4</f>
        <v>令和 7年 8月分</v>
      </c>
      <c r="BD4" s="102"/>
      <c r="BE4" s="102"/>
      <c r="BF4" s="102"/>
      <c r="BG4" s="102"/>
      <c r="BH4" s="102"/>
      <c r="BI4" s="102"/>
      <c r="BJ4" s="98" t="str">
        <f ca="1">$Z$4</f>
        <v>令和 7年 8月分</v>
      </c>
      <c r="BS4" s="98" t="str">
        <f ca="1">$Z$4</f>
        <v>令和 7年 8月分</v>
      </c>
      <c r="BV4" s="102"/>
      <c r="BW4" s="102"/>
      <c r="BX4" s="102"/>
      <c r="BY4" s="102"/>
      <c r="BZ4" s="102"/>
      <c r="CA4" s="102"/>
      <c r="CB4" s="98" t="str">
        <f ca="1">$Z$4</f>
        <v>令和 7年 8月分</v>
      </c>
      <c r="CK4" s="98" t="str">
        <f ca="1">$Z$4</f>
        <v>令和 7年 8月分</v>
      </c>
      <c r="CN4" s="102"/>
      <c r="CO4" s="102"/>
      <c r="CP4" s="102"/>
      <c r="CQ4" s="102"/>
      <c r="CR4" s="102"/>
      <c r="CS4" s="102"/>
      <c r="CT4" s="98" t="str">
        <f ca="1">$Z$4</f>
        <v>令和 7年 8月分</v>
      </c>
    </row>
    <row r="5" spans="1:98" ht="34.5" customHeight="1" x14ac:dyDescent="0.25">
      <c r="B5" s="409" t="s">
        <v>355</v>
      </c>
      <c r="C5" s="410"/>
      <c r="D5" s="42" t="str">
        <f>証票番号</f>
        <v>(例)98765</v>
      </c>
      <c r="E5" s="41" t="s">
        <v>356</v>
      </c>
      <c r="F5" s="406" t="str">
        <f>施設_名称1&amp;施設_名称2</f>
        <v>（例）ホテル大阪府庁</v>
      </c>
      <c r="G5" s="407"/>
      <c r="H5" s="408"/>
      <c r="K5" s="409" t="s">
        <v>355</v>
      </c>
      <c r="L5" s="410"/>
      <c r="M5" s="42" t="str">
        <f>証票番号</f>
        <v>(例)98765</v>
      </c>
      <c r="N5" s="41" t="s">
        <v>356</v>
      </c>
      <c r="O5" s="406" t="str">
        <f>施設_名称1&amp;施設_名称2</f>
        <v>（例）ホテル大阪府庁</v>
      </c>
      <c r="P5" s="407"/>
      <c r="Q5" s="408"/>
      <c r="T5" s="409" t="s">
        <v>355</v>
      </c>
      <c r="U5" s="410"/>
      <c r="V5" s="42" t="str">
        <f>証票番号</f>
        <v>(例)98765</v>
      </c>
      <c r="W5" s="41" t="s">
        <v>356</v>
      </c>
      <c r="X5" s="406" t="str">
        <f>施設_名称1&amp;施設_名称2</f>
        <v>（例）ホテル大阪府庁</v>
      </c>
      <c r="Y5" s="407"/>
      <c r="Z5" s="408"/>
      <c r="AC5" s="99" t="s">
        <v>373</v>
      </c>
      <c r="AD5" s="398" t="str">
        <f>$X$5</f>
        <v>（例）ホテル大阪府庁</v>
      </c>
      <c r="AE5" s="399"/>
      <c r="AF5" s="400"/>
      <c r="AG5" s="400"/>
      <c r="AH5" s="400"/>
      <c r="AI5" s="401"/>
      <c r="AL5" s="99" t="s">
        <v>373</v>
      </c>
      <c r="AM5" s="398" t="str">
        <f>$X$5</f>
        <v>（例）ホテル大阪府庁</v>
      </c>
      <c r="AN5" s="399"/>
      <c r="AO5" s="400"/>
      <c r="AP5" s="400"/>
      <c r="AQ5" s="400"/>
      <c r="AR5" s="401"/>
      <c r="AU5" s="99" t="s">
        <v>373</v>
      </c>
      <c r="AV5" s="398" t="str">
        <f>$X$5</f>
        <v>（例）ホテル大阪府庁</v>
      </c>
      <c r="AW5" s="399"/>
      <c r="AX5" s="400"/>
      <c r="AY5" s="400"/>
      <c r="AZ5" s="400"/>
      <c r="BA5" s="401"/>
      <c r="BD5" s="99" t="s">
        <v>373</v>
      </c>
      <c r="BE5" s="398" t="str">
        <f>$X$5</f>
        <v>（例）ホテル大阪府庁</v>
      </c>
      <c r="BF5" s="399"/>
      <c r="BG5" s="400"/>
      <c r="BH5" s="400"/>
      <c r="BI5" s="400"/>
      <c r="BJ5" s="401"/>
      <c r="BM5" s="99" t="s">
        <v>373</v>
      </c>
      <c r="BN5" s="398" t="str">
        <f>$X$5</f>
        <v>（例）ホテル大阪府庁</v>
      </c>
      <c r="BO5" s="399"/>
      <c r="BP5" s="400"/>
      <c r="BQ5" s="400"/>
      <c r="BR5" s="400"/>
      <c r="BS5" s="401"/>
      <c r="BV5" s="99" t="s">
        <v>373</v>
      </c>
      <c r="BW5" s="398" t="str">
        <f>$X$5</f>
        <v>（例）ホテル大阪府庁</v>
      </c>
      <c r="BX5" s="399"/>
      <c r="BY5" s="400"/>
      <c r="BZ5" s="400"/>
      <c r="CA5" s="400"/>
      <c r="CB5" s="401"/>
      <c r="CE5" s="99" t="s">
        <v>373</v>
      </c>
      <c r="CF5" s="398" t="str">
        <f>$X$5</f>
        <v>（例）ホテル大阪府庁</v>
      </c>
      <c r="CG5" s="399"/>
      <c r="CH5" s="400"/>
      <c r="CI5" s="400"/>
      <c r="CJ5" s="400"/>
      <c r="CK5" s="401"/>
      <c r="CN5" s="99" t="s">
        <v>373</v>
      </c>
      <c r="CO5" s="398" t="str">
        <f>$X$5</f>
        <v>（例）ホテル大阪府庁</v>
      </c>
      <c r="CP5" s="399"/>
      <c r="CQ5" s="400"/>
      <c r="CR5" s="400"/>
      <c r="CS5" s="400"/>
      <c r="CT5" s="401"/>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402" t="s">
        <v>374</v>
      </c>
      <c r="AD7" s="403"/>
      <c r="AE7" s="404" t="str" cm="1">
        <f t="array" aca="1" ref="AE7" ca="1">IF(INDIRECT("部屋別名称_"&amp;AC1)="","",INDIRECT("部屋別名称_"&amp;AC1))</f>
        <v/>
      </c>
      <c r="AF7" s="404"/>
      <c r="AG7" s="404"/>
      <c r="AH7" s="404"/>
      <c r="AI7" s="405"/>
      <c r="AJ7" s="102"/>
      <c r="AK7" s="102"/>
      <c r="AL7" s="402" t="s">
        <v>374</v>
      </c>
      <c r="AM7" s="403"/>
      <c r="AN7" s="404" t="str" cm="1">
        <f t="array" aca="1" ref="AN7" ca="1">IF(INDIRECT("部屋別名称_"&amp;AL1)="","",INDIRECT("部屋別名称_"&amp;AL1))</f>
        <v/>
      </c>
      <c r="AO7" s="404"/>
      <c r="AP7" s="404"/>
      <c r="AQ7" s="404"/>
      <c r="AR7" s="405"/>
      <c r="AU7" s="402" t="s">
        <v>374</v>
      </c>
      <c r="AV7" s="403"/>
      <c r="AW7" s="404" t="str" cm="1">
        <f t="array" aca="1" ref="AW7" ca="1">IF(INDIRECT("部屋別名称_"&amp;AU1)="","",INDIRECT("部屋別名称_"&amp;AU1))</f>
        <v/>
      </c>
      <c r="AX7" s="404"/>
      <c r="AY7" s="404"/>
      <c r="AZ7" s="404"/>
      <c r="BA7" s="405"/>
      <c r="BB7" s="102"/>
      <c r="BC7" s="102"/>
      <c r="BD7" s="402" t="s">
        <v>374</v>
      </c>
      <c r="BE7" s="403"/>
      <c r="BF7" s="404" t="str" cm="1">
        <f t="array" aca="1" ref="BF7" ca="1">IF(INDIRECT("部屋別名称_"&amp;BD1)="","",INDIRECT("部屋別名称_"&amp;BD1))</f>
        <v/>
      </c>
      <c r="BG7" s="404"/>
      <c r="BH7" s="404"/>
      <c r="BI7" s="404"/>
      <c r="BJ7" s="405"/>
      <c r="BM7" s="402" t="s">
        <v>374</v>
      </c>
      <c r="BN7" s="403"/>
      <c r="BO7" s="404" t="str" cm="1">
        <f t="array" aca="1" ref="BO7" ca="1">IF(INDIRECT("部屋別名称_"&amp;BM1)="","",INDIRECT("部屋別名称_"&amp;BM1))</f>
        <v/>
      </c>
      <c r="BP7" s="404"/>
      <c r="BQ7" s="404"/>
      <c r="BR7" s="404"/>
      <c r="BS7" s="405"/>
      <c r="BT7" s="102"/>
      <c r="BU7" s="102"/>
      <c r="BV7" s="402" t="s">
        <v>374</v>
      </c>
      <c r="BW7" s="403"/>
      <c r="BX7" s="404" t="str" cm="1">
        <f t="array" aca="1" ref="BX7" ca="1">IF(INDIRECT("部屋別名称_"&amp;BV1)="","",INDIRECT("部屋別名称_"&amp;BV1))</f>
        <v/>
      </c>
      <c r="BY7" s="404"/>
      <c r="BZ7" s="404"/>
      <c r="CA7" s="404"/>
      <c r="CB7" s="405"/>
      <c r="CE7" s="402" t="s">
        <v>374</v>
      </c>
      <c r="CF7" s="403"/>
      <c r="CG7" s="404" t="str" cm="1">
        <f t="array" aca="1" ref="CG7" ca="1">IF(INDIRECT("部屋別名称_"&amp;CE1)="","",INDIRECT("部屋別名称_"&amp;CE1))</f>
        <v/>
      </c>
      <c r="CH7" s="404"/>
      <c r="CI7" s="404"/>
      <c r="CJ7" s="404"/>
      <c r="CK7" s="405"/>
      <c r="CL7" s="102"/>
      <c r="CM7" s="102"/>
      <c r="CN7" s="402" t="s">
        <v>374</v>
      </c>
      <c r="CO7" s="403"/>
      <c r="CP7" s="404" t="str" cm="1">
        <f t="array" aca="1" ref="CP7" ca="1">IF(INDIRECT("部屋別名称_"&amp;CN1)="","",INDIRECT("部屋別名称_"&amp;CN1))</f>
        <v/>
      </c>
      <c r="CQ7" s="404"/>
      <c r="CR7" s="404"/>
      <c r="CS7" s="404"/>
      <c r="CT7" s="405"/>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45870</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45870</v>
      </c>
      <c r="L9" s="80"/>
      <c r="M9" s="81"/>
      <c r="N9" s="81"/>
      <c r="O9" s="82" t="str">
        <f ca="1">IF($K9="　","",IF(COUNT(L9:N9)=0,"-",SUM(L9:N9)))</f>
        <v>-</v>
      </c>
      <c r="P9" s="80"/>
      <c r="Q9" s="83" t="str">
        <f t="shared" ref="Q9:Q39" ca="1" si="3">IF($K9="　","",IF(COUNT(O9:P9)=0,"-",SUM(O9:P9)))</f>
        <v>-</v>
      </c>
      <c r="T9" s="76">
        <f t="shared" ref="T9:T39" ca="1" si="4">$B9</f>
        <v>45870</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45870</v>
      </c>
      <c r="AD9" s="110"/>
      <c r="AE9" s="111"/>
      <c r="AF9" s="112"/>
      <c r="AG9" s="113" t="str">
        <f ca="1">IF(AC9="　","",IF(COUNT(AD9:AF9)=0,"- ",SUM(AD9:AF9)))</f>
        <v xml:space="preserve">- </v>
      </c>
      <c r="AH9" s="114"/>
      <c r="AI9" s="115" t="str">
        <f ca="1">IF(AC9="　","",IF(COUNT(AG9:AH9)=0,"- ",SUM(AG9:AH9)))</f>
        <v xml:space="preserve">- </v>
      </c>
      <c r="AJ9" s="102"/>
      <c r="AK9" s="102"/>
      <c r="AL9" s="109">
        <f t="shared" ref="AL9:AL39" ca="1" si="8">$B9</f>
        <v>45870</v>
      </c>
      <c r="AM9" s="110"/>
      <c r="AN9" s="111"/>
      <c r="AO9" s="112"/>
      <c r="AP9" s="113" t="str">
        <f ca="1">IF(AL9="　","",IF(COUNT(AM9:AO9)=0,"- ",SUM(AM9:AO9)))</f>
        <v xml:space="preserve">- </v>
      </c>
      <c r="AQ9" s="114"/>
      <c r="AR9" s="115" t="str">
        <f ca="1">IF(AL9="　","",IF(COUNT(AP9:AQ9)=0,"- ",SUM(AP9:AQ9)))</f>
        <v xml:space="preserve">- </v>
      </c>
      <c r="AU9" s="109">
        <f ca="1">$B9</f>
        <v>45870</v>
      </c>
      <c r="AV9" s="110"/>
      <c r="AW9" s="111"/>
      <c r="AX9" s="112"/>
      <c r="AY9" s="113" t="str">
        <f ca="1">IF(AU9="　","",IF(COUNT(AV9:AX9)=0,"- ",SUM(AV9:AX9)))</f>
        <v xml:space="preserve">- </v>
      </c>
      <c r="AZ9" s="114"/>
      <c r="BA9" s="115" t="str">
        <f ca="1">IF(AU9="　","",IF(COUNT(AY9:AZ9)=0,"- ",SUM(AY9:AZ9)))</f>
        <v xml:space="preserve">- </v>
      </c>
      <c r="BB9" s="102"/>
      <c r="BC9" s="102"/>
      <c r="BD9" s="109">
        <f t="shared" ref="BD9:BD39" ca="1" si="9">$B9</f>
        <v>45870</v>
      </c>
      <c r="BE9" s="110"/>
      <c r="BF9" s="111"/>
      <c r="BG9" s="112"/>
      <c r="BH9" s="113" t="str">
        <f ca="1">IF(BD9="　","",IF(COUNT(BE9:BG9)=0,"- ",SUM(BE9:BG9)))</f>
        <v xml:space="preserve">- </v>
      </c>
      <c r="BI9" s="114"/>
      <c r="BJ9" s="115" t="str">
        <f ca="1">IF(BD9="　","",IF(COUNT(BH9:BI9)=0,"- ",SUM(BH9:BI9)))</f>
        <v xml:space="preserve">- </v>
      </c>
      <c r="BM9" s="109">
        <f ca="1">$B9</f>
        <v>45870</v>
      </c>
      <c r="BN9" s="110"/>
      <c r="BO9" s="111"/>
      <c r="BP9" s="112"/>
      <c r="BQ9" s="113" t="str">
        <f ca="1">IF(BM9="　","",IF(COUNT(BN9:BP9)=0,"- ",SUM(BN9:BP9)))</f>
        <v xml:space="preserve">- </v>
      </c>
      <c r="BR9" s="114"/>
      <c r="BS9" s="115" t="str">
        <f ca="1">IF(BM9="　","",IF(COUNT(BQ9:BR9)=0,"- ",SUM(BQ9:BR9)))</f>
        <v xml:space="preserve">- </v>
      </c>
      <c r="BT9" s="102"/>
      <c r="BU9" s="102"/>
      <c r="BV9" s="109">
        <f t="shared" ref="BV9:BV39" ca="1" si="10">$B9</f>
        <v>45870</v>
      </c>
      <c r="BW9" s="110"/>
      <c r="BX9" s="111"/>
      <c r="BY9" s="112"/>
      <c r="BZ9" s="113" t="str">
        <f ca="1">IF(BV9="　","",IF(COUNT(BW9:BY9)=0,"- ",SUM(BW9:BY9)))</f>
        <v xml:space="preserve">- </v>
      </c>
      <c r="CA9" s="114"/>
      <c r="CB9" s="115" t="str">
        <f ca="1">IF(BV9="　","",IF(COUNT(BZ9:CA9)=0,"- ",SUM(BZ9:CA9)))</f>
        <v xml:space="preserve">- </v>
      </c>
      <c r="CE9" s="109">
        <f ca="1">$B9</f>
        <v>45870</v>
      </c>
      <c r="CF9" s="110"/>
      <c r="CG9" s="111"/>
      <c r="CH9" s="112"/>
      <c r="CI9" s="113" t="str">
        <f ca="1">IF(CE9="　","",IF(COUNT(CF9:CH9)=0,"- ",SUM(CF9:CH9)))</f>
        <v xml:space="preserve">- </v>
      </c>
      <c r="CJ9" s="114"/>
      <c r="CK9" s="115" t="str">
        <f ca="1">IF(CE9="　","",IF(COUNT(CI9:CJ9)=0,"- ",SUM(CI9:CJ9)))</f>
        <v xml:space="preserve">- </v>
      </c>
      <c r="CL9" s="102"/>
      <c r="CM9" s="102"/>
      <c r="CN9" s="109">
        <f t="shared" ref="CN9:CN39" ca="1" si="11">$B9</f>
        <v>45870</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45871</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45871</v>
      </c>
      <c r="L10" s="84"/>
      <c r="M10" s="85"/>
      <c r="N10" s="85"/>
      <c r="O10" s="86" t="str">
        <f t="shared" ref="O10:O39" ca="1" si="13">IF($K10="　","",IF(COUNT(L10:N10)=0,"-",SUM(L10:N10)))</f>
        <v>-</v>
      </c>
      <c r="P10" s="84"/>
      <c r="Q10" s="87" t="str">
        <f t="shared" ca="1" si="3"/>
        <v>-</v>
      </c>
      <c r="T10" s="77">
        <f t="shared" ca="1" si="4"/>
        <v>45871</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45871</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45871</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45871</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45871</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45871</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45871</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45871</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45871</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45872</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45872</v>
      </c>
      <c r="L11" s="88"/>
      <c r="M11" s="89"/>
      <c r="N11" s="89"/>
      <c r="O11" s="90" t="str">
        <f t="shared" ca="1" si="13"/>
        <v>-</v>
      </c>
      <c r="P11" s="88"/>
      <c r="Q11" s="91" t="str">
        <f t="shared" ca="1" si="3"/>
        <v>-</v>
      </c>
      <c r="T11" s="78">
        <f t="shared" ca="1" si="4"/>
        <v>45872</v>
      </c>
      <c r="U11" s="90" t="str">
        <f t="shared" ca="1" si="14"/>
        <v>-</v>
      </c>
      <c r="V11" s="141" t="str">
        <f t="shared" ca="1" si="5"/>
        <v>-</v>
      </c>
      <c r="W11" s="141" t="str">
        <f t="shared" ca="1" si="5"/>
        <v>-</v>
      </c>
      <c r="X11" s="90" t="str">
        <f t="shared" ca="1" si="15"/>
        <v>-</v>
      </c>
      <c r="Y11" s="90" t="str">
        <f t="shared" ca="1" si="6"/>
        <v>-</v>
      </c>
      <c r="Z11" s="91" t="str">
        <f t="shared" ca="1" si="7"/>
        <v>-</v>
      </c>
      <c r="AC11" s="122">
        <f t="shared" ca="1" si="16"/>
        <v>45872</v>
      </c>
      <c r="AD11" s="123"/>
      <c r="AE11" s="124"/>
      <c r="AF11" s="125"/>
      <c r="AG11" s="115" t="str">
        <f t="shared" ca="1" si="17"/>
        <v xml:space="preserve">- </v>
      </c>
      <c r="AH11" s="126"/>
      <c r="AI11" s="115" t="str">
        <f t="shared" ca="1" si="18"/>
        <v xml:space="preserve">- </v>
      </c>
      <c r="AJ11" s="102"/>
      <c r="AK11" s="102"/>
      <c r="AL11" s="122">
        <f t="shared" ca="1" si="8"/>
        <v>45872</v>
      </c>
      <c r="AM11" s="123"/>
      <c r="AN11" s="124"/>
      <c r="AO11" s="125"/>
      <c r="AP11" s="115" t="str">
        <f t="shared" ca="1" si="19"/>
        <v xml:space="preserve">- </v>
      </c>
      <c r="AQ11" s="126"/>
      <c r="AR11" s="115" t="str">
        <f t="shared" ca="1" si="20"/>
        <v xml:space="preserve">- </v>
      </c>
      <c r="AU11" s="122">
        <f t="shared" ca="1" si="21"/>
        <v>45872</v>
      </c>
      <c r="AV11" s="123"/>
      <c r="AW11" s="124"/>
      <c r="AX11" s="125"/>
      <c r="AY11" s="115" t="str">
        <f t="shared" ca="1" si="22"/>
        <v xml:space="preserve">- </v>
      </c>
      <c r="AZ11" s="126"/>
      <c r="BA11" s="115" t="str">
        <f t="shared" ca="1" si="23"/>
        <v xml:space="preserve">- </v>
      </c>
      <c r="BB11" s="102"/>
      <c r="BC11" s="102"/>
      <c r="BD11" s="122">
        <f t="shared" ca="1" si="9"/>
        <v>45872</v>
      </c>
      <c r="BE11" s="123"/>
      <c r="BF11" s="124"/>
      <c r="BG11" s="125"/>
      <c r="BH11" s="115" t="str">
        <f t="shared" ca="1" si="24"/>
        <v xml:space="preserve">- </v>
      </c>
      <c r="BI11" s="126"/>
      <c r="BJ11" s="115" t="str">
        <f t="shared" ca="1" si="25"/>
        <v xml:space="preserve">- </v>
      </c>
      <c r="BM11" s="122">
        <f t="shared" ca="1" si="26"/>
        <v>45872</v>
      </c>
      <c r="BN11" s="123"/>
      <c r="BO11" s="124"/>
      <c r="BP11" s="125"/>
      <c r="BQ11" s="115" t="str">
        <f t="shared" ca="1" si="27"/>
        <v xml:space="preserve">- </v>
      </c>
      <c r="BR11" s="126"/>
      <c r="BS11" s="115" t="str">
        <f t="shared" ca="1" si="28"/>
        <v xml:space="preserve">- </v>
      </c>
      <c r="BT11" s="102"/>
      <c r="BU11" s="102"/>
      <c r="BV11" s="122">
        <f t="shared" ca="1" si="10"/>
        <v>45872</v>
      </c>
      <c r="BW11" s="123"/>
      <c r="BX11" s="124"/>
      <c r="BY11" s="125"/>
      <c r="BZ11" s="115" t="str">
        <f t="shared" ca="1" si="29"/>
        <v xml:space="preserve">- </v>
      </c>
      <c r="CA11" s="126"/>
      <c r="CB11" s="115" t="str">
        <f t="shared" ca="1" si="30"/>
        <v xml:space="preserve">- </v>
      </c>
      <c r="CE11" s="122">
        <f t="shared" ca="1" si="31"/>
        <v>45872</v>
      </c>
      <c r="CF11" s="123"/>
      <c r="CG11" s="124"/>
      <c r="CH11" s="125"/>
      <c r="CI11" s="115" t="str">
        <f t="shared" ca="1" si="32"/>
        <v xml:space="preserve">- </v>
      </c>
      <c r="CJ11" s="126"/>
      <c r="CK11" s="115" t="str">
        <f t="shared" ca="1" si="33"/>
        <v xml:space="preserve">- </v>
      </c>
      <c r="CL11" s="102"/>
      <c r="CM11" s="102"/>
      <c r="CN11" s="122">
        <f t="shared" ca="1" si="11"/>
        <v>45872</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45873</v>
      </c>
      <c r="C12" s="59" t="str">
        <f t="shared" ca="1" si="12"/>
        <v>-</v>
      </c>
      <c r="D12" s="60" t="str">
        <f t="shared" ca="1" si="0"/>
        <v>-</v>
      </c>
      <c r="E12" s="61" t="str">
        <f t="shared" ca="1" si="0"/>
        <v>-</v>
      </c>
      <c r="F12" s="62" t="str">
        <f t="shared" ca="1" si="37"/>
        <v>-</v>
      </c>
      <c r="G12" s="62" t="str">
        <f t="shared" ca="1" si="1"/>
        <v>-</v>
      </c>
      <c r="H12" s="63" t="str">
        <f t="shared" ca="1" si="38"/>
        <v>-</v>
      </c>
      <c r="K12" s="77">
        <f t="shared" ca="1" si="2"/>
        <v>45873</v>
      </c>
      <c r="L12" s="84"/>
      <c r="M12" s="85"/>
      <c r="N12" s="85"/>
      <c r="O12" s="86" t="str">
        <f t="shared" ca="1" si="13"/>
        <v>-</v>
      </c>
      <c r="P12" s="84"/>
      <c r="Q12" s="87" t="str">
        <f t="shared" ca="1" si="3"/>
        <v>-</v>
      </c>
      <c r="T12" s="77">
        <f t="shared" ca="1" si="4"/>
        <v>45873</v>
      </c>
      <c r="U12" s="86" t="str">
        <f t="shared" ca="1" si="14"/>
        <v>-</v>
      </c>
      <c r="V12" s="140" t="str">
        <f t="shared" ca="1" si="5"/>
        <v>-</v>
      </c>
      <c r="W12" s="140" t="str">
        <f t="shared" ca="1" si="5"/>
        <v>-</v>
      </c>
      <c r="X12" s="86" t="str">
        <f t="shared" ca="1" si="15"/>
        <v>-</v>
      </c>
      <c r="Y12" s="86" t="str">
        <f t="shared" ca="1" si="6"/>
        <v>-</v>
      </c>
      <c r="Z12" s="87" t="str">
        <f t="shared" ca="1" si="7"/>
        <v>-</v>
      </c>
      <c r="AC12" s="116">
        <f t="shared" ca="1" si="16"/>
        <v>45873</v>
      </c>
      <c r="AD12" s="117"/>
      <c r="AE12" s="118"/>
      <c r="AF12" s="119"/>
      <c r="AG12" s="120" t="str">
        <f t="shared" ca="1" si="17"/>
        <v xml:space="preserve">- </v>
      </c>
      <c r="AH12" s="121"/>
      <c r="AI12" s="120" t="str">
        <f t="shared" ca="1" si="18"/>
        <v xml:space="preserve">- </v>
      </c>
      <c r="AJ12" s="102"/>
      <c r="AK12" s="102"/>
      <c r="AL12" s="116">
        <f t="shared" ca="1" si="8"/>
        <v>45873</v>
      </c>
      <c r="AM12" s="117"/>
      <c r="AN12" s="118"/>
      <c r="AO12" s="119"/>
      <c r="AP12" s="120" t="str">
        <f t="shared" ca="1" si="19"/>
        <v xml:space="preserve">- </v>
      </c>
      <c r="AQ12" s="121"/>
      <c r="AR12" s="120" t="str">
        <f t="shared" ca="1" si="20"/>
        <v xml:space="preserve">- </v>
      </c>
      <c r="AU12" s="116">
        <f t="shared" ca="1" si="21"/>
        <v>45873</v>
      </c>
      <c r="AV12" s="117"/>
      <c r="AW12" s="118"/>
      <c r="AX12" s="119"/>
      <c r="AY12" s="120" t="str">
        <f t="shared" ca="1" si="22"/>
        <v xml:space="preserve">- </v>
      </c>
      <c r="AZ12" s="121"/>
      <c r="BA12" s="120" t="str">
        <f t="shared" ca="1" si="23"/>
        <v xml:space="preserve">- </v>
      </c>
      <c r="BB12" s="102"/>
      <c r="BC12" s="102"/>
      <c r="BD12" s="116">
        <f t="shared" ca="1" si="9"/>
        <v>45873</v>
      </c>
      <c r="BE12" s="117"/>
      <c r="BF12" s="118"/>
      <c r="BG12" s="119"/>
      <c r="BH12" s="120" t="str">
        <f t="shared" ca="1" si="24"/>
        <v xml:space="preserve">- </v>
      </c>
      <c r="BI12" s="121"/>
      <c r="BJ12" s="120" t="str">
        <f t="shared" ca="1" si="25"/>
        <v xml:space="preserve">- </v>
      </c>
      <c r="BM12" s="116">
        <f t="shared" ca="1" si="26"/>
        <v>45873</v>
      </c>
      <c r="BN12" s="117"/>
      <c r="BO12" s="118"/>
      <c r="BP12" s="119"/>
      <c r="BQ12" s="120" t="str">
        <f t="shared" ca="1" si="27"/>
        <v xml:space="preserve">- </v>
      </c>
      <c r="BR12" s="121"/>
      <c r="BS12" s="120" t="str">
        <f t="shared" ca="1" si="28"/>
        <v xml:space="preserve">- </v>
      </c>
      <c r="BT12" s="102"/>
      <c r="BU12" s="102"/>
      <c r="BV12" s="116">
        <f t="shared" ca="1" si="10"/>
        <v>45873</v>
      </c>
      <c r="BW12" s="117"/>
      <c r="BX12" s="118"/>
      <c r="BY12" s="119"/>
      <c r="BZ12" s="120" t="str">
        <f t="shared" ca="1" si="29"/>
        <v xml:space="preserve">- </v>
      </c>
      <c r="CA12" s="121"/>
      <c r="CB12" s="120" t="str">
        <f t="shared" ca="1" si="30"/>
        <v xml:space="preserve">- </v>
      </c>
      <c r="CE12" s="116">
        <f t="shared" ca="1" si="31"/>
        <v>45873</v>
      </c>
      <c r="CF12" s="117"/>
      <c r="CG12" s="118"/>
      <c r="CH12" s="119"/>
      <c r="CI12" s="120" t="str">
        <f t="shared" ca="1" si="32"/>
        <v xml:space="preserve">- </v>
      </c>
      <c r="CJ12" s="121"/>
      <c r="CK12" s="120" t="str">
        <f t="shared" ca="1" si="33"/>
        <v xml:space="preserve">- </v>
      </c>
      <c r="CL12" s="102"/>
      <c r="CM12" s="102"/>
      <c r="CN12" s="116">
        <f t="shared" ca="1" si="11"/>
        <v>45873</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45874</v>
      </c>
      <c r="C13" s="59" t="str">
        <f t="shared" ca="1" si="12"/>
        <v>-</v>
      </c>
      <c r="D13" s="60" t="str">
        <f t="shared" ca="1" si="0"/>
        <v>-</v>
      </c>
      <c r="E13" s="61" t="str">
        <f t="shared" ca="1" si="0"/>
        <v>-</v>
      </c>
      <c r="F13" s="62" t="str">
        <f t="shared" ca="1" si="37"/>
        <v>-</v>
      </c>
      <c r="G13" s="62" t="str">
        <f t="shared" ca="1" si="1"/>
        <v>-</v>
      </c>
      <c r="H13" s="63" t="str">
        <f t="shared" ca="1" si="38"/>
        <v>-</v>
      </c>
      <c r="K13" s="78">
        <f t="shared" ca="1" si="2"/>
        <v>45874</v>
      </c>
      <c r="L13" s="88"/>
      <c r="M13" s="89"/>
      <c r="N13" s="89"/>
      <c r="O13" s="90" t="str">
        <f t="shared" ca="1" si="13"/>
        <v>-</v>
      </c>
      <c r="P13" s="88"/>
      <c r="Q13" s="91" t="str">
        <f t="shared" ca="1" si="3"/>
        <v>-</v>
      </c>
      <c r="T13" s="78">
        <f t="shared" ca="1" si="4"/>
        <v>45874</v>
      </c>
      <c r="U13" s="90" t="str">
        <f t="shared" ca="1" si="14"/>
        <v>-</v>
      </c>
      <c r="V13" s="141" t="str">
        <f t="shared" ca="1" si="5"/>
        <v>-</v>
      </c>
      <c r="W13" s="141" t="str">
        <f t="shared" ca="1" si="5"/>
        <v>-</v>
      </c>
      <c r="X13" s="90" t="str">
        <f t="shared" ca="1" si="15"/>
        <v>-</v>
      </c>
      <c r="Y13" s="90" t="str">
        <f t="shared" ca="1" si="6"/>
        <v>-</v>
      </c>
      <c r="Z13" s="91" t="str">
        <f t="shared" ca="1" si="7"/>
        <v>-</v>
      </c>
      <c r="AC13" s="122">
        <f t="shared" ca="1" si="16"/>
        <v>45874</v>
      </c>
      <c r="AD13" s="123"/>
      <c r="AE13" s="124"/>
      <c r="AF13" s="125"/>
      <c r="AG13" s="115" t="str">
        <f t="shared" ca="1" si="17"/>
        <v xml:space="preserve">- </v>
      </c>
      <c r="AH13" s="126"/>
      <c r="AI13" s="115" t="str">
        <f t="shared" ca="1" si="18"/>
        <v xml:space="preserve">- </v>
      </c>
      <c r="AJ13" s="102"/>
      <c r="AK13" s="102"/>
      <c r="AL13" s="122">
        <f t="shared" ca="1" si="8"/>
        <v>45874</v>
      </c>
      <c r="AM13" s="123"/>
      <c r="AN13" s="124"/>
      <c r="AO13" s="125"/>
      <c r="AP13" s="115" t="str">
        <f t="shared" ca="1" si="19"/>
        <v xml:space="preserve">- </v>
      </c>
      <c r="AQ13" s="126"/>
      <c r="AR13" s="115" t="str">
        <f t="shared" ca="1" si="20"/>
        <v xml:space="preserve">- </v>
      </c>
      <c r="AU13" s="122">
        <f t="shared" ca="1" si="21"/>
        <v>45874</v>
      </c>
      <c r="AV13" s="123"/>
      <c r="AW13" s="124"/>
      <c r="AX13" s="125"/>
      <c r="AY13" s="115" t="str">
        <f t="shared" ca="1" si="22"/>
        <v xml:space="preserve">- </v>
      </c>
      <c r="AZ13" s="126"/>
      <c r="BA13" s="115" t="str">
        <f t="shared" ca="1" si="23"/>
        <v xml:space="preserve">- </v>
      </c>
      <c r="BB13" s="102"/>
      <c r="BC13" s="102"/>
      <c r="BD13" s="122">
        <f t="shared" ca="1" si="9"/>
        <v>45874</v>
      </c>
      <c r="BE13" s="123"/>
      <c r="BF13" s="124"/>
      <c r="BG13" s="125"/>
      <c r="BH13" s="115" t="str">
        <f t="shared" ca="1" si="24"/>
        <v xml:space="preserve">- </v>
      </c>
      <c r="BI13" s="126"/>
      <c r="BJ13" s="115" t="str">
        <f t="shared" ca="1" si="25"/>
        <v xml:space="preserve">- </v>
      </c>
      <c r="BM13" s="122">
        <f t="shared" ca="1" si="26"/>
        <v>45874</v>
      </c>
      <c r="BN13" s="123"/>
      <c r="BO13" s="124"/>
      <c r="BP13" s="125"/>
      <c r="BQ13" s="115" t="str">
        <f t="shared" ca="1" si="27"/>
        <v xml:space="preserve">- </v>
      </c>
      <c r="BR13" s="126"/>
      <c r="BS13" s="115" t="str">
        <f t="shared" ca="1" si="28"/>
        <v xml:space="preserve">- </v>
      </c>
      <c r="BT13" s="102"/>
      <c r="BU13" s="102"/>
      <c r="BV13" s="122">
        <f t="shared" ca="1" si="10"/>
        <v>45874</v>
      </c>
      <c r="BW13" s="123"/>
      <c r="BX13" s="124"/>
      <c r="BY13" s="125"/>
      <c r="BZ13" s="115" t="str">
        <f t="shared" ca="1" si="29"/>
        <v xml:space="preserve">- </v>
      </c>
      <c r="CA13" s="126"/>
      <c r="CB13" s="115" t="str">
        <f t="shared" ca="1" si="30"/>
        <v xml:space="preserve">- </v>
      </c>
      <c r="CE13" s="122">
        <f t="shared" ca="1" si="31"/>
        <v>45874</v>
      </c>
      <c r="CF13" s="123"/>
      <c r="CG13" s="124"/>
      <c r="CH13" s="125"/>
      <c r="CI13" s="115" t="str">
        <f t="shared" ca="1" si="32"/>
        <v xml:space="preserve">- </v>
      </c>
      <c r="CJ13" s="126"/>
      <c r="CK13" s="115" t="str">
        <f t="shared" ca="1" si="33"/>
        <v xml:space="preserve">- </v>
      </c>
      <c r="CL13" s="102"/>
      <c r="CM13" s="102"/>
      <c r="CN13" s="122">
        <f t="shared" ca="1" si="11"/>
        <v>45874</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45875</v>
      </c>
      <c r="C14" s="59" t="str">
        <f t="shared" ca="1" si="12"/>
        <v>-</v>
      </c>
      <c r="D14" s="60" t="str">
        <f t="shared" ca="1" si="0"/>
        <v>-</v>
      </c>
      <c r="E14" s="61" t="str">
        <f t="shared" ca="1" si="0"/>
        <v>-</v>
      </c>
      <c r="F14" s="62" t="str">
        <f t="shared" ca="1" si="37"/>
        <v>-</v>
      </c>
      <c r="G14" s="62" t="str">
        <f t="shared" ca="1" si="1"/>
        <v>-</v>
      </c>
      <c r="H14" s="63" t="str">
        <f t="shared" ca="1" si="38"/>
        <v>-</v>
      </c>
      <c r="K14" s="77">
        <f t="shared" ca="1" si="2"/>
        <v>45875</v>
      </c>
      <c r="L14" s="84"/>
      <c r="M14" s="85"/>
      <c r="N14" s="85"/>
      <c r="O14" s="86" t="str">
        <f t="shared" ca="1" si="13"/>
        <v>-</v>
      </c>
      <c r="P14" s="84"/>
      <c r="Q14" s="87" t="str">
        <f t="shared" ca="1" si="3"/>
        <v>-</v>
      </c>
      <c r="T14" s="77">
        <f t="shared" ca="1" si="4"/>
        <v>45875</v>
      </c>
      <c r="U14" s="86" t="str">
        <f t="shared" ca="1" si="14"/>
        <v>-</v>
      </c>
      <c r="V14" s="140" t="str">
        <f t="shared" ca="1" si="5"/>
        <v>-</v>
      </c>
      <c r="W14" s="140" t="str">
        <f t="shared" ca="1" si="5"/>
        <v>-</v>
      </c>
      <c r="X14" s="86" t="str">
        <f t="shared" ca="1" si="15"/>
        <v>-</v>
      </c>
      <c r="Y14" s="86" t="str">
        <f t="shared" ca="1" si="6"/>
        <v>-</v>
      </c>
      <c r="Z14" s="87" t="str">
        <f t="shared" ca="1" si="7"/>
        <v>-</v>
      </c>
      <c r="AC14" s="116">
        <f t="shared" ca="1" si="16"/>
        <v>45875</v>
      </c>
      <c r="AD14" s="117"/>
      <c r="AE14" s="118"/>
      <c r="AF14" s="119"/>
      <c r="AG14" s="120" t="str">
        <f t="shared" ca="1" si="17"/>
        <v xml:space="preserve">- </v>
      </c>
      <c r="AH14" s="121"/>
      <c r="AI14" s="120" t="str">
        <f t="shared" ca="1" si="18"/>
        <v xml:space="preserve">- </v>
      </c>
      <c r="AJ14" s="102"/>
      <c r="AK14" s="102"/>
      <c r="AL14" s="116">
        <f t="shared" ca="1" si="8"/>
        <v>45875</v>
      </c>
      <c r="AM14" s="117"/>
      <c r="AN14" s="118"/>
      <c r="AO14" s="119"/>
      <c r="AP14" s="120" t="str">
        <f t="shared" ca="1" si="19"/>
        <v xml:space="preserve">- </v>
      </c>
      <c r="AQ14" s="121"/>
      <c r="AR14" s="120" t="str">
        <f t="shared" ca="1" si="20"/>
        <v xml:space="preserve">- </v>
      </c>
      <c r="AU14" s="116">
        <f t="shared" ca="1" si="21"/>
        <v>45875</v>
      </c>
      <c r="AV14" s="117"/>
      <c r="AW14" s="118"/>
      <c r="AX14" s="119"/>
      <c r="AY14" s="120" t="str">
        <f t="shared" ca="1" si="22"/>
        <v xml:space="preserve">- </v>
      </c>
      <c r="AZ14" s="121"/>
      <c r="BA14" s="120" t="str">
        <f t="shared" ca="1" si="23"/>
        <v xml:space="preserve">- </v>
      </c>
      <c r="BB14" s="102"/>
      <c r="BC14" s="102"/>
      <c r="BD14" s="116">
        <f t="shared" ca="1" si="9"/>
        <v>45875</v>
      </c>
      <c r="BE14" s="117"/>
      <c r="BF14" s="118"/>
      <c r="BG14" s="119"/>
      <c r="BH14" s="120" t="str">
        <f t="shared" ca="1" si="24"/>
        <v xml:space="preserve">- </v>
      </c>
      <c r="BI14" s="121"/>
      <c r="BJ14" s="120" t="str">
        <f t="shared" ca="1" si="25"/>
        <v xml:space="preserve">- </v>
      </c>
      <c r="BM14" s="116">
        <f t="shared" ca="1" si="26"/>
        <v>45875</v>
      </c>
      <c r="BN14" s="117"/>
      <c r="BO14" s="118"/>
      <c r="BP14" s="119"/>
      <c r="BQ14" s="120" t="str">
        <f t="shared" ca="1" si="27"/>
        <v xml:space="preserve">- </v>
      </c>
      <c r="BR14" s="121"/>
      <c r="BS14" s="120" t="str">
        <f t="shared" ca="1" si="28"/>
        <v xml:space="preserve">- </v>
      </c>
      <c r="BT14" s="102"/>
      <c r="BU14" s="102"/>
      <c r="BV14" s="116">
        <f t="shared" ca="1" si="10"/>
        <v>45875</v>
      </c>
      <c r="BW14" s="117"/>
      <c r="BX14" s="118"/>
      <c r="BY14" s="119"/>
      <c r="BZ14" s="120" t="str">
        <f t="shared" ca="1" si="29"/>
        <v xml:space="preserve">- </v>
      </c>
      <c r="CA14" s="121"/>
      <c r="CB14" s="120" t="str">
        <f t="shared" ca="1" si="30"/>
        <v xml:space="preserve">- </v>
      </c>
      <c r="CE14" s="116">
        <f t="shared" ca="1" si="31"/>
        <v>45875</v>
      </c>
      <c r="CF14" s="117"/>
      <c r="CG14" s="118"/>
      <c r="CH14" s="119"/>
      <c r="CI14" s="120" t="str">
        <f t="shared" ca="1" si="32"/>
        <v xml:space="preserve">- </v>
      </c>
      <c r="CJ14" s="121"/>
      <c r="CK14" s="120" t="str">
        <f t="shared" ca="1" si="33"/>
        <v xml:space="preserve">- </v>
      </c>
      <c r="CL14" s="102"/>
      <c r="CM14" s="102"/>
      <c r="CN14" s="116">
        <f t="shared" ca="1" si="11"/>
        <v>45875</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45876</v>
      </c>
      <c r="C15" s="59" t="str">
        <f t="shared" ca="1" si="12"/>
        <v>-</v>
      </c>
      <c r="D15" s="60" t="str">
        <f t="shared" ca="1" si="0"/>
        <v>-</v>
      </c>
      <c r="E15" s="61" t="str">
        <f t="shared" ca="1" si="0"/>
        <v>-</v>
      </c>
      <c r="F15" s="62" t="str">
        <f t="shared" ca="1" si="37"/>
        <v>-</v>
      </c>
      <c r="G15" s="62" t="str">
        <f t="shared" ca="1" si="1"/>
        <v>-</v>
      </c>
      <c r="H15" s="63" t="str">
        <f t="shared" ca="1" si="38"/>
        <v>-</v>
      </c>
      <c r="K15" s="78">
        <f t="shared" ca="1" si="2"/>
        <v>45876</v>
      </c>
      <c r="L15" s="88"/>
      <c r="M15" s="89"/>
      <c r="N15" s="89"/>
      <c r="O15" s="90" t="str">
        <f t="shared" ca="1" si="13"/>
        <v>-</v>
      </c>
      <c r="P15" s="88"/>
      <c r="Q15" s="91" t="str">
        <f t="shared" ca="1" si="3"/>
        <v>-</v>
      </c>
      <c r="T15" s="78">
        <f t="shared" ca="1" si="4"/>
        <v>45876</v>
      </c>
      <c r="U15" s="90" t="str">
        <f t="shared" ca="1" si="14"/>
        <v>-</v>
      </c>
      <c r="V15" s="141" t="str">
        <f t="shared" ca="1" si="5"/>
        <v>-</v>
      </c>
      <c r="W15" s="141" t="str">
        <f t="shared" ca="1" si="5"/>
        <v>-</v>
      </c>
      <c r="X15" s="90" t="str">
        <f t="shared" ca="1" si="15"/>
        <v>-</v>
      </c>
      <c r="Y15" s="90" t="str">
        <f t="shared" ca="1" si="6"/>
        <v>-</v>
      </c>
      <c r="Z15" s="91" t="str">
        <f t="shared" ca="1" si="7"/>
        <v>-</v>
      </c>
      <c r="AC15" s="122">
        <f t="shared" ca="1" si="16"/>
        <v>45876</v>
      </c>
      <c r="AD15" s="123"/>
      <c r="AE15" s="124"/>
      <c r="AF15" s="125"/>
      <c r="AG15" s="115" t="str">
        <f t="shared" ca="1" si="17"/>
        <v xml:space="preserve">- </v>
      </c>
      <c r="AH15" s="126"/>
      <c r="AI15" s="115" t="str">
        <f t="shared" ca="1" si="18"/>
        <v xml:space="preserve">- </v>
      </c>
      <c r="AJ15" s="102"/>
      <c r="AK15" s="102"/>
      <c r="AL15" s="122">
        <f t="shared" ca="1" si="8"/>
        <v>45876</v>
      </c>
      <c r="AM15" s="123"/>
      <c r="AN15" s="124"/>
      <c r="AO15" s="125"/>
      <c r="AP15" s="115" t="str">
        <f t="shared" ca="1" si="19"/>
        <v xml:space="preserve">- </v>
      </c>
      <c r="AQ15" s="126"/>
      <c r="AR15" s="115" t="str">
        <f t="shared" ca="1" si="20"/>
        <v xml:space="preserve">- </v>
      </c>
      <c r="AU15" s="122">
        <f t="shared" ca="1" si="21"/>
        <v>45876</v>
      </c>
      <c r="AV15" s="123"/>
      <c r="AW15" s="124"/>
      <c r="AX15" s="125"/>
      <c r="AY15" s="115" t="str">
        <f t="shared" ca="1" si="22"/>
        <v xml:space="preserve">- </v>
      </c>
      <c r="AZ15" s="126"/>
      <c r="BA15" s="115" t="str">
        <f t="shared" ca="1" si="23"/>
        <v xml:space="preserve">- </v>
      </c>
      <c r="BB15" s="102"/>
      <c r="BC15" s="102"/>
      <c r="BD15" s="122">
        <f t="shared" ca="1" si="9"/>
        <v>45876</v>
      </c>
      <c r="BE15" s="123"/>
      <c r="BF15" s="124"/>
      <c r="BG15" s="125"/>
      <c r="BH15" s="115" t="str">
        <f t="shared" ca="1" si="24"/>
        <v xml:space="preserve">- </v>
      </c>
      <c r="BI15" s="126"/>
      <c r="BJ15" s="115" t="str">
        <f t="shared" ca="1" si="25"/>
        <v xml:space="preserve">- </v>
      </c>
      <c r="BM15" s="122">
        <f t="shared" ca="1" si="26"/>
        <v>45876</v>
      </c>
      <c r="BN15" s="123"/>
      <c r="BO15" s="124"/>
      <c r="BP15" s="125"/>
      <c r="BQ15" s="115" t="str">
        <f t="shared" ca="1" si="27"/>
        <v xml:space="preserve">- </v>
      </c>
      <c r="BR15" s="126"/>
      <c r="BS15" s="115" t="str">
        <f t="shared" ca="1" si="28"/>
        <v xml:space="preserve">- </v>
      </c>
      <c r="BT15" s="102"/>
      <c r="BU15" s="102"/>
      <c r="BV15" s="122">
        <f t="shared" ca="1" si="10"/>
        <v>45876</v>
      </c>
      <c r="BW15" s="123"/>
      <c r="BX15" s="124"/>
      <c r="BY15" s="125"/>
      <c r="BZ15" s="115" t="str">
        <f t="shared" ca="1" si="29"/>
        <v xml:space="preserve">- </v>
      </c>
      <c r="CA15" s="126"/>
      <c r="CB15" s="115" t="str">
        <f t="shared" ca="1" si="30"/>
        <v xml:space="preserve">- </v>
      </c>
      <c r="CE15" s="122">
        <f t="shared" ca="1" si="31"/>
        <v>45876</v>
      </c>
      <c r="CF15" s="123"/>
      <c r="CG15" s="124"/>
      <c r="CH15" s="125"/>
      <c r="CI15" s="115" t="str">
        <f t="shared" ca="1" si="32"/>
        <v xml:space="preserve">- </v>
      </c>
      <c r="CJ15" s="126"/>
      <c r="CK15" s="115" t="str">
        <f t="shared" ca="1" si="33"/>
        <v xml:space="preserve">- </v>
      </c>
      <c r="CL15" s="102"/>
      <c r="CM15" s="102"/>
      <c r="CN15" s="122">
        <f t="shared" ca="1" si="11"/>
        <v>45876</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45877</v>
      </c>
      <c r="C16" s="59" t="str">
        <f t="shared" ca="1" si="12"/>
        <v>-</v>
      </c>
      <c r="D16" s="60" t="str">
        <f t="shared" ca="1" si="0"/>
        <v>-</v>
      </c>
      <c r="E16" s="61" t="str">
        <f t="shared" ca="1" si="0"/>
        <v>-</v>
      </c>
      <c r="F16" s="62" t="str">
        <f t="shared" ca="1" si="37"/>
        <v>-</v>
      </c>
      <c r="G16" s="62" t="str">
        <f t="shared" ca="1" si="1"/>
        <v>-</v>
      </c>
      <c r="H16" s="63" t="str">
        <f t="shared" ca="1" si="38"/>
        <v>-</v>
      </c>
      <c r="K16" s="77">
        <f t="shared" ca="1" si="2"/>
        <v>45877</v>
      </c>
      <c r="L16" s="84"/>
      <c r="M16" s="85"/>
      <c r="N16" s="85"/>
      <c r="O16" s="86" t="str">
        <f t="shared" ca="1" si="13"/>
        <v>-</v>
      </c>
      <c r="P16" s="84"/>
      <c r="Q16" s="87" t="str">
        <f t="shared" ca="1" si="3"/>
        <v>-</v>
      </c>
      <c r="T16" s="77">
        <f t="shared" ca="1" si="4"/>
        <v>45877</v>
      </c>
      <c r="U16" s="86" t="str">
        <f t="shared" ca="1" si="14"/>
        <v>-</v>
      </c>
      <c r="V16" s="140" t="str">
        <f t="shared" ca="1" si="5"/>
        <v>-</v>
      </c>
      <c r="W16" s="140" t="str">
        <f t="shared" ca="1" si="5"/>
        <v>-</v>
      </c>
      <c r="X16" s="86" t="str">
        <f t="shared" ca="1" si="15"/>
        <v>-</v>
      </c>
      <c r="Y16" s="86" t="str">
        <f t="shared" ca="1" si="6"/>
        <v>-</v>
      </c>
      <c r="Z16" s="87" t="str">
        <f t="shared" ca="1" si="7"/>
        <v>-</v>
      </c>
      <c r="AC16" s="116">
        <f t="shared" ca="1" si="16"/>
        <v>45877</v>
      </c>
      <c r="AD16" s="117"/>
      <c r="AE16" s="118"/>
      <c r="AF16" s="119"/>
      <c r="AG16" s="120" t="str">
        <f t="shared" ca="1" si="17"/>
        <v xml:space="preserve">- </v>
      </c>
      <c r="AH16" s="121"/>
      <c r="AI16" s="120" t="str">
        <f t="shared" ca="1" si="18"/>
        <v xml:space="preserve">- </v>
      </c>
      <c r="AJ16" s="102"/>
      <c r="AK16" s="102"/>
      <c r="AL16" s="116">
        <f t="shared" ca="1" si="8"/>
        <v>45877</v>
      </c>
      <c r="AM16" s="117"/>
      <c r="AN16" s="118"/>
      <c r="AO16" s="119"/>
      <c r="AP16" s="120" t="str">
        <f t="shared" ca="1" si="19"/>
        <v xml:space="preserve">- </v>
      </c>
      <c r="AQ16" s="121"/>
      <c r="AR16" s="120" t="str">
        <f t="shared" ca="1" si="20"/>
        <v xml:space="preserve">- </v>
      </c>
      <c r="AU16" s="116">
        <f t="shared" ca="1" si="21"/>
        <v>45877</v>
      </c>
      <c r="AV16" s="117"/>
      <c r="AW16" s="118"/>
      <c r="AX16" s="119"/>
      <c r="AY16" s="120" t="str">
        <f t="shared" ca="1" si="22"/>
        <v xml:space="preserve">- </v>
      </c>
      <c r="AZ16" s="121"/>
      <c r="BA16" s="120" t="str">
        <f t="shared" ca="1" si="23"/>
        <v xml:space="preserve">- </v>
      </c>
      <c r="BB16" s="102"/>
      <c r="BC16" s="102"/>
      <c r="BD16" s="116">
        <f t="shared" ca="1" si="9"/>
        <v>45877</v>
      </c>
      <c r="BE16" s="117"/>
      <c r="BF16" s="118"/>
      <c r="BG16" s="119"/>
      <c r="BH16" s="120" t="str">
        <f t="shared" ca="1" si="24"/>
        <v xml:space="preserve">- </v>
      </c>
      <c r="BI16" s="121"/>
      <c r="BJ16" s="120" t="str">
        <f t="shared" ca="1" si="25"/>
        <v xml:space="preserve">- </v>
      </c>
      <c r="BM16" s="116">
        <f t="shared" ca="1" si="26"/>
        <v>45877</v>
      </c>
      <c r="BN16" s="117"/>
      <c r="BO16" s="118"/>
      <c r="BP16" s="119"/>
      <c r="BQ16" s="120" t="str">
        <f t="shared" ca="1" si="27"/>
        <v xml:space="preserve">- </v>
      </c>
      <c r="BR16" s="121"/>
      <c r="BS16" s="120" t="str">
        <f t="shared" ca="1" si="28"/>
        <v xml:space="preserve">- </v>
      </c>
      <c r="BT16" s="102"/>
      <c r="BU16" s="102"/>
      <c r="BV16" s="116">
        <f t="shared" ca="1" si="10"/>
        <v>45877</v>
      </c>
      <c r="BW16" s="117"/>
      <c r="BX16" s="118"/>
      <c r="BY16" s="119"/>
      <c r="BZ16" s="120" t="str">
        <f t="shared" ca="1" si="29"/>
        <v xml:space="preserve">- </v>
      </c>
      <c r="CA16" s="121"/>
      <c r="CB16" s="120" t="str">
        <f t="shared" ca="1" si="30"/>
        <v xml:space="preserve">- </v>
      </c>
      <c r="CE16" s="116">
        <f t="shared" ca="1" si="31"/>
        <v>45877</v>
      </c>
      <c r="CF16" s="117"/>
      <c r="CG16" s="118"/>
      <c r="CH16" s="119"/>
      <c r="CI16" s="120" t="str">
        <f t="shared" ca="1" si="32"/>
        <v xml:space="preserve">- </v>
      </c>
      <c r="CJ16" s="121"/>
      <c r="CK16" s="120" t="str">
        <f t="shared" ca="1" si="33"/>
        <v xml:space="preserve">- </v>
      </c>
      <c r="CL16" s="102"/>
      <c r="CM16" s="102"/>
      <c r="CN16" s="116">
        <f t="shared" ca="1" si="11"/>
        <v>45877</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45878</v>
      </c>
      <c r="C17" s="59" t="str">
        <f t="shared" ca="1" si="12"/>
        <v>-</v>
      </c>
      <c r="D17" s="60" t="str">
        <f t="shared" ca="1" si="0"/>
        <v>-</v>
      </c>
      <c r="E17" s="61" t="str">
        <f t="shared" ca="1" si="0"/>
        <v>-</v>
      </c>
      <c r="F17" s="62" t="str">
        <f t="shared" ca="1" si="37"/>
        <v>-</v>
      </c>
      <c r="G17" s="62" t="str">
        <f t="shared" ca="1" si="1"/>
        <v>-</v>
      </c>
      <c r="H17" s="63" t="str">
        <f t="shared" ca="1" si="38"/>
        <v>-</v>
      </c>
      <c r="K17" s="78">
        <f t="shared" ca="1" si="2"/>
        <v>45878</v>
      </c>
      <c r="L17" s="88"/>
      <c r="M17" s="89"/>
      <c r="N17" s="89"/>
      <c r="O17" s="90" t="str">
        <f t="shared" ca="1" si="13"/>
        <v>-</v>
      </c>
      <c r="P17" s="88"/>
      <c r="Q17" s="91" t="str">
        <f t="shared" ca="1" si="3"/>
        <v>-</v>
      </c>
      <c r="T17" s="78">
        <f t="shared" ca="1" si="4"/>
        <v>45878</v>
      </c>
      <c r="U17" s="90" t="str">
        <f t="shared" ca="1" si="14"/>
        <v>-</v>
      </c>
      <c r="V17" s="141" t="str">
        <f t="shared" ca="1" si="5"/>
        <v>-</v>
      </c>
      <c r="W17" s="141" t="str">
        <f t="shared" ca="1" si="5"/>
        <v>-</v>
      </c>
      <c r="X17" s="90" t="str">
        <f t="shared" ca="1" si="15"/>
        <v>-</v>
      </c>
      <c r="Y17" s="90" t="str">
        <f t="shared" ca="1" si="6"/>
        <v>-</v>
      </c>
      <c r="Z17" s="91" t="str">
        <f t="shared" ca="1" si="7"/>
        <v>-</v>
      </c>
      <c r="AC17" s="122">
        <f t="shared" ca="1" si="16"/>
        <v>45878</v>
      </c>
      <c r="AD17" s="123"/>
      <c r="AE17" s="124"/>
      <c r="AF17" s="125"/>
      <c r="AG17" s="115" t="str">
        <f t="shared" ca="1" si="17"/>
        <v xml:space="preserve">- </v>
      </c>
      <c r="AH17" s="126"/>
      <c r="AI17" s="115" t="str">
        <f t="shared" ca="1" si="18"/>
        <v xml:space="preserve">- </v>
      </c>
      <c r="AJ17" s="102"/>
      <c r="AK17" s="102"/>
      <c r="AL17" s="122">
        <f t="shared" ca="1" si="8"/>
        <v>45878</v>
      </c>
      <c r="AM17" s="123"/>
      <c r="AN17" s="124"/>
      <c r="AO17" s="125"/>
      <c r="AP17" s="115" t="str">
        <f t="shared" ca="1" si="19"/>
        <v xml:space="preserve">- </v>
      </c>
      <c r="AQ17" s="126"/>
      <c r="AR17" s="115" t="str">
        <f t="shared" ca="1" si="20"/>
        <v xml:space="preserve">- </v>
      </c>
      <c r="AU17" s="122">
        <f t="shared" ca="1" si="21"/>
        <v>45878</v>
      </c>
      <c r="AV17" s="123"/>
      <c r="AW17" s="124"/>
      <c r="AX17" s="125"/>
      <c r="AY17" s="115" t="str">
        <f t="shared" ca="1" si="22"/>
        <v xml:space="preserve">- </v>
      </c>
      <c r="AZ17" s="126"/>
      <c r="BA17" s="115" t="str">
        <f t="shared" ca="1" si="23"/>
        <v xml:space="preserve">- </v>
      </c>
      <c r="BB17" s="102"/>
      <c r="BC17" s="102"/>
      <c r="BD17" s="122">
        <f t="shared" ca="1" si="9"/>
        <v>45878</v>
      </c>
      <c r="BE17" s="123"/>
      <c r="BF17" s="124"/>
      <c r="BG17" s="125"/>
      <c r="BH17" s="115" t="str">
        <f t="shared" ca="1" si="24"/>
        <v xml:space="preserve">- </v>
      </c>
      <c r="BI17" s="126"/>
      <c r="BJ17" s="115" t="str">
        <f t="shared" ca="1" si="25"/>
        <v xml:space="preserve">- </v>
      </c>
      <c r="BM17" s="122">
        <f t="shared" ca="1" si="26"/>
        <v>45878</v>
      </c>
      <c r="BN17" s="123"/>
      <c r="BO17" s="124"/>
      <c r="BP17" s="125"/>
      <c r="BQ17" s="115" t="str">
        <f t="shared" ca="1" si="27"/>
        <v xml:space="preserve">- </v>
      </c>
      <c r="BR17" s="126"/>
      <c r="BS17" s="115" t="str">
        <f t="shared" ca="1" si="28"/>
        <v xml:space="preserve">- </v>
      </c>
      <c r="BT17" s="102"/>
      <c r="BU17" s="102"/>
      <c r="BV17" s="122">
        <f t="shared" ca="1" si="10"/>
        <v>45878</v>
      </c>
      <c r="BW17" s="123"/>
      <c r="BX17" s="124"/>
      <c r="BY17" s="125"/>
      <c r="BZ17" s="115" t="str">
        <f t="shared" ca="1" si="29"/>
        <v xml:space="preserve">- </v>
      </c>
      <c r="CA17" s="126"/>
      <c r="CB17" s="115" t="str">
        <f t="shared" ca="1" si="30"/>
        <v xml:space="preserve">- </v>
      </c>
      <c r="CE17" s="122">
        <f t="shared" ca="1" si="31"/>
        <v>45878</v>
      </c>
      <c r="CF17" s="123"/>
      <c r="CG17" s="124"/>
      <c r="CH17" s="125"/>
      <c r="CI17" s="115" t="str">
        <f t="shared" ca="1" si="32"/>
        <v xml:space="preserve">- </v>
      </c>
      <c r="CJ17" s="126"/>
      <c r="CK17" s="115" t="str">
        <f t="shared" ca="1" si="33"/>
        <v xml:space="preserve">- </v>
      </c>
      <c r="CL17" s="102"/>
      <c r="CM17" s="102"/>
      <c r="CN17" s="122">
        <f t="shared" ca="1" si="11"/>
        <v>45878</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45879</v>
      </c>
      <c r="C18" s="59" t="str">
        <f t="shared" ca="1" si="12"/>
        <v>-</v>
      </c>
      <c r="D18" s="60" t="str">
        <f t="shared" ca="1" si="0"/>
        <v>-</v>
      </c>
      <c r="E18" s="61" t="str">
        <f t="shared" ca="1" si="0"/>
        <v>-</v>
      </c>
      <c r="F18" s="62" t="str">
        <f t="shared" ca="1" si="37"/>
        <v>-</v>
      </c>
      <c r="G18" s="62" t="str">
        <f t="shared" ca="1" si="1"/>
        <v>-</v>
      </c>
      <c r="H18" s="63" t="str">
        <f t="shared" ca="1" si="38"/>
        <v>-</v>
      </c>
      <c r="K18" s="77">
        <f t="shared" ca="1" si="2"/>
        <v>45879</v>
      </c>
      <c r="L18" s="84"/>
      <c r="M18" s="85"/>
      <c r="N18" s="85"/>
      <c r="O18" s="86" t="str">
        <f t="shared" ca="1" si="13"/>
        <v>-</v>
      </c>
      <c r="P18" s="84"/>
      <c r="Q18" s="87" t="str">
        <f t="shared" ca="1" si="3"/>
        <v>-</v>
      </c>
      <c r="T18" s="77">
        <f t="shared" ca="1" si="4"/>
        <v>45879</v>
      </c>
      <c r="U18" s="86" t="str">
        <f t="shared" ca="1" si="14"/>
        <v>-</v>
      </c>
      <c r="V18" s="140" t="str">
        <f t="shared" ca="1" si="5"/>
        <v>-</v>
      </c>
      <c r="W18" s="140" t="str">
        <f t="shared" ca="1" si="5"/>
        <v>-</v>
      </c>
      <c r="X18" s="86" t="str">
        <f t="shared" ca="1" si="15"/>
        <v>-</v>
      </c>
      <c r="Y18" s="86" t="str">
        <f t="shared" ca="1" si="6"/>
        <v>-</v>
      </c>
      <c r="Z18" s="87" t="str">
        <f t="shared" ca="1" si="7"/>
        <v>-</v>
      </c>
      <c r="AC18" s="116">
        <f t="shared" ca="1" si="16"/>
        <v>45879</v>
      </c>
      <c r="AD18" s="117"/>
      <c r="AE18" s="118"/>
      <c r="AF18" s="119"/>
      <c r="AG18" s="120" t="str">
        <f t="shared" ca="1" si="17"/>
        <v xml:space="preserve">- </v>
      </c>
      <c r="AH18" s="121"/>
      <c r="AI18" s="120" t="str">
        <f t="shared" ca="1" si="18"/>
        <v xml:space="preserve">- </v>
      </c>
      <c r="AJ18" s="102"/>
      <c r="AK18" s="102"/>
      <c r="AL18" s="116">
        <f t="shared" ca="1" si="8"/>
        <v>45879</v>
      </c>
      <c r="AM18" s="117"/>
      <c r="AN18" s="118"/>
      <c r="AO18" s="119"/>
      <c r="AP18" s="120" t="str">
        <f t="shared" ca="1" si="19"/>
        <v xml:space="preserve">- </v>
      </c>
      <c r="AQ18" s="121"/>
      <c r="AR18" s="120" t="str">
        <f t="shared" ca="1" si="20"/>
        <v xml:space="preserve">- </v>
      </c>
      <c r="AU18" s="116">
        <f t="shared" ca="1" si="21"/>
        <v>45879</v>
      </c>
      <c r="AV18" s="117"/>
      <c r="AW18" s="118"/>
      <c r="AX18" s="119"/>
      <c r="AY18" s="120" t="str">
        <f t="shared" ca="1" si="22"/>
        <v xml:space="preserve">- </v>
      </c>
      <c r="AZ18" s="121"/>
      <c r="BA18" s="120" t="str">
        <f t="shared" ca="1" si="23"/>
        <v xml:space="preserve">- </v>
      </c>
      <c r="BB18" s="102"/>
      <c r="BC18" s="102"/>
      <c r="BD18" s="116">
        <f t="shared" ca="1" si="9"/>
        <v>45879</v>
      </c>
      <c r="BE18" s="117"/>
      <c r="BF18" s="118"/>
      <c r="BG18" s="119"/>
      <c r="BH18" s="120" t="str">
        <f t="shared" ca="1" si="24"/>
        <v xml:space="preserve">- </v>
      </c>
      <c r="BI18" s="121"/>
      <c r="BJ18" s="120" t="str">
        <f t="shared" ca="1" si="25"/>
        <v xml:space="preserve">- </v>
      </c>
      <c r="BM18" s="116">
        <f t="shared" ca="1" si="26"/>
        <v>45879</v>
      </c>
      <c r="BN18" s="117"/>
      <c r="BO18" s="118"/>
      <c r="BP18" s="119"/>
      <c r="BQ18" s="120" t="str">
        <f t="shared" ca="1" si="27"/>
        <v xml:space="preserve">- </v>
      </c>
      <c r="BR18" s="121"/>
      <c r="BS18" s="120" t="str">
        <f t="shared" ca="1" si="28"/>
        <v xml:space="preserve">- </v>
      </c>
      <c r="BT18" s="102"/>
      <c r="BU18" s="102"/>
      <c r="BV18" s="116">
        <f t="shared" ca="1" si="10"/>
        <v>45879</v>
      </c>
      <c r="BW18" s="117"/>
      <c r="BX18" s="118"/>
      <c r="BY18" s="119"/>
      <c r="BZ18" s="120" t="str">
        <f t="shared" ca="1" si="29"/>
        <v xml:space="preserve">- </v>
      </c>
      <c r="CA18" s="121"/>
      <c r="CB18" s="120" t="str">
        <f t="shared" ca="1" si="30"/>
        <v xml:space="preserve">- </v>
      </c>
      <c r="CE18" s="116">
        <f t="shared" ca="1" si="31"/>
        <v>45879</v>
      </c>
      <c r="CF18" s="117"/>
      <c r="CG18" s="118"/>
      <c r="CH18" s="119"/>
      <c r="CI18" s="120" t="str">
        <f t="shared" ca="1" si="32"/>
        <v xml:space="preserve">- </v>
      </c>
      <c r="CJ18" s="121"/>
      <c r="CK18" s="120" t="str">
        <f t="shared" ca="1" si="33"/>
        <v xml:space="preserve">- </v>
      </c>
      <c r="CL18" s="102"/>
      <c r="CM18" s="102"/>
      <c r="CN18" s="116">
        <f t="shared" ca="1" si="11"/>
        <v>45879</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45880</v>
      </c>
      <c r="C19" s="59" t="str">
        <f t="shared" ca="1" si="12"/>
        <v>-</v>
      </c>
      <c r="D19" s="60" t="str">
        <f t="shared" ca="1" si="0"/>
        <v>-</v>
      </c>
      <c r="E19" s="61" t="str">
        <f t="shared" ca="1" si="0"/>
        <v>-</v>
      </c>
      <c r="F19" s="62" t="str">
        <f t="shared" ca="1" si="37"/>
        <v>-</v>
      </c>
      <c r="G19" s="62" t="str">
        <f t="shared" ca="1" si="1"/>
        <v>-</v>
      </c>
      <c r="H19" s="63" t="str">
        <f t="shared" ca="1" si="38"/>
        <v>-</v>
      </c>
      <c r="K19" s="78">
        <f t="shared" ca="1" si="2"/>
        <v>45880</v>
      </c>
      <c r="L19" s="88"/>
      <c r="M19" s="89"/>
      <c r="N19" s="89"/>
      <c r="O19" s="90" t="str">
        <f t="shared" ca="1" si="13"/>
        <v>-</v>
      </c>
      <c r="P19" s="88"/>
      <c r="Q19" s="91" t="str">
        <f t="shared" ca="1" si="3"/>
        <v>-</v>
      </c>
      <c r="T19" s="78">
        <f t="shared" ca="1" si="4"/>
        <v>45880</v>
      </c>
      <c r="U19" s="90" t="str">
        <f t="shared" ca="1" si="14"/>
        <v>-</v>
      </c>
      <c r="V19" s="141" t="str">
        <f t="shared" ca="1" si="5"/>
        <v>-</v>
      </c>
      <c r="W19" s="141" t="str">
        <f t="shared" ca="1" si="5"/>
        <v>-</v>
      </c>
      <c r="X19" s="90" t="str">
        <f t="shared" ca="1" si="15"/>
        <v>-</v>
      </c>
      <c r="Y19" s="90" t="str">
        <f t="shared" ca="1" si="6"/>
        <v>-</v>
      </c>
      <c r="Z19" s="91" t="str">
        <f t="shared" ca="1" si="7"/>
        <v>-</v>
      </c>
      <c r="AC19" s="122">
        <f t="shared" ca="1" si="16"/>
        <v>45880</v>
      </c>
      <c r="AD19" s="123"/>
      <c r="AE19" s="124"/>
      <c r="AF19" s="125"/>
      <c r="AG19" s="115" t="str">
        <f t="shared" ca="1" si="17"/>
        <v xml:space="preserve">- </v>
      </c>
      <c r="AH19" s="126"/>
      <c r="AI19" s="115" t="str">
        <f t="shared" ca="1" si="18"/>
        <v xml:space="preserve">- </v>
      </c>
      <c r="AJ19" s="102"/>
      <c r="AK19" s="102"/>
      <c r="AL19" s="122">
        <f t="shared" ca="1" si="8"/>
        <v>45880</v>
      </c>
      <c r="AM19" s="123"/>
      <c r="AN19" s="124"/>
      <c r="AO19" s="125"/>
      <c r="AP19" s="115" t="str">
        <f t="shared" ca="1" si="19"/>
        <v xml:space="preserve">- </v>
      </c>
      <c r="AQ19" s="126"/>
      <c r="AR19" s="115" t="str">
        <f t="shared" ca="1" si="20"/>
        <v xml:space="preserve">- </v>
      </c>
      <c r="AU19" s="122">
        <f t="shared" ca="1" si="21"/>
        <v>45880</v>
      </c>
      <c r="AV19" s="123"/>
      <c r="AW19" s="124"/>
      <c r="AX19" s="125"/>
      <c r="AY19" s="115" t="str">
        <f t="shared" ca="1" si="22"/>
        <v xml:space="preserve">- </v>
      </c>
      <c r="AZ19" s="126"/>
      <c r="BA19" s="115" t="str">
        <f t="shared" ca="1" si="23"/>
        <v xml:space="preserve">- </v>
      </c>
      <c r="BB19" s="102"/>
      <c r="BC19" s="102"/>
      <c r="BD19" s="122">
        <f t="shared" ca="1" si="9"/>
        <v>45880</v>
      </c>
      <c r="BE19" s="123"/>
      <c r="BF19" s="124"/>
      <c r="BG19" s="125"/>
      <c r="BH19" s="115" t="str">
        <f t="shared" ca="1" si="24"/>
        <v xml:space="preserve">- </v>
      </c>
      <c r="BI19" s="126"/>
      <c r="BJ19" s="115" t="str">
        <f t="shared" ca="1" si="25"/>
        <v xml:space="preserve">- </v>
      </c>
      <c r="BM19" s="122">
        <f t="shared" ca="1" si="26"/>
        <v>45880</v>
      </c>
      <c r="BN19" s="123"/>
      <c r="BO19" s="124"/>
      <c r="BP19" s="125"/>
      <c r="BQ19" s="115" t="str">
        <f t="shared" ca="1" si="27"/>
        <v xml:space="preserve">- </v>
      </c>
      <c r="BR19" s="126"/>
      <c r="BS19" s="115" t="str">
        <f t="shared" ca="1" si="28"/>
        <v xml:space="preserve">- </v>
      </c>
      <c r="BT19" s="102"/>
      <c r="BU19" s="102"/>
      <c r="BV19" s="122">
        <f t="shared" ca="1" si="10"/>
        <v>45880</v>
      </c>
      <c r="BW19" s="123"/>
      <c r="BX19" s="124"/>
      <c r="BY19" s="125"/>
      <c r="BZ19" s="115" t="str">
        <f t="shared" ca="1" si="29"/>
        <v xml:space="preserve">- </v>
      </c>
      <c r="CA19" s="126"/>
      <c r="CB19" s="115" t="str">
        <f t="shared" ca="1" si="30"/>
        <v xml:space="preserve">- </v>
      </c>
      <c r="CE19" s="122">
        <f t="shared" ca="1" si="31"/>
        <v>45880</v>
      </c>
      <c r="CF19" s="123"/>
      <c r="CG19" s="124"/>
      <c r="CH19" s="125"/>
      <c r="CI19" s="115" t="str">
        <f t="shared" ca="1" si="32"/>
        <v xml:space="preserve">- </v>
      </c>
      <c r="CJ19" s="126"/>
      <c r="CK19" s="115" t="str">
        <f t="shared" ca="1" si="33"/>
        <v xml:space="preserve">- </v>
      </c>
      <c r="CL19" s="102"/>
      <c r="CM19" s="102"/>
      <c r="CN19" s="122">
        <f t="shared" ca="1" si="11"/>
        <v>45880</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45881</v>
      </c>
      <c r="C20" s="59" t="str">
        <f t="shared" ca="1" si="12"/>
        <v>-</v>
      </c>
      <c r="D20" s="60" t="str">
        <f t="shared" ca="1" si="0"/>
        <v>-</v>
      </c>
      <c r="E20" s="61" t="str">
        <f t="shared" ca="1" si="0"/>
        <v>-</v>
      </c>
      <c r="F20" s="62" t="str">
        <f t="shared" ca="1" si="37"/>
        <v>-</v>
      </c>
      <c r="G20" s="62" t="str">
        <f t="shared" ca="1" si="1"/>
        <v>-</v>
      </c>
      <c r="H20" s="63" t="str">
        <f t="shared" ca="1" si="38"/>
        <v>-</v>
      </c>
      <c r="K20" s="77">
        <f t="shared" ca="1" si="2"/>
        <v>45881</v>
      </c>
      <c r="L20" s="84"/>
      <c r="M20" s="85"/>
      <c r="N20" s="85"/>
      <c r="O20" s="86" t="str">
        <f t="shared" ca="1" si="13"/>
        <v>-</v>
      </c>
      <c r="P20" s="84"/>
      <c r="Q20" s="87" t="str">
        <f t="shared" ca="1" si="3"/>
        <v>-</v>
      </c>
      <c r="T20" s="77">
        <f t="shared" ca="1" si="4"/>
        <v>45881</v>
      </c>
      <c r="U20" s="86" t="str">
        <f t="shared" ca="1" si="14"/>
        <v>-</v>
      </c>
      <c r="V20" s="140" t="str">
        <f t="shared" ca="1" si="5"/>
        <v>-</v>
      </c>
      <c r="W20" s="140" t="str">
        <f t="shared" ca="1" si="5"/>
        <v>-</v>
      </c>
      <c r="X20" s="86" t="str">
        <f t="shared" ca="1" si="15"/>
        <v>-</v>
      </c>
      <c r="Y20" s="86" t="str">
        <f t="shared" ca="1" si="6"/>
        <v>-</v>
      </c>
      <c r="Z20" s="87" t="str">
        <f t="shared" ca="1" si="7"/>
        <v>-</v>
      </c>
      <c r="AC20" s="116">
        <f t="shared" ca="1" si="16"/>
        <v>45881</v>
      </c>
      <c r="AD20" s="117"/>
      <c r="AE20" s="118"/>
      <c r="AF20" s="119"/>
      <c r="AG20" s="120" t="str">
        <f t="shared" ca="1" si="17"/>
        <v xml:space="preserve">- </v>
      </c>
      <c r="AH20" s="121"/>
      <c r="AI20" s="120" t="str">
        <f t="shared" ca="1" si="18"/>
        <v xml:space="preserve">- </v>
      </c>
      <c r="AJ20" s="102"/>
      <c r="AK20" s="102"/>
      <c r="AL20" s="116">
        <f t="shared" ca="1" si="8"/>
        <v>45881</v>
      </c>
      <c r="AM20" s="117"/>
      <c r="AN20" s="118"/>
      <c r="AO20" s="119"/>
      <c r="AP20" s="120" t="str">
        <f t="shared" ca="1" si="19"/>
        <v xml:space="preserve">- </v>
      </c>
      <c r="AQ20" s="121"/>
      <c r="AR20" s="120" t="str">
        <f t="shared" ca="1" si="20"/>
        <v xml:space="preserve">- </v>
      </c>
      <c r="AU20" s="116">
        <f t="shared" ca="1" si="21"/>
        <v>45881</v>
      </c>
      <c r="AV20" s="117"/>
      <c r="AW20" s="118"/>
      <c r="AX20" s="119"/>
      <c r="AY20" s="120" t="str">
        <f t="shared" ca="1" si="22"/>
        <v xml:space="preserve">- </v>
      </c>
      <c r="AZ20" s="121"/>
      <c r="BA20" s="120" t="str">
        <f t="shared" ca="1" si="23"/>
        <v xml:space="preserve">- </v>
      </c>
      <c r="BB20" s="102"/>
      <c r="BC20" s="102"/>
      <c r="BD20" s="116">
        <f t="shared" ca="1" si="9"/>
        <v>45881</v>
      </c>
      <c r="BE20" s="117"/>
      <c r="BF20" s="118"/>
      <c r="BG20" s="119"/>
      <c r="BH20" s="120" t="str">
        <f t="shared" ca="1" si="24"/>
        <v xml:space="preserve">- </v>
      </c>
      <c r="BI20" s="121"/>
      <c r="BJ20" s="120" t="str">
        <f t="shared" ca="1" si="25"/>
        <v xml:space="preserve">- </v>
      </c>
      <c r="BM20" s="116">
        <f t="shared" ca="1" si="26"/>
        <v>45881</v>
      </c>
      <c r="BN20" s="117"/>
      <c r="BO20" s="118"/>
      <c r="BP20" s="119"/>
      <c r="BQ20" s="120" t="str">
        <f t="shared" ca="1" si="27"/>
        <v xml:space="preserve">- </v>
      </c>
      <c r="BR20" s="121"/>
      <c r="BS20" s="120" t="str">
        <f t="shared" ca="1" si="28"/>
        <v xml:space="preserve">- </v>
      </c>
      <c r="BT20" s="102"/>
      <c r="BU20" s="102"/>
      <c r="BV20" s="116">
        <f t="shared" ca="1" si="10"/>
        <v>45881</v>
      </c>
      <c r="BW20" s="117"/>
      <c r="BX20" s="118"/>
      <c r="BY20" s="119"/>
      <c r="BZ20" s="120" t="str">
        <f t="shared" ca="1" si="29"/>
        <v xml:space="preserve">- </v>
      </c>
      <c r="CA20" s="121"/>
      <c r="CB20" s="120" t="str">
        <f t="shared" ca="1" si="30"/>
        <v xml:space="preserve">- </v>
      </c>
      <c r="CE20" s="116">
        <f t="shared" ca="1" si="31"/>
        <v>45881</v>
      </c>
      <c r="CF20" s="117"/>
      <c r="CG20" s="118"/>
      <c r="CH20" s="119"/>
      <c r="CI20" s="120" t="str">
        <f t="shared" ca="1" si="32"/>
        <v xml:space="preserve">- </v>
      </c>
      <c r="CJ20" s="121"/>
      <c r="CK20" s="120" t="str">
        <f t="shared" ca="1" si="33"/>
        <v xml:space="preserve">- </v>
      </c>
      <c r="CL20" s="102"/>
      <c r="CM20" s="102"/>
      <c r="CN20" s="116">
        <f t="shared" ca="1" si="11"/>
        <v>45881</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45882</v>
      </c>
      <c r="C21" s="59" t="str">
        <f t="shared" ca="1" si="12"/>
        <v>-</v>
      </c>
      <c r="D21" s="60" t="str">
        <f t="shared" ca="1" si="0"/>
        <v>-</v>
      </c>
      <c r="E21" s="61" t="str">
        <f t="shared" ca="1" si="0"/>
        <v>-</v>
      </c>
      <c r="F21" s="62" t="str">
        <f t="shared" ca="1" si="37"/>
        <v>-</v>
      </c>
      <c r="G21" s="62" t="str">
        <f t="shared" ca="1" si="1"/>
        <v>-</v>
      </c>
      <c r="H21" s="63" t="str">
        <f t="shared" ca="1" si="38"/>
        <v>-</v>
      </c>
      <c r="K21" s="78">
        <f t="shared" ca="1" si="2"/>
        <v>45882</v>
      </c>
      <c r="L21" s="88"/>
      <c r="M21" s="89"/>
      <c r="N21" s="89"/>
      <c r="O21" s="90" t="str">
        <f t="shared" ca="1" si="13"/>
        <v>-</v>
      </c>
      <c r="P21" s="88"/>
      <c r="Q21" s="91" t="str">
        <f t="shared" ca="1" si="3"/>
        <v>-</v>
      </c>
      <c r="T21" s="78">
        <f t="shared" ca="1" si="4"/>
        <v>45882</v>
      </c>
      <c r="U21" s="90" t="str">
        <f t="shared" ca="1" si="14"/>
        <v>-</v>
      </c>
      <c r="V21" s="141" t="str">
        <f t="shared" ca="1" si="5"/>
        <v>-</v>
      </c>
      <c r="W21" s="141" t="str">
        <f t="shared" ca="1" si="5"/>
        <v>-</v>
      </c>
      <c r="X21" s="90" t="str">
        <f t="shared" ca="1" si="15"/>
        <v>-</v>
      </c>
      <c r="Y21" s="90" t="str">
        <f t="shared" ca="1" si="6"/>
        <v>-</v>
      </c>
      <c r="Z21" s="91" t="str">
        <f t="shared" ca="1" si="7"/>
        <v>-</v>
      </c>
      <c r="AC21" s="122">
        <f t="shared" ca="1" si="16"/>
        <v>45882</v>
      </c>
      <c r="AD21" s="123"/>
      <c r="AE21" s="124"/>
      <c r="AF21" s="125"/>
      <c r="AG21" s="115" t="str">
        <f t="shared" ca="1" si="17"/>
        <v xml:space="preserve">- </v>
      </c>
      <c r="AH21" s="126"/>
      <c r="AI21" s="115" t="str">
        <f t="shared" ca="1" si="18"/>
        <v xml:space="preserve">- </v>
      </c>
      <c r="AJ21" s="102"/>
      <c r="AK21" s="102"/>
      <c r="AL21" s="122">
        <f t="shared" ca="1" si="8"/>
        <v>45882</v>
      </c>
      <c r="AM21" s="123"/>
      <c r="AN21" s="124"/>
      <c r="AO21" s="125"/>
      <c r="AP21" s="115" t="str">
        <f t="shared" ca="1" si="19"/>
        <v xml:space="preserve">- </v>
      </c>
      <c r="AQ21" s="126"/>
      <c r="AR21" s="115" t="str">
        <f t="shared" ca="1" si="20"/>
        <v xml:space="preserve">- </v>
      </c>
      <c r="AU21" s="122">
        <f t="shared" ca="1" si="21"/>
        <v>45882</v>
      </c>
      <c r="AV21" s="123"/>
      <c r="AW21" s="124"/>
      <c r="AX21" s="125"/>
      <c r="AY21" s="115" t="str">
        <f t="shared" ca="1" si="22"/>
        <v xml:space="preserve">- </v>
      </c>
      <c r="AZ21" s="126"/>
      <c r="BA21" s="115" t="str">
        <f t="shared" ca="1" si="23"/>
        <v xml:space="preserve">- </v>
      </c>
      <c r="BB21" s="102"/>
      <c r="BC21" s="102"/>
      <c r="BD21" s="122">
        <f t="shared" ca="1" si="9"/>
        <v>45882</v>
      </c>
      <c r="BE21" s="123"/>
      <c r="BF21" s="124"/>
      <c r="BG21" s="125"/>
      <c r="BH21" s="115" t="str">
        <f t="shared" ca="1" si="24"/>
        <v xml:space="preserve">- </v>
      </c>
      <c r="BI21" s="126"/>
      <c r="BJ21" s="115" t="str">
        <f t="shared" ca="1" si="25"/>
        <v xml:space="preserve">- </v>
      </c>
      <c r="BM21" s="122">
        <f t="shared" ca="1" si="26"/>
        <v>45882</v>
      </c>
      <c r="BN21" s="123"/>
      <c r="BO21" s="124"/>
      <c r="BP21" s="125"/>
      <c r="BQ21" s="115" t="str">
        <f t="shared" ca="1" si="27"/>
        <v xml:space="preserve">- </v>
      </c>
      <c r="BR21" s="126"/>
      <c r="BS21" s="115" t="str">
        <f t="shared" ca="1" si="28"/>
        <v xml:space="preserve">- </v>
      </c>
      <c r="BT21" s="102"/>
      <c r="BU21" s="102"/>
      <c r="BV21" s="122">
        <f t="shared" ca="1" si="10"/>
        <v>45882</v>
      </c>
      <c r="BW21" s="123"/>
      <c r="BX21" s="124"/>
      <c r="BY21" s="125"/>
      <c r="BZ21" s="115" t="str">
        <f t="shared" ca="1" si="29"/>
        <v xml:space="preserve">- </v>
      </c>
      <c r="CA21" s="126"/>
      <c r="CB21" s="115" t="str">
        <f t="shared" ca="1" si="30"/>
        <v xml:space="preserve">- </v>
      </c>
      <c r="CE21" s="122">
        <f t="shared" ca="1" si="31"/>
        <v>45882</v>
      </c>
      <c r="CF21" s="123"/>
      <c r="CG21" s="124"/>
      <c r="CH21" s="125"/>
      <c r="CI21" s="115" t="str">
        <f t="shared" ca="1" si="32"/>
        <v xml:space="preserve">- </v>
      </c>
      <c r="CJ21" s="126"/>
      <c r="CK21" s="115" t="str">
        <f t="shared" ca="1" si="33"/>
        <v xml:space="preserve">- </v>
      </c>
      <c r="CL21" s="102"/>
      <c r="CM21" s="102"/>
      <c r="CN21" s="122">
        <f t="shared" ca="1" si="11"/>
        <v>45882</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45883</v>
      </c>
      <c r="C22" s="59" t="str">
        <f t="shared" ca="1" si="12"/>
        <v>-</v>
      </c>
      <c r="D22" s="60" t="str">
        <f t="shared" ca="1" si="0"/>
        <v>-</v>
      </c>
      <c r="E22" s="61" t="str">
        <f t="shared" ca="1" si="0"/>
        <v>-</v>
      </c>
      <c r="F22" s="62" t="str">
        <f t="shared" ca="1" si="37"/>
        <v>-</v>
      </c>
      <c r="G22" s="62" t="str">
        <f t="shared" ca="1" si="1"/>
        <v>-</v>
      </c>
      <c r="H22" s="63" t="str">
        <f t="shared" ca="1" si="38"/>
        <v>-</v>
      </c>
      <c r="K22" s="77">
        <f t="shared" ca="1" si="2"/>
        <v>45883</v>
      </c>
      <c r="L22" s="84"/>
      <c r="M22" s="85"/>
      <c r="N22" s="85"/>
      <c r="O22" s="86" t="str">
        <f t="shared" ca="1" si="13"/>
        <v>-</v>
      </c>
      <c r="P22" s="84"/>
      <c r="Q22" s="87" t="str">
        <f t="shared" ca="1" si="3"/>
        <v>-</v>
      </c>
      <c r="T22" s="77">
        <f t="shared" ca="1" si="4"/>
        <v>45883</v>
      </c>
      <c r="U22" s="86" t="str">
        <f t="shared" ca="1" si="14"/>
        <v>-</v>
      </c>
      <c r="V22" s="140" t="str">
        <f t="shared" ca="1" si="5"/>
        <v>-</v>
      </c>
      <c r="W22" s="140" t="str">
        <f t="shared" ca="1" si="5"/>
        <v>-</v>
      </c>
      <c r="X22" s="86" t="str">
        <f t="shared" ca="1" si="15"/>
        <v>-</v>
      </c>
      <c r="Y22" s="86" t="str">
        <f t="shared" ca="1" si="6"/>
        <v>-</v>
      </c>
      <c r="Z22" s="87" t="str">
        <f t="shared" ca="1" si="7"/>
        <v>-</v>
      </c>
      <c r="AC22" s="116">
        <f t="shared" ca="1" si="16"/>
        <v>45883</v>
      </c>
      <c r="AD22" s="117"/>
      <c r="AE22" s="118"/>
      <c r="AF22" s="119"/>
      <c r="AG22" s="120" t="str">
        <f t="shared" ca="1" si="17"/>
        <v xml:space="preserve">- </v>
      </c>
      <c r="AH22" s="121"/>
      <c r="AI22" s="120" t="str">
        <f t="shared" ca="1" si="18"/>
        <v xml:space="preserve">- </v>
      </c>
      <c r="AJ22" s="102"/>
      <c r="AK22" s="102"/>
      <c r="AL22" s="116">
        <f t="shared" ca="1" si="8"/>
        <v>45883</v>
      </c>
      <c r="AM22" s="117"/>
      <c r="AN22" s="118"/>
      <c r="AO22" s="119"/>
      <c r="AP22" s="120" t="str">
        <f t="shared" ca="1" si="19"/>
        <v xml:space="preserve">- </v>
      </c>
      <c r="AQ22" s="121"/>
      <c r="AR22" s="120" t="str">
        <f t="shared" ca="1" si="20"/>
        <v xml:space="preserve">- </v>
      </c>
      <c r="AU22" s="116">
        <f t="shared" ca="1" si="21"/>
        <v>45883</v>
      </c>
      <c r="AV22" s="117"/>
      <c r="AW22" s="118"/>
      <c r="AX22" s="119"/>
      <c r="AY22" s="120" t="str">
        <f t="shared" ca="1" si="22"/>
        <v xml:space="preserve">- </v>
      </c>
      <c r="AZ22" s="121"/>
      <c r="BA22" s="120" t="str">
        <f t="shared" ca="1" si="23"/>
        <v xml:space="preserve">- </v>
      </c>
      <c r="BB22" s="102"/>
      <c r="BC22" s="102"/>
      <c r="BD22" s="116">
        <f t="shared" ca="1" si="9"/>
        <v>45883</v>
      </c>
      <c r="BE22" s="117"/>
      <c r="BF22" s="118"/>
      <c r="BG22" s="119"/>
      <c r="BH22" s="120" t="str">
        <f t="shared" ca="1" si="24"/>
        <v xml:space="preserve">- </v>
      </c>
      <c r="BI22" s="121"/>
      <c r="BJ22" s="120" t="str">
        <f t="shared" ca="1" si="25"/>
        <v xml:space="preserve">- </v>
      </c>
      <c r="BM22" s="116">
        <f t="shared" ca="1" si="26"/>
        <v>45883</v>
      </c>
      <c r="BN22" s="117"/>
      <c r="BO22" s="118"/>
      <c r="BP22" s="119"/>
      <c r="BQ22" s="120" t="str">
        <f t="shared" ca="1" si="27"/>
        <v xml:space="preserve">- </v>
      </c>
      <c r="BR22" s="121"/>
      <c r="BS22" s="120" t="str">
        <f t="shared" ca="1" si="28"/>
        <v xml:space="preserve">- </v>
      </c>
      <c r="BT22" s="102"/>
      <c r="BU22" s="102"/>
      <c r="BV22" s="116">
        <f t="shared" ca="1" si="10"/>
        <v>45883</v>
      </c>
      <c r="BW22" s="117"/>
      <c r="BX22" s="118"/>
      <c r="BY22" s="119"/>
      <c r="BZ22" s="120" t="str">
        <f t="shared" ca="1" si="29"/>
        <v xml:space="preserve">- </v>
      </c>
      <c r="CA22" s="121"/>
      <c r="CB22" s="120" t="str">
        <f t="shared" ca="1" si="30"/>
        <v xml:space="preserve">- </v>
      </c>
      <c r="CE22" s="116">
        <f t="shared" ca="1" si="31"/>
        <v>45883</v>
      </c>
      <c r="CF22" s="117"/>
      <c r="CG22" s="118"/>
      <c r="CH22" s="119"/>
      <c r="CI22" s="120" t="str">
        <f t="shared" ca="1" si="32"/>
        <v xml:space="preserve">- </v>
      </c>
      <c r="CJ22" s="121"/>
      <c r="CK22" s="120" t="str">
        <f t="shared" ca="1" si="33"/>
        <v xml:space="preserve">- </v>
      </c>
      <c r="CL22" s="102"/>
      <c r="CM22" s="102"/>
      <c r="CN22" s="116">
        <f t="shared" ca="1" si="11"/>
        <v>45883</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45884</v>
      </c>
      <c r="C23" s="59" t="str">
        <f t="shared" ca="1" si="12"/>
        <v>-</v>
      </c>
      <c r="D23" s="60" t="str">
        <f t="shared" ca="1" si="0"/>
        <v>-</v>
      </c>
      <c r="E23" s="61" t="str">
        <f t="shared" ca="1" si="0"/>
        <v>-</v>
      </c>
      <c r="F23" s="62" t="str">
        <f t="shared" ca="1" si="37"/>
        <v>-</v>
      </c>
      <c r="G23" s="62" t="str">
        <f t="shared" ca="1" si="1"/>
        <v>-</v>
      </c>
      <c r="H23" s="63" t="str">
        <f t="shared" ca="1" si="38"/>
        <v>-</v>
      </c>
      <c r="K23" s="78">
        <f t="shared" ca="1" si="2"/>
        <v>45884</v>
      </c>
      <c r="L23" s="88"/>
      <c r="M23" s="89"/>
      <c r="N23" s="89"/>
      <c r="O23" s="90" t="str">
        <f t="shared" ca="1" si="13"/>
        <v>-</v>
      </c>
      <c r="P23" s="88"/>
      <c r="Q23" s="91" t="str">
        <f t="shared" ca="1" si="3"/>
        <v>-</v>
      </c>
      <c r="T23" s="78">
        <f t="shared" ca="1" si="4"/>
        <v>45884</v>
      </c>
      <c r="U23" s="90" t="str">
        <f t="shared" ca="1" si="14"/>
        <v>-</v>
      </c>
      <c r="V23" s="141" t="str">
        <f t="shared" ca="1" si="5"/>
        <v>-</v>
      </c>
      <c r="W23" s="141" t="str">
        <f t="shared" ca="1" si="5"/>
        <v>-</v>
      </c>
      <c r="X23" s="90" t="str">
        <f t="shared" ca="1" si="15"/>
        <v>-</v>
      </c>
      <c r="Y23" s="90" t="str">
        <f t="shared" ca="1" si="6"/>
        <v>-</v>
      </c>
      <c r="Z23" s="91" t="str">
        <f t="shared" ca="1" si="7"/>
        <v>-</v>
      </c>
      <c r="AC23" s="122">
        <f t="shared" ca="1" si="16"/>
        <v>45884</v>
      </c>
      <c r="AD23" s="123"/>
      <c r="AE23" s="124"/>
      <c r="AF23" s="125"/>
      <c r="AG23" s="115" t="str">
        <f t="shared" ca="1" si="17"/>
        <v xml:space="preserve">- </v>
      </c>
      <c r="AH23" s="126"/>
      <c r="AI23" s="115" t="str">
        <f t="shared" ca="1" si="18"/>
        <v xml:space="preserve">- </v>
      </c>
      <c r="AJ23" s="102"/>
      <c r="AK23" s="102"/>
      <c r="AL23" s="122">
        <f t="shared" ca="1" si="8"/>
        <v>45884</v>
      </c>
      <c r="AM23" s="123"/>
      <c r="AN23" s="124"/>
      <c r="AO23" s="125"/>
      <c r="AP23" s="115" t="str">
        <f t="shared" ca="1" si="19"/>
        <v xml:space="preserve">- </v>
      </c>
      <c r="AQ23" s="126"/>
      <c r="AR23" s="115" t="str">
        <f t="shared" ca="1" si="20"/>
        <v xml:space="preserve">- </v>
      </c>
      <c r="AU23" s="122">
        <f t="shared" ca="1" si="21"/>
        <v>45884</v>
      </c>
      <c r="AV23" s="123"/>
      <c r="AW23" s="124"/>
      <c r="AX23" s="125"/>
      <c r="AY23" s="115" t="str">
        <f t="shared" ca="1" si="22"/>
        <v xml:space="preserve">- </v>
      </c>
      <c r="AZ23" s="126"/>
      <c r="BA23" s="115" t="str">
        <f t="shared" ca="1" si="23"/>
        <v xml:space="preserve">- </v>
      </c>
      <c r="BB23" s="102"/>
      <c r="BC23" s="102"/>
      <c r="BD23" s="122">
        <f t="shared" ca="1" si="9"/>
        <v>45884</v>
      </c>
      <c r="BE23" s="123"/>
      <c r="BF23" s="124"/>
      <c r="BG23" s="125"/>
      <c r="BH23" s="115" t="str">
        <f t="shared" ca="1" si="24"/>
        <v xml:space="preserve">- </v>
      </c>
      <c r="BI23" s="126"/>
      <c r="BJ23" s="115" t="str">
        <f t="shared" ca="1" si="25"/>
        <v xml:space="preserve">- </v>
      </c>
      <c r="BM23" s="122">
        <f t="shared" ca="1" si="26"/>
        <v>45884</v>
      </c>
      <c r="BN23" s="123"/>
      <c r="BO23" s="124"/>
      <c r="BP23" s="125"/>
      <c r="BQ23" s="115" t="str">
        <f t="shared" ca="1" si="27"/>
        <v xml:space="preserve">- </v>
      </c>
      <c r="BR23" s="126"/>
      <c r="BS23" s="115" t="str">
        <f t="shared" ca="1" si="28"/>
        <v xml:space="preserve">- </v>
      </c>
      <c r="BT23" s="102"/>
      <c r="BU23" s="102"/>
      <c r="BV23" s="122">
        <f t="shared" ca="1" si="10"/>
        <v>45884</v>
      </c>
      <c r="BW23" s="123"/>
      <c r="BX23" s="124"/>
      <c r="BY23" s="125"/>
      <c r="BZ23" s="115" t="str">
        <f t="shared" ca="1" si="29"/>
        <v xml:space="preserve">- </v>
      </c>
      <c r="CA23" s="126"/>
      <c r="CB23" s="115" t="str">
        <f t="shared" ca="1" si="30"/>
        <v xml:space="preserve">- </v>
      </c>
      <c r="CE23" s="122">
        <f t="shared" ca="1" si="31"/>
        <v>45884</v>
      </c>
      <c r="CF23" s="123"/>
      <c r="CG23" s="124"/>
      <c r="CH23" s="125"/>
      <c r="CI23" s="115" t="str">
        <f t="shared" ca="1" si="32"/>
        <v xml:space="preserve">- </v>
      </c>
      <c r="CJ23" s="126"/>
      <c r="CK23" s="115" t="str">
        <f t="shared" ca="1" si="33"/>
        <v xml:space="preserve">- </v>
      </c>
      <c r="CL23" s="102"/>
      <c r="CM23" s="102"/>
      <c r="CN23" s="122">
        <f t="shared" ca="1" si="11"/>
        <v>45884</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45885</v>
      </c>
      <c r="C24" s="59" t="str">
        <f t="shared" ca="1" si="12"/>
        <v>-</v>
      </c>
      <c r="D24" s="60" t="str">
        <f t="shared" ca="1" si="0"/>
        <v>-</v>
      </c>
      <c r="E24" s="61" t="str">
        <f t="shared" ca="1" si="0"/>
        <v>-</v>
      </c>
      <c r="F24" s="62" t="str">
        <f t="shared" ca="1" si="37"/>
        <v>-</v>
      </c>
      <c r="G24" s="62" t="str">
        <f t="shared" ca="1" si="1"/>
        <v>-</v>
      </c>
      <c r="H24" s="63" t="str">
        <f t="shared" ca="1" si="38"/>
        <v>-</v>
      </c>
      <c r="K24" s="77">
        <f t="shared" ca="1" si="2"/>
        <v>45885</v>
      </c>
      <c r="L24" s="84"/>
      <c r="M24" s="85"/>
      <c r="N24" s="85"/>
      <c r="O24" s="86" t="str">
        <f t="shared" ca="1" si="13"/>
        <v>-</v>
      </c>
      <c r="P24" s="84"/>
      <c r="Q24" s="87" t="str">
        <f t="shared" ca="1" si="3"/>
        <v>-</v>
      </c>
      <c r="T24" s="77">
        <f t="shared" ca="1" si="4"/>
        <v>45885</v>
      </c>
      <c r="U24" s="86" t="str">
        <f t="shared" ca="1" si="14"/>
        <v>-</v>
      </c>
      <c r="V24" s="140" t="str">
        <f t="shared" ca="1" si="5"/>
        <v>-</v>
      </c>
      <c r="W24" s="140" t="str">
        <f t="shared" ca="1" si="5"/>
        <v>-</v>
      </c>
      <c r="X24" s="86" t="str">
        <f t="shared" ca="1" si="15"/>
        <v>-</v>
      </c>
      <c r="Y24" s="86" t="str">
        <f t="shared" ca="1" si="6"/>
        <v>-</v>
      </c>
      <c r="Z24" s="87" t="str">
        <f t="shared" ca="1" si="7"/>
        <v>-</v>
      </c>
      <c r="AC24" s="116">
        <f t="shared" ca="1" si="16"/>
        <v>45885</v>
      </c>
      <c r="AD24" s="117"/>
      <c r="AE24" s="118"/>
      <c r="AF24" s="119"/>
      <c r="AG24" s="120" t="str">
        <f t="shared" ca="1" si="17"/>
        <v xml:space="preserve">- </v>
      </c>
      <c r="AH24" s="121"/>
      <c r="AI24" s="120" t="str">
        <f t="shared" ca="1" si="18"/>
        <v xml:space="preserve">- </v>
      </c>
      <c r="AJ24" s="102"/>
      <c r="AK24" s="102"/>
      <c r="AL24" s="116">
        <f t="shared" ca="1" si="8"/>
        <v>45885</v>
      </c>
      <c r="AM24" s="117"/>
      <c r="AN24" s="118"/>
      <c r="AO24" s="119"/>
      <c r="AP24" s="120" t="str">
        <f t="shared" ca="1" si="19"/>
        <v xml:space="preserve">- </v>
      </c>
      <c r="AQ24" s="121"/>
      <c r="AR24" s="120" t="str">
        <f t="shared" ca="1" si="20"/>
        <v xml:space="preserve">- </v>
      </c>
      <c r="AU24" s="116">
        <f t="shared" ca="1" si="21"/>
        <v>45885</v>
      </c>
      <c r="AV24" s="117"/>
      <c r="AW24" s="118"/>
      <c r="AX24" s="119"/>
      <c r="AY24" s="120" t="str">
        <f t="shared" ca="1" si="22"/>
        <v xml:space="preserve">- </v>
      </c>
      <c r="AZ24" s="121"/>
      <c r="BA24" s="120" t="str">
        <f t="shared" ca="1" si="23"/>
        <v xml:space="preserve">- </v>
      </c>
      <c r="BB24" s="102"/>
      <c r="BC24" s="102"/>
      <c r="BD24" s="116">
        <f t="shared" ca="1" si="9"/>
        <v>45885</v>
      </c>
      <c r="BE24" s="117"/>
      <c r="BF24" s="118"/>
      <c r="BG24" s="119"/>
      <c r="BH24" s="120" t="str">
        <f t="shared" ca="1" si="24"/>
        <v xml:space="preserve">- </v>
      </c>
      <c r="BI24" s="121"/>
      <c r="BJ24" s="120" t="str">
        <f t="shared" ca="1" si="25"/>
        <v xml:space="preserve">- </v>
      </c>
      <c r="BM24" s="116">
        <f t="shared" ca="1" si="26"/>
        <v>45885</v>
      </c>
      <c r="BN24" s="117"/>
      <c r="BO24" s="118"/>
      <c r="BP24" s="119"/>
      <c r="BQ24" s="120" t="str">
        <f t="shared" ca="1" si="27"/>
        <v xml:space="preserve">- </v>
      </c>
      <c r="BR24" s="121"/>
      <c r="BS24" s="120" t="str">
        <f t="shared" ca="1" si="28"/>
        <v xml:space="preserve">- </v>
      </c>
      <c r="BT24" s="102"/>
      <c r="BU24" s="102"/>
      <c r="BV24" s="116">
        <f t="shared" ca="1" si="10"/>
        <v>45885</v>
      </c>
      <c r="BW24" s="117"/>
      <c r="BX24" s="118"/>
      <c r="BY24" s="119"/>
      <c r="BZ24" s="120" t="str">
        <f t="shared" ca="1" si="29"/>
        <v xml:space="preserve">- </v>
      </c>
      <c r="CA24" s="121"/>
      <c r="CB24" s="120" t="str">
        <f t="shared" ca="1" si="30"/>
        <v xml:space="preserve">- </v>
      </c>
      <c r="CE24" s="116">
        <f t="shared" ca="1" si="31"/>
        <v>45885</v>
      </c>
      <c r="CF24" s="117"/>
      <c r="CG24" s="118"/>
      <c r="CH24" s="119"/>
      <c r="CI24" s="120" t="str">
        <f t="shared" ca="1" si="32"/>
        <v xml:space="preserve">- </v>
      </c>
      <c r="CJ24" s="121"/>
      <c r="CK24" s="120" t="str">
        <f t="shared" ca="1" si="33"/>
        <v xml:space="preserve">- </v>
      </c>
      <c r="CL24" s="102"/>
      <c r="CM24" s="102"/>
      <c r="CN24" s="116">
        <f t="shared" ca="1" si="11"/>
        <v>45885</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45886</v>
      </c>
      <c r="C25" s="59" t="str">
        <f t="shared" ca="1" si="12"/>
        <v>-</v>
      </c>
      <c r="D25" s="60" t="str">
        <f t="shared" ca="1" si="0"/>
        <v>-</v>
      </c>
      <c r="E25" s="61" t="str">
        <f t="shared" ca="1" si="0"/>
        <v>-</v>
      </c>
      <c r="F25" s="62" t="str">
        <f t="shared" ca="1" si="37"/>
        <v>-</v>
      </c>
      <c r="G25" s="62" t="str">
        <f t="shared" ca="1" si="1"/>
        <v>-</v>
      </c>
      <c r="H25" s="63" t="str">
        <f t="shared" ca="1" si="38"/>
        <v>-</v>
      </c>
      <c r="K25" s="78">
        <f t="shared" ca="1" si="2"/>
        <v>45886</v>
      </c>
      <c r="L25" s="88"/>
      <c r="M25" s="89"/>
      <c r="N25" s="89"/>
      <c r="O25" s="90" t="str">
        <f t="shared" ca="1" si="13"/>
        <v>-</v>
      </c>
      <c r="P25" s="88"/>
      <c r="Q25" s="91" t="str">
        <f t="shared" ca="1" si="3"/>
        <v>-</v>
      </c>
      <c r="T25" s="78">
        <f t="shared" ca="1" si="4"/>
        <v>45886</v>
      </c>
      <c r="U25" s="90" t="str">
        <f t="shared" ca="1" si="14"/>
        <v>-</v>
      </c>
      <c r="V25" s="141" t="str">
        <f t="shared" ca="1" si="5"/>
        <v>-</v>
      </c>
      <c r="W25" s="141" t="str">
        <f t="shared" ca="1" si="5"/>
        <v>-</v>
      </c>
      <c r="X25" s="90" t="str">
        <f t="shared" ca="1" si="15"/>
        <v>-</v>
      </c>
      <c r="Y25" s="90" t="str">
        <f t="shared" ca="1" si="6"/>
        <v>-</v>
      </c>
      <c r="Z25" s="91" t="str">
        <f t="shared" ca="1" si="7"/>
        <v>-</v>
      </c>
      <c r="AC25" s="122">
        <f t="shared" ca="1" si="16"/>
        <v>45886</v>
      </c>
      <c r="AD25" s="123"/>
      <c r="AE25" s="124"/>
      <c r="AF25" s="125"/>
      <c r="AG25" s="115" t="str">
        <f t="shared" ca="1" si="17"/>
        <v xml:space="preserve">- </v>
      </c>
      <c r="AH25" s="126"/>
      <c r="AI25" s="115" t="str">
        <f t="shared" ca="1" si="18"/>
        <v xml:space="preserve">- </v>
      </c>
      <c r="AJ25" s="102"/>
      <c r="AK25" s="102"/>
      <c r="AL25" s="122">
        <f t="shared" ca="1" si="8"/>
        <v>45886</v>
      </c>
      <c r="AM25" s="123"/>
      <c r="AN25" s="124"/>
      <c r="AO25" s="125"/>
      <c r="AP25" s="115" t="str">
        <f t="shared" ca="1" si="19"/>
        <v xml:space="preserve">- </v>
      </c>
      <c r="AQ25" s="126"/>
      <c r="AR25" s="115" t="str">
        <f t="shared" ca="1" si="20"/>
        <v xml:space="preserve">- </v>
      </c>
      <c r="AU25" s="122">
        <f t="shared" ca="1" si="21"/>
        <v>45886</v>
      </c>
      <c r="AV25" s="123"/>
      <c r="AW25" s="124"/>
      <c r="AX25" s="125"/>
      <c r="AY25" s="115" t="str">
        <f t="shared" ca="1" si="22"/>
        <v xml:space="preserve">- </v>
      </c>
      <c r="AZ25" s="126"/>
      <c r="BA25" s="115" t="str">
        <f t="shared" ca="1" si="23"/>
        <v xml:space="preserve">- </v>
      </c>
      <c r="BB25" s="102"/>
      <c r="BC25" s="102"/>
      <c r="BD25" s="122">
        <f t="shared" ca="1" si="9"/>
        <v>45886</v>
      </c>
      <c r="BE25" s="123"/>
      <c r="BF25" s="124"/>
      <c r="BG25" s="125"/>
      <c r="BH25" s="115" t="str">
        <f t="shared" ca="1" si="24"/>
        <v xml:space="preserve">- </v>
      </c>
      <c r="BI25" s="126"/>
      <c r="BJ25" s="115" t="str">
        <f t="shared" ca="1" si="25"/>
        <v xml:space="preserve">- </v>
      </c>
      <c r="BM25" s="122">
        <f t="shared" ca="1" si="26"/>
        <v>45886</v>
      </c>
      <c r="BN25" s="123"/>
      <c r="BO25" s="124"/>
      <c r="BP25" s="125"/>
      <c r="BQ25" s="115" t="str">
        <f t="shared" ca="1" si="27"/>
        <v xml:space="preserve">- </v>
      </c>
      <c r="BR25" s="126"/>
      <c r="BS25" s="115" t="str">
        <f t="shared" ca="1" si="28"/>
        <v xml:space="preserve">- </v>
      </c>
      <c r="BT25" s="102"/>
      <c r="BU25" s="102"/>
      <c r="BV25" s="122">
        <f t="shared" ca="1" si="10"/>
        <v>45886</v>
      </c>
      <c r="BW25" s="123"/>
      <c r="BX25" s="124"/>
      <c r="BY25" s="125"/>
      <c r="BZ25" s="115" t="str">
        <f t="shared" ca="1" si="29"/>
        <v xml:space="preserve">- </v>
      </c>
      <c r="CA25" s="126"/>
      <c r="CB25" s="115" t="str">
        <f t="shared" ca="1" si="30"/>
        <v xml:space="preserve">- </v>
      </c>
      <c r="CE25" s="122">
        <f t="shared" ca="1" si="31"/>
        <v>45886</v>
      </c>
      <c r="CF25" s="123"/>
      <c r="CG25" s="124"/>
      <c r="CH25" s="125"/>
      <c r="CI25" s="115" t="str">
        <f t="shared" ca="1" si="32"/>
        <v xml:space="preserve">- </v>
      </c>
      <c r="CJ25" s="126"/>
      <c r="CK25" s="115" t="str">
        <f t="shared" ca="1" si="33"/>
        <v xml:space="preserve">- </v>
      </c>
      <c r="CL25" s="102"/>
      <c r="CM25" s="102"/>
      <c r="CN25" s="122">
        <f t="shared" ca="1" si="11"/>
        <v>45886</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45887</v>
      </c>
      <c r="C26" s="59" t="str">
        <f t="shared" ca="1" si="12"/>
        <v>-</v>
      </c>
      <c r="D26" s="60" t="str">
        <f t="shared" ca="1" si="0"/>
        <v>-</v>
      </c>
      <c r="E26" s="61" t="str">
        <f t="shared" ca="1" si="0"/>
        <v>-</v>
      </c>
      <c r="F26" s="62" t="str">
        <f t="shared" ca="1" si="37"/>
        <v>-</v>
      </c>
      <c r="G26" s="62" t="str">
        <f t="shared" ca="1" si="1"/>
        <v>-</v>
      </c>
      <c r="H26" s="63" t="str">
        <f t="shared" ca="1" si="38"/>
        <v>-</v>
      </c>
      <c r="K26" s="77">
        <f t="shared" ca="1" si="2"/>
        <v>45887</v>
      </c>
      <c r="L26" s="84"/>
      <c r="M26" s="85"/>
      <c r="N26" s="85"/>
      <c r="O26" s="86" t="str">
        <f t="shared" ca="1" si="13"/>
        <v>-</v>
      </c>
      <c r="P26" s="84"/>
      <c r="Q26" s="87" t="str">
        <f t="shared" ca="1" si="3"/>
        <v>-</v>
      </c>
      <c r="T26" s="77">
        <f t="shared" ca="1" si="4"/>
        <v>45887</v>
      </c>
      <c r="U26" s="86" t="str">
        <f t="shared" ca="1" si="14"/>
        <v>-</v>
      </c>
      <c r="V26" s="140" t="str">
        <f t="shared" ca="1" si="5"/>
        <v>-</v>
      </c>
      <c r="W26" s="140" t="str">
        <f t="shared" ca="1" si="5"/>
        <v>-</v>
      </c>
      <c r="X26" s="86" t="str">
        <f t="shared" ca="1" si="15"/>
        <v>-</v>
      </c>
      <c r="Y26" s="86" t="str">
        <f t="shared" ca="1" si="6"/>
        <v>-</v>
      </c>
      <c r="Z26" s="87" t="str">
        <f t="shared" ca="1" si="7"/>
        <v>-</v>
      </c>
      <c r="AC26" s="116">
        <f t="shared" ca="1" si="16"/>
        <v>45887</v>
      </c>
      <c r="AD26" s="117"/>
      <c r="AE26" s="118"/>
      <c r="AF26" s="119"/>
      <c r="AG26" s="120" t="str">
        <f t="shared" ca="1" si="17"/>
        <v xml:space="preserve">- </v>
      </c>
      <c r="AH26" s="121"/>
      <c r="AI26" s="120" t="str">
        <f t="shared" ca="1" si="18"/>
        <v xml:space="preserve">- </v>
      </c>
      <c r="AJ26" s="102"/>
      <c r="AK26" s="102"/>
      <c r="AL26" s="116">
        <f t="shared" ca="1" si="8"/>
        <v>45887</v>
      </c>
      <c r="AM26" s="117"/>
      <c r="AN26" s="118"/>
      <c r="AO26" s="119"/>
      <c r="AP26" s="120" t="str">
        <f t="shared" ca="1" si="19"/>
        <v xml:space="preserve">- </v>
      </c>
      <c r="AQ26" s="121"/>
      <c r="AR26" s="120" t="str">
        <f t="shared" ca="1" si="20"/>
        <v xml:space="preserve">- </v>
      </c>
      <c r="AU26" s="116">
        <f t="shared" ca="1" si="21"/>
        <v>45887</v>
      </c>
      <c r="AV26" s="117"/>
      <c r="AW26" s="118"/>
      <c r="AX26" s="119"/>
      <c r="AY26" s="120" t="str">
        <f t="shared" ca="1" si="22"/>
        <v xml:space="preserve">- </v>
      </c>
      <c r="AZ26" s="121"/>
      <c r="BA26" s="120" t="str">
        <f t="shared" ca="1" si="23"/>
        <v xml:space="preserve">- </v>
      </c>
      <c r="BB26" s="102"/>
      <c r="BC26" s="102"/>
      <c r="BD26" s="116">
        <f t="shared" ca="1" si="9"/>
        <v>45887</v>
      </c>
      <c r="BE26" s="117"/>
      <c r="BF26" s="118"/>
      <c r="BG26" s="119"/>
      <c r="BH26" s="120" t="str">
        <f t="shared" ca="1" si="24"/>
        <v xml:space="preserve">- </v>
      </c>
      <c r="BI26" s="121"/>
      <c r="BJ26" s="120" t="str">
        <f t="shared" ca="1" si="25"/>
        <v xml:space="preserve">- </v>
      </c>
      <c r="BM26" s="116">
        <f t="shared" ca="1" si="26"/>
        <v>45887</v>
      </c>
      <c r="BN26" s="117"/>
      <c r="BO26" s="118"/>
      <c r="BP26" s="119"/>
      <c r="BQ26" s="120" t="str">
        <f t="shared" ca="1" si="27"/>
        <v xml:space="preserve">- </v>
      </c>
      <c r="BR26" s="121"/>
      <c r="BS26" s="120" t="str">
        <f t="shared" ca="1" si="28"/>
        <v xml:space="preserve">- </v>
      </c>
      <c r="BT26" s="102"/>
      <c r="BU26" s="102"/>
      <c r="BV26" s="116">
        <f t="shared" ca="1" si="10"/>
        <v>45887</v>
      </c>
      <c r="BW26" s="117"/>
      <c r="BX26" s="118"/>
      <c r="BY26" s="119"/>
      <c r="BZ26" s="120" t="str">
        <f t="shared" ca="1" si="29"/>
        <v xml:space="preserve">- </v>
      </c>
      <c r="CA26" s="121"/>
      <c r="CB26" s="120" t="str">
        <f t="shared" ca="1" si="30"/>
        <v xml:space="preserve">- </v>
      </c>
      <c r="CE26" s="116">
        <f t="shared" ca="1" si="31"/>
        <v>45887</v>
      </c>
      <c r="CF26" s="117"/>
      <c r="CG26" s="118"/>
      <c r="CH26" s="119"/>
      <c r="CI26" s="120" t="str">
        <f t="shared" ca="1" si="32"/>
        <v xml:space="preserve">- </v>
      </c>
      <c r="CJ26" s="121"/>
      <c r="CK26" s="120" t="str">
        <f t="shared" ca="1" si="33"/>
        <v xml:space="preserve">- </v>
      </c>
      <c r="CL26" s="102"/>
      <c r="CM26" s="102"/>
      <c r="CN26" s="116">
        <f t="shared" ca="1" si="11"/>
        <v>45887</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45888</v>
      </c>
      <c r="C27" s="59" t="str">
        <f t="shared" ca="1" si="12"/>
        <v>-</v>
      </c>
      <c r="D27" s="60" t="str">
        <f t="shared" ca="1" si="0"/>
        <v>-</v>
      </c>
      <c r="E27" s="61" t="str">
        <f t="shared" ca="1" si="0"/>
        <v>-</v>
      </c>
      <c r="F27" s="62" t="str">
        <f t="shared" ca="1" si="37"/>
        <v>-</v>
      </c>
      <c r="G27" s="62" t="str">
        <f t="shared" ca="1" si="1"/>
        <v>-</v>
      </c>
      <c r="H27" s="63" t="str">
        <f t="shared" ca="1" si="38"/>
        <v>-</v>
      </c>
      <c r="K27" s="78">
        <f t="shared" ca="1" si="2"/>
        <v>45888</v>
      </c>
      <c r="L27" s="88"/>
      <c r="M27" s="89"/>
      <c r="N27" s="89"/>
      <c r="O27" s="90" t="str">
        <f t="shared" ca="1" si="13"/>
        <v>-</v>
      </c>
      <c r="P27" s="88"/>
      <c r="Q27" s="91" t="str">
        <f t="shared" ca="1" si="3"/>
        <v>-</v>
      </c>
      <c r="T27" s="78">
        <f t="shared" ca="1" si="4"/>
        <v>45888</v>
      </c>
      <c r="U27" s="90" t="str">
        <f t="shared" ca="1" si="14"/>
        <v>-</v>
      </c>
      <c r="V27" s="141" t="str">
        <f t="shared" ca="1" si="5"/>
        <v>-</v>
      </c>
      <c r="W27" s="141" t="str">
        <f t="shared" ca="1" si="5"/>
        <v>-</v>
      </c>
      <c r="X27" s="90" t="str">
        <f t="shared" ca="1" si="15"/>
        <v>-</v>
      </c>
      <c r="Y27" s="90" t="str">
        <f t="shared" ca="1" si="6"/>
        <v>-</v>
      </c>
      <c r="Z27" s="91" t="str">
        <f t="shared" ca="1" si="7"/>
        <v>-</v>
      </c>
      <c r="AC27" s="122">
        <f t="shared" ca="1" si="16"/>
        <v>45888</v>
      </c>
      <c r="AD27" s="123"/>
      <c r="AE27" s="124"/>
      <c r="AF27" s="125"/>
      <c r="AG27" s="115" t="str">
        <f t="shared" ca="1" si="17"/>
        <v xml:space="preserve">- </v>
      </c>
      <c r="AH27" s="126"/>
      <c r="AI27" s="115" t="str">
        <f t="shared" ca="1" si="18"/>
        <v xml:space="preserve">- </v>
      </c>
      <c r="AJ27" s="102"/>
      <c r="AK27" s="102"/>
      <c r="AL27" s="122">
        <f t="shared" ca="1" si="8"/>
        <v>45888</v>
      </c>
      <c r="AM27" s="123"/>
      <c r="AN27" s="124"/>
      <c r="AO27" s="125"/>
      <c r="AP27" s="115" t="str">
        <f t="shared" ca="1" si="19"/>
        <v xml:space="preserve">- </v>
      </c>
      <c r="AQ27" s="126"/>
      <c r="AR27" s="115" t="str">
        <f t="shared" ca="1" si="20"/>
        <v xml:space="preserve">- </v>
      </c>
      <c r="AU27" s="122">
        <f t="shared" ca="1" si="21"/>
        <v>45888</v>
      </c>
      <c r="AV27" s="123"/>
      <c r="AW27" s="124"/>
      <c r="AX27" s="125"/>
      <c r="AY27" s="115" t="str">
        <f t="shared" ca="1" si="22"/>
        <v xml:space="preserve">- </v>
      </c>
      <c r="AZ27" s="126"/>
      <c r="BA27" s="115" t="str">
        <f t="shared" ca="1" si="23"/>
        <v xml:space="preserve">- </v>
      </c>
      <c r="BB27" s="102"/>
      <c r="BC27" s="102"/>
      <c r="BD27" s="122">
        <f t="shared" ca="1" si="9"/>
        <v>45888</v>
      </c>
      <c r="BE27" s="123"/>
      <c r="BF27" s="124"/>
      <c r="BG27" s="125"/>
      <c r="BH27" s="115" t="str">
        <f t="shared" ca="1" si="24"/>
        <v xml:space="preserve">- </v>
      </c>
      <c r="BI27" s="126"/>
      <c r="BJ27" s="115" t="str">
        <f t="shared" ca="1" si="25"/>
        <v xml:space="preserve">- </v>
      </c>
      <c r="BM27" s="122">
        <f t="shared" ca="1" si="26"/>
        <v>45888</v>
      </c>
      <c r="BN27" s="123"/>
      <c r="BO27" s="124"/>
      <c r="BP27" s="125"/>
      <c r="BQ27" s="115" t="str">
        <f t="shared" ca="1" si="27"/>
        <v xml:space="preserve">- </v>
      </c>
      <c r="BR27" s="126"/>
      <c r="BS27" s="115" t="str">
        <f t="shared" ca="1" si="28"/>
        <v xml:space="preserve">- </v>
      </c>
      <c r="BT27" s="102"/>
      <c r="BU27" s="102"/>
      <c r="BV27" s="122">
        <f t="shared" ca="1" si="10"/>
        <v>45888</v>
      </c>
      <c r="BW27" s="123"/>
      <c r="BX27" s="124"/>
      <c r="BY27" s="125"/>
      <c r="BZ27" s="115" t="str">
        <f t="shared" ca="1" si="29"/>
        <v xml:space="preserve">- </v>
      </c>
      <c r="CA27" s="126"/>
      <c r="CB27" s="115" t="str">
        <f t="shared" ca="1" si="30"/>
        <v xml:space="preserve">- </v>
      </c>
      <c r="CE27" s="122">
        <f t="shared" ca="1" si="31"/>
        <v>45888</v>
      </c>
      <c r="CF27" s="123"/>
      <c r="CG27" s="124"/>
      <c r="CH27" s="125"/>
      <c r="CI27" s="115" t="str">
        <f t="shared" ca="1" si="32"/>
        <v xml:space="preserve">- </v>
      </c>
      <c r="CJ27" s="126"/>
      <c r="CK27" s="115" t="str">
        <f t="shared" ca="1" si="33"/>
        <v xml:space="preserve">- </v>
      </c>
      <c r="CL27" s="102"/>
      <c r="CM27" s="102"/>
      <c r="CN27" s="122">
        <f t="shared" ca="1" si="11"/>
        <v>45888</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45889</v>
      </c>
      <c r="C28" s="59" t="str">
        <f t="shared" ca="1" si="12"/>
        <v>-</v>
      </c>
      <c r="D28" s="60" t="str">
        <f t="shared" ca="1" si="0"/>
        <v>-</v>
      </c>
      <c r="E28" s="61" t="str">
        <f t="shared" ca="1" si="0"/>
        <v>-</v>
      </c>
      <c r="F28" s="62" t="str">
        <f t="shared" ca="1" si="37"/>
        <v>-</v>
      </c>
      <c r="G28" s="62" t="str">
        <f t="shared" ca="1" si="1"/>
        <v>-</v>
      </c>
      <c r="H28" s="63" t="str">
        <f t="shared" ca="1" si="38"/>
        <v>-</v>
      </c>
      <c r="K28" s="77">
        <f t="shared" ca="1" si="2"/>
        <v>45889</v>
      </c>
      <c r="L28" s="84"/>
      <c r="M28" s="85"/>
      <c r="N28" s="85"/>
      <c r="O28" s="86" t="str">
        <f t="shared" ca="1" si="13"/>
        <v>-</v>
      </c>
      <c r="P28" s="84"/>
      <c r="Q28" s="87" t="str">
        <f t="shared" ca="1" si="3"/>
        <v>-</v>
      </c>
      <c r="T28" s="77">
        <f t="shared" ca="1" si="4"/>
        <v>45889</v>
      </c>
      <c r="U28" s="86" t="str">
        <f t="shared" ca="1" si="14"/>
        <v>-</v>
      </c>
      <c r="V28" s="140" t="str">
        <f t="shared" ca="1" si="5"/>
        <v>-</v>
      </c>
      <c r="W28" s="140" t="str">
        <f t="shared" ca="1" si="5"/>
        <v>-</v>
      </c>
      <c r="X28" s="86" t="str">
        <f t="shared" ca="1" si="15"/>
        <v>-</v>
      </c>
      <c r="Y28" s="86" t="str">
        <f t="shared" ca="1" si="6"/>
        <v>-</v>
      </c>
      <c r="Z28" s="87" t="str">
        <f t="shared" ca="1" si="7"/>
        <v>-</v>
      </c>
      <c r="AC28" s="116">
        <f t="shared" ca="1" si="16"/>
        <v>45889</v>
      </c>
      <c r="AD28" s="117"/>
      <c r="AE28" s="118"/>
      <c r="AF28" s="119"/>
      <c r="AG28" s="120" t="str">
        <f t="shared" ca="1" si="17"/>
        <v xml:space="preserve">- </v>
      </c>
      <c r="AH28" s="121"/>
      <c r="AI28" s="120" t="str">
        <f t="shared" ca="1" si="18"/>
        <v xml:space="preserve">- </v>
      </c>
      <c r="AJ28" s="102"/>
      <c r="AK28" s="102"/>
      <c r="AL28" s="116">
        <f t="shared" ca="1" si="8"/>
        <v>45889</v>
      </c>
      <c r="AM28" s="117"/>
      <c r="AN28" s="118"/>
      <c r="AO28" s="119"/>
      <c r="AP28" s="120" t="str">
        <f t="shared" ca="1" si="19"/>
        <v xml:space="preserve">- </v>
      </c>
      <c r="AQ28" s="121"/>
      <c r="AR28" s="120" t="str">
        <f t="shared" ca="1" si="20"/>
        <v xml:space="preserve">- </v>
      </c>
      <c r="AU28" s="116">
        <f t="shared" ca="1" si="21"/>
        <v>45889</v>
      </c>
      <c r="AV28" s="117"/>
      <c r="AW28" s="118"/>
      <c r="AX28" s="119"/>
      <c r="AY28" s="120" t="str">
        <f t="shared" ca="1" si="22"/>
        <v xml:space="preserve">- </v>
      </c>
      <c r="AZ28" s="121"/>
      <c r="BA28" s="120" t="str">
        <f t="shared" ca="1" si="23"/>
        <v xml:space="preserve">- </v>
      </c>
      <c r="BB28" s="102"/>
      <c r="BC28" s="102"/>
      <c r="BD28" s="116">
        <f t="shared" ca="1" si="9"/>
        <v>45889</v>
      </c>
      <c r="BE28" s="117"/>
      <c r="BF28" s="118"/>
      <c r="BG28" s="119"/>
      <c r="BH28" s="120" t="str">
        <f t="shared" ca="1" si="24"/>
        <v xml:space="preserve">- </v>
      </c>
      <c r="BI28" s="121"/>
      <c r="BJ28" s="120" t="str">
        <f t="shared" ca="1" si="25"/>
        <v xml:space="preserve">- </v>
      </c>
      <c r="BM28" s="116">
        <f t="shared" ca="1" si="26"/>
        <v>45889</v>
      </c>
      <c r="BN28" s="117"/>
      <c r="BO28" s="118"/>
      <c r="BP28" s="119"/>
      <c r="BQ28" s="120" t="str">
        <f t="shared" ca="1" si="27"/>
        <v xml:space="preserve">- </v>
      </c>
      <c r="BR28" s="121"/>
      <c r="BS28" s="120" t="str">
        <f t="shared" ca="1" si="28"/>
        <v xml:space="preserve">- </v>
      </c>
      <c r="BT28" s="102"/>
      <c r="BU28" s="102"/>
      <c r="BV28" s="116">
        <f t="shared" ca="1" si="10"/>
        <v>45889</v>
      </c>
      <c r="BW28" s="117"/>
      <c r="BX28" s="118"/>
      <c r="BY28" s="119"/>
      <c r="BZ28" s="120" t="str">
        <f t="shared" ca="1" si="29"/>
        <v xml:space="preserve">- </v>
      </c>
      <c r="CA28" s="121"/>
      <c r="CB28" s="120" t="str">
        <f t="shared" ca="1" si="30"/>
        <v xml:space="preserve">- </v>
      </c>
      <c r="CE28" s="116">
        <f t="shared" ca="1" si="31"/>
        <v>45889</v>
      </c>
      <c r="CF28" s="117"/>
      <c r="CG28" s="118"/>
      <c r="CH28" s="119"/>
      <c r="CI28" s="120" t="str">
        <f t="shared" ca="1" si="32"/>
        <v xml:space="preserve">- </v>
      </c>
      <c r="CJ28" s="121"/>
      <c r="CK28" s="120" t="str">
        <f t="shared" ca="1" si="33"/>
        <v xml:space="preserve">- </v>
      </c>
      <c r="CL28" s="102"/>
      <c r="CM28" s="102"/>
      <c r="CN28" s="116">
        <f t="shared" ca="1" si="11"/>
        <v>45889</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45890</v>
      </c>
      <c r="C29" s="59" t="str">
        <f t="shared" ca="1" si="12"/>
        <v>-</v>
      </c>
      <c r="D29" s="60" t="str">
        <f t="shared" ca="1" si="0"/>
        <v>-</v>
      </c>
      <c r="E29" s="61" t="str">
        <f t="shared" ca="1" si="0"/>
        <v>-</v>
      </c>
      <c r="F29" s="62" t="str">
        <f t="shared" ca="1" si="37"/>
        <v>-</v>
      </c>
      <c r="G29" s="62" t="str">
        <f t="shared" ca="1" si="1"/>
        <v>-</v>
      </c>
      <c r="H29" s="63" t="str">
        <f t="shared" ca="1" si="38"/>
        <v>-</v>
      </c>
      <c r="K29" s="78">
        <f t="shared" ca="1" si="2"/>
        <v>45890</v>
      </c>
      <c r="L29" s="88"/>
      <c r="M29" s="89"/>
      <c r="N29" s="89"/>
      <c r="O29" s="90" t="str">
        <f t="shared" ca="1" si="13"/>
        <v>-</v>
      </c>
      <c r="P29" s="88"/>
      <c r="Q29" s="91" t="str">
        <f t="shared" ca="1" si="3"/>
        <v>-</v>
      </c>
      <c r="T29" s="78">
        <f t="shared" ca="1" si="4"/>
        <v>45890</v>
      </c>
      <c r="U29" s="90" t="str">
        <f t="shared" ca="1" si="14"/>
        <v>-</v>
      </c>
      <c r="V29" s="141" t="str">
        <f t="shared" ca="1" si="5"/>
        <v>-</v>
      </c>
      <c r="W29" s="141" t="str">
        <f t="shared" ca="1" si="5"/>
        <v>-</v>
      </c>
      <c r="X29" s="90" t="str">
        <f t="shared" ca="1" si="15"/>
        <v>-</v>
      </c>
      <c r="Y29" s="90" t="str">
        <f t="shared" ca="1" si="6"/>
        <v>-</v>
      </c>
      <c r="Z29" s="91" t="str">
        <f t="shared" ca="1" si="7"/>
        <v>-</v>
      </c>
      <c r="AC29" s="122">
        <f t="shared" ca="1" si="16"/>
        <v>45890</v>
      </c>
      <c r="AD29" s="123"/>
      <c r="AE29" s="124"/>
      <c r="AF29" s="125"/>
      <c r="AG29" s="115" t="str">
        <f t="shared" ca="1" si="17"/>
        <v xml:space="preserve">- </v>
      </c>
      <c r="AH29" s="126"/>
      <c r="AI29" s="115" t="str">
        <f t="shared" ca="1" si="18"/>
        <v xml:space="preserve">- </v>
      </c>
      <c r="AJ29" s="102"/>
      <c r="AK29" s="102"/>
      <c r="AL29" s="122">
        <f t="shared" ca="1" si="8"/>
        <v>45890</v>
      </c>
      <c r="AM29" s="123"/>
      <c r="AN29" s="124"/>
      <c r="AO29" s="125"/>
      <c r="AP29" s="115" t="str">
        <f t="shared" ca="1" si="19"/>
        <v xml:space="preserve">- </v>
      </c>
      <c r="AQ29" s="126"/>
      <c r="AR29" s="115" t="str">
        <f t="shared" ca="1" si="20"/>
        <v xml:space="preserve">- </v>
      </c>
      <c r="AU29" s="122">
        <f t="shared" ca="1" si="21"/>
        <v>45890</v>
      </c>
      <c r="AV29" s="123"/>
      <c r="AW29" s="124"/>
      <c r="AX29" s="125"/>
      <c r="AY29" s="115" t="str">
        <f t="shared" ca="1" si="22"/>
        <v xml:space="preserve">- </v>
      </c>
      <c r="AZ29" s="126"/>
      <c r="BA29" s="115" t="str">
        <f t="shared" ca="1" si="23"/>
        <v xml:space="preserve">- </v>
      </c>
      <c r="BB29" s="102"/>
      <c r="BC29" s="102"/>
      <c r="BD29" s="122">
        <f t="shared" ca="1" si="9"/>
        <v>45890</v>
      </c>
      <c r="BE29" s="123"/>
      <c r="BF29" s="124"/>
      <c r="BG29" s="125"/>
      <c r="BH29" s="115" t="str">
        <f t="shared" ca="1" si="24"/>
        <v xml:space="preserve">- </v>
      </c>
      <c r="BI29" s="126"/>
      <c r="BJ29" s="115" t="str">
        <f t="shared" ca="1" si="25"/>
        <v xml:space="preserve">- </v>
      </c>
      <c r="BM29" s="122">
        <f t="shared" ca="1" si="26"/>
        <v>45890</v>
      </c>
      <c r="BN29" s="123"/>
      <c r="BO29" s="124"/>
      <c r="BP29" s="125"/>
      <c r="BQ29" s="115" t="str">
        <f t="shared" ca="1" si="27"/>
        <v xml:space="preserve">- </v>
      </c>
      <c r="BR29" s="126"/>
      <c r="BS29" s="115" t="str">
        <f t="shared" ca="1" si="28"/>
        <v xml:space="preserve">- </v>
      </c>
      <c r="BT29" s="102"/>
      <c r="BU29" s="102"/>
      <c r="BV29" s="122">
        <f t="shared" ca="1" si="10"/>
        <v>45890</v>
      </c>
      <c r="BW29" s="123"/>
      <c r="BX29" s="124"/>
      <c r="BY29" s="125"/>
      <c r="BZ29" s="115" t="str">
        <f t="shared" ca="1" si="29"/>
        <v xml:space="preserve">- </v>
      </c>
      <c r="CA29" s="126"/>
      <c r="CB29" s="115" t="str">
        <f t="shared" ca="1" si="30"/>
        <v xml:space="preserve">- </v>
      </c>
      <c r="CE29" s="122">
        <f t="shared" ca="1" si="31"/>
        <v>45890</v>
      </c>
      <c r="CF29" s="123"/>
      <c r="CG29" s="124"/>
      <c r="CH29" s="125"/>
      <c r="CI29" s="115" t="str">
        <f t="shared" ca="1" si="32"/>
        <v xml:space="preserve">- </v>
      </c>
      <c r="CJ29" s="126"/>
      <c r="CK29" s="115" t="str">
        <f t="shared" ca="1" si="33"/>
        <v xml:space="preserve">- </v>
      </c>
      <c r="CL29" s="102"/>
      <c r="CM29" s="102"/>
      <c r="CN29" s="122">
        <f t="shared" ca="1" si="11"/>
        <v>45890</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45891</v>
      </c>
      <c r="C30" s="59" t="str">
        <f t="shared" ca="1" si="12"/>
        <v>-</v>
      </c>
      <c r="D30" s="60" t="str">
        <f t="shared" ca="1" si="0"/>
        <v>-</v>
      </c>
      <c r="E30" s="61" t="str">
        <f t="shared" ca="1" si="0"/>
        <v>-</v>
      </c>
      <c r="F30" s="62" t="str">
        <f t="shared" ca="1" si="37"/>
        <v>-</v>
      </c>
      <c r="G30" s="62" t="str">
        <f t="shared" ca="1" si="1"/>
        <v>-</v>
      </c>
      <c r="H30" s="63" t="str">
        <f t="shared" ca="1" si="38"/>
        <v>-</v>
      </c>
      <c r="K30" s="77">
        <f t="shared" ca="1" si="2"/>
        <v>45891</v>
      </c>
      <c r="L30" s="84"/>
      <c r="M30" s="85"/>
      <c r="N30" s="85"/>
      <c r="O30" s="86" t="str">
        <f t="shared" ca="1" si="13"/>
        <v>-</v>
      </c>
      <c r="P30" s="84"/>
      <c r="Q30" s="87" t="str">
        <f t="shared" ca="1" si="3"/>
        <v>-</v>
      </c>
      <c r="T30" s="77">
        <f t="shared" ca="1" si="4"/>
        <v>45891</v>
      </c>
      <c r="U30" s="86" t="str">
        <f t="shared" ca="1" si="14"/>
        <v>-</v>
      </c>
      <c r="V30" s="140" t="str">
        <f t="shared" ca="1" si="5"/>
        <v>-</v>
      </c>
      <c r="W30" s="140" t="str">
        <f t="shared" ca="1" si="5"/>
        <v>-</v>
      </c>
      <c r="X30" s="86" t="str">
        <f t="shared" ca="1" si="15"/>
        <v>-</v>
      </c>
      <c r="Y30" s="86" t="str">
        <f t="shared" ca="1" si="6"/>
        <v>-</v>
      </c>
      <c r="Z30" s="87" t="str">
        <f t="shared" ca="1" si="7"/>
        <v>-</v>
      </c>
      <c r="AC30" s="116">
        <f t="shared" ca="1" si="16"/>
        <v>45891</v>
      </c>
      <c r="AD30" s="117"/>
      <c r="AE30" s="118"/>
      <c r="AF30" s="119"/>
      <c r="AG30" s="120" t="str">
        <f t="shared" ca="1" si="17"/>
        <v xml:space="preserve">- </v>
      </c>
      <c r="AH30" s="121"/>
      <c r="AI30" s="120" t="str">
        <f t="shared" ca="1" si="18"/>
        <v xml:space="preserve">- </v>
      </c>
      <c r="AJ30" s="102"/>
      <c r="AK30" s="102"/>
      <c r="AL30" s="116">
        <f t="shared" ca="1" si="8"/>
        <v>45891</v>
      </c>
      <c r="AM30" s="117"/>
      <c r="AN30" s="118"/>
      <c r="AO30" s="119"/>
      <c r="AP30" s="120" t="str">
        <f t="shared" ca="1" si="19"/>
        <v xml:space="preserve">- </v>
      </c>
      <c r="AQ30" s="121"/>
      <c r="AR30" s="120" t="str">
        <f t="shared" ca="1" si="20"/>
        <v xml:space="preserve">- </v>
      </c>
      <c r="AU30" s="116">
        <f t="shared" ca="1" si="21"/>
        <v>45891</v>
      </c>
      <c r="AV30" s="117"/>
      <c r="AW30" s="118"/>
      <c r="AX30" s="119"/>
      <c r="AY30" s="120" t="str">
        <f t="shared" ca="1" si="22"/>
        <v xml:space="preserve">- </v>
      </c>
      <c r="AZ30" s="121"/>
      <c r="BA30" s="120" t="str">
        <f t="shared" ca="1" si="23"/>
        <v xml:space="preserve">- </v>
      </c>
      <c r="BB30" s="102"/>
      <c r="BC30" s="102"/>
      <c r="BD30" s="116">
        <f t="shared" ca="1" si="9"/>
        <v>45891</v>
      </c>
      <c r="BE30" s="117"/>
      <c r="BF30" s="118"/>
      <c r="BG30" s="119"/>
      <c r="BH30" s="120" t="str">
        <f t="shared" ca="1" si="24"/>
        <v xml:space="preserve">- </v>
      </c>
      <c r="BI30" s="121"/>
      <c r="BJ30" s="120" t="str">
        <f t="shared" ca="1" si="25"/>
        <v xml:space="preserve">- </v>
      </c>
      <c r="BM30" s="116">
        <f t="shared" ca="1" si="26"/>
        <v>45891</v>
      </c>
      <c r="BN30" s="117"/>
      <c r="BO30" s="118"/>
      <c r="BP30" s="119"/>
      <c r="BQ30" s="120" t="str">
        <f t="shared" ca="1" si="27"/>
        <v xml:space="preserve">- </v>
      </c>
      <c r="BR30" s="121"/>
      <c r="BS30" s="120" t="str">
        <f t="shared" ca="1" si="28"/>
        <v xml:space="preserve">- </v>
      </c>
      <c r="BT30" s="102"/>
      <c r="BU30" s="102"/>
      <c r="BV30" s="116">
        <f t="shared" ca="1" si="10"/>
        <v>45891</v>
      </c>
      <c r="BW30" s="117"/>
      <c r="BX30" s="118"/>
      <c r="BY30" s="119"/>
      <c r="BZ30" s="120" t="str">
        <f t="shared" ca="1" si="29"/>
        <v xml:space="preserve">- </v>
      </c>
      <c r="CA30" s="121"/>
      <c r="CB30" s="120" t="str">
        <f t="shared" ca="1" si="30"/>
        <v xml:space="preserve">- </v>
      </c>
      <c r="CE30" s="116">
        <f t="shared" ca="1" si="31"/>
        <v>45891</v>
      </c>
      <c r="CF30" s="117"/>
      <c r="CG30" s="118"/>
      <c r="CH30" s="119"/>
      <c r="CI30" s="120" t="str">
        <f t="shared" ca="1" si="32"/>
        <v xml:space="preserve">- </v>
      </c>
      <c r="CJ30" s="121"/>
      <c r="CK30" s="120" t="str">
        <f t="shared" ca="1" si="33"/>
        <v xml:space="preserve">- </v>
      </c>
      <c r="CL30" s="102"/>
      <c r="CM30" s="102"/>
      <c r="CN30" s="116">
        <f t="shared" ca="1" si="11"/>
        <v>45891</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45892</v>
      </c>
      <c r="C31" s="59" t="str">
        <f t="shared" ca="1" si="12"/>
        <v>-</v>
      </c>
      <c r="D31" s="60" t="str">
        <f t="shared" ca="1" si="0"/>
        <v>-</v>
      </c>
      <c r="E31" s="61" t="str">
        <f t="shared" ca="1" si="0"/>
        <v>-</v>
      </c>
      <c r="F31" s="62" t="str">
        <f t="shared" ca="1" si="37"/>
        <v>-</v>
      </c>
      <c r="G31" s="62" t="str">
        <f t="shared" ca="1" si="1"/>
        <v>-</v>
      </c>
      <c r="H31" s="63" t="str">
        <f t="shared" ca="1" si="38"/>
        <v>-</v>
      </c>
      <c r="K31" s="78">
        <f t="shared" ca="1" si="2"/>
        <v>45892</v>
      </c>
      <c r="L31" s="88"/>
      <c r="M31" s="89"/>
      <c r="N31" s="89"/>
      <c r="O31" s="90" t="str">
        <f t="shared" ca="1" si="13"/>
        <v>-</v>
      </c>
      <c r="P31" s="88"/>
      <c r="Q31" s="91" t="str">
        <f t="shared" ca="1" si="3"/>
        <v>-</v>
      </c>
      <c r="T31" s="78">
        <f t="shared" ca="1" si="4"/>
        <v>45892</v>
      </c>
      <c r="U31" s="90" t="str">
        <f t="shared" ca="1" si="14"/>
        <v>-</v>
      </c>
      <c r="V31" s="141" t="str">
        <f t="shared" ca="1" si="5"/>
        <v>-</v>
      </c>
      <c r="W31" s="141" t="str">
        <f t="shared" ca="1" si="5"/>
        <v>-</v>
      </c>
      <c r="X31" s="90" t="str">
        <f t="shared" ca="1" si="15"/>
        <v>-</v>
      </c>
      <c r="Y31" s="90" t="str">
        <f t="shared" ca="1" si="6"/>
        <v>-</v>
      </c>
      <c r="Z31" s="91" t="str">
        <f t="shared" ca="1" si="7"/>
        <v>-</v>
      </c>
      <c r="AC31" s="122">
        <f t="shared" ca="1" si="16"/>
        <v>45892</v>
      </c>
      <c r="AD31" s="123"/>
      <c r="AE31" s="124"/>
      <c r="AF31" s="125"/>
      <c r="AG31" s="115" t="str">
        <f t="shared" ca="1" si="17"/>
        <v xml:space="preserve">- </v>
      </c>
      <c r="AH31" s="126"/>
      <c r="AI31" s="115" t="str">
        <f t="shared" ca="1" si="18"/>
        <v xml:space="preserve">- </v>
      </c>
      <c r="AJ31" s="102"/>
      <c r="AK31" s="102"/>
      <c r="AL31" s="122">
        <f t="shared" ca="1" si="8"/>
        <v>45892</v>
      </c>
      <c r="AM31" s="123"/>
      <c r="AN31" s="124"/>
      <c r="AO31" s="125"/>
      <c r="AP31" s="115" t="str">
        <f t="shared" ca="1" si="19"/>
        <v xml:space="preserve">- </v>
      </c>
      <c r="AQ31" s="126"/>
      <c r="AR31" s="115" t="str">
        <f t="shared" ca="1" si="20"/>
        <v xml:space="preserve">- </v>
      </c>
      <c r="AU31" s="122">
        <f t="shared" ca="1" si="21"/>
        <v>45892</v>
      </c>
      <c r="AV31" s="123"/>
      <c r="AW31" s="124"/>
      <c r="AX31" s="125"/>
      <c r="AY31" s="115" t="str">
        <f t="shared" ca="1" si="22"/>
        <v xml:space="preserve">- </v>
      </c>
      <c r="AZ31" s="126"/>
      <c r="BA31" s="115" t="str">
        <f t="shared" ca="1" si="23"/>
        <v xml:space="preserve">- </v>
      </c>
      <c r="BB31" s="102"/>
      <c r="BC31" s="102"/>
      <c r="BD31" s="122">
        <f t="shared" ca="1" si="9"/>
        <v>45892</v>
      </c>
      <c r="BE31" s="123"/>
      <c r="BF31" s="124"/>
      <c r="BG31" s="125"/>
      <c r="BH31" s="115" t="str">
        <f t="shared" ca="1" si="24"/>
        <v xml:space="preserve">- </v>
      </c>
      <c r="BI31" s="126"/>
      <c r="BJ31" s="115" t="str">
        <f t="shared" ca="1" si="25"/>
        <v xml:space="preserve">- </v>
      </c>
      <c r="BM31" s="122">
        <f t="shared" ca="1" si="26"/>
        <v>45892</v>
      </c>
      <c r="BN31" s="123"/>
      <c r="BO31" s="124"/>
      <c r="BP31" s="125"/>
      <c r="BQ31" s="115" t="str">
        <f t="shared" ca="1" si="27"/>
        <v xml:space="preserve">- </v>
      </c>
      <c r="BR31" s="126"/>
      <c r="BS31" s="115" t="str">
        <f t="shared" ca="1" si="28"/>
        <v xml:space="preserve">- </v>
      </c>
      <c r="BT31" s="102"/>
      <c r="BU31" s="102"/>
      <c r="BV31" s="122">
        <f t="shared" ca="1" si="10"/>
        <v>45892</v>
      </c>
      <c r="BW31" s="123"/>
      <c r="BX31" s="124"/>
      <c r="BY31" s="125"/>
      <c r="BZ31" s="115" t="str">
        <f t="shared" ca="1" si="29"/>
        <v xml:space="preserve">- </v>
      </c>
      <c r="CA31" s="126"/>
      <c r="CB31" s="115" t="str">
        <f t="shared" ca="1" si="30"/>
        <v xml:space="preserve">- </v>
      </c>
      <c r="CE31" s="122">
        <f t="shared" ca="1" si="31"/>
        <v>45892</v>
      </c>
      <c r="CF31" s="123"/>
      <c r="CG31" s="124"/>
      <c r="CH31" s="125"/>
      <c r="CI31" s="115" t="str">
        <f t="shared" ca="1" si="32"/>
        <v xml:space="preserve">- </v>
      </c>
      <c r="CJ31" s="126"/>
      <c r="CK31" s="115" t="str">
        <f t="shared" ca="1" si="33"/>
        <v xml:space="preserve">- </v>
      </c>
      <c r="CL31" s="102"/>
      <c r="CM31" s="102"/>
      <c r="CN31" s="122">
        <f t="shared" ca="1" si="11"/>
        <v>45892</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45893</v>
      </c>
      <c r="C32" s="59" t="str">
        <f t="shared" ca="1" si="12"/>
        <v>-</v>
      </c>
      <c r="D32" s="60" t="str">
        <f t="shared" ca="1" si="0"/>
        <v>-</v>
      </c>
      <c r="E32" s="61" t="str">
        <f t="shared" ca="1" si="0"/>
        <v>-</v>
      </c>
      <c r="F32" s="62" t="str">
        <f t="shared" ca="1" si="37"/>
        <v>-</v>
      </c>
      <c r="G32" s="62" t="str">
        <f t="shared" ca="1" si="1"/>
        <v>-</v>
      </c>
      <c r="H32" s="63" t="str">
        <f t="shared" ca="1" si="38"/>
        <v>-</v>
      </c>
      <c r="K32" s="77">
        <f t="shared" ca="1" si="2"/>
        <v>45893</v>
      </c>
      <c r="L32" s="84"/>
      <c r="M32" s="85"/>
      <c r="N32" s="85"/>
      <c r="O32" s="86" t="str">
        <f t="shared" ca="1" si="13"/>
        <v>-</v>
      </c>
      <c r="P32" s="84"/>
      <c r="Q32" s="87" t="str">
        <f t="shared" ca="1" si="3"/>
        <v>-</v>
      </c>
      <c r="T32" s="77">
        <f t="shared" ca="1" si="4"/>
        <v>45893</v>
      </c>
      <c r="U32" s="86" t="str">
        <f t="shared" ca="1" si="14"/>
        <v>-</v>
      </c>
      <c r="V32" s="140" t="str">
        <f t="shared" ca="1" si="5"/>
        <v>-</v>
      </c>
      <c r="W32" s="140" t="str">
        <f t="shared" ca="1" si="5"/>
        <v>-</v>
      </c>
      <c r="X32" s="86" t="str">
        <f t="shared" ca="1" si="15"/>
        <v>-</v>
      </c>
      <c r="Y32" s="86" t="str">
        <f t="shared" ca="1" si="6"/>
        <v>-</v>
      </c>
      <c r="Z32" s="87" t="str">
        <f t="shared" ca="1" si="7"/>
        <v>-</v>
      </c>
      <c r="AC32" s="116">
        <f t="shared" ca="1" si="16"/>
        <v>45893</v>
      </c>
      <c r="AD32" s="117"/>
      <c r="AE32" s="118"/>
      <c r="AF32" s="119"/>
      <c r="AG32" s="120" t="str">
        <f t="shared" ca="1" si="17"/>
        <v xml:space="preserve">- </v>
      </c>
      <c r="AH32" s="121"/>
      <c r="AI32" s="120" t="str">
        <f t="shared" ca="1" si="18"/>
        <v xml:space="preserve">- </v>
      </c>
      <c r="AJ32" s="102"/>
      <c r="AK32" s="102"/>
      <c r="AL32" s="116">
        <f t="shared" ca="1" si="8"/>
        <v>45893</v>
      </c>
      <c r="AM32" s="117"/>
      <c r="AN32" s="118"/>
      <c r="AO32" s="119"/>
      <c r="AP32" s="120" t="str">
        <f t="shared" ca="1" si="19"/>
        <v xml:space="preserve">- </v>
      </c>
      <c r="AQ32" s="121"/>
      <c r="AR32" s="120" t="str">
        <f t="shared" ca="1" si="20"/>
        <v xml:space="preserve">- </v>
      </c>
      <c r="AU32" s="116">
        <f t="shared" ca="1" si="21"/>
        <v>45893</v>
      </c>
      <c r="AV32" s="117"/>
      <c r="AW32" s="118"/>
      <c r="AX32" s="119"/>
      <c r="AY32" s="120" t="str">
        <f t="shared" ca="1" si="22"/>
        <v xml:space="preserve">- </v>
      </c>
      <c r="AZ32" s="121"/>
      <c r="BA32" s="120" t="str">
        <f t="shared" ca="1" si="23"/>
        <v xml:space="preserve">- </v>
      </c>
      <c r="BB32" s="102"/>
      <c r="BC32" s="102"/>
      <c r="BD32" s="116">
        <f t="shared" ca="1" si="9"/>
        <v>45893</v>
      </c>
      <c r="BE32" s="117"/>
      <c r="BF32" s="118"/>
      <c r="BG32" s="119"/>
      <c r="BH32" s="120" t="str">
        <f t="shared" ca="1" si="24"/>
        <v xml:space="preserve">- </v>
      </c>
      <c r="BI32" s="121"/>
      <c r="BJ32" s="120" t="str">
        <f t="shared" ca="1" si="25"/>
        <v xml:space="preserve">- </v>
      </c>
      <c r="BM32" s="116">
        <f t="shared" ca="1" si="26"/>
        <v>45893</v>
      </c>
      <c r="BN32" s="117"/>
      <c r="BO32" s="118"/>
      <c r="BP32" s="119"/>
      <c r="BQ32" s="120" t="str">
        <f t="shared" ca="1" si="27"/>
        <v xml:space="preserve">- </v>
      </c>
      <c r="BR32" s="121"/>
      <c r="BS32" s="120" t="str">
        <f t="shared" ca="1" si="28"/>
        <v xml:space="preserve">- </v>
      </c>
      <c r="BT32" s="102"/>
      <c r="BU32" s="102"/>
      <c r="BV32" s="116">
        <f t="shared" ca="1" si="10"/>
        <v>45893</v>
      </c>
      <c r="BW32" s="117"/>
      <c r="BX32" s="118"/>
      <c r="BY32" s="119"/>
      <c r="BZ32" s="120" t="str">
        <f t="shared" ca="1" si="29"/>
        <v xml:space="preserve">- </v>
      </c>
      <c r="CA32" s="121"/>
      <c r="CB32" s="120" t="str">
        <f t="shared" ca="1" si="30"/>
        <v xml:space="preserve">- </v>
      </c>
      <c r="CE32" s="116">
        <f t="shared" ca="1" si="31"/>
        <v>45893</v>
      </c>
      <c r="CF32" s="117"/>
      <c r="CG32" s="118"/>
      <c r="CH32" s="119"/>
      <c r="CI32" s="120" t="str">
        <f t="shared" ca="1" si="32"/>
        <v xml:space="preserve">- </v>
      </c>
      <c r="CJ32" s="121"/>
      <c r="CK32" s="120" t="str">
        <f t="shared" ca="1" si="33"/>
        <v xml:space="preserve">- </v>
      </c>
      <c r="CL32" s="102"/>
      <c r="CM32" s="102"/>
      <c r="CN32" s="116">
        <f t="shared" ca="1" si="11"/>
        <v>45893</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45894</v>
      </c>
      <c r="C33" s="59" t="str">
        <f t="shared" ca="1" si="12"/>
        <v>-</v>
      </c>
      <c r="D33" s="60" t="str">
        <f t="shared" ca="1" si="0"/>
        <v>-</v>
      </c>
      <c r="E33" s="61" t="str">
        <f t="shared" ca="1" si="0"/>
        <v>-</v>
      </c>
      <c r="F33" s="62" t="str">
        <f t="shared" ca="1" si="37"/>
        <v>-</v>
      </c>
      <c r="G33" s="62" t="str">
        <f t="shared" ca="1" si="1"/>
        <v>-</v>
      </c>
      <c r="H33" s="63" t="str">
        <f t="shared" ca="1" si="38"/>
        <v>-</v>
      </c>
      <c r="K33" s="78">
        <f t="shared" ca="1" si="2"/>
        <v>45894</v>
      </c>
      <c r="L33" s="88"/>
      <c r="M33" s="89"/>
      <c r="N33" s="89"/>
      <c r="O33" s="90" t="str">
        <f t="shared" ca="1" si="13"/>
        <v>-</v>
      </c>
      <c r="P33" s="88"/>
      <c r="Q33" s="91" t="str">
        <f t="shared" ca="1" si="3"/>
        <v>-</v>
      </c>
      <c r="T33" s="78">
        <f t="shared" ca="1" si="4"/>
        <v>45894</v>
      </c>
      <c r="U33" s="90" t="str">
        <f t="shared" ca="1" si="14"/>
        <v>-</v>
      </c>
      <c r="V33" s="141" t="str">
        <f t="shared" ca="1" si="5"/>
        <v>-</v>
      </c>
      <c r="W33" s="141" t="str">
        <f t="shared" ca="1" si="5"/>
        <v>-</v>
      </c>
      <c r="X33" s="90" t="str">
        <f t="shared" ca="1" si="15"/>
        <v>-</v>
      </c>
      <c r="Y33" s="90" t="str">
        <f t="shared" ca="1" si="6"/>
        <v>-</v>
      </c>
      <c r="Z33" s="91" t="str">
        <f t="shared" ca="1" si="7"/>
        <v>-</v>
      </c>
      <c r="AC33" s="122">
        <f t="shared" ca="1" si="16"/>
        <v>45894</v>
      </c>
      <c r="AD33" s="123"/>
      <c r="AE33" s="124"/>
      <c r="AF33" s="125"/>
      <c r="AG33" s="115" t="str">
        <f t="shared" ca="1" si="17"/>
        <v xml:space="preserve">- </v>
      </c>
      <c r="AH33" s="126"/>
      <c r="AI33" s="115" t="str">
        <f t="shared" ca="1" si="18"/>
        <v xml:space="preserve">- </v>
      </c>
      <c r="AJ33" s="102"/>
      <c r="AK33" s="102"/>
      <c r="AL33" s="122">
        <f t="shared" ca="1" si="8"/>
        <v>45894</v>
      </c>
      <c r="AM33" s="123"/>
      <c r="AN33" s="124"/>
      <c r="AO33" s="125"/>
      <c r="AP33" s="115" t="str">
        <f t="shared" ca="1" si="19"/>
        <v xml:space="preserve">- </v>
      </c>
      <c r="AQ33" s="126"/>
      <c r="AR33" s="115" t="str">
        <f t="shared" ca="1" si="20"/>
        <v xml:space="preserve">- </v>
      </c>
      <c r="AU33" s="122">
        <f t="shared" ca="1" si="21"/>
        <v>45894</v>
      </c>
      <c r="AV33" s="123"/>
      <c r="AW33" s="124"/>
      <c r="AX33" s="125"/>
      <c r="AY33" s="115" t="str">
        <f t="shared" ca="1" si="22"/>
        <v xml:space="preserve">- </v>
      </c>
      <c r="AZ33" s="126"/>
      <c r="BA33" s="115" t="str">
        <f t="shared" ca="1" si="23"/>
        <v xml:space="preserve">- </v>
      </c>
      <c r="BB33" s="102"/>
      <c r="BC33" s="102"/>
      <c r="BD33" s="122">
        <f t="shared" ca="1" si="9"/>
        <v>45894</v>
      </c>
      <c r="BE33" s="123"/>
      <c r="BF33" s="124"/>
      <c r="BG33" s="125"/>
      <c r="BH33" s="115" t="str">
        <f t="shared" ca="1" si="24"/>
        <v xml:space="preserve">- </v>
      </c>
      <c r="BI33" s="126"/>
      <c r="BJ33" s="115" t="str">
        <f t="shared" ca="1" si="25"/>
        <v xml:space="preserve">- </v>
      </c>
      <c r="BM33" s="122">
        <f t="shared" ca="1" si="26"/>
        <v>45894</v>
      </c>
      <c r="BN33" s="123"/>
      <c r="BO33" s="124"/>
      <c r="BP33" s="125"/>
      <c r="BQ33" s="115" t="str">
        <f t="shared" ca="1" si="27"/>
        <v xml:space="preserve">- </v>
      </c>
      <c r="BR33" s="126"/>
      <c r="BS33" s="115" t="str">
        <f t="shared" ca="1" si="28"/>
        <v xml:space="preserve">- </v>
      </c>
      <c r="BT33" s="102"/>
      <c r="BU33" s="102"/>
      <c r="BV33" s="122">
        <f t="shared" ca="1" si="10"/>
        <v>45894</v>
      </c>
      <c r="BW33" s="123"/>
      <c r="BX33" s="124"/>
      <c r="BY33" s="125"/>
      <c r="BZ33" s="115" t="str">
        <f t="shared" ca="1" si="29"/>
        <v xml:space="preserve">- </v>
      </c>
      <c r="CA33" s="126"/>
      <c r="CB33" s="115" t="str">
        <f t="shared" ca="1" si="30"/>
        <v xml:space="preserve">- </v>
      </c>
      <c r="CE33" s="122">
        <f t="shared" ca="1" si="31"/>
        <v>45894</v>
      </c>
      <c r="CF33" s="123"/>
      <c r="CG33" s="124"/>
      <c r="CH33" s="125"/>
      <c r="CI33" s="115" t="str">
        <f t="shared" ca="1" si="32"/>
        <v xml:space="preserve">- </v>
      </c>
      <c r="CJ33" s="126"/>
      <c r="CK33" s="115" t="str">
        <f t="shared" ca="1" si="33"/>
        <v xml:space="preserve">- </v>
      </c>
      <c r="CL33" s="102"/>
      <c r="CM33" s="102"/>
      <c r="CN33" s="122">
        <f t="shared" ca="1" si="11"/>
        <v>45894</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45895</v>
      </c>
      <c r="C34" s="59" t="str">
        <f t="shared" ca="1" si="12"/>
        <v>-</v>
      </c>
      <c r="D34" s="60" t="str">
        <f t="shared" ca="1" si="0"/>
        <v>-</v>
      </c>
      <c r="E34" s="61" t="str">
        <f t="shared" ca="1" si="0"/>
        <v>-</v>
      </c>
      <c r="F34" s="62" t="str">
        <f t="shared" ca="1" si="37"/>
        <v>-</v>
      </c>
      <c r="G34" s="62" t="str">
        <f t="shared" ca="1" si="1"/>
        <v>-</v>
      </c>
      <c r="H34" s="63" t="str">
        <f t="shared" ca="1" si="38"/>
        <v>-</v>
      </c>
      <c r="K34" s="77">
        <f t="shared" ca="1" si="2"/>
        <v>45895</v>
      </c>
      <c r="L34" s="84"/>
      <c r="M34" s="85"/>
      <c r="N34" s="85"/>
      <c r="O34" s="86" t="str">
        <f t="shared" ca="1" si="13"/>
        <v>-</v>
      </c>
      <c r="P34" s="84"/>
      <c r="Q34" s="87" t="str">
        <f t="shared" ca="1" si="3"/>
        <v>-</v>
      </c>
      <c r="T34" s="77">
        <f t="shared" ca="1" si="4"/>
        <v>45895</v>
      </c>
      <c r="U34" s="86" t="str">
        <f t="shared" ca="1" si="14"/>
        <v>-</v>
      </c>
      <c r="V34" s="140" t="str">
        <f t="shared" ca="1" si="5"/>
        <v>-</v>
      </c>
      <c r="W34" s="140" t="str">
        <f t="shared" ca="1" si="5"/>
        <v>-</v>
      </c>
      <c r="X34" s="86" t="str">
        <f t="shared" ca="1" si="15"/>
        <v>-</v>
      </c>
      <c r="Y34" s="86" t="str">
        <f t="shared" ca="1" si="6"/>
        <v>-</v>
      </c>
      <c r="Z34" s="87" t="str">
        <f t="shared" ca="1" si="7"/>
        <v>-</v>
      </c>
      <c r="AC34" s="116">
        <f t="shared" ca="1" si="16"/>
        <v>45895</v>
      </c>
      <c r="AD34" s="117"/>
      <c r="AE34" s="118"/>
      <c r="AF34" s="119"/>
      <c r="AG34" s="120" t="str">
        <f t="shared" ca="1" si="17"/>
        <v xml:space="preserve">- </v>
      </c>
      <c r="AH34" s="121"/>
      <c r="AI34" s="120" t="str">
        <f t="shared" ca="1" si="18"/>
        <v xml:space="preserve">- </v>
      </c>
      <c r="AJ34" s="102"/>
      <c r="AK34" s="102"/>
      <c r="AL34" s="116">
        <f t="shared" ca="1" si="8"/>
        <v>45895</v>
      </c>
      <c r="AM34" s="117"/>
      <c r="AN34" s="118"/>
      <c r="AO34" s="119"/>
      <c r="AP34" s="120" t="str">
        <f t="shared" ca="1" si="19"/>
        <v xml:space="preserve">- </v>
      </c>
      <c r="AQ34" s="121"/>
      <c r="AR34" s="120" t="str">
        <f t="shared" ca="1" si="20"/>
        <v xml:space="preserve">- </v>
      </c>
      <c r="AU34" s="116">
        <f t="shared" ca="1" si="21"/>
        <v>45895</v>
      </c>
      <c r="AV34" s="117"/>
      <c r="AW34" s="118"/>
      <c r="AX34" s="119"/>
      <c r="AY34" s="120" t="str">
        <f t="shared" ca="1" si="22"/>
        <v xml:space="preserve">- </v>
      </c>
      <c r="AZ34" s="121"/>
      <c r="BA34" s="120" t="str">
        <f t="shared" ca="1" si="23"/>
        <v xml:space="preserve">- </v>
      </c>
      <c r="BB34" s="102"/>
      <c r="BC34" s="102"/>
      <c r="BD34" s="116">
        <f t="shared" ca="1" si="9"/>
        <v>45895</v>
      </c>
      <c r="BE34" s="117"/>
      <c r="BF34" s="118"/>
      <c r="BG34" s="119"/>
      <c r="BH34" s="120" t="str">
        <f t="shared" ca="1" si="24"/>
        <v xml:space="preserve">- </v>
      </c>
      <c r="BI34" s="121"/>
      <c r="BJ34" s="120" t="str">
        <f t="shared" ca="1" si="25"/>
        <v xml:space="preserve">- </v>
      </c>
      <c r="BM34" s="116">
        <f t="shared" ca="1" si="26"/>
        <v>45895</v>
      </c>
      <c r="BN34" s="117"/>
      <c r="BO34" s="118"/>
      <c r="BP34" s="119"/>
      <c r="BQ34" s="120" t="str">
        <f t="shared" ca="1" si="27"/>
        <v xml:space="preserve">- </v>
      </c>
      <c r="BR34" s="121"/>
      <c r="BS34" s="120" t="str">
        <f t="shared" ca="1" si="28"/>
        <v xml:space="preserve">- </v>
      </c>
      <c r="BT34" s="102"/>
      <c r="BU34" s="102"/>
      <c r="BV34" s="116">
        <f t="shared" ca="1" si="10"/>
        <v>45895</v>
      </c>
      <c r="BW34" s="117"/>
      <c r="BX34" s="118"/>
      <c r="BY34" s="119"/>
      <c r="BZ34" s="120" t="str">
        <f t="shared" ca="1" si="29"/>
        <v xml:space="preserve">- </v>
      </c>
      <c r="CA34" s="121"/>
      <c r="CB34" s="120" t="str">
        <f t="shared" ca="1" si="30"/>
        <v xml:space="preserve">- </v>
      </c>
      <c r="CE34" s="116">
        <f t="shared" ca="1" si="31"/>
        <v>45895</v>
      </c>
      <c r="CF34" s="117"/>
      <c r="CG34" s="118"/>
      <c r="CH34" s="119"/>
      <c r="CI34" s="120" t="str">
        <f t="shared" ca="1" si="32"/>
        <v xml:space="preserve">- </v>
      </c>
      <c r="CJ34" s="121"/>
      <c r="CK34" s="120" t="str">
        <f t="shared" ca="1" si="33"/>
        <v xml:space="preserve">- </v>
      </c>
      <c r="CL34" s="102"/>
      <c r="CM34" s="102"/>
      <c r="CN34" s="116">
        <f t="shared" ca="1" si="11"/>
        <v>45895</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45896</v>
      </c>
      <c r="C35" s="59" t="str">
        <f t="shared" ca="1" si="12"/>
        <v>-</v>
      </c>
      <c r="D35" s="60" t="str">
        <f t="shared" ca="1" si="0"/>
        <v>-</v>
      </c>
      <c r="E35" s="61" t="str">
        <f t="shared" ca="1" si="0"/>
        <v>-</v>
      </c>
      <c r="F35" s="62" t="str">
        <f t="shared" ca="1" si="37"/>
        <v>-</v>
      </c>
      <c r="G35" s="62" t="str">
        <f t="shared" ca="1" si="1"/>
        <v>-</v>
      </c>
      <c r="H35" s="63" t="str">
        <f t="shared" ca="1" si="38"/>
        <v>-</v>
      </c>
      <c r="K35" s="78">
        <f t="shared" ca="1" si="2"/>
        <v>45896</v>
      </c>
      <c r="L35" s="88"/>
      <c r="M35" s="89"/>
      <c r="N35" s="89"/>
      <c r="O35" s="90" t="str">
        <f t="shared" ca="1" si="13"/>
        <v>-</v>
      </c>
      <c r="P35" s="88"/>
      <c r="Q35" s="91" t="str">
        <f t="shared" ca="1" si="3"/>
        <v>-</v>
      </c>
      <c r="T35" s="78">
        <f t="shared" ca="1" si="4"/>
        <v>45896</v>
      </c>
      <c r="U35" s="90" t="str">
        <f t="shared" ca="1" si="14"/>
        <v>-</v>
      </c>
      <c r="V35" s="141" t="str">
        <f t="shared" ca="1" si="5"/>
        <v>-</v>
      </c>
      <c r="W35" s="141" t="str">
        <f t="shared" ca="1" si="5"/>
        <v>-</v>
      </c>
      <c r="X35" s="90" t="str">
        <f t="shared" ca="1" si="15"/>
        <v>-</v>
      </c>
      <c r="Y35" s="90" t="str">
        <f t="shared" ca="1" si="6"/>
        <v>-</v>
      </c>
      <c r="Z35" s="91" t="str">
        <f t="shared" ca="1" si="7"/>
        <v>-</v>
      </c>
      <c r="AC35" s="122">
        <f t="shared" ca="1" si="16"/>
        <v>45896</v>
      </c>
      <c r="AD35" s="123"/>
      <c r="AE35" s="124"/>
      <c r="AF35" s="125"/>
      <c r="AG35" s="115" t="str">
        <f t="shared" ca="1" si="17"/>
        <v xml:space="preserve">- </v>
      </c>
      <c r="AH35" s="126"/>
      <c r="AI35" s="115" t="str">
        <f t="shared" ca="1" si="18"/>
        <v xml:space="preserve">- </v>
      </c>
      <c r="AJ35" s="102"/>
      <c r="AK35" s="102"/>
      <c r="AL35" s="122">
        <f t="shared" ca="1" si="8"/>
        <v>45896</v>
      </c>
      <c r="AM35" s="123"/>
      <c r="AN35" s="124"/>
      <c r="AO35" s="125"/>
      <c r="AP35" s="115" t="str">
        <f t="shared" ca="1" si="19"/>
        <v xml:space="preserve">- </v>
      </c>
      <c r="AQ35" s="126"/>
      <c r="AR35" s="115" t="str">
        <f t="shared" ca="1" si="20"/>
        <v xml:space="preserve">- </v>
      </c>
      <c r="AU35" s="122">
        <f t="shared" ca="1" si="21"/>
        <v>45896</v>
      </c>
      <c r="AV35" s="123"/>
      <c r="AW35" s="124"/>
      <c r="AX35" s="125"/>
      <c r="AY35" s="115" t="str">
        <f t="shared" ca="1" si="22"/>
        <v xml:space="preserve">- </v>
      </c>
      <c r="AZ35" s="126"/>
      <c r="BA35" s="115" t="str">
        <f t="shared" ca="1" si="23"/>
        <v xml:space="preserve">- </v>
      </c>
      <c r="BB35" s="102"/>
      <c r="BC35" s="102"/>
      <c r="BD35" s="122">
        <f t="shared" ca="1" si="9"/>
        <v>45896</v>
      </c>
      <c r="BE35" s="123"/>
      <c r="BF35" s="124"/>
      <c r="BG35" s="125"/>
      <c r="BH35" s="115" t="str">
        <f t="shared" ca="1" si="24"/>
        <v xml:space="preserve">- </v>
      </c>
      <c r="BI35" s="126"/>
      <c r="BJ35" s="115" t="str">
        <f t="shared" ca="1" si="25"/>
        <v xml:space="preserve">- </v>
      </c>
      <c r="BM35" s="122">
        <f t="shared" ca="1" si="26"/>
        <v>45896</v>
      </c>
      <c r="BN35" s="123"/>
      <c r="BO35" s="124"/>
      <c r="BP35" s="125"/>
      <c r="BQ35" s="115" t="str">
        <f t="shared" ca="1" si="27"/>
        <v xml:space="preserve">- </v>
      </c>
      <c r="BR35" s="126"/>
      <c r="BS35" s="115" t="str">
        <f t="shared" ca="1" si="28"/>
        <v xml:space="preserve">- </v>
      </c>
      <c r="BT35" s="102"/>
      <c r="BU35" s="102"/>
      <c r="BV35" s="122">
        <f t="shared" ca="1" si="10"/>
        <v>45896</v>
      </c>
      <c r="BW35" s="123"/>
      <c r="BX35" s="124"/>
      <c r="BY35" s="125"/>
      <c r="BZ35" s="115" t="str">
        <f t="shared" ca="1" si="29"/>
        <v xml:space="preserve">- </v>
      </c>
      <c r="CA35" s="126"/>
      <c r="CB35" s="115" t="str">
        <f t="shared" ca="1" si="30"/>
        <v xml:space="preserve">- </v>
      </c>
      <c r="CE35" s="122">
        <f t="shared" ca="1" si="31"/>
        <v>45896</v>
      </c>
      <c r="CF35" s="123"/>
      <c r="CG35" s="124"/>
      <c r="CH35" s="125"/>
      <c r="CI35" s="115" t="str">
        <f t="shared" ca="1" si="32"/>
        <v xml:space="preserve">- </v>
      </c>
      <c r="CJ35" s="126"/>
      <c r="CK35" s="115" t="str">
        <f t="shared" ca="1" si="33"/>
        <v xml:space="preserve">- </v>
      </c>
      <c r="CL35" s="102"/>
      <c r="CM35" s="102"/>
      <c r="CN35" s="122">
        <f t="shared" ca="1" si="11"/>
        <v>45896</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45897</v>
      </c>
      <c r="C36" s="59" t="str">
        <f t="shared" ca="1" si="12"/>
        <v>-</v>
      </c>
      <c r="D36" s="60" t="str">
        <f t="shared" ca="1" si="0"/>
        <v>-</v>
      </c>
      <c r="E36" s="61" t="str">
        <f t="shared" ca="1" si="0"/>
        <v>-</v>
      </c>
      <c r="F36" s="62" t="str">
        <f t="shared" ca="1" si="37"/>
        <v>-</v>
      </c>
      <c r="G36" s="62" t="str">
        <f t="shared" ca="1" si="1"/>
        <v>-</v>
      </c>
      <c r="H36" s="63" t="str">
        <f t="shared" ca="1" si="38"/>
        <v>-</v>
      </c>
      <c r="K36" s="77">
        <f t="shared" ca="1" si="2"/>
        <v>45897</v>
      </c>
      <c r="L36" s="84"/>
      <c r="M36" s="85"/>
      <c r="N36" s="85"/>
      <c r="O36" s="86" t="str">
        <f t="shared" ca="1" si="13"/>
        <v>-</v>
      </c>
      <c r="P36" s="84"/>
      <c r="Q36" s="87" t="str">
        <f t="shared" ca="1" si="3"/>
        <v>-</v>
      </c>
      <c r="T36" s="77">
        <f t="shared" ca="1" si="4"/>
        <v>45897</v>
      </c>
      <c r="U36" s="86" t="str">
        <f t="shared" ca="1" si="14"/>
        <v>-</v>
      </c>
      <c r="V36" s="140" t="str">
        <f t="shared" ca="1" si="5"/>
        <v>-</v>
      </c>
      <c r="W36" s="140" t="str">
        <f t="shared" ca="1" si="5"/>
        <v>-</v>
      </c>
      <c r="X36" s="86" t="str">
        <f t="shared" ca="1" si="15"/>
        <v>-</v>
      </c>
      <c r="Y36" s="86" t="str">
        <f t="shared" ca="1" si="6"/>
        <v>-</v>
      </c>
      <c r="Z36" s="87" t="str">
        <f t="shared" ca="1" si="7"/>
        <v>-</v>
      </c>
      <c r="AC36" s="116">
        <f t="shared" ca="1" si="16"/>
        <v>45897</v>
      </c>
      <c r="AD36" s="117"/>
      <c r="AE36" s="118"/>
      <c r="AF36" s="119"/>
      <c r="AG36" s="120" t="str">
        <f t="shared" ca="1" si="17"/>
        <v xml:space="preserve">- </v>
      </c>
      <c r="AH36" s="121"/>
      <c r="AI36" s="120" t="str">
        <f t="shared" ca="1" si="18"/>
        <v xml:space="preserve">- </v>
      </c>
      <c r="AJ36" s="102"/>
      <c r="AK36" s="102"/>
      <c r="AL36" s="116">
        <f t="shared" ca="1" si="8"/>
        <v>45897</v>
      </c>
      <c r="AM36" s="117"/>
      <c r="AN36" s="118"/>
      <c r="AO36" s="119"/>
      <c r="AP36" s="120" t="str">
        <f t="shared" ca="1" si="19"/>
        <v xml:space="preserve">- </v>
      </c>
      <c r="AQ36" s="121"/>
      <c r="AR36" s="120" t="str">
        <f t="shared" ca="1" si="20"/>
        <v xml:space="preserve">- </v>
      </c>
      <c r="AU36" s="116">
        <f t="shared" ca="1" si="21"/>
        <v>45897</v>
      </c>
      <c r="AV36" s="117"/>
      <c r="AW36" s="118"/>
      <c r="AX36" s="119"/>
      <c r="AY36" s="120" t="str">
        <f t="shared" ca="1" si="22"/>
        <v xml:space="preserve">- </v>
      </c>
      <c r="AZ36" s="121"/>
      <c r="BA36" s="120" t="str">
        <f t="shared" ca="1" si="23"/>
        <v xml:space="preserve">- </v>
      </c>
      <c r="BB36" s="102"/>
      <c r="BC36" s="102"/>
      <c r="BD36" s="116">
        <f t="shared" ca="1" si="9"/>
        <v>45897</v>
      </c>
      <c r="BE36" s="117"/>
      <c r="BF36" s="118"/>
      <c r="BG36" s="119"/>
      <c r="BH36" s="120" t="str">
        <f t="shared" ca="1" si="24"/>
        <v xml:space="preserve">- </v>
      </c>
      <c r="BI36" s="121"/>
      <c r="BJ36" s="120" t="str">
        <f t="shared" ca="1" si="25"/>
        <v xml:space="preserve">- </v>
      </c>
      <c r="BM36" s="116">
        <f t="shared" ca="1" si="26"/>
        <v>45897</v>
      </c>
      <c r="BN36" s="117"/>
      <c r="BO36" s="118"/>
      <c r="BP36" s="119"/>
      <c r="BQ36" s="120" t="str">
        <f t="shared" ca="1" si="27"/>
        <v xml:space="preserve">- </v>
      </c>
      <c r="BR36" s="121"/>
      <c r="BS36" s="120" t="str">
        <f t="shared" ca="1" si="28"/>
        <v xml:space="preserve">- </v>
      </c>
      <c r="BT36" s="102"/>
      <c r="BU36" s="102"/>
      <c r="BV36" s="116">
        <f t="shared" ca="1" si="10"/>
        <v>45897</v>
      </c>
      <c r="BW36" s="117"/>
      <c r="BX36" s="118"/>
      <c r="BY36" s="119"/>
      <c r="BZ36" s="120" t="str">
        <f t="shared" ca="1" si="29"/>
        <v xml:space="preserve">- </v>
      </c>
      <c r="CA36" s="121"/>
      <c r="CB36" s="120" t="str">
        <f t="shared" ca="1" si="30"/>
        <v xml:space="preserve">- </v>
      </c>
      <c r="CE36" s="116">
        <f t="shared" ca="1" si="31"/>
        <v>45897</v>
      </c>
      <c r="CF36" s="117"/>
      <c r="CG36" s="118"/>
      <c r="CH36" s="119"/>
      <c r="CI36" s="120" t="str">
        <f t="shared" ca="1" si="32"/>
        <v xml:space="preserve">- </v>
      </c>
      <c r="CJ36" s="121"/>
      <c r="CK36" s="120" t="str">
        <f t="shared" ca="1" si="33"/>
        <v xml:space="preserve">- </v>
      </c>
      <c r="CL36" s="102"/>
      <c r="CM36" s="102"/>
      <c r="CN36" s="116">
        <f t="shared" ca="1" si="11"/>
        <v>45897</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45898</v>
      </c>
      <c r="C37" s="59" t="str">
        <f t="shared" ca="1" si="12"/>
        <v>-</v>
      </c>
      <c r="D37" s="60" t="str">
        <f t="shared" ca="1" si="0"/>
        <v>-</v>
      </c>
      <c r="E37" s="61" t="str">
        <f t="shared" ca="1" si="0"/>
        <v>-</v>
      </c>
      <c r="F37" s="62" t="str">
        <f t="shared" ca="1" si="37"/>
        <v>-</v>
      </c>
      <c r="G37" s="62" t="str">
        <f t="shared" ca="1" si="1"/>
        <v>-</v>
      </c>
      <c r="H37" s="63" t="str">
        <f t="shared" ca="1" si="38"/>
        <v>-</v>
      </c>
      <c r="K37" s="78">
        <f t="shared" ca="1" si="2"/>
        <v>45898</v>
      </c>
      <c r="L37" s="88"/>
      <c r="M37" s="89"/>
      <c r="N37" s="89"/>
      <c r="O37" s="90" t="str">
        <f t="shared" ca="1" si="13"/>
        <v>-</v>
      </c>
      <c r="P37" s="88"/>
      <c r="Q37" s="91" t="str">
        <f t="shared" ca="1" si="3"/>
        <v>-</v>
      </c>
      <c r="T37" s="78">
        <f t="shared" ca="1" si="4"/>
        <v>45898</v>
      </c>
      <c r="U37" s="90" t="str">
        <f t="shared" ca="1" si="14"/>
        <v>-</v>
      </c>
      <c r="V37" s="141" t="str">
        <f t="shared" ca="1" si="5"/>
        <v>-</v>
      </c>
      <c r="W37" s="141" t="str">
        <f t="shared" ca="1" si="5"/>
        <v>-</v>
      </c>
      <c r="X37" s="90" t="str">
        <f t="shared" ca="1" si="15"/>
        <v>-</v>
      </c>
      <c r="Y37" s="90" t="str">
        <f t="shared" ca="1" si="6"/>
        <v>-</v>
      </c>
      <c r="Z37" s="91" t="str">
        <f t="shared" ca="1" si="7"/>
        <v>-</v>
      </c>
      <c r="AC37" s="122">
        <f t="shared" ca="1" si="16"/>
        <v>45898</v>
      </c>
      <c r="AD37" s="123"/>
      <c r="AE37" s="124"/>
      <c r="AF37" s="125"/>
      <c r="AG37" s="115" t="str">
        <f t="shared" ca="1" si="17"/>
        <v xml:space="preserve">- </v>
      </c>
      <c r="AH37" s="126"/>
      <c r="AI37" s="115" t="str">
        <f t="shared" ca="1" si="18"/>
        <v xml:space="preserve">- </v>
      </c>
      <c r="AJ37" s="102"/>
      <c r="AK37" s="102"/>
      <c r="AL37" s="122">
        <f t="shared" ca="1" si="8"/>
        <v>45898</v>
      </c>
      <c r="AM37" s="123"/>
      <c r="AN37" s="124"/>
      <c r="AO37" s="125"/>
      <c r="AP37" s="115" t="str">
        <f t="shared" ca="1" si="19"/>
        <v xml:space="preserve">- </v>
      </c>
      <c r="AQ37" s="126"/>
      <c r="AR37" s="115" t="str">
        <f t="shared" ca="1" si="20"/>
        <v xml:space="preserve">- </v>
      </c>
      <c r="AU37" s="122">
        <f t="shared" ca="1" si="21"/>
        <v>45898</v>
      </c>
      <c r="AV37" s="123"/>
      <c r="AW37" s="124"/>
      <c r="AX37" s="125"/>
      <c r="AY37" s="115" t="str">
        <f t="shared" ca="1" si="22"/>
        <v xml:space="preserve">- </v>
      </c>
      <c r="AZ37" s="126"/>
      <c r="BA37" s="115" t="str">
        <f t="shared" ca="1" si="23"/>
        <v xml:space="preserve">- </v>
      </c>
      <c r="BB37" s="102"/>
      <c r="BC37" s="102"/>
      <c r="BD37" s="122">
        <f t="shared" ca="1" si="9"/>
        <v>45898</v>
      </c>
      <c r="BE37" s="123"/>
      <c r="BF37" s="124"/>
      <c r="BG37" s="125"/>
      <c r="BH37" s="115" t="str">
        <f t="shared" ca="1" si="24"/>
        <v xml:space="preserve">- </v>
      </c>
      <c r="BI37" s="126"/>
      <c r="BJ37" s="115" t="str">
        <f t="shared" ca="1" si="25"/>
        <v xml:space="preserve">- </v>
      </c>
      <c r="BM37" s="122">
        <f t="shared" ca="1" si="26"/>
        <v>45898</v>
      </c>
      <c r="BN37" s="123"/>
      <c r="BO37" s="124"/>
      <c r="BP37" s="125"/>
      <c r="BQ37" s="115" t="str">
        <f t="shared" ca="1" si="27"/>
        <v xml:space="preserve">- </v>
      </c>
      <c r="BR37" s="126"/>
      <c r="BS37" s="115" t="str">
        <f t="shared" ca="1" si="28"/>
        <v xml:space="preserve">- </v>
      </c>
      <c r="BT37" s="102"/>
      <c r="BU37" s="102"/>
      <c r="BV37" s="122">
        <f t="shared" ca="1" si="10"/>
        <v>45898</v>
      </c>
      <c r="BW37" s="123"/>
      <c r="BX37" s="124"/>
      <c r="BY37" s="125"/>
      <c r="BZ37" s="115" t="str">
        <f t="shared" ca="1" si="29"/>
        <v xml:space="preserve">- </v>
      </c>
      <c r="CA37" s="126"/>
      <c r="CB37" s="115" t="str">
        <f t="shared" ca="1" si="30"/>
        <v xml:space="preserve">- </v>
      </c>
      <c r="CE37" s="122">
        <f t="shared" ca="1" si="31"/>
        <v>45898</v>
      </c>
      <c r="CF37" s="123"/>
      <c r="CG37" s="124"/>
      <c r="CH37" s="125"/>
      <c r="CI37" s="115" t="str">
        <f t="shared" ca="1" si="32"/>
        <v xml:space="preserve">- </v>
      </c>
      <c r="CJ37" s="126"/>
      <c r="CK37" s="115" t="str">
        <f t="shared" ca="1" si="33"/>
        <v xml:space="preserve">- </v>
      </c>
      <c r="CL37" s="102"/>
      <c r="CM37" s="102"/>
      <c r="CN37" s="122">
        <f t="shared" ca="1" si="11"/>
        <v>45898</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45899</v>
      </c>
      <c r="C38" s="59" t="str">
        <f t="shared" ca="1" si="12"/>
        <v>-</v>
      </c>
      <c r="D38" s="60" t="str">
        <f t="shared" ca="1" si="0"/>
        <v>-</v>
      </c>
      <c r="E38" s="61" t="str">
        <f t="shared" ca="1" si="0"/>
        <v>-</v>
      </c>
      <c r="F38" s="62" t="str">
        <f t="shared" ca="1" si="37"/>
        <v>-</v>
      </c>
      <c r="G38" s="62" t="str">
        <f t="shared" ca="1" si="1"/>
        <v>-</v>
      </c>
      <c r="H38" s="63" t="str">
        <f t="shared" ca="1" si="38"/>
        <v>-</v>
      </c>
      <c r="K38" s="77">
        <f t="shared" ca="1" si="2"/>
        <v>45899</v>
      </c>
      <c r="L38" s="84"/>
      <c r="M38" s="85"/>
      <c r="N38" s="85"/>
      <c r="O38" s="86" t="str">
        <f t="shared" ca="1" si="13"/>
        <v>-</v>
      </c>
      <c r="P38" s="84"/>
      <c r="Q38" s="87" t="str">
        <f t="shared" ca="1" si="3"/>
        <v>-</v>
      </c>
      <c r="T38" s="77">
        <f t="shared" ca="1" si="4"/>
        <v>45899</v>
      </c>
      <c r="U38" s="86" t="str">
        <f t="shared" ca="1" si="14"/>
        <v>-</v>
      </c>
      <c r="V38" s="140" t="str">
        <f t="shared" ca="1" si="5"/>
        <v>-</v>
      </c>
      <c r="W38" s="140" t="str">
        <f t="shared" ca="1" si="5"/>
        <v>-</v>
      </c>
      <c r="X38" s="86" t="str">
        <f t="shared" ca="1" si="15"/>
        <v>-</v>
      </c>
      <c r="Y38" s="86" t="str">
        <f t="shared" ca="1" si="6"/>
        <v>-</v>
      </c>
      <c r="Z38" s="87" t="str">
        <f t="shared" ca="1" si="7"/>
        <v>-</v>
      </c>
      <c r="AC38" s="116">
        <f t="shared" ca="1" si="16"/>
        <v>45899</v>
      </c>
      <c r="AD38" s="117"/>
      <c r="AE38" s="118"/>
      <c r="AF38" s="119"/>
      <c r="AG38" s="120" t="str">
        <f t="shared" ca="1" si="17"/>
        <v xml:space="preserve">- </v>
      </c>
      <c r="AH38" s="121"/>
      <c r="AI38" s="120" t="str">
        <f t="shared" ca="1" si="18"/>
        <v xml:space="preserve">- </v>
      </c>
      <c r="AJ38" s="102"/>
      <c r="AK38" s="102"/>
      <c r="AL38" s="116">
        <f t="shared" ca="1" si="8"/>
        <v>45899</v>
      </c>
      <c r="AM38" s="117"/>
      <c r="AN38" s="118"/>
      <c r="AO38" s="119"/>
      <c r="AP38" s="120" t="str">
        <f t="shared" ca="1" si="19"/>
        <v xml:space="preserve">- </v>
      </c>
      <c r="AQ38" s="121"/>
      <c r="AR38" s="120" t="str">
        <f t="shared" ca="1" si="20"/>
        <v xml:space="preserve">- </v>
      </c>
      <c r="AU38" s="116">
        <f t="shared" ca="1" si="21"/>
        <v>45899</v>
      </c>
      <c r="AV38" s="117"/>
      <c r="AW38" s="118"/>
      <c r="AX38" s="119"/>
      <c r="AY38" s="120" t="str">
        <f t="shared" ca="1" si="22"/>
        <v xml:space="preserve">- </v>
      </c>
      <c r="AZ38" s="121"/>
      <c r="BA38" s="120" t="str">
        <f t="shared" ca="1" si="23"/>
        <v xml:space="preserve">- </v>
      </c>
      <c r="BB38" s="102"/>
      <c r="BC38" s="102"/>
      <c r="BD38" s="116">
        <f t="shared" ca="1" si="9"/>
        <v>45899</v>
      </c>
      <c r="BE38" s="117"/>
      <c r="BF38" s="118"/>
      <c r="BG38" s="119"/>
      <c r="BH38" s="120" t="str">
        <f t="shared" ca="1" si="24"/>
        <v xml:space="preserve">- </v>
      </c>
      <c r="BI38" s="121"/>
      <c r="BJ38" s="120" t="str">
        <f t="shared" ca="1" si="25"/>
        <v xml:space="preserve">- </v>
      </c>
      <c r="BM38" s="116">
        <f t="shared" ca="1" si="26"/>
        <v>45899</v>
      </c>
      <c r="BN38" s="117"/>
      <c r="BO38" s="118"/>
      <c r="BP38" s="119"/>
      <c r="BQ38" s="120" t="str">
        <f t="shared" ca="1" si="27"/>
        <v xml:space="preserve">- </v>
      </c>
      <c r="BR38" s="121"/>
      <c r="BS38" s="120" t="str">
        <f t="shared" ca="1" si="28"/>
        <v xml:space="preserve">- </v>
      </c>
      <c r="BT38" s="102"/>
      <c r="BU38" s="102"/>
      <c r="BV38" s="116">
        <f t="shared" ca="1" si="10"/>
        <v>45899</v>
      </c>
      <c r="BW38" s="117"/>
      <c r="BX38" s="118"/>
      <c r="BY38" s="119"/>
      <c r="BZ38" s="120" t="str">
        <f t="shared" ca="1" si="29"/>
        <v xml:space="preserve">- </v>
      </c>
      <c r="CA38" s="121"/>
      <c r="CB38" s="120" t="str">
        <f t="shared" ca="1" si="30"/>
        <v xml:space="preserve">- </v>
      </c>
      <c r="CE38" s="116">
        <f t="shared" ca="1" si="31"/>
        <v>45899</v>
      </c>
      <c r="CF38" s="117"/>
      <c r="CG38" s="118"/>
      <c r="CH38" s="119"/>
      <c r="CI38" s="120" t="str">
        <f t="shared" ca="1" si="32"/>
        <v xml:space="preserve">- </v>
      </c>
      <c r="CJ38" s="121"/>
      <c r="CK38" s="120" t="str">
        <f t="shared" ca="1" si="33"/>
        <v xml:space="preserve">- </v>
      </c>
      <c r="CL38" s="102"/>
      <c r="CM38" s="102"/>
      <c r="CN38" s="116">
        <f t="shared" ca="1" si="11"/>
        <v>45899</v>
      </c>
      <c r="CO38" s="117"/>
      <c r="CP38" s="118"/>
      <c r="CQ38" s="119"/>
      <c r="CR38" s="120" t="str">
        <f t="shared" ca="1" si="34"/>
        <v xml:space="preserve">- </v>
      </c>
      <c r="CS38" s="121"/>
      <c r="CT38" s="120" t="str">
        <f t="shared" ca="1" si="35"/>
        <v xml:space="preserve">- </v>
      </c>
    </row>
    <row r="39" spans="1:98" ht="15.75" customHeight="1" x14ac:dyDescent="0.25">
      <c r="A39" s="57">
        <v>31</v>
      </c>
      <c r="B39" s="58">
        <f t="shared" ca="1" si="36"/>
        <v>45900</v>
      </c>
      <c r="C39" s="59" t="str">
        <f t="shared" ca="1" si="12"/>
        <v>-</v>
      </c>
      <c r="D39" s="60" t="str">
        <f t="shared" ca="1" si="0"/>
        <v>-</v>
      </c>
      <c r="E39" s="61" t="str">
        <f t="shared" ca="1" si="0"/>
        <v>-</v>
      </c>
      <c r="F39" s="62" t="str">
        <f t="shared" ca="1" si="37"/>
        <v>-</v>
      </c>
      <c r="G39" s="62" t="str">
        <f t="shared" ca="1" si="1"/>
        <v>-</v>
      </c>
      <c r="H39" s="63" t="str">
        <f t="shared" ca="1" si="38"/>
        <v>-</v>
      </c>
      <c r="K39" s="78">
        <f t="shared" ca="1" si="2"/>
        <v>45900</v>
      </c>
      <c r="L39" s="88"/>
      <c r="M39" s="89"/>
      <c r="N39" s="89"/>
      <c r="O39" s="90" t="str">
        <f t="shared" ca="1" si="13"/>
        <v>-</v>
      </c>
      <c r="P39" s="88"/>
      <c r="Q39" s="91" t="str">
        <f t="shared" ca="1" si="3"/>
        <v>-</v>
      </c>
      <c r="T39" s="78">
        <f t="shared" ca="1" si="4"/>
        <v>45900</v>
      </c>
      <c r="U39" s="90" t="str">
        <f t="shared" ca="1" si="14"/>
        <v>-</v>
      </c>
      <c r="V39" s="141" t="str">
        <f t="shared" ca="1" si="5"/>
        <v>-</v>
      </c>
      <c r="W39" s="141" t="str">
        <f t="shared" ca="1" si="5"/>
        <v>-</v>
      </c>
      <c r="X39" s="90" t="str">
        <f t="shared" ca="1" si="15"/>
        <v>-</v>
      </c>
      <c r="Y39" s="90" t="str">
        <f t="shared" ca="1" si="6"/>
        <v>-</v>
      </c>
      <c r="Z39" s="91" t="str">
        <f t="shared" ca="1" si="7"/>
        <v>-</v>
      </c>
      <c r="AC39" s="127">
        <f t="shared" ca="1" si="16"/>
        <v>45900</v>
      </c>
      <c r="AD39" s="128"/>
      <c r="AE39" s="129"/>
      <c r="AF39" s="130"/>
      <c r="AG39" s="131" t="str">
        <f t="shared" ca="1" si="17"/>
        <v xml:space="preserve">- </v>
      </c>
      <c r="AH39" s="132"/>
      <c r="AI39" s="131" t="str">
        <f t="shared" ca="1" si="18"/>
        <v xml:space="preserve">- </v>
      </c>
      <c r="AJ39" s="102"/>
      <c r="AK39" s="102"/>
      <c r="AL39" s="127">
        <f t="shared" ca="1" si="8"/>
        <v>45900</v>
      </c>
      <c r="AM39" s="128"/>
      <c r="AN39" s="129"/>
      <c r="AO39" s="130"/>
      <c r="AP39" s="131" t="str">
        <f t="shared" ca="1" si="19"/>
        <v xml:space="preserve">- </v>
      </c>
      <c r="AQ39" s="132"/>
      <c r="AR39" s="131" t="str">
        <f t="shared" ca="1" si="20"/>
        <v xml:space="preserve">- </v>
      </c>
      <c r="AU39" s="127">
        <f t="shared" ca="1" si="21"/>
        <v>45900</v>
      </c>
      <c r="AV39" s="128"/>
      <c r="AW39" s="129"/>
      <c r="AX39" s="130"/>
      <c r="AY39" s="131" t="str">
        <f t="shared" ca="1" si="22"/>
        <v xml:space="preserve">- </v>
      </c>
      <c r="AZ39" s="132"/>
      <c r="BA39" s="131" t="str">
        <f t="shared" ca="1" si="23"/>
        <v xml:space="preserve">- </v>
      </c>
      <c r="BB39" s="102"/>
      <c r="BC39" s="102"/>
      <c r="BD39" s="127">
        <f t="shared" ca="1" si="9"/>
        <v>45900</v>
      </c>
      <c r="BE39" s="128"/>
      <c r="BF39" s="129"/>
      <c r="BG39" s="130"/>
      <c r="BH39" s="131" t="str">
        <f t="shared" ca="1" si="24"/>
        <v xml:space="preserve">- </v>
      </c>
      <c r="BI39" s="132"/>
      <c r="BJ39" s="131" t="str">
        <f t="shared" ca="1" si="25"/>
        <v xml:space="preserve">- </v>
      </c>
      <c r="BM39" s="127">
        <f t="shared" ca="1" si="26"/>
        <v>45900</v>
      </c>
      <c r="BN39" s="128"/>
      <c r="BO39" s="129"/>
      <c r="BP39" s="130"/>
      <c r="BQ39" s="131" t="str">
        <f t="shared" ca="1" si="27"/>
        <v xml:space="preserve">- </v>
      </c>
      <c r="BR39" s="132"/>
      <c r="BS39" s="131" t="str">
        <f t="shared" ca="1" si="28"/>
        <v xml:space="preserve">- </v>
      </c>
      <c r="BT39" s="102"/>
      <c r="BU39" s="102"/>
      <c r="BV39" s="127">
        <f t="shared" ca="1" si="10"/>
        <v>45900</v>
      </c>
      <c r="BW39" s="128"/>
      <c r="BX39" s="129"/>
      <c r="BY39" s="130"/>
      <c r="BZ39" s="131" t="str">
        <f t="shared" ca="1" si="29"/>
        <v xml:space="preserve">- </v>
      </c>
      <c r="CA39" s="132"/>
      <c r="CB39" s="131" t="str">
        <f t="shared" ca="1" si="30"/>
        <v xml:space="preserve">- </v>
      </c>
      <c r="CE39" s="127">
        <f t="shared" ca="1" si="31"/>
        <v>45900</v>
      </c>
      <c r="CF39" s="128"/>
      <c r="CG39" s="129"/>
      <c r="CH39" s="130"/>
      <c r="CI39" s="131" t="str">
        <f t="shared" ca="1" si="32"/>
        <v xml:space="preserve">- </v>
      </c>
      <c r="CJ39" s="132"/>
      <c r="CK39" s="131" t="str">
        <f t="shared" ca="1" si="33"/>
        <v xml:space="preserve">- </v>
      </c>
      <c r="CL39" s="102"/>
      <c r="CM39" s="102"/>
      <c r="CN39" s="127">
        <f t="shared" ca="1" si="11"/>
        <v>45900</v>
      </c>
      <c r="CO39" s="128"/>
      <c r="CP39" s="129"/>
      <c r="CQ39" s="130"/>
      <c r="CR39" s="131" t="str">
        <f t="shared" ca="1" si="34"/>
        <v xml:space="preserve">- </v>
      </c>
      <c r="CS39" s="132"/>
      <c r="CT39" s="131" t="str">
        <f t="shared" ca="1" si="35"/>
        <v xml:space="preserve">- </v>
      </c>
    </row>
    <row r="40" spans="1:98" ht="15.75" customHeight="1" x14ac:dyDescent="0.25">
      <c r="B40" s="64" t="s">
        <v>363</v>
      </c>
      <c r="C40" s="65">
        <f ca="1">SUBTOTAL(109,月計表_8[①])</f>
        <v>0</v>
      </c>
      <c r="D40" s="66">
        <f ca="1">SUBTOTAL(109,月計表_8[②])</f>
        <v>0</v>
      </c>
      <c r="E40" s="67">
        <f ca="1">SUBTOTAL(109,月計表_8[③])</f>
        <v>0</v>
      </c>
      <c r="F40" s="68">
        <f ca="1">SUBTOTAL(109,月計表_8[計])</f>
        <v>0</v>
      </c>
      <c r="G40" s="68">
        <f ca="1">SUBTOTAL(109,月計表_8[免])</f>
        <v>0</v>
      </c>
      <c r="H40" s="68">
        <f ca="1">SUBTOTAL(109,月計表_8[総])</f>
        <v>0</v>
      </c>
      <c r="K40" s="79" t="s">
        <v>363</v>
      </c>
      <c r="L40" s="181">
        <f ca="1">SUMIF($K$9:$K$39,"&lt;&gt;"&amp;"　",$L$9:$L$39)</f>
        <v>0</v>
      </c>
      <c r="M40" s="182">
        <f ca="1">SUMIF($K$9:$K$39,"&lt;&gt;"&amp;"　",$M$9:$M$39)</f>
        <v>0</v>
      </c>
      <c r="N40" s="183">
        <f ca="1">SUMIF($K$9:$K$39,"&lt;&gt;"&amp;"　",$N$9:$N$39)</f>
        <v>0</v>
      </c>
      <c r="O40" s="184">
        <f ca="1">SUMIF($K$9:$K$39,"&lt;&gt;"&amp;"　",$O$9:$O$39)</f>
        <v>0</v>
      </c>
      <c r="P40" s="184">
        <f ca="1">SUMIF($K$9:$K$39,"&lt;&gt;"&amp;"　",$P$9:$P$39)</f>
        <v>0</v>
      </c>
      <c r="Q40" s="184">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月計表_8[[#Totals],[①]]*税率①</f>
        <v>0</v>
      </c>
      <c r="D41" s="71">
        <f ca="1">月計表_8[[#Totals],[②]]*税率②</f>
        <v>0</v>
      </c>
      <c r="E41" s="72">
        <f ca="1">月計表_8[[#Totals],[③]]*税率③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442B2B49-A378-437F-96E3-B6401F198D77}">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CF113800-CC5A-4B13-A8E6-D588110B9800}"/>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B3786F27-99EA-4CB7-829B-6BF006F69846}">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2DBD3-9B25-4523-8E25-FE92C762EFF6}">
  <dimension ref="A1:CT41"/>
  <sheetViews>
    <sheetView showGridLines="0" showRowColHeaders="0" topLeftCell="A2" zoomScale="90" zoomScaleNormal="90" workbookViewId="0">
      <pane xSplit="9" ySplit="7"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9</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9月分</v>
      </c>
      <c r="P4" s="48"/>
      <c r="Q4" s="48" t="str">
        <f ca="1">$H$4</f>
        <v>令和 7年 9月分</v>
      </c>
      <c r="Y4" s="48"/>
      <c r="Z4" s="48" t="str">
        <f ca="1">$H$4</f>
        <v>令和 7年 9月分</v>
      </c>
      <c r="AI4" s="98" t="str">
        <f ca="1">$Z$4</f>
        <v>令和 7年 9月分</v>
      </c>
      <c r="AL4" s="102"/>
      <c r="AM4" s="102"/>
      <c r="AN4" s="102"/>
      <c r="AO4" s="102"/>
      <c r="AP4" s="102"/>
      <c r="AQ4" s="102"/>
      <c r="AR4" s="98" t="str">
        <f ca="1">$Z$4</f>
        <v>令和 7年 9月分</v>
      </c>
      <c r="BA4" s="98" t="str">
        <f ca="1">$Z$4</f>
        <v>令和 7年 9月分</v>
      </c>
      <c r="BD4" s="102"/>
      <c r="BE4" s="102"/>
      <c r="BF4" s="102"/>
      <c r="BG4" s="102"/>
      <c r="BH4" s="102"/>
      <c r="BI4" s="102"/>
      <c r="BJ4" s="98" t="str">
        <f ca="1">$Z$4</f>
        <v>令和 7年 9月分</v>
      </c>
      <c r="BS4" s="98" t="str">
        <f ca="1">$Z$4</f>
        <v>令和 7年 9月分</v>
      </c>
      <c r="BV4" s="102"/>
      <c r="BW4" s="102"/>
      <c r="BX4" s="102"/>
      <c r="BY4" s="102"/>
      <c r="BZ4" s="102"/>
      <c r="CA4" s="102"/>
      <c r="CB4" s="98" t="str">
        <f ca="1">$Z$4</f>
        <v>令和 7年 9月分</v>
      </c>
      <c r="CK4" s="98" t="str">
        <f ca="1">$Z$4</f>
        <v>令和 7年 9月分</v>
      </c>
      <c r="CN4" s="102"/>
      <c r="CO4" s="102"/>
      <c r="CP4" s="102"/>
      <c r="CQ4" s="102"/>
      <c r="CR4" s="102"/>
      <c r="CS4" s="102"/>
      <c r="CT4" s="98" t="str">
        <f ca="1">$Z$4</f>
        <v>令和 7年 9月分</v>
      </c>
    </row>
    <row r="5" spans="1:98" ht="34.5" customHeight="1" x14ac:dyDescent="0.25">
      <c r="B5" s="409" t="s">
        <v>355</v>
      </c>
      <c r="C5" s="410"/>
      <c r="D5" s="42" t="str">
        <f>証票番号</f>
        <v>(例)98765</v>
      </c>
      <c r="E5" s="41" t="s">
        <v>356</v>
      </c>
      <c r="F5" s="406" t="str">
        <f>施設_名称1&amp;施設_名称2</f>
        <v>（例）ホテル大阪府庁</v>
      </c>
      <c r="G5" s="407"/>
      <c r="H5" s="408"/>
      <c r="K5" s="409" t="s">
        <v>355</v>
      </c>
      <c r="L5" s="410"/>
      <c r="M5" s="42" t="str">
        <f>証票番号</f>
        <v>(例)98765</v>
      </c>
      <c r="N5" s="41" t="s">
        <v>356</v>
      </c>
      <c r="O5" s="406" t="str">
        <f>施設_名称1&amp;施設_名称2</f>
        <v>（例）ホテル大阪府庁</v>
      </c>
      <c r="P5" s="407"/>
      <c r="Q5" s="408"/>
      <c r="T5" s="409" t="s">
        <v>355</v>
      </c>
      <c r="U5" s="410"/>
      <c r="V5" s="42" t="str">
        <f>証票番号</f>
        <v>(例)98765</v>
      </c>
      <c r="W5" s="41" t="s">
        <v>356</v>
      </c>
      <c r="X5" s="406" t="str">
        <f>施設_名称1&amp;施設_名称2</f>
        <v>（例）ホテル大阪府庁</v>
      </c>
      <c r="Y5" s="407"/>
      <c r="Z5" s="408"/>
      <c r="AC5" s="99" t="s">
        <v>373</v>
      </c>
      <c r="AD5" s="398" t="str">
        <f>$X$5</f>
        <v>（例）ホテル大阪府庁</v>
      </c>
      <c r="AE5" s="399"/>
      <c r="AF5" s="400"/>
      <c r="AG5" s="400"/>
      <c r="AH5" s="400"/>
      <c r="AI5" s="401"/>
      <c r="AL5" s="99" t="s">
        <v>373</v>
      </c>
      <c r="AM5" s="398" t="str">
        <f>$X$5</f>
        <v>（例）ホテル大阪府庁</v>
      </c>
      <c r="AN5" s="399"/>
      <c r="AO5" s="400"/>
      <c r="AP5" s="400"/>
      <c r="AQ5" s="400"/>
      <c r="AR5" s="401"/>
      <c r="AU5" s="99" t="s">
        <v>373</v>
      </c>
      <c r="AV5" s="398" t="str">
        <f>$X$5</f>
        <v>（例）ホテル大阪府庁</v>
      </c>
      <c r="AW5" s="399"/>
      <c r="AX5" s="400"/>
      <c r="AY5" s="400"/>
      <c r="AZ5" s="400"/>
      <c r="BA5" s="401"/>
      <c r="BD5" s="99" t="s">
        <v>373</v>
      </c>
      <c r="BE5" s="398" t="str">
        <f>$X$5</f>
        <v>（例）ホテル大阪府庁</v>
      </c>
      <c r="BF5" s="399"/>
      <c r="BG5" s="400"/>
      <c r="BH5" s="400"/>
      <c r="BI5" s="400"/>
      <c r="BJ5" s="401"/>
      <c r="BM5" s="99" t="s">
        <v>373</v>
      </c>
      <c r="BN5" s="398" t="str">
        <f>$X$5</f>
        <v>（例）ホテル大阪府庁</v>
      </c>
      <c r="BO5" s="399"/>
      <c r="BP5" s="400"/>
      <c r="BQ5" s="400"/>
      <c r="BR5" s="400"/>
      <c r="BS5" s="401"/>
      <c r="BV5" s="99" t="s">
        <v>373</v>
      </c>
      <c r="BW5" s="398" t="str">
        <f>$X$5</f>
        <v>（例）ホテル大阪府庁</v>
      </c>
      <c r="BX5" s="399"/>
      <c r="BY5" s="400"/>
      <c r="BZ5" s="400"/>
      <c r="CA5" s="400"/>
      <c r="CB5" s="401"/>
      <c r="CE5" s="99" t="s">
        <v>373</v>
      </c>
      <c r="CF5" s="398" t="str">
        <f>$X$5</f>
        <v>（例）ホテル大阪府庁</v>
      </c>
      <c r="CG5" s="399"/>
      <c r="CH5" s="400"/>
      <c r="CI5" s="400"/>
      <c r="CJ5" s="400"/>
      <c r="CK5" s="401"/>
      <c r="CN5" s="99" t="s">
        <v>373</v>
      </c>
      <c r="CO5" s="398" t="str">
        <f>$X$5</f>
        <v>（例）ホテル大阪府庁</v>
      </c>
      <c r="CP5" s="399"/>
      <c r="CQ5" s="400"/>
      <c r="CR5" s="400"/>
      <c r="CS5" s="400"/>
      <c r="CT5" s="401"/>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402" t="s">
        <v>374</v>
      </c>
      <c r="AD7" s="403"/>
      <c r="AE7" s="404" t="str" cm="1">
        <f t="array" aca="1" ref="AE7" ca="1">IF(INDIRECT("部屋別名称_"&amp;AC1)="","",INDIRECT("部屋別名称_"&amp;AC1))</f>
        <v/>
      </c>
      <c r="AF7" s="404"/>
      <c r="AG7" s="404"/>
      <c r="AH7" s="404"/>
      <c r="AI7" s="405"/>
      <c r="AJ7" s="102"/>
      <c r="AK7" s="102"/>
      <c r="AL7" s="402" t="s">
        <v>374</v>
      </c>
      <c r="AM7" s="403"/>
      <c r="AN7" s="404" t="str" cm="1">
        <f t="array" aca="1" ref="AN7" ca="1">IF(INDIRECT("部屋別名称_"&amp;AL1)="","",INDIRECT("部屋別名称_"&amp;AL1))</f>
        <v/>
      </c>
      <c r="AO7" s="404"/>
      <c r="AP7" s="404"/>
      <c r="AQ7" s="404"/>
      <c r="AR7" s="405"/>
      <c r="AU7" s="402" t="s">
        <v>374</v>
      </c>
      <c r="AV7" s="403"/>
      <c r="AW7" s="404" t="str" cm="1">
        <f t="array" aca="1" ref="AW7" ca="1">IF(INDIRECT("部屋別名称_"&amp;AU1)="","",INDIRECT("部屋別名称_"&amp;AU1))</f>
        <v/>
      </c>
      <c r="AX7" s="404"/>
      <c r="AY7" s="404"/>
      <c r="AZ7" s="404"/>
      <c r="BA7" s="405"/>
      <c r="BB7" s="102"/>
      <c r="BC7" s="102"/>
      <c r="BD7" s="402" t="s">
        <v>374</v>
      </c>
      <c r="BE7" s="403"/>
      <c r="BF7" s="404" t="str" cm="1">
        <f t="array" aca="1" ref="BF7" ca="1">IF(INDIRECT("部屋別名称_"&amp;BD1)="","",INDIRECT("部屋別名称_"&amp;BD1))</f>
        <v/>
      </c>
      <c r="BG7" s="404"/>
      <c r="BH7" s="404"/>
      <c r="BI7" s="404"/>
      <c r="BJ7" s="405"/>
      <c r="BM7" s="402" t="s">
        <v>374</v>
      </c>
      <c r="BN7" s="403"/>
      <c r="BO7" s="404" t="str" cm="1">
        <f t="array" aca="1" ref="BO7" ca="1">IF(INDIRECT("部屋別名称_"&amp;BM1)="","",INDIRECT("部屋別名称_"&amp;BM1))</f>
        <v/>
      </c>
      <c r="BP7" s="404"/>
      <c r="BQ7" s="404"/>
      <c r="BR7" s="404"/>
      <c r="BS7" s="405"/>
      <c r="BT7" s="102"/>
      <c r="BU7" s="102"/>
      <c r="BV7" s="402" t="s">
        <v>374</v>
      </c>
      <c r="BW7" s="403"/>
      <c r="BX7" s="404" t="str" cm="1">
        <f t="array" aca="1" ref="BX7" ca="1">IF(INDIRECT("部屋別名称_"&amp;BV1)="","",INDIRECT("部屋別名称_"&amp;BV1))</f>
        <v/>
      </c>
      <c r="BY7" s="404"/>
      <c r="BZ7" s="404"/>
      <c r="CA7" s="404"/>
      <c r="CB7" s="405"/>
      <c r="CE7" s="402" t="s">
        <v>374</v>
      </c>
      <c r="CF7" s="403"/>
      <c r="CG7" s="404" t="str" cm="1">
        <f t="array" aca="1" ref="CG7" ca="1">IF(INDIRECT("部屋別名称_"&amp;CE1)="","",INDIRECT("部屋別名称_"&amp;CE1))</f>
        <v/>
      </c>
      <c r="CH7" s="404"/>
      <c r="CI7" s="404"/>
      <c r="CJ7" s="404"/>
      <c r="CK7" s="405"/>
      <c r="CL7" s="102"/>
      <c r="CM7" s="102"/>
      <c r="CN7" s="402" t="s">
        <v>374</v>
      </c>
      <c r="CO7" s="403"/>
      <c r="CP7" s="404" t="str" cm="1">
        <f t="array" aca="1" ref="CP7" ca="1">IF(INDIRECT("部屋別名称_"&amp;CN1)="","",INDIRECT("部屋別名称_"&amp;CN1))</f>
        <v/>
      </c>
      <c r="CQ7" s="404"/>
      <c r="CR7" s="404"/>
      <c r="CS7" s="404"/>
      <c r="CT7" s="405"/>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45901</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45901</v>
      </c>
      <c r="L9" s="80"/>
      <c r="M9" s="81"/>
      <c r="N9" s="81"/>
      <c r="O9" s="82" t="str">
        <f ca="1">IF($K9="　","",IF(COUNT(L9:N9)=0,"-",SUM(L9:N9)))</f>
        <v>-</v>
      </c>
      <c r="P9" s="80"/>
      <c r="Q9" s="83" t="str">
        <f t="shared" ref="Q9:Q39" ca="1" si="3">IF($K9="　","",IF(COUNT(O9:P9)=0,"-",SUM(O9:P9)))</f>
        <v>-</v>
      </c>
      <c r="T9" s="76">
        <f t="shared" ref="T9:T39" ca="1" si="4">$B9</f>
        <v>45901</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45901</v>
      </c>
      <c r="AD9" s="110"/>
      <c r="AE9" s="111"/>
      <c r="AF9" s="112"/>
      <c r="AG9" s="113" t="str">
        <f ca="1">IF(AC9="　","",IF(COUNT(AD9:AF9)=0,"- ",SUM(AD9:AF9)))</f>
        <v xml:space="preserve">- </v>
      </c>
      <c r="AH9" s="114"/>
      <c r="AI9" s="115" t="str">
        <f ca="1">IF(AC9="　","",IF(COUNT(AG9:AH9)=0,"- ",SUM(AG9:AH9)))</f>
        <v xml:space="preserve">- </v>
      </c>
      <c r="AJ9" s="102"/>
      <c r="AK9" s="102"/>
      <c r="AL9" s="109">
        <f t="shared" ref="AL9:AL39" ca="1" si="8">$B9</f>
        <v>45901</v>
      </c>
      <c r="AM9" s="110"/>
      <c r="AN9" s="111"/>
      <c r="AO9" s="112"/>
      <c r="AP9" s="113" t="str">
        <f ca="1">IF(AL9="　","",IF(COUNT(AM9:AO9)=0,"- ",SUM(AM9:AO9)))</f>
        <v xml:space="preserve">- </v>
      </c>
      <c r="AQ9" s="114"/>
      <c r="AR9" s="115" t="str">
        <f ca="1">IF(AL9="　","",IF(COUNT(AP9:AQ9)=0,"- ",SUM(AP9:AQ9)))</f>
        <v xml:space="preserve">- </v>
      </c>
      <c r="AU9" s="109">
        <f ca="1">$B9</f>
        <v>45901</v>
      </c>
      <c r="AV9" s="110"/>
      <c r="AW9" s="111"/>
      <c r="AX9" s="112"/>
      <c r="AY9" s="113" t="str">
        <f ca="1">IF(AU9="　","",IF(COUNT(AV9:AX9)=0,"- ",SUM(AV9:AX9)))</f>
        <v xml:space="preserve">- </v>
      </c>
      <c r="AZ9" s="114"/>
      <c r="BA9" s="115" t="str">
        <f ca="1">IF(AU9="　","",IF(COUNT(AY9:AZ9)=0,"- ",SUM(AY9:AZ9)))</f>
        <v xml:space="preserve">- </v>
      </c>
      <c r="BB9" s="102"/>
      <c r="BC9" s="102"/>
      <c r="BD9" s="109">
        <f t="shared" ref="BD9:BD39" ca="1" si="9">$B9</f>
        <v>45901</v>
      </c>
      <c r="BE9" s="110"/>
      <c r="BF9" s="111"/>
      <c r="BG9" s="112"/>
      <c r="BH9" s="113" t="str">
        <f ca="1">IF(BD9="　","",IF(COUNT(BE9:BG9)=0,"- ",SUM(BE9:BG9)))</f>
        <v xml:space="preserve">- </v>
      </c>
      <c r="BI9" s="114"/>
      <c r="BJ9" s="115" t="str">
        <f ca="1">IF(BD9="　","",IF(COUNT(BH9:BI9)=0,"- ",SUM(BH9:BI9)))</f>
        <v xml:space="preserve">- </v>
      </c>
      <c r="BM9" s="109">
        <f ca="1">$B9</f>
        <v>45901</v>
      </c>
      <c r="BN9" s="110"/>
      <c r="BO9" s="111"/>
      <c r="BP9" s="112"/>
      <c r="BQ9" s="113" t="str">
        <f ca="1">IF(BM9="　","",IF(COUNT(BN9:BP9)=0,"- ",SUM(BN9:BP9)))</f>
        <v xml:space="preserve">- </v>
      </c>
      <c r="BR9" s="114"/>
      <c r="BS9" s="115" t="str">
        <f ca="1">IF(BM9="　","",IF(COUNT(BQ9:BR9)=0,"- ",SUM(BQ9:BR9)))</f>
        <v xml:space="preserve">- </v>
      </c>
      <c r="BT9" s="102"/>
      <c r="BU9" s="102"/>
      <c r="BV9" s="109">
        <f t="shared" ref="BV9:BV39" ca="1" si="10">$B9</f>
        <v>45901</v>
      </c>
      <c r="BW9" s="110"/>
      <c r="BX9" s="111"/>
      <c r="BY9" s="112"/>
      <c r="BZ9" s="113" t="str">
        <f ca="1">IF(BV9="　","",IF(COUNT(BW9:BY9)=0,"- ",SUM(BW9:BY9)))</f>
        <v xml:space="preserve">- </v>
      </c>
      <c r="CA9" s="114"/>
      <c r="CB9" s="115" t="str">
        <f ca="1">IF(BV9="　","",IF(COUNT(BZ9:CA9)=0,"- ",SUM(BZ9:CA9)))</f>
        <v xml:space="preserve">- </v>
      </c>
      <c r="CE9" s="109">
        <f ca="1">$B9</f>
        <v>45901</v>
      </c>
      <c r="CF9" s="110"/>
      <c r="CG9" s="111"/>
      <c r="CH9" s="112"/>
      <c r="CI9" s="113" t="str">
        <f ca="1">IF(CE9="　","",IF(COUNT(CF9:CH9)=0,"- ",SUM(CF9:CH9)))</f>
        <v xml:space="preserve">- </v>
      </c>
      <c r="CJ9" s="114"/>
      <c r="CK9" s="115" t="str">
        <f ca="1">IF(CE9="　","",IF(COUNT(CI9:CJ9)=0,"- ",SUM(CI9:CJ9)))</f>
        <v xml:space="preserve">- </v>
      </c>
      <c r="CL9" s="102"/>
      <c r="CM9" s="102"/>
      <c r="CN9" s="109">
        <f t="shared" ref="CN9:CN39" ca="1" si="11">$B9</f>
        <v>45901</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45902</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45902</v>
      </c>
      <c r="L10" s="84"/>
      <c r="M10" s="85"/>
      <c r="N10" s="85"/>
      <c r="O10" s="86" t="str">
        <f t="shared" ref="O10:O39" ca="1" si="13">IF($K10="　","",IF(COUNT(L10:N10)=0,"-",SUM(L10:N10)))</f>
        <v>-</v>
      </c>
      <c r="P10" s="84"/>
      <c r="Q10" s="87" t="str">
        <f t="shared" ca="1" si="3"/>
        <v>-</v>
      </c>
      <c r="T10" s="77">
        <f t="shared" ca="1" si="4"/>
        <v>45902</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45902</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45902</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45902</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45902</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45902</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45902</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45902</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45902</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45903</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45903</v>
      </c>
      <c r="L11" s="88"/>
      <c r="M11" s="89"/>
      <c r="N11" s="89"/>
      <c r="O11" s="90" t="str">
        <f t="shared" ca="1" si="13"/>
        <v>-</v>
      </c>
      <c r="P11" s="88"/>
      <c r="Q11" s="91" t="str">
        <f t="shared" ca="1" si="3"/>
        <v>-</v>
      </c>
      <c r="T11" s="78">
        <f t="shared" ca="1" si="4"/>
        <v>45903</v>
      </c>
      <c r="U11" s="90" t="str">
        <f t="shared" ca="1" si="14"/>
        <v>-</v>
      </c>
      <c r="V11" s="141" t="str">
        <f t="shared" ca="1" si="5"/>
        <v>-</v>
      </c>
      <c r="W11" s="141" t="str">
        <f t="shared" ca="1" si="5"/>
        <v>-</v>
      </c>
      <c r="X11" s="90" t="str">
        <f t="shared" ca="1" si="15"/>
        <v>-</v>
      </c>
      <c r="Y11" s="90" t="str">
        <f t="shared" ca="1" si="6"/>
        <v>-</v>
      </c>
      <c r="Z11" s="91" t="str">
        <f t="shared" ca="1" si="7"/>
        <v>-</v>
      </c>
      <c r="AC11" s="122">
        <f t="shared" ca="1" si="16"/>
        <v>45903</v>
      </c>
      <c r="AD11" s="123"/>
      <c r="AE11" s="124"/>
      <c r="AF11" s="125"/>
      <c r="AG11" s="115" t="str">
        <f t="shared" ca="1" si="17"/>
        <v xml:space="preserve">- </v>
      </c>
      <c r="AH11" s="126"/>
      <c r="AI11" s="115" t="str">
        <f t="shared" ca="1" si="18"/>
        <v xml:space="preserve">- </v>
      </c>
      <c r="AJ11" s="102"/>
      <c r="AK11" s="102"/>
      <c r="AL11" s="122">
        <f t="shared" ca="1" si="8"/>
        <v>45903</v>
      </c>
      <c r="AM11" s="123"/>
      <c r="AN11" s="124"/>
      <c r="AO11" s="125"/>
      <c r="AP11" s="115" t="str">
        <f t="shared" ca="1" si="19"/>
        <v xml:space="preserve">- </v>
      </c>
      <c r="AQ11" s="126"/>
      <c r="AR11" s="115" t="str">
        <f t="shared" ca="1" si="20"/>
        <v xml:space="preserve">- </v>
      </c>
      <c r="AU11" s="122">
        <f t="shared" ca="1" si="21"/>
        <v>45903</v>
      </c>
      <c r="AV11" s="123"/>
      <c r="AW11" s="124"/>
      <c r="AX11" s="125"/>
      <c r="AY11" s="115" t="str">
        <f t="shared" ca="1" si="22"/>
        <v xml:space="preserve">- </v>
      </c>
      <c r="AZ11" s="126"/>
      <c r="BA11" s="115" t="str">
        <f t="shared" ca="1" si="23"/>
        <v xml:space="preserve">- </v>
      </c>
      <c r="BB11" s="102"/>
      <c r="BC11" s="102"/>
      <c r="BD11" s="122">
        <f t="shared" ca="1" si="9"/>
        <v>45903</v>
      </c>
      <c r="BE11" s="123"/>
      <c r="BF11" s="124"/>
      <c r="BG11" s="125"/>
      <c r="BH11" s="115" t="str">
        <f t="shared" ca="1" si="24"/>
        <v xml:space="preserve">- </v>
      </c>
      <c r="BI11" s="126"/>
      <c r="BJ11" s="115" t="str">
        <f t="shared" ca="1" si="25"/>
        <v xml:space="preserve">- </v>
      </c>
      <c r="BM11" s="122">
        <f t="shared" ca="1" si="26"/>
        <v>45903</v>
      </c>
      <c r="BN11" s="123"/>
      <c r="BO11" s="124"/>
      <c r="BP11" s="125"/>
      <c r="BQ11" s="115" t="str">
        <f t="shared" ca="1" si="27"/>
        <v xml:space="preserve">- </v>
      </c>
      <c r="BR11" s="126"/>
      <c r="BS11" s="115" t="str">
        <f t="shared" ca="1" si="28"/>
        <v xml:space="preserve">- </v>
      </c>
      <c r="BT11" s="102"/>
      <c r="BU11" s="102"/>
      <c r="BV11" s="122">
        <f t="shared" ca="1" si="10"/>
        <v>45903</v>
      </c>
      <c r="BW11" s="123"/>
      <c r="BX11" s="124"/>
      <c r="BY11" s="125"/>
      <c r="BZ11" s="115" t="str">
        <f t="shared" ca="1" si="29"/>
        <v xml:space="preserve">- </v>
      </c>
      <c r="CA11" s="126"/>
      <c r="CB11" s="115" t="str">
        <f t="shared" ca="1" si="30"/>
        <v xml:space="preserve">- </v>
      </c>
      <c r="CE11" s="122">
        <f t="shared" ca="1" si="31"/>
        <v>45903</v>
      </c>
      <c r="CF11" s="123"/>
      <c r="CG11" s="124"/>
      <c r="CH11" s="125"/>
      <c r="CI11" s="115" t="str">
        <f t="shared" ca="1" si="32"/>
        <v xml:space="preserve">- </v>
      </c>
      <c r="CJ11" s="126"/>
      <c r="CK11" s="115" t="str">
        <f t="shared" ca="1" si="33"/>
        <v xml:space="preserve">- </v>
      </c>
      <c r="CL11" s="102"/>
      <c r="CM11" s="102"/>
      <c r="CN11" s="122">
        <f t="shared" ca="1" si="11"/>
        <v>45903</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45904</v>
      </c>
      <c r="C12" s="59" t="str">
        <f t="shared" ca="1" si="12"/>
        <v>-</v>
      </c>
      <c r="D12" s="60" t="str">
        <f t="shared" ca="1" si="0"/>
        <v>-</v>
      </c>
      <c r="E12" s="61" t="str">
        <f t="shared" ca="1" si="0"/>
        <v>-</v>
      </c>
      <c r="F12" s="62" t="str">
        <f t="shared" ca="1" si="37"/>
        <v>-</v>
      </c>
      <c r="G12" s="62" t="str">
        <f t="shared" ca="1" si="1"/>
        <v>-</v>
      </c>
      <c r="H12" s="63" t="str">
        <f t="shared" ca="1" si="38"/>
        <v>-</v>
      </c>
      <c r="K12" s="77">
        <f t="shared" ca="1" si="2"/>
        <v>45904</v>
      </c>
      <c r="L12" s="84"/>
      <c r="M12" s="85"/>
      <c r="N12" s="85"/>
      <c r="O12" s="86" t="str">
        <f t="shared" ca="1" si="13"/>
        <v>-</v>
      </c>
      <c r="P12" s="84"/>
      <c r="Q12" s="87" t="str">
        <f t="shared" ca="1" si="3"/>
        <v>-</v>
      </c>
      <c r="T12" s="77">
        <f t="shared" ca="1" si="4"/>
        <v>45904</v>
      </c>
      <c r="U12" s="86" t="str">
        <f t="shared" ca="1" si="14"/>
        <v>-</v>
      </c>
      <c r="V12" s="140" t="str">
        <f t="shared" ca="1" si="5"/>
        <v>-</v>
      </c>
      <c r="W12" s="140" t="str">
        <f t="shared" ca="1" si="5"/>
        <v>-</v>
      </c>
      <c r="X12" s="86" t="str">
        <f t="shared" ca="1" si="15"/>
        <v>-</v>
      </c>
      <c r="Y12" s="86" t="str">
        <f t="shared" ca="1" si="6"/>
        <v>-</v>
      </c>
      <c r="Z12" s="87" t="str">
        <f t="shared" ca="1" si="7"/>
        <v>-</v>
      </c>
      <c r="AC12" s="116">
        <f t="shared" ca="1" si="16"/>
        <v>45904</v>
      </c>
      <c r="AD12" s="117"/>
      <c r="AE12" s="118"/>
      <c r="AF12" s="119"/>
      <c r="AG12" s="120" t="str">
        <f t="shared" ca="1" si="17"/>
        <v xml:space="preserve">- </v>
      </c>
      <c r="AH12" s="121"/>
      <c r="AI12" s="120" t="str">
        <f t="shared" ca="1" si="18"/>
        <v xml:space="preserve">- </v>
      </c>
      <c r="AJ12" s="102"/>
      <c r="AK12" s="102"/>
      <c r="AL12" s="116">
        <f t="shared" ca="1" si="8"/>
        <v>45904</v>
      </c>
      <c r="AM12" s="117"/>
      <c r="AN12" s="118"/>
      <c r="AO12" s="119"/>
      <c r="AP12" s="120" t="str">
        <f t="shared" ca="1" si="19"/>
        <v xml:space="preserve">- </v>
      </c>
      <c r="AQ12" s="121"/>
      <c r="AR12" s="120" t="str">
        <f t="shared" ca="1" si="20"/>
        <v xml:space="preserve">- </v>
      </c>
      <c r="AU12" s="116">
        <f t="shared" ca="1" si="21"/>
        <v>45904</v>
      </c>
      <c r="AV12" s="117"/>
      <c r="AW12" s="118"/>
      <c r="AX12" s="119"/>
      <c r="AY12" s="120" t="str">
        <f t="shared" ca="1" si="22"/>
        <v xml:space="preserve">- </v>
      </c>
      <c r="AZ12" s="121"/>
      <c r="BA12" s="120" t="str">
        <f t="shared" ca="1" si="23"/>
        <v xml:space="preserve">- </v>
      </c>
      <c r="BB12" s="102"/>
      <c r="BC12" s="102"/>
      <c r="BD12" s="116">
        <f t="shared" ca="1" si="9"/>
        <v>45904</v>
      </c>
      <c r="BE12" s="117"/>
      <c r="BF12" s="118"/>
      <c r="BG12" s="119"/>
      <c r="BH12" s="120" t="str">
        <f t="shared" ca="1" si="24"/>
        <v xml:space="preserve">- </v>
      </c>
      <c r="BI12" s="121"/>
      <c r="BJ12" s="120" t="str">
        <f t="shared" ca="1" si="25"/>
        <v xml:space="preserve">- </v>
      </c>
      <c r="BM12" s="116">
        <f t="shared" ca="1" si="26"/>
        <v>45904</v>
      </c>
      <c r="BN12" s="117"/>
      <c r="BO12" s="118"/>
      <c r="BP12" s="119"/>
      <c r="BQ12" s="120" t="str">
        <f t="shared" ca="1" si="27"/>
        <v xml:space="preserve">- </v>
      </c>
      <c r="BR12" s="121"/>
      <c r="BS12" s="120" t="str">
        <f t="shared" ca="1" si="28"/>
        <v xml:space="preserve">- </v>
      </c>
      <c r="BT12" s="102"/>
      <c r="BU12" s="102"/>
      <c r="BV12" s="116">
        <f t="shared" ca="1" si="10"/>
        <v>45904</v>
      </c>
      <c r="BW12" s="117"/>
      <c r="BX12" s="118"/>
      <c r="BY12" s="119"/>
      <c r="BZ12" s="120" t="str">
        <f t="shared" ca="1" si="29"/>
        <v xml:space="preserve">- </v>
      </c>
      <c r="CA12" s="121"/>
      <c r="CB12" s="120" t="str">
        <f t="shared" ca="1" si="30"/>
        <v xml:space="preserve">- </v>
      </c>
      <c r="CE12" s="116">
        <f t="shared" ca="1" si="31"/>
        <v>45904</v>
      </c>
      <c r="CF12" s="117"/>
      <c r="CG12" s="118"/>
      <c r="CH12" s="119"/>
      <c r="CI12" s="120" t="str">
        <f t="shared" ca="1" si="32"/>
        <v xml:space="preserve">- </v>
      </c>
      <c r="CJ12" s="121"/>
      <c r="CK12" s="120" t="str">
        <f t="shared" ca="1" si="33"/>
        <v xml:space="preserve">- </v>
      </c>
      <c r="CL12" s="102"/>
      <c r="CM12" s="102"/>
      <c r="CN12" s="116">
        <f t="shared" ca="1" si="11"/>
        <v>45904</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45905</v>
      </c>
      <c r="C13" s="59" t="str">
        <f t="shared" ca="1" si="12"/>
        <v>-</v>
      </c>
      <c r="D13" s="60" t="str">
        <f t="shared" ca="1" si="0"/>
        <v>-</v>
      </c>
      <c r="E13" s="61" t="str">
        <f t="shared" ca="1" si="0"/>
        <v>-</v>
      </c>
      <c r="F13" s="62" t="str">
        <f t="shared" ca="1" si="37"/>
        <v>-</v>
      </c>
      <c r="G13" s="62" t="str">
        <f t="shared" ca="1" si="1"/>
        <v>-</v>
      </c>
      <c r="H13" s="63" t="str">
        <f t="shared" ca="1" si="38"/>
        <v>-</v>
      </c>
      <c r="K13" s="78">
        <f t="shared" ca="1" si="2"/>
        <v>45905</v>
      </c>
      <c r="L13" s="88"/>
      <c r="M13" s="89"/>
      <c r="N13" s="89"/>
      <c r="O13" s="90" t="str">
        <f t="shared" ca="1" si="13"/>
        <v>-</v>
      </c>
      <c r="P13" s="88"/>
      <c r="Q13" s="91" t="str">
        <f t="shared" ca="1" si="3"/>
        <v>-</v>
      </c>
      <c r="T13" s="78">
        <f t="shared" ca="1" si="4"/>
        <v>45905</v>
      </c>
      <c r="U13" s="90" t="str">
        <f t="shared" ca="1" si="14"/>
        <v>-</v>
      </c>
      <c r="V13" s="141" t="str">
        <f t="shared" ca="1" si="5"/>
        <v>-</v>
      </c>
      <c r="W13" s="141" t="str">
        <f t="shared" ca="1" si="5"/>
        <v>-</v>
      </c>
      <c r="X13" s="90" t="str">
        <f t="shared" ca="1" si="15"/>
        <v>-</v>
      </c>
      <c r="Y13" s="90" t="str">
        <f t="shared" ca="1" si="6"/>
        <v>-</v>
      </c>
      <c r="Z13" s="91" t="str">
        <f t="shared" ca="1" si="7"/>
        <v>-</v>
      </c>
      <c r="AC13" s="122">
        <f t="shared" ca="1" si="16"/>
        <v>45905</v>
      </c>
      <c r="AD13" s="123"/>
      <c r="AE13" s="124"/>
      <c r="AF13" s="125"/>
      <c r="AG13" s="115" t="str">
        <f t="shared" ca="1" si="17"/>
        <v xml:space="preserve">- </v>
      </c>
      <c r="AH13" s="126"/>
      <c r="AI13" s="115" t="str">
        <f t="shared" ca="1" si="18"/>
        <v xml:space="preserve">- </v>
      </c>
      <c r="AJ13" s="102"/>
      <c r="AK13" s="102"/>
      <c r="AL13" s="122">
        <f t="shared" ca="1" si="8"/>
        <v>45905</v>
      </c>
      <c r="AM13" s="123"/>
      <c r="AN13" s="124"/>
      <c r="AO13" s="125"/>
      <c r="AP13" s="115" t="str">
        <f t="shared" ca="1" si="19"/>
        <v xml:space="preserve">- </v>
      </c>
      <c r="AQ13" s="126"/>
      <c r="AR13" s="115" t="str">
        <f t="shared" ca="1" si="20"/>
        <v xml:space="preserve">- </v>
      </c>
      <c r="AU13" s="122">
        <f t="shared" ca="1" si="21"/>
        <v>45905</v>
      </c>
      <c r="AV13" s="123"/>
      <c r="AW13" s="124"/>
      <c r="AX13" s="125"/>
      <c r="AY13" s="115" t="str">
        <f t="shared" ca="1" si="22"/>
        <v xml:space="preserve">- </v>
      </c>
      <c r="AZ13" s="126"/>
      <c r="BA13" s="115" t="str">
        <f t="shared" ca="1" si="23"/>
        <v xml:space="preserve">- </v>
      </c>
      <c r="BB13" s="102"/>
      <c r="BC13" s="102"/>
      <c r="BD13" s="122">
        <f t="shared" ca="1" si="9"/>
        <v>45905</v>
      </c>
      <c r="BE13" s="123"/>
      <c r="BF13" s="124"/>
      <c r="BG13" s="125"/>
      <c r="BH13" s="115" t="str">
        <f t="shared" ca="1" si="24"/>
        <v xml:space="preserve">- </v>
      </c>
      <c r="BI13" s="126"/>
      <c r="BJ13" s="115" t="str">
        <f t="shared" ca="1" si="25"/>
        <v xml:space="preserve">- </v>
      </c>
      <c r="BM13" s="122">
        <f t="shared" ca="1" si="26"/>
        <v>45905</v>
      </c>
      <c r="BN13" s="123"/>
      <c r="BO13" s="124"/>
      <c r="BP13" s="125"/>
      <c r="BQ13" s="115" t="str">
        <f t="shared" ca="1" si="27"/>
        <v xml:space="preserve">- </v>
      </c>
      <c r="BR13" s="126"/>
      <c r="BS13" s="115" t="str">
        <f t="shared" ca="1" si="28"/>
        <v xml:space="preserve">- </v>
      </c>
      <c r="BT13" s="102"/>
      <c r="BU13" s="102"/>
      <c r="BV13" s="122">
        <f t="shared" ca="1" si="10"/>
        <v>45905</v>
      </c>
      <c r="BW13" s="123"/>
      <c r="BX13" s="124"/>
      <c r="BY13" s="125"/>
      <c r="BZ13" s="115" t="str">
        <f t="shared" ca="1" si="29"/>
        <v xml:space="preserve">- </v>
      </c>
      <c r="CA13" s="126"/>
      <c r="CB13" s="115" t="str">
        <f t="shared" ca="1" si="30"/>
        <v xml:space="preserve">- </v>
      </c>
      <c r="CE13" s="122">
        <f t="shared" ca="1" si="31"/>
        <v>45905</v>
      </c>
      <c r="CF13" s="123"/>
      <c r="CG13" s="124"/>
      <c r="CH13" s="125"/>
      <c r="CI13" s="115" t="str">
        <f t="shared" ca="1" si="32"/>
        <v xml:space="preserve">- </v>
      </c>
      <c r="CJ13" s="126"/>
      <c r="CK13" s="115" t="str">
        <f t="shared" ca="1" si="33"/>
        <v xml:space="preserve">- </v>
      </c>
      <c r="CL13" s="102"/>
      <c r="CM13" s="102"/>
      <c r="CN13" s="122">
        <f t="shared" ca="1" si="11"/>
        <v>45905</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45906</v>
      </c>
      <c r="C14" s="59" t="str">
        <f t="shared" ca="1" si="12"/>
        <v>-</v>
      </c>
      <c r="D14" s="60" t="str">
        <f t="shared" ca="1" si="0"/>
        <v>-</v>
      </c>
      <c r="E14" s="61" t="str">
        <f t="shared" ca="1" si="0"/>
        <v>-</v>
      </c>
      <c r="F14" s="62" t="str">
        <f t="shared" ca="1" si="37"/>
        <v>-</v>
      </c>
      <c r="G14" s="62" t="str">
        <f t="shared" ca="1" si="1"/>
        <v>-</v>
      </c>
      <c r="H14" s="63" t="str">
        <f t="shared" ca="1" si="38"/>
        <v>-</v>
      </c>
      <c r="K14" s="77">
        <f t="shared" ca="1" si="2"/>
        <v>45906</v>
      </c>
      <c r="L14" s="84"/>
      <c r="M14" s="85"/>
      <c r="N14" s="85"/>
      <c r="O14" s="86" t="str">
        <f t="shared" ca="1" si="13"/>
        <v>-</v>
      </c>
      <c r="P14" s="84"/>
      <c r="Q14" s="87" t="str">
        <f t="shared" ca="1" si="3"/>
        <v>-</v>
      </c>
      <c r="T14" s="77">
        <f t="shared" ca="1" si="4"/>
        <v>45906</v>
      </c>
      <c r="U14" s="86" t="str">
        <f t="shared" ca="1" si="14"/>
        <v>-</v>
      </c>
      <c r="V14" s="140" t="str">
        <f t="shared" ca="1" si="5"/>
        <v>-</v>
      </c>
      <c r="W14" s="140" t="str">
        <f t="shared" ca="1" si="5"/>
        <v>-</v>
      </c>
      <c r="X14" s="86" t="str">
        <f t="shared" ca="1" si="15"/>
        <v>-</v>
      </c>
      <c r="Y14" s="86" t="str">
        <f t="shared" ca="1" si="6"/>
        <v>-</v>
      </c>
      <c r="Z14" s="87" t="str">
        <f t="shared" ca="1" si="7"/>
        <v>-</v>
      </c>
      <c r="AC14" s="116">
        <f t="shared" ca="1" si="16"/>
        <v>45906</v>
      </c>
      <c r="AD14" s="117"/>
      <c r="AE14" s="118"/>
      <c r="AF14" s="119"/>
      <c r="AG14" s="120" t="str">
        <f t="shared" ca="1" si="17"/>
        <v xml:space="preserve">- </v>
      </c>
      <c r="AH14" s="121"/>
      <c r="AI14" s="120" t="str">
        <f t="shared" ca="1" si="18"/>
        <v xml:space="preserve">- </v>
      </c>
      <c r="AJ14" s="102"/>
      <c r="AK14" s="102"/>
      <c r="AL14" s="116">
        <f t="shared" ca="1" si="8"/>
        <v>45906</v>
      </c>
      <c r="AM14" s="117"/>
      <c r="AN14" s="118"/>
      <c r="AO14" s="119"/>
      <c r="AP14" s="120" t="str">
        <f t="shared" ca="1" si="19"/>
        <v xml:space="preserve">- </v>
      </c>
      <c r="AQ14" s="121"/>
      <c r="AR14" s="120" t="str">
        <f t="shared" ca="1" si="20"/>
        <v xml:space="preserve">- </v>
      </c>
      <c r="AU14" s="116">
        <f t="shared" ca="1" si="21"/>
        <v>45906</v>
      </c>
      <c r="AV14" s="117"/>
      <c r="AW14" s="118"/>
      <c r="AX14" s="119"/>
      <c r="AY14" s="120" t="str">
        <f t="shared" ca="1" si="22"/>
        <v xml:space="preserve">- </v>
      </c>
      <c r="AZ14" s="121"/>
      <c r="BA14" s="120" t="str">
        <f t="shared" ca="1" si="23"/>
        <v xml:space="preserve">- </v>
      </c>
      <c r="BB14" s="102"/>
      <c r="BC14" s="102"/>
      <c r="BD14" s="116">
        <f t="shared" ca="1" si="9"/>
        <v>45906</v>
      </c>
      <c r="BE14" s="117"/>
      <c r="BF14" s="118"/>
      <c r="BG14" s="119"/>
      <c r="BH14" s="120" t="str">
        <f t="shared" ca="1" si="24"/>
        <v xml:space="preserve">- </v>
      </c>
      <c r="BI14" s="121"/>
      <c r="BJ14" s="120" t="str">
        <f t="shared" ca="1" si="25"/>
        <v xml:space="preserve">- </v>
      </c>
      <c r="BM14" s="116">
        <f t="shared" ca="1" si="26"/>
        <v>45906</v>
      </c>
      <c r="BN14" s="117"/>
      <c r="BO14" s="118"/>
      <c r="BP14" s="119"/>
      <c r="BQ14" s="120" t="str">
        <f t="shared" ca="1" si="27"/>
        <v xml:space="preserve">- </v>
      </c>
      <c r="BR14" s="121"/>
      <c r="BS14" s="120" t="str">
        <f t="shared" ca="1" si="28"/>
        <v xml:space="preserve">- </v>
      </c>
      <c r="BT14" s="102"/>
      <c r="BU14" s="102"/>
      <c r="BV14" s="116">
        <f t="shared" ca="1" si="10"/>
        <v>45906</v>
      </c>
      <c r="BW14" s="117"/>
      <c r="BX14" s="118"/>
      <c r="BY14" s="119"/>
      <c r="BZ14" s="120" t="str">
        <f t="shared" ca="1" si="29"/>
        <v xml:space="preserve">- </v>
      </c>
      <c r="CA14" s="121"/>
      <c r="CB14" s="120" t="str">
        <f t="shared" ca="1" si="30"/>
        <v xml:space="preserve">- </v>
      </c>
      <c r="CE14" s="116">
        <f t="shared" ca="1" si="31"/>
        <v>45906</v>
      </c>
      <c r="CF14" s="117"/>
      <c r="CG14" s="118"/>
      <c r="CH14" s="119"/>
      <c r="CI14" s="120" t="str">
        <f t="shared" ca="1" si="32"/>
        <v xml:space="preserve">- </v>
      </c>
      <c r="CJ14" s="121"/>
      <c r="CK14" s="120" t="str">
        <f t="shared" ca="1" si="33"/>
        <v xml:space="preserve">- </v>
      </c>
      <c r="CL14" s="102"/>
      <c r="CM14" s="102"/>
      <c r="CN14" s="116">
        <f t="shared" ca="1" si="11"/>
        <v>45906</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45907</v>
      </c>
      <c r="C15" s="59" t="str">
        <f t="shared" ca="1" si="12"/>
        <v>-</v>
      </c>
      <c r="D15" s="60" t="str">
        <f t="shared" ca="1" si="0"/>
        <v>-</v>
      </c>
      <c r="E15" s="61" t="str">
        <f t="shared" ca="1" si="0"/>
        <v>-</v>
      </c>
      <c r="F15" s="62" t="str">
        <f t="shared" ca="1" si="37"/>
        <v>-</v>
      </c>
      <c r="G15" s="62" t="str">
        <f t="shared" ca="1" si="1"/>
        <v>-</v>
      </c>
      <c r="H15" s="63" t="str">
        <f t="shared" ca="1" si="38"/>
        <v>-</v>
      </c>
      <c r="K15" s="78">
        <f t="shared" ca="1" si="2"/>
        <v>45907</v>
      </c>
      <c r="L15" s="88"/>
      <c r="M15" s="89"/>
      <c r="N15" s="89"/>
      <c r="O15" s="90" t="str">
        <f t="shared" ca="1" si="13"/>
        <v>-</v>
      </c>
      <c r="P15" s="88"/>
      <c r="Q15" s="91" t="str">
        <f t="shared" ca="1" si="3"/>
        <v>-</v>
      </c>
      <c r="T15" s="78">
        <f t="shared" ca="1" si="4"/>
        <v>45907</v>
      </c>
      <c r="U15" s="90" t="str">
        <f t="shared" ca="1" si="14"/>
        <v>-</v>
      </c>
      <c r="V15" s="141" t="str">
        <f t="shared" ca="1" si="5"/>
        <v>-</v>
      </c>
      <c r="W15" s="141" t="str">
        <f t="shared" ca="1" si="5"/>
        <v>-</v>
      </c>
      <c r="X15" s="90" t="str">
        <f t="shared" ca="1" si="15"/>
        <v>-</v>
      </c>
      <c r="Y15" s="90" t="str">
        <f t="shared" ca="1" si="6"/>
        <v>-</v>
      </c>
      <c r="Z15" s="91" t="str">
        <f t="shared" ca="1" si="7"/>
        <v>-</v>
      </c>
      <c r="AC15" s="122">
        <f t="shared" ca="1" si="16"/>
        <v>45907</v>
      </c>
      <c r="AD15" s="123"/>
      <c r="AE15" s="124"/>
      <c r="AF15" s="125"/>
      <c r="AG15" s="115" t="str">
        <f t="shared" ca="1" si="17"/>
        <v xml:space="preserve">- </v>
      </c>
      <c r="AH15" s="126"/>
      <c r="AI15" s="115" t="str">
        <f t="shared" ca="1" si="18"/>
        <v xml:space="preserve">- </v>
      </c>
      <c r="AJ15" s="102"/>
      <c r="AK15" s="102"/>
      <c r="AL15" s="122">
        <f t="shared" ca="1" si="8"/>
        <v>45907</v>
      </c>
      <c r="AM15" s="123"/>
      <c r="AN15" s="124"/>
      <c r="AO15" s="125"/>
      <c r="AP15" s="115" t="str">
        <f t="shared" ca="1" si="19"/>
        <v xml:space="preserve">- </v>
      </c>
      <c r="AQ15" s="126"/>
      <c r="AR15" s="115" t="str">
        <f t="shared" ca="1" si="20"/>
        <v xml:space="preserve">- </v>
      </c>
      <c r="AU15" s="122">
        <f t="shared" ca="1" si="21"/>
        <v>45907</v>
      </c>
      <c r="AV15" s="123"/>
      <c r="AW15" s="124"/>
      <c r="AX15" s="125"/>
      <c r="AY15" s="115" t="str">
        <f t="shared" ca="1" si="22"/>
        <v xml:space="preserve">- </v>
      </c>
      <c r="AZ15" s="126"/>
      <c r="BA15" s="115" t="str">
        <f t="shared" ca="1" si="23"/>
        <v xml:space="preserve">- </v>
      </c>
      <c r="BB15" s="102"/>
      <c r="BC15" s="102"/>
      <c r="BD15" s="122">
        <f t="shared" ca="1" si="9"/>
        <v>45907</v>
      </c>
      <c r="BE15" s="123"/>
      <c r="BF15" s="124"/>
      <c r="BG15" s="125"/>
      <c r="BH15" s="115" t="str">
        <f t="shared" ca="1" si="24"/>
        <v xml:space="preserve">- </v>
      </c>
      <c r="BI15" s="126"/>
      <c r="BJ15" s="115" t="str">
        <f t="shared" ca="1" si="25"/>
        <v xml:space="preserve">- </v>
      </c>
      <c r="BM15" s="122">
        <f t="shared" ca="1" si="26"/>
        <v>45907</v>
      </c>
      <c r="BN15" s="123"/>
      <c r="BO15" s="124"/>
      <c r="BP15" s="125"/>
      <c r="BQ15" s="115" t="str">
        <f t="shared" ca="1" si="27"/>
        <v xml:space="preserve">- </v>
      </c>
      <c r="BR15" s="126"/>
      <c r="BS15" s="115" t="str">
        <f t="shared" ca="1" si="28"/>
        <v xml:space="preserve">- </v>
      </c>
      <c r="BT15" s="102"/>
      <c r="BU15" s="102"/>
      <c r="BV15" s="122">
        <f t="shared" ca="1" si="10"/>
        <v>45907</v>
      </c>
      <c r="BW15" s="123"/>
      <c r="BX15" s="124"/>
      <c r="BY15" s="125"/>
      <c r="BZ15" s="115" t="str">
        <f t="shared" ca="1" si="29"/>
        <v xml:space="preserve">- </v>
      </c>
      <c r="CA15" s="126"/>
      <c r="CB15" s="115" t="str">
        <f t="shared" ca="1" si="30"/>
        <v xml:space="preserve">- </v>
      </c>
      <c r="CE15" s="122">
        <f t="shared" ca="1" si="31"/>
        <v>45907</v>
      </c>
      <c r="CF15" s="123"/>
      <c r="CG15" s="124"/>
      <c r="CH15" s="125"/>
      <c r="CI15" s="115" t="str">
        <f t="shared" ca="1" si="32"/>
        <v xml:space="preserve">- </v>
      </c>
      <c r="CJ15" s="126"/>
      <c r="CK15" s="115" t="str">
        <f t="shared" ca="1" si="33"/>
        <v xml:space="preserve">- </v>
      </c>
      <c r="CL15" s="102"/>
      <c r="CM15" s="102"/>
      <c r="CN15" s="122">
        <f t="shared" ca="1" si="11"/>
        <v>45907</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45908</v>
      </c>
      <c r="C16" s="59" t="str">
        <f t="shared" ca="1" si="12"/>
        <v>-</v>
      </c>
      <c r="D16" s="60" t="str">
        <f t="shared" ca="1" si="0"/>
        <v>-</v>
      </c>
      <c r="E16" s="61" t="str">
        <f t="shared" ca="1" si="0"/>
        <v>-</v>
      </c>
      <c r="F16" s="62" t="str">
        <f t="shared" ca="1" si="37"/>
        <v>-</v>
      </c>
      <c r="G16" s="62" t="str">
        <f t="shared" ca="1" si="1"/>
        <v>-</v>
      </c>
      <c r="H16" s="63" t="str">
        <f t="shared" ca="1" si="38"/>
        <v>-</v>
      </c>
      <c r="K16" s="77">
        <f t="shared" ca="1" si="2"/>
        <v>45908</v>
      </c>
      <c r="L16" s="84"/>
      <c r="M16" s="85"/>
      <c r="N16" s="85"/>
      <c r="O16" s="86" t="str">
        <f t="shared" ca="1" si="13"/>
        <v>-</v>
      </c>
      <c r="P16" s="84"/>
      <c r="Q16" s="87" t="str">
        <f t="shared" ca="1" si="3"/>
        <v>-</v>
      </c>
      <c r="T16" s="77">
        <f t="shared" ca="1" si="4"/>
        <v>45908</v>
      </c>
      <c r="U16" s="86" t="str">
        <f t="shared" ca="1" si="14"/>
        <v>-</v>
      </c>
      <c r="V16" s="140" t="str">
        <f t="shared" ca="1" si="5"/>
        <v>-</v>
      </c>
      <c r="W16" s="140" t="str">
        <f t="shared" ca="1" si="5"/>
        <v>-</v>
      </c>
      <c r="X16" s="86" t="str">
        <f t="shared" ca="1" si="15"/>
        <v>-</v>
      </c>
      <c r="Y16" s="86" t="str">
        <f t="shared" ca="1" si="6"/>
        <v>-</v>
      </c>
      <c r="Z16" s="87" t="str">
        <f t="shared" ca="1" si="7"/>
        <v>-</v>
      </c>
      <c r="AC16" s="116">
        <f t="shared" ca="1" si="16"/>
        <v>45908</v>
      </c>
      <c r="AD16" s="117"/>
      <c r="AE16" s="118"/>
      <c r="AF16" s="119"/>
      <c r="AG16" s="120" t="str">
        <f t="shared" ca="1" si="17"/>
        <v xml:space="preserve">- </v>
      </c>
      <c r="AH16" s="121"/>
      <c r="AI16" s="120" t="str">
        <f t="shared" ca="1" si="18"/>
        <v xml:space="preserve">- </v>
      </c>
      <c r="AJ16" s="102"/>
      <c r="AK16" s="102"/>
      <c r="AL16" s="116">
        <f t="shared" ca="1" si="8"/>
        <v>45908</v>
      </c>
      <c r="AM16" s="117"/>
      <c r="AN16" s="118"/>
      <c r="AO16" s="119"/>
      <c r="AP16" s="120" t="str">
        <f t="shared" ca="1" si="19"/>
        <v xml:space="preserve">- </v>
      </c>
      <c r="AQ16" s="121"/>
      <c r="AR16" s="120" t="str">
        <f t="shared" ca="1" si="20"/>
        <v xml:space="preserve">- </v>
      </c>
      <c r="AU16" s="116">
        <f t="shared" ca="1" si="21"/>
        <v>45908</v>
      </c>
      <c r="AV16" s="117"/>
      <c r="AW16" s="118"/>
      <c r="AX16" s="119"/>
      <c r="AY16" s="120" t="str">
        <f t="shared" ca="1" si="22"/>
        <v xml:space="preserve">- </v>
      </c>
      <c r="AZ16" s="121"/>
      <c r="BA16" s="120" t="str">
        <f t="shared" ca="1" si="23"/>
        <v xml:space="preserve">- </v>
      </c>
      <c r="BB16" s="102"/>
      <c r="BC16" s="102"/>
      <c r="BD16" s="116">
        <f t="shared" ca="1" si="9"/>
        <v>45908</v>
      </c>
      <c r="BE16" s="117"/>
      <c r="BF16" s="118"/>
      <c r="BG16" s="119"/>
      <c r="BH16" s="120" t="str">
        <f t="shared" ca="1" si="24"/>
        <v xml:space="preserve">- </v>
      </c>
      <c r="BI16" s="121"/>
      <c r="BJ16" s="120" t="str">
        <f t="shared" ca="1" si="25"/>
        <v xml:space="preserve">- </v>
      </c>
      <c r="BM16" s="116">
        <f t="shared" ca="1" si="26"/>
        <v>45908</v>
      </c>
      <c r="BN16" s="117"/>
      <c r="BO16" s="118"/>
      <c r="BP16" s="119"/>
      <c r="BQ16" s="120" t="str">
        <f t="shared" ca="1" si="27"/>
        <v xml:space="preserve">- </v>
      </c>
      <c r="BR16" s="121"/>
      <c r="BS16" s="120" t="str">
        <f t="shared" ca="1" si="28"/>
        <v xml:space="preserve">- </v>
      </c>
      <c r="BT16" s="102"/>
      <c r="BU16" s="102"/>
      <c r="BV16" s="116">
        <f t="shared" ca="1" si="10"/>
        <v>45908</v>
      </c>
      <c r="BW16" s="117"/>
      <c r="BX16" s="118"/>
      <c r="BY16" s="119"/>
      <c r="BZ16" s="120" t="str">
        <f t="shared" ca="1" si="29"/>
        <v xml:space="preserve">- </v>
      </c>
      <c r="CA16" s="121"/>
      <c r="CB16" s="120" t="str">
        <f t="shared" ca="1" si="30"/>
        <v xml:space="preserve">- </v>
      </c>
      <c r="CE16" s="116">
        <f t="shared" ca="1" si="31"/>
        <v>45908</v>
      </c>
      <c r="CF16" s="117"/>
      <c r="CG16" s="118"/>
      <c r="CH16" s="119"/>
      <c r="CI16" s="120" t="str">
        <f t="shared" ca="1" si="32"/>
        <v xml:space="preserve">- </v>
      </c>
      <c r="CJ16" s="121"/>
      <c r="CK16" s="120" t="str">
        <f t="shared" ca="1" si="33"/>
        <v xml:space="preserve">- </v>
      </c>
      <c r="CL16" s="102"/>
      <c r="CM16" s="102"/>
      <c r="CN16" s="116">
        <f t="shared" ca="1" si="11"/>
        <v>45908</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45909</v>
      </c>
      <c r="C17" s="59" t="str">
        <f t="shared" ca="1" si="12"/>
        <v>-</v>
      </c>
      <c r="D17" s="60" t="str">
        <f t="shared" ca="1" si="0"/>
        <v>-</v>
      </c>
      <c r="E17" s="61" t="str">
        <f t="shared" ca="1" si="0"/>
        <v>-</v>
      </c>
      <c r="F17" s="62" t="str">
        <f t="shared" ca="1" si="37"/>
        <v>-</v>
      </c>
      <c r="G17" s="62" t="str">
        <f t="shared" ca="1" si="1"/>
        <v>-</v>
      </c>
      <c r="H17" s="63" t="str">
        <f t="shared" ca="1" si="38"/>
        <v>-</v>
      </c>
      <c r="K17" s="78">
        <f t="shared" ca="1" si="2"/>
        <v>45909</v>
      </c>
      <c r="L17" s="88"/>
      <c r="M17" s="89"/>
      <c r="N17" s="89"/>
      <c r="O17" s="90" t="str">
        <f t="shared" ca="1" si="13"/>
        <v>-</v>
      </c>
      <c r="P17" s="88"/>
      <c r="Q17" s="91" t="str">
        <f t="shared" ca="1" si="3"/>
        <v>-</v>
      </c>
      <c r="T17" s="78">
        <f t="shared" ca="1" si="4"/>
        <v>45909</v>
      </c>
      <c r="U17" s="90" t="str">
        <f t="shared" ca="1" si="14"/>
        <v>-</v>
      </c>
      <c r="V17" s="141" t="str">
        <f t="shared" ca="1" si="5"/>
        <v>-</v>
      </c>
      <c r="W17" s="141" t="str">
        <f t="shared" ca="1" si="5"/>
        <v>-</v>
      </c>
      <c r="X17" s="90" t="str">
        <f t="shared" ca="1" si="15"/>
        <v>-</v>
      </c>
      <c r="Y17" s="90" t="str">
        <f t="shared" ca="1" si="6"/>
        <v>-</v>
      </c>
      <c r="Z17" s="91" t="str">
        <f t="shared" ca="1" si="7"/>
        <v>-</v>
      </c>
      <c r="AC17" s="122">
        <f t="shared" ca="1" si="16"/>
        <v>45909</v>
      </c>
      <c r="AD17" s="123"/>
      <c r="AE17" s="124"/>
      <c r="AF17" s="125"/>
      <c r="AG17" s="115" t="str">
        <f t="shared" ca="1" si="17"/>
        <v xml:space="preserve">- </v>
      </c>
      <c r="AH17" s="126"/>
      <c r="AI17" s="115" t="str">
        <f t="shared" ca="1" si="18"/>
        <v xml:space="preserve">- </v>
      </c>
      <c r="AJ17" s="102"/>
      <c r="AK17" s="102"/>
      <c r="AL17" s="122">
        <f t="shared" ca="1" si="8"/>
        <v>45909</v>
      </c>
      <c r="AM17" s="123"/>
      <c r="AN17" s="124"/>
      <c r="AO17" s="125"/>
      <c r="AP17" s="115" t="str">
        <f t="shared" ca="1" si="19"/>
        <v xml:space="preserve">- </v>
      </c>
      <c r="AQ17" s="126"/>
      <c r="AR17" s="115" t="str">
        <f t="shared" ca="1" si="20"/>
        <v xml:space="preserve">- </v>
      </c>
      <c r="AU17" s="122">
        <f t="shared" ca="1" si="21"/>
        <v>45909</v>
      </c>
      <c r="AV17" s="123"/>
      <c r="AW17" s="124"/>
      <c r="AX17" s="125"/>
      <c r="AY17" s="115" t="str">
        <f t="shared" ca="1" si="22"/>
        <v xml:space="preserve">- </v>
      </c>
      <c r="AZ17" s="126"/>
      <c r="BA17" s="115" t="str">
        <f t="shared" ca="1" si="23"/>
        <v xml:space="preserve">- </v>
      </c>
      <c r="BB17" s="102"/>
      <c r="BC17" s="102"/>
      <c r="BD17" s="122">
        <f t="shared" ca="1" si="9"/>
        <v>45909</v>
      </c>
      <c r="BE17" s="123"/>
      <c r="BF17" s="124"/>
      <c r="BG17" s="125"/>
      <c r="BH17" s="115" t="str">
        <f t="shared" ca="1" si="24"/>
        <v xml:space="preserve">- </v>
      </c>
      <c r="BI17" s="126"/>
      <c r="BJ17" s="115" t="str">
        <f t="shared" ca="1" si="25"/>
        <v xml:space="preserve">- </v>
      </c>
      <c r="BM17" s="122">
        <f t="shared" ca="1" si="26"/>
        <v>45909</v>
      </c>
      <c r="BN17" s="123"/>
      <c r="BO17" s="124"/>
      <c r="BP17" s="125"/>
      <c r="BQ17" s="115" t="str">
        <f t="shared" ca="1" si="27"/>
        <v xml:space="preserve">- </v>
      </c>
      <c r="BR17" s="126"/>
      <c r="BS17" s="115" t="str">
        <f t="shared" ca="1" si="28"/>
        <v xml:space="preserve">- </v>
      </c>
      <c r="BT17" s="102"/>
      <c r="BU17" s="102"/>
      <c r="BV17" s="122">
        <f t="shared" ca="1" si="10"/>
        <v>45909</v>
      </c>
      <c r="BW17" s="123"/>
      <c r="BX17" s="124"/>
      <c r="BY17" s="125"/>
      <c r="BZ17" s="115" t="str">
        <f t="shared" ca="1" si="29"/>
        <v xml:space="preserve">- </v>
      </c>
      <c r="CA17" s="126"/>
      <c r="CB17" s="115" t="str">
        <f t="shared" ca="1" si="30"/>
        <v xml:space="preserve">- </v>
      </c>
      <c r="CE17" s="122">
        <f t="shared" ca="1" si="31"/>
        <v>45909</v>
      </c>
      <c r="CF17" s="123"/>
      <c r="CG17" s="124"/>
      <c r="CH17" s="125"/>
      <c r="CI17" s="115" t="str">
        <f t="shared" ca="1" si="32"/>
        <v xml:space="preserve">- </v>
      </c>
      <c r="CJ17" s="126"/>
      <c r="CK17" s="115" t="str">
        <f t="shared" ca="1" si="33"/>
        <v xml:space="preserve">- </v>
      </c>
      <c r="CL17" s="102"/>
      <c r="CM17" s="102"/>
      <c r="CN17" s="122">
        <f t="shared" ca="1" si="11"/>
        <v>45909</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45910</v>
      </c>
      <c r="C18" s="59" t="str">
        <f t="shared" ca="1" si="12"/>
        <v>-</v>
      </c>
      <c r="D18" s="60" t="str">
        <f t="shared" ca="1" si="0"/>
        <v>-</v>
      </c>
      <c r="E18" s="61" t="str">
        <f t="shared" ca="1" si="0"/>
        <v>-</v>
      </c>
      <c r="F18" s="62" t="str">
        <f t="shared" ca="1" si="37"/>
        <v>-</v>
      </c>
      <c r="G18" s="62" t="str">
        <f t="shared" ca="1" si="1"/>
        <v>-</v>
      </c>
      <c r="H18" s="63" t="str">
        <f t="shared" ca="1" si="38"/>
        <v>-</v>
      </c>
      <c r="K18" s="77">
        <f t="shared" ca="1" si="2"/>
        <v>45910</v>
      </c>
      <c r="L18" s="84"/>
      <c r="M18" s="85"/>
      <c r="N18" s="85"/>
      <c r="O18" s="86" t="str">
        <f t="shared" ca="1" si="13"/>
        <v>-</v>
      </c>
      <c r="P18" s="84"/>
      <c r="Q18" s="87" t="str">
        <f t="shared" ca="1" si="3"/>
        <v>-</v>
      </c>
      <c r="T18" s="77">
        <f t="shared" ca="1" si="4"/>
        <v>45910</v>
      </c>
      <c r="U18" s="86" t="str">
        <f t="shared" ca="1" si="14"/>
        <v>-</v>
      </c>
      <c r="V18" s="140" t="str">
        <f t="shared" ca="1" si="5"/>
        <v>-</v>
      </c>
      <c r="W18" s="140" t="str">
        <f t="shared" ca="1" si="5"/>
        <v>-</v>
      </c>
      <c r="X18" s="86" t="str">
        <f t="shared" ca="1" si="15"/>
        <v>-</v>
      </c>
      <c r="Y18" s="86" t="str">
        <f t="shared" ca="1" si="6"/>
        <v>-</v>
      </c>
      <c r="Z18" s="87" t="str">
        <f t="shared" ca="1" si="7"/>
        <v>-</v>
      </c>
      <c r="AC18" s="116">
        <f t="shared" ca="1" si="16"/>
        <v>45910</v>
      </c>
      <c r="AD18" s="117"/>
      <c r="AE18" s="118"/>
      <c r="AF18" s="119"/>
      <c r="AG18" s="120" t="str">
        <f t="shared" ca="1" si="17"/>
        <v xml:space="preserve">- </v>
      </c>
      <c r="AH18" s="121"/>
      <c r="AI18" s="120" t="str">
        <f t="shared" ca="1" si="18"/>
        <v xml:space="preserve">- </v>
      </c>
      <c r="AJ18" s="102"/>
      <c r="AK18" s="102"/>
      <c r="AL18" s="116">
        <f t="shared" ca="1" si="8"/>
        <v>45910</v>
      </c>
      <c r="AM18" s="117"/>
      <c r="AN18" s="118"/>
      <c r="AO18" s="119"/>
      <c r="AP18" s="120" t="str">
        <f t="shared" ca="1" si="19"/>
        <v xml:space="preserve">- </v>
      </c>
      <c r="AQ18" s="121"/>
      <c r="AR18" s="120" t="str">
        <f t="shared" ca="1" si="20"/>
        <v xml:space="preserve">- </v>
      </c>
      <c r="AU18" s="116">
        <f t="shared" ca="1" si="21"/>
        <v>45910</v>
      </c>
      <c r="AV18" s="117"/>
      <c r="AW18" s="118"/>
      <c r="AX18" s="119"/>
      <c r="AY18" s="120" t="str">
        <f t="shared" ca="1" si="22"/>
        <v xml:space="preserve">- </v>
      </c>
      <c r="AZ18" s="121"/>
      <c r="BA18" s="120" t="str">
        <f t="shared" ca="1" si="23"/>
        <v xml:space="preserve">- </v>
      </c>
      <c r="BB18" s="102"/>
      <c r="BC18" s="102"/>
      <c r="BD18" s="116">
        <f t="shared" ca="1" si="9"/>
        <v>45910</v>
      </c>
      <c r="BE18" s="117"/>
      <c r="BF18" s="118"/>
      <c r="BG18" s="119"/>
      <c r="BH18" s="120" t="str">
        <f t="shared" ca="1" si="24"/>
        <v xml:space="preserve">- </v>
      </c>
      <c r="BI18" s="121"/>
      <c r="BJ18" s="120" t="str">
        <f t="shared" ca="1" si="25"/>
        <v xml:space="preserve">- </v>
      </c>
      <c r="BM18" s="116">
        <f t="shared" ca="1" si="26"/>
        <v>45910</v>
      </c>
      <c r="BN18" s="117"/>
      <c r="BO18" s="118"/>
      <c r="BP18" s="119"/>
      <c r="BQ18" s="120" t="str">
        <f t="shared" ca="1" si="27"/>
        <v xml:space="preserve">- </v>
      </c>
      <c r="BR18" s="121"/>
      <c r="BS18" s="120" t="str">
        <f t="shared" ca="1" si="28"/>
        <v xml:space="preserve">- </v>
      </c>
      <c r="BT18" s="102"/>
      <c r="BU18" s="102"/>
      <c r="BV18" s="116">
        <f t="shared" ca="1" si="10"/>
        <v>45910</v>
      </c>
      <c r="BW18" s="117"/>
      <c r="BX18" s="118"/>
      <c r="BY18" s="119"/>
      <c r="BZ18" s="120" t="str">
        <f t="shared" ca="1" si="29"/>
        <v xml:space="preserve">- </v>
      </c>
      <c r="CA18" s="121"/>
      <c r="CB18" s="120" t="str">
        <f t="shared" ca="1" si="30"/>
        <v xml:space="preserve">- </v>
      </c>
      <c r="CE18" s="116">
        <f t="shared" ca="1" si="31"/>
        <v>45910</v>
      </c>
      <c r="CF18" s="117"/>
      <c r="CG18" s="118"/>
      <c r="CH18" s="119"/>
      <c r="CI18" s="120" t="str">
        <f t="shared" ca="1" si="32"/>
        <v xml:space="preserve">- </v>
      </c>
      <c r="CJ18" s="121"/>
      <c r="CK18" s="120" t="str">
        <f t="shared" ca="1" si="33"/>
        <v xml:space="preserve">- </v>
      </c>
      <c r="CL18" s="102"/>
      <c r="CM18" s="102"/>
      <c r="CN18" s="116">
        <f t="shared" ca="1" si="11"/>
        <v>45910</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45911</v>
      </c>
      <c r="C19" s="59" t="str">
        <f t="shared" ca="1" si="12"/>
        <v>-</v>
      </c>
      <c r="D19" s="60" t="str">
        <f t="shared" ca="1" si="0"/>
        <v>-</v>
      </c>
      <c r="E19" s="61" t="str">
        <f t="shared" ca="1" si="0"/>
        <v>-</v>
      </c>
      <c r="F19" s="62" t="str">
        <f t="shared" ca="1" si="37"/>
        <v>-</v>
      </c>
      <c r="G19" s="62" t="str">
        <f t="shared" ca="1" si="1"/>
        <v>-</v>
      </c>
      <c r="H19" s="63" t="str">
        <f t="shared" ca="1" si="38"/>
        <v>-</v>
      </c>
      <c r="K19" s="78">
        <f t="shared" ca="1" si="2"/>
        <v>45911</v>
      </c>
      <c r="L19" s="88"/>
      <c r="M19" s="89"/>
      <c r="N19" s="89"/>
      <c r="O19" s="90" t="str">
        <f t="shared" ca="1" si="13"/>
        <v>-</v>
      </c>
      <c r="P19" s="88"/>
      <c r="Q19" s="91" t="str">
        <f t="shared" ca="1" si="3"/>
        <v>-</v>
      </c>
      <c r="T19" s="78">
        <f t="shared" ca="1" si="4"/>
        <v>45911</v>
      </c>
      <c r="U19" s="90" t="str">
        <f t="shared" ca="1" si="14"/>
        <v>-</v>
      </c>
      <c r="V19" s="141" t="str">
        <f t="shared" ca="1" si="5"/>
        <v>-</v>
      </c>
      <c r="W19" s="141" t="str">
        <f t="shared" ca="1" si="5"/>
        <v>-</v>
      </c>
      <c r="X19" s="90" t="str">
        <f t="shared" ca="1" si="15"/>
        <v>-</v>
      </c>
      <c r="Y19" s="90" t="str">
        <f t="shared" ca="1" si="6"/>
        <v>-</v>
      </c>
      <c r="Z19" s="91" t="str">
        <f t="shared" ca="1" si="7"/>
        <v>-</v>
      </c>
      <c r="AC19" s="122">
        <f t="shared" ca="1" si="16"/>
        <v>45911</v>
      </c>
      <c r="AD19" s="123"/>
      <c r="AE19" s="124"/>
      <c r="AF19" s="125"/>
      <c r="AG19" s="115" t="str">
        <f t="shared" ca="1" si="17"/>
        <v xml:space="preserve">- </v>
      </c>
      <c r="AH19" s="126"/>
      <c r="AI19" s="115" t="str">
        <f t="shared" ca="1" si="18"/>
        <v xml:space="preserve">- </v>
      </c>
      <c r="AJ19" s="102"/>
      <c r="AK19" s="102"/>
      <c r="AL19" s="122">
        <f t="shared" ca="1" si="8"/>
        <v>45911</v>
      </c>
      <c r="AM19" s="123"/>
      <c r="AN19" s="124"/>
      <c r="AO19" s="125"/>
      <c r="AP19" s="115" t="str">
        <f t="shared" ca="1" si="19"/>
        <v xml:space="preserve">- </v>
      </c>
      <c r="AQ19" s="126"/>
      <c r="AR19" s="115" t="str">
        <f t="shared" ca="1" si="20"/>
        <v xml:space="preserve">- </v>
      </c>
      <c r="AU19" s="122">
        <f t="shared" ca="1" si="21"/>
        <v>45911</v>
      </c>
      <c r="AV19" s="123"/>
      <c r="AW19" s="124"/>
      <c r="AX19" s="125"/>
      <c r="AY19" s="115" t="str">
        <f t="shared" ca="1" si="22"/>
        <v xml:space="preserve">- </v>
      </c>
      <c r="AZ19" s="126"/>
      <c r="BA19" s="115" t="str">
        <f t="shared" ca="1" si="23"/>
        <v xml:space="preserve">- </v>
      </c>
      <c r="BB19" s="102"/>
      <c r="BC19" s="102"/>
      <c r="BD19" s="122">
        <f t="shared" ca="1" si="9"/>
        <v>45911</v>
      </c>
      <c r="BE19" s="123"/>
      <c r="BF19" s="124"/>
      <c r="BG19" s="125"/>
      <c r="BH19" s="115" t="str">
        <f t="shared" ca="1" si="24"/>
        <v xml:space="preserve">- </v>
      </c>
      <c r="BI19" s="126"/>
      <c r="BJ19" s="115" t="str">
        <f t="shared" ca="1" si="25"/>
        <v xml:space="preserve">- </v>
      </c>
      <c r="BM19" s="122">
        <f t="shared" ca="1" si="26"/>
        <v>45911</v>
      </c>
      <c r="BN19" s="123"/>
      <c r="BO19" s="124"/>
      <c r="BP19" s="125"/>
      <c r="BQ19" s="115" t="str">
        <f t="shared" ca="1" si="27"/>
        <v xml:space="preserve">- </v>
      </c>
      <c r="BR19" s="126"/>
      <c r="BS19" s="115" t="str">
        <f t="shared" ca="1" si="28"/>
        <v xml:space="preserve">- </v>
      </c>
      <c r="BT19" s="102"/>
      <c r="BU19" s="102"/>
      <c r="BV19" s="122">
        <f t="shared" ca="1" si="10"/>
        <v>45911</v>
      </c>
      <c r="BW19" s="123"/>
      <c r="BX19" s="124"/>
      <c r="BY19" s="125"/>
      <c r="BZ19" s="115" t="str">
        <f t="shared" ca="1" si="29"/>
        <v xml:space="preserve">- </v>
      </c>
      <c r="CA19" s="126"/>
      <c r="CB19" s="115" t="str">
        <f t="shared" ca="1" si="30"/>
        <v xml:space="preserve">- </v>
      </c>
      <c r="CE19" s="122">
        <f t="shared" ca="1" si="31"/>
        <v>45911</v>
      </c>
      <c r="CF19" s="123"/>
      <c r="CG19" s="124"/>
      <c r="CH19" s="125"/>
      <c r="CI19" s="115" t="str">
        <f t="shared" ca="1" si="32"/>
        <v xml:space="preserve">- </v>
      </c>
      <c r="CJ19" s="126"/>
      <c r="CK19" s="115" t="str">
        <f t="shared" ca="1" si="33"/>
        <v xml:space="preserve">- </v>
      </c>
      <c r="CL19" s="102"/>
      <c r="CM19" s="102"/>
      <c r="CN19" s="122">
        <f t="shared" ca="1" si="11"/>
        <v>45911</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45912</v>
      </c>
      <c r="C20" s="59" t="str">
        <f t="shared" ca="1" si="12"/>
        <v>-</v>
      </c>
      <c r="D20" s="60" t="str">
        <f t="shared" ca="1" si="0"/>
        <v>-</v>
      </c>
      <c r="E20" s="61" t="str">
        <f t="shared" ca="1" si="0"/>
        <v>-</v>
      </c>
      <c r="F20" s="62" t="str">
        <f t="shared" ca="1" si="37"/>
        <v>-</v>
      </c>
      <c r="G20" s="62" t="str">
        <f t="shared" ca="1" si="1"/>
        <v>-</v>
      </c>
      <c r="H20" s="63" t="str">
        <f t="shared" ca="1" si="38"/>
        <v>-</v>
      </c>
      <c r="K20" s="77">
        <f t="shared" ca="1" si="2"/>
        <v>45912</v>
      </c>
      <c r="L20" s="84"/>
      <c r="M20" s="85"/>
      <c r="N20" s="85"/>
      <c r="O20" s="86" t="str">
        <f t="shared" ca="1" si="13"/>
        <v>-</v>
      </c>
      <c r="P20" s="84"/>
      <c r="Q20" s="87" t="str">
        <f t="shared" ca="1" si="3"/>
        <v>-</v>
      </c>
      <c r="T20" s="77">
        <f t="shared" ca="1" si="4"/>
        <v>45912</v>
      </c>
      <c r="U20" s="86" t="str">
        <f t="shared" ca="1" si="14"/>
        <v>-</v>
      </c>
      <c r="V20" s="140" t="str">
        <f t="shared" ca="1" si="5"/>
        <v>-</v>
      </c>
      <c r="W20" s="140" t="str">
        <f t="shared" ca="1" si="5"/>
        <v>-</v>
      </c>
      <c r="X20" s="86" t="str">
        <f t="shared" ca="1" si="15"/>
        <v>-</v>
      </c>
      <c r="Y20" s="86" t="str">
        <f t="shared" ca="1" si="6"/>
        <v>-</v>
      </c>
      <c r="Z20" s="87" t="str">
        <f t="shared" ca="1" si="7"/>
        <v>-</v>
      </c>
      <c r="AC20" s="116">
        <f t="shared" ca="1" si="16"/>
        <v>45912</v>
      </c>
      <c r="AD20" s="117"/>
      <c r="AE20" s="118"/>
      <c r="AF20" s="119"/>
      <c r="AG20" s="120" t="str">
        <f t="shared" ca="1" si="17"/>
        <v xml:space="preserve">- </v>
      </c>
      <c r="AH20" s="121"/>
      <c r="AI20" s="120" t="str">
        <f t="shared" ca="1" si="18"/>
        <v xml:space="preserve">- </v>
      </c>
      <c r="AJ20" s="102"/>
      <c r="AK20" s="102"/>
      <c r="AL20" s="116">
        <f t="shared" ca="1" si="8"/>
        <v>45912</v>
      </c>
      <c r="AM20" s="117"/>
      <c r="AN20" s="118"/>
      <c r="AO20" s="119"/>
      <c r="AP20" s="120" t="str">
        <f t="shared" ca="1" si="19"/>
        <v xml:space="preserve">- </v>
      </c>
      <c r="AQ20" s="121"/>
      <c r="AR20" s="120" t="str">
        <f t="shared" ca="1" si="20"/>
        <v xml:space="preserve">- </v>
      </c>
      <c r="AU20" s="116">
        <f t="shared" ca="1" si="21"/>
        <v>45912</v>
      </c>
      <c r="AV20" s="117"/>
      <c r="AW20" s="118"/>
      <c r="AX20" s="119"/>
      <c r="AY20" s="120" t="str">
        <f t="shared" ca="1" si="22"/>
        <v xml:space="preserve">- </v>
      </c>
      <c r="AZ20" s="121"/>
      <c r="BA20" s="120" t="str">
        <f t="shared" ca="1" si="23"/>
        <v xml:space="preserve">- </v>
      </c>
      <c r="BB20" s="102"/>
      <c r="BC20" s="102"/>
      <c r="BD20" s="116">
        <f t="shared" ca="1" si="9"/>
        <v>45912</v>
      </c>
      <c r="BE20" s="117"/>
      <c r="BF20" s="118"/>
      <c r="BG20" s="119"/>
      <c r="BH20" s="120" t="str">
        <f t="shared" ca="1" si="24"/>
        <v xml:space="preserve">- </v>
      </c>
      <c r="BI20" s="121"/>
      <c r="BJ20" s="120" t="str">
        <f t="shared" ca="1" si="25"/>
        <v xml:space="preserve">- </v>
      </c>
      <c r="BM20" s="116">
        <f t="shared" ca="1" si="26"/>
        <v>45912</v>
      </c>
      <c r="BN20" s="117"/>
      <c r="BO20" s="118"/>
      <c r="BP20" s="119"/>
      <c r="BQ20" s="120" t="str">
        <f t="shared" ca="1" si="27"/>
        <v xml:space="preserve">- </v>
      </c>
      <c r="BR20" s="121"/>
      <c r="BS20" s="120" t="str">
        <f t="shared" ca="1" si="28"/>
        <v xml:space="preserve">- </v>
      </c>
      <c r="BT20" s="102"/>
      <c r="BU20" s="102"/>
      <c r="BV20" s="116">
        <f t="shared" ca="1" si="10"/>
        <v>45912</v>
      </c>
      <c r="BW20" s="117"/>
      <c r="BX20" s="118"/>
      <c r="BY20" s="119"/>
      <c r="BZ20" s="120" t="str">
        <f t="shared" ca="1" si="29"/>
        <v xml:space="preserve">- </v>
      </c>
      <c r="CA20" s="121"/>
      <c r="CB20" s="120" t="str">
        <f t="shared" ca="1" si="30"/>
        <v xml:space="preserve">- </v>
      </c>
      <c r="CE20" s="116">
        <f t="shared" ca="1" si="31"/>
        <v>45912</v>
      </c>
      <c r="CF20" s="117"/>
      <c r="CG20" s="118"/>
      <c r="CH20" s="119"/>
      <c r="CI20" s="120" t="str">
        <f t="shared" ca="1" si="32"/>
        <v xml:space="preserve">- </v>
      </c>
      <c r="CJ20" s="121"/>
      <c r="CK20" s="120" t="str">
        <f t="shared" ca="1" si="33"/>
        <v xml:space="preserve">- </v>
      </c>
      <c r="CL20" s="102"/>
      <c r="CM20" s="102"/>
      <c r="CN20" s="116">
        <f t="shared" ca="1" si="11"/>
        <v>45912</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45913</v>
      </c>
      <c r="C21" s="59" t="str">
        <f t="shared" ca="1" si="12"/>
        <v>-</v>
      </c>
      <c r="D21" s="60" t="str">
        <f t="shared" ca="1" si="0"/>
        <v>-</v>
      </c>
      <c r="E21" s="61" t="str">
        <f t="shared" ca="1" si="0"/>
        <v>-</v>
      </c>
      <c r="F21" s="62" t="str">
        <f t="shared" ca="1" si="37"/>
        <v>-</v>
      </c>
      <c r="G21" s="62" t="str">
        <f t="shared" ca="1" si="1"/>
        <v>-</v>
      </c>
      <c r="H21" s="63" t="str">
        <f t="shared" ca="1" si="38"/>
        <v>-</v>
      </c>
      <c r="K21" s="78">
        <f t="shared" ca="1" si="2"/>
        <v>45913</v>
      </c>
      <c r="L21" s="88"/>
      <c r="M21" s="89"/>
      <c r="N21" s="89"/>
      <c r="O21" s="90" t="str">
        <f t="shared" ca="1" si="13"/>
        <v>-</v>
      </c>
      <c r="P21" s="88"/>
      <c r="Q21" s="91" t="str">
        <f t="shared" ca="1" si="3"/>
        <v>-</v>
      </c>
      <c r="T21" s="78">
        <f t="shared" ca="1" si="4"/>
        <v>45913</v>
      </c>
      <c r="U21" s="90" t="str">
        <f t="shared" ca="1" si="14"/>
        <v>-</v>
      </c>
      <c r="V21" s="141" t="str">
        <f t="shared" ca="1" si="5"/>
        <v>-</v>
      </c>
      <c r="W21" s="141" t="str">
        <f t="shared" ca="1" si="5"/>
        <v>-</v>
      </c>
      <c r="X21" s="90" t="str">
        <f t="shared" ca="1" si="15"/>
        <v>-</v>
      </c>
      <c r="Y21" s="90" t="str">
        <f t="shared" ca="1" si="6"/>
        <v>-</v>
      </c>
      <c r="Z21" s="91" t="str">
        <f t="shared" ca="1" si="7"/>
        <v>-</v>
      </c>
      <c r="AC21" s="122">
        <f t="shared" ca="1" si="16"/>
        <v>45913</v>
      </c>
      <c r="AD21" s="123"/>
      <c r="AE21" s="124"/>
      <c r="AF21" s="125"/>
      <c r="AG21" s="115" t="str">
        <f t="shared" ca="1" si="17"/>
        <v xml:space="preserve">- </v>
      </c>
      <c r="AH21" s="126"/>
      <c r="AI21" s="115" t="str">
        <f t="shared" ca="1" si="18"/>
        <v xml:space="preserve">- </v>
      </c>
      <c r="AJ21" s="102"/>
      <c r="AK21" s="102"/>
      <c r="AL21" s="122">
        <f t="shared" ca="1" si="8"/>
        <v>45913</v>
      </c>
      <c r="AM21" s="123"/>
      <c r="AN21" s="124"/>
      <c r="AO21" s="125"/>
      <c r="AP21" s="115" t="str">
        <f t="shared" ca="1" si="19"/>
        <v xml:space="preserve">- </v>
      </c>
      <c r="AQ21" s="126"/>
      <c r="AR21" s="115" t="str">
        <f t="shared" ca="1" si="20"/>
        <v xml:space="preserve">- </v>
      </c>
      <c r="AU21" s="122">
        <f t="shared" ca="1" si="21"/>
        <v>45913</v>
      </c>
      <c r="AV21" s="123"/>
      <c r="AW21" s="124"/>
      <c r="AX21" s="125"/>
      <c r="AY21" s="115" t="str">
        <f t="shared" ca="1" si="22"/>
        <v xml:space="preserve">- </v>
      </c>
      <c r="AZ21" s="126"/>
      <c r="BA21" s="115" t="str">
        <f t="shared" ca="1" si="23"/>
        <v xml:space="preserve">- </v>
      </c>
      <c r="BB21" s="102"/>
      <c r="BC21" s="102"/>
      <c r="BD21" s="122">
        <f t="shared" ca="1" si="9"/>
        <v>45913</v>
      </c>
      <c r="BE21" s="123"/>
      <c r="BF21" s="124"/>
      <c r="BG21" s="125"/>
      <c r="BH21" s="115" t="str">
        <f t="shared" ca="1" si="24"/>
        <v xml:space="preserve">- </v>
      </c>
      <c r="BI21" s="126"/>
      <c r="BJ21" s="115" t="str">
        <f t="shared" ca="1" si="25"/>
        <v xml:space="preserve">- </v>
      </c>
      <c r="BM21" s="122">
        <f t="shared" ca="1" si="26"/>
        <v>45913</v>
      </c>
      <c r="BN21" s="123"/>
      <c r="BO21" s="124"/>
      <c r="BP21" s="125"/>
      <c r="BQ21" s="115" t="str">
        <f t="shared" ca="1" si="27"/>
        <v xml:space="preserve">- </v>
      </c>
      <c r="BR21" s="126"/>
      <c r="BS21" s="115" t="str">
        <f t="shared" ca="1" si="28"/>
        <v xml:space="preserve">- </v>
      </c>
      <c r="BT21" s="102"/>
      <c r="BU21" s="102"/>
      <c r="BV21" s="122">
        <f t="shared" ca="1" si="10"/>
        <v>45913</v>
      </c>
      <c r="BW21" s="123"/>
      <c r="BX21" s="124"/>
      <c r="BY21" s="125"/>
      <c r="BZ21" s="115" t="str">
        <f t="shared" ca="1" si="29"/>
        <v xml:space="preserve">- </v>
      </c>
      <c r="CA21" s="126"/>
      <c r="CB21" s="115" t="str">
        <f t="shared" ca="1" si="30"/>
        <v xml:space="preserve">- </v>
      </c>
      <c r="CE21" s="122">
        <f t="shared" ca="1" si="31"/>
        <v>45913</v>
      </c>
      <c r="CF21" s="123"/>
      <c r="CG21" s="124"/>
      <c r="CH21" s="125"/>
      <c r="CI21" s="115" t="str">
        <f t="shared" ca="1" si="32"/>
        <v xml:space="preserve">- </v>
      </c>
      <c r="CJ21" s="126"/>
      <c r="CK21" s="115" t="str">
        <f t="shared" ca="1" si="33"/>
        <v xml:space="preserve">- </v>
      </c>
      <c r="CL21" s="102"/>
      <c r="CM21" s="102"/>
      <c r="CN21" s="122">
        <f t="shared" ca="1" si="11"/>
        <v>45913</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45914</v>
      </c>
      <c r="C22" s="59" t="str">
        <f t="shared" ca="1" si="12"/>
        <v>-</v>
      </c>
      <c r="D22" s="60" t="str">
        <f t="shared" ca="1" si="0"/>
        <v>-</v>
      </c>
      <c r="E22" s="61" t="str">
        <f t="shared" ca="1" si="0"/>
        <v>-</v>
      </c>
      <c r="F22" s="62" t="str">
        <f t="shared" ca="1" si="37"/>
        <v>-</v>
      </c>
      <c r="G22" s="62" t="str">
        <f t="shared" ca="1" si="1"/>
        <v>-</v>
      </c>
      <c r="H22" s="63" t="str">
        <f t="shared" ca="1" si="38"/>
        <v>-</v>
      </c>
      <c r="K22" s="77">
        <f t="shared" ca="1" si="2"/>
        <v>45914</v>
      </c>
      <c r="L22" s="84"/>
      <c r="M22" s="85"/>
      <c r="N22" s="85"/>
      <c r="O22" s="86" t="str">
        <f t="shared" ca="1" si="13"/>
        <v>-</v>
      </c>
      <c r="P22" s="84"/>
      <c r="Q22" s="87" t="str">
        <f t="shared" ca="1" si="3"/>
        <v>-</v>
      </c>
      <c r="T22" s="77">
        <f t="shared" ca="1" si="4"/>
        <v>45914</v>
      </c>
      <c r="U22" s="86" t="str">
        <f t="shared" ca="1" si="14"/>
        <v>-</v>
      </c>
      <c r="V22" s="140" t="str">
        <f t="shared" ca="1" si="5"/>
        <v>-</v>
      </c>
      <c r="W22" s="140" t="str">
        <f t="shared" ca="1" si="5"/>
        <v>-</v>
      </c>
      <c r="X22" s="86" t="str">
        <f t="shared" ca="1" si="15"/>
        <v>-</v>
      </c>
      <c r="Y22" s="86" t="str">
        <f t="shared" ca="1" si="6"/>
        <v>-</v>
      </c>
      <c r="Z22" s="87" t="str">
        <f t="shared" ca="1" si="7"/>
        <v>-</v>
      </c>
      <c r="AC22" s="116">
        <f t="shared" ca="1" si="16"/>
        <v>45914</v>
      </c>
      <c r="AD22" s="117"/>
      <c r="AE22" s="118"/>
      <c r="AF22" s="119"/>
      <c r="AG22" s="120" t="str">
        <f t="shared" ca="1" si="17"/>
        <v xml:space="preserve">- </v>
      </c>
      <c r="AH22" s="121"/>
      <c r="AI22" s="120" t="str">
        <f t="shared" ca="1" si="18"/>
        <v xml:space="preserve">- </v>
      </c>
      <c r="AJ22" s="102"/>
      <c r="AK22" s="102"/>
      <c r="AL22" s="116">
        <f t="shared" ca="1" si="8"/>
        <v>45914</v>
      </c>
      <c r="AM22" s="117"/>
      <c r="AN22" s="118"/>
      <c r="AO22" s="119"/>
      <c r="AP22" s="120" t="str">
        <f t="shared" ca="1" si="19"/>
        <v xml:space="preserve">- </v>
      </c>
      <c r="AQ22" s="121"/>
      <c r="AR22" s="120" t="str">
        <f t="shared" ca="1" si="20"/>
        <v xml:space="preserve">- </v>
      </c>
      <c r="AU22" s="116">
        <f t="shared" ca="1" si="21"/>
        <v>45914</v>
      </c>
      <c r="AV22" s="117"/>
      <c r="AW22" s="118"/>
      <c r="AX22" s="119"/>
      <c r="AY22" s="120" t="str">
        <f t="shared" ca="1" si="22"/>
        <v xml:space="preserve">- </v>
      </c>
      <c r="AZ22" s="121"/>
      <c r="BA22" s="120" t="str">
        <f t="shared" ca="1" si="23"/>
        <v xml:space="preserve">- </v>
      </c>
      <c r="BB22" s="102"/>
      <c r="BC22" s="102"/>
      <c r="BD22" s="116">
        <f t="shared" ca="1" si="9"/>
        <v>45914</v>
      </c>
      <c r="BE22" s="117"/>
      <c r="BF22" s="118"/>
      <c r="BG22" s="119"/>
      <c r="BH22" s="120" t="str">
        <f t="shared" ca="1" si="24"/>
        <v xml:space="preserve">- </v>
      </c>
      <c r="BI22" s="121"/>
      <c r="BJ22" s="120" t="str">
        <f t="shared" ca="1" si="25"/>
        <v xml:space="preserve">- </v>
      </c>
      <c r="BM22" s="116">
        <f t="shared" ca="1" si="26"/>
        <v>45914</v>
      </c>
      <c r="BN22" s="117"/>
      <c r="BO22" s="118"/>
      <c r="BP22" s="119"/>
      <c r="BQ22" s="120" t="str">
        <f t="shared" ca="1" si="27"/>
        <v xml:space="preserve">- </v>
      </c>
      <c r="BR22" s="121"/>
      <c r="BS22" s="120" t="str">
        <f t="shared" ca="1" si="28"/>
        <v xml:space="preserve">- </v>
      </c>
      <c r="BT22" s="102"/>
      <c r="BU22" s="102"/>
      <c r="BV22" s="116">
        <f t="shared" ca="1" si="10"/>
        <v>45914</v>
      </c>
      <c r="BW22" s="117"/>
      <c r="BX22" s="118"/>
      <c r="BY22" s="119"/>
      <c r="BZ22" s="120" t="str">
        <f t="shared" ca="1" si="29"/>
        <v xml:space="preserve">- </v>
      </c>
      <c r="CA22" s="121"/>
      <c r="CB22" s="120" t="str">
        <f t="shared" ca="1" si="30"/>
        <v xml:space="preserve">- </v>
      </c>
      <c r="CE22" s="116">
        <f t="shared" ca="1" si="31"/>
        <v>45914</v>
      </c>
      <c r="CF22" s="117"/>
      <c r="CG22" s="118"/>
      <c r="CH22" s="119"/>
      <c r="CI22" s="120" t="str">
        <f t="shared" ca="1" si="32"/>
        <v xml:space="preserve">- </v>
      </c>
      <c r="CJ22" s="121"/>
      <c r="CK22" s="120" t="str">
        <f t="shared" ca="1" si="33"/>
        <v xml:space="preserve">- </v>
      </c>
      <c r="CL22" s="102"/>
      <c r="CM22" s="102"/>
      <c r="CN22" s="116">
        <f t="shared" ca="1" si="11"/>
        <v>45914</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45915</v>
      </c>
      <c r="C23" s="59" t="str">
        <f t="shared" ca="1" si="12"/>
        <v>-</v>
      </c>
      <c r="D23" s="60" t="str">
        <f t="shared" ca="1" si="0"/>
        <v>-</v>
      </c>
      <c r="E23" s="61" t="str">
        <f t="shared" ca="1" si="0"/>
        <v>-</v>
      </c>
      <c r="F23" s="62" t="str">
        <f t="shared" ca="1" si="37"/>
        <v>-</v>
      </c>
      <c r="G23" s="62" t="str">
        <f t="shared" ca="1" si="1"/>
        <v>-</v>
      </c>
      <c r="H23" s="63" t="str">
        <f t="shared" ca="1" si="38"/>
        <v>-</v>
      </c>
      <c r="K23" s="78">
        <f t="shared" ca="1" si="2"/>
        <v>45915</v>
      </c>
      <c r="L23" s="88"/>
      <c r="M23" s="89"/>
      <c r="N23" s="89"/>
      <c r="O23" s="90" t="str">
        <f t="shared" ca="1" si="13"/>
        <v>-</v>
      </c>
      <c r="P23" s="88"/>
      <c r="Q23" s="91" t="str">
        <f t="shared" ca="1" si="3"/>
        <v>-</v>
      </c>
      <c r="T23" s="78">
        <f t="shared" ca="1" si="4"/>
        <v>45915</v>
      </c>
      <c r="U23" s="90" t="str">
        <f t="shared" ca="1" si="14"/>
        <v>-</v>
      </c>
      <c r="V23" s="141" t="str">
        <f t="shared" ca="1" si="5"/>
        <v>-</v>
      </c>
      <c r="W23" s="141" t="str">
        <f t="shared" ca="1" si="5"/>
        <v>-</v>
      </c>
      <c r="X23" s="90" t="str">
        <f t="shared" ca="1" si="15"/>
        <v>-</v>
      </c>
      <c r="Y23" s="90" t="str">
        <f t="shared" ca="1" si="6"/>
        <v>-</v>
      </c>
      <c r="Z23" s="91" t="str">
        <f t="shared" ca="1" si="7"/>
        <v>-</v>
      </c>
      <c r="AC23" s="122">
        <f t="shared" ca="1" si="16"/>
        <v>45915</v>
      </c>
      <c r="AD23" s="123"/>
      <c r="AE23" s="124"/>
      <c r="AF23" s="125"/>
      <c r="AG23" s="115" t="str">
        <f t="shared" ca="1" si="17"/>
        <v xml:space="preserve">- </v>
      </c>
      <c r="AH23" s="126"/>
      <c r="AI23" s="115" t="str">
        <f t="shared" ca="1" si="18"/>
        <v xml:space="preserve">- </v>
      </c>
      <c r="AJ23" s="102"/>
      <c r="AK23" s="102"/>
      <c r="AL23" s="122">
        <f t="shared" ca="1" si="8"/>
        <v>45915</v>
      </c>
      <c r="AM23" s="123"/>
      <c r="AN23" s="124"/>
      <c r="AO23" s="125"/>
      <c r="AP23" s="115" t="str">
        <f t="shared" ca="1" si="19"/>
        <v xml:space="preserve">- </v>
      </c>
      <c r="AQ23" s="126"/>
      <c r="AR23" s="115" t="str">
        <f t="shared" ca="1" si="20"/>
        <v xml:space="preserve">- </v>
      </c>
      <c r="AU23" s="122">
        <f t="shared" ca="1" si="21"/>
        <v>45915</v>
      </c>
      <c r="AV23" s="123"/>
      <c r="AW23" s="124"/>
      <c r="AX23" s="125"/>
      <c r="AY23" s="115" t="str">
        <f t="shared" ca="1" si="22"/>
        <v xml:space="preserve">- </v>
      </c>
      <c r="AZ23" s="126"/>
      <c r="BA23" s="115" t="str">
        <f t="shared" ca="1" si="23"/>
        <v xml:space="preserve">- </v>
      </c>
      <c r="BB23" s="102"/>
      <c r="BC23" s="102"/>
      <c r="BD23" s="122">
        <f t="shared" ca="1" si="9"/>
        <v>45915</v>
      </c>
      <c r="BE23" s="123"/>
      <c r="BF23" s="124"/>
      <c r="BG23" s="125"/>
      <c r="BH23" s="115" t="str">
        <f t="shared" ca="1" si="24"/>
        <v xml:space="preserve">- </v>
      </c>
      <c r="BI23" s="126"/>
      <c r="BJ23" s="115" t="str">
        <f t="shared" ca="1" si="25"/>
        <v xml:space="preserve">- </v>
      </c>
      <c r="BM23" s="122">
        <f t="shared" ca="1" si="26"/>
        <v>45915</v>
      </c>
      <c r="BN23" s="123"/>
      <c r="BO23" s="124"/>
      <c r="BP23" s="125"/>
      <c r="BQ23" s="115" t="str">
        <f t="shared" ca="1" si="27"/>
        <v xml:space="preserve">- </v>
      </c>
      <c r="BR23" s="126"/>
      <c r="BS23" s="115" t="str">
        <f t="shared" ca="1" si="28"/>
        <v xml:space="preserve">- </v>
      </c>
      <c r="BT23" s="102"/>
      <c r="BU23" s="102"/>
      <c r="BV23" s="122">
        <f t="shared" ca="1" si="10"/>
        <v>45915</v>
      </c>
      <c r="BW23" s="123"/>
      <c r="BX23" s="124"/>
      <c r="BY23" s="125"/>
      <c r="BZ23" s="115" t="str">
        <f t="shared" ca="1" si="29"/>
        <v xml:space="preserve">- </v>
      </c>
      <c r="CA23" s="126"/>
      <c r="CB23" s="115" t="str">
        <f t="shared" ca="1" si="30"/>
        <v xml:space="preserve">- </v>
      </c>
      <c r="CE23" s="122">
        <f t="shared" ca="1" si="31"/>
        <v>45915</v>
      </c>
      <c r="CF23" s="123"/>
      <c r="CG23" s="124"/>
      <c r="CH23" s="125"/>
      <c r="CI23" s="115" t="str">
        <f t="shared" ca="1" si="32"/>
        <v xml:space="preserve">- </v>
      </c>
      <c r="CJ23" s="126"/>
      <c r="CK23" s="115" t="str">
        <f t="shared" ca="1" si="33"/>
        <v xml:space="preserve">- </v>
      </c>
      <c r="CL23" s="102"/>
      <c r="CM23" s="102"/>
      <c r="CN23" s="122">
        <f t="shared" ca="1" si="11"/>
        <v>45915</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45916</v>
      </c>
      <c r="C24" s="59" t="str">
        <f t="shared" ca="1" si="12"/>
        <v>-</v>
      </c>
      <c r="D24" s="60" t="str">
        <f t="shared" ca="1" si="0"/>
        <v>-</v>
      </c>
      <c r="E24" s="61" t="str">
        <f t="shared" ca="1" si="0"/>
        <v>-</v>
      </c>
      <c r="F24" s="62" t="str">
        <f t="shared" ca="1" si="37"/>
        <v>-</v>
      </c>
      <c r="G24" s="62" t="str">
        <f t="shared" ca="1" si="1"/>
        <v>-</v>
      </c>
      <c r="H24" s="63" t="str">
        <f t="shared" ca="1" si="38"/>
        <v>-</v>
      </c>
      <c r="K24" s="77">
        <f t="shared" ca="1" si="2"/>
        <v>45916</v>
      </c>
      <c r="L24" s="84"/>
      <c r="M24" s="85"/>
      <c r="N24" s="85"/>
      <c r="O24" s="86" t="str">
        <f t="shared" ca="1" si="13"/>
        <v>-</v>
      </c>
      <c r="P24" s="84"/>
      <c r="Q24" s="87" t="str">
        <f t="shared" ca="1" si="3"/>
        <v>-</v>
      </c>
      <c r="T24" s="77">
        <f t="shared" ca="1" si="4"/>
        <v>45916</v>
      </c>
      <c r="U24" s="86" t="str">
        <f t="shared" ca="1" si="14"/>
        <v>-</v>
      </c>
      <c r="V24" s="140" t="str">
        <f t="shared" ca="1" si="5"/>
        <v>-</v>
      </c>
      <c r="W24" s="140" t="str">
        <f t="shared" ca="1" si="5"/>
        <v>-</v>
      </c>
      <c r="X24" s="86" t="str">
        <f t="shared" ca="1" si="15"/>
        <v>-</v>
      </c>
      <c r="Y24" s="86" t="str">
        <f t="shared" ca="1" si="6"/>
        <v>-</v>
      </c>
      <c r="Z24" s="87" t="str">
        <f t="shared" ca="1" si="7"/>
        <v>-</v>
      </c>
      <c r="AC24" s="116">
        <f t="shared" ca="1" si="16"/>
        <v>45916</v>
      </c>
      <c r="AD24" s="117"/>
      <c r="AE24" s="118"/>
      <c r="AF24" s="119"/>
      <c r="AG24" s="120" t="str">
        <f t="shared" ca="1" si="17"/>
        <v xml:space="preserve">- </v>
      </c>
      <c r="AH24" s="121"/>
      <c r="AI24" s="120" t="str">
        <f t="shared" ca="1" si="18"/>
        <v xml:space="preserve">- </v>
      </c>
      <c r="AJ24" s="102"/>
      <c r="AK24" s="102"/>
      <c r="AL24" s="116">
        <f t="shared" ca="1" si="8"/>
        <v>45916</v>
      </c>
      <c r="AM24" s="117"/>
      <c r="AN24" s="118"/>
      <c r="AO24" s="119"/>
      <c r="AP24" s="120" t="str">
        <f t="shared" ca="1" si="19"/>
        <v xml:space="preserve">- </v>
      </c>
      <c r="AQ24" s="121"/>
      <c r="AR24" s="120" t="str">
        <f t="shared" ca="1" si="20"/>
        <v xml:space="preserve">- </v>
      </c>
      <c r="AU24" s="116">
        <f t="shared" ca="1" si="21"/>
        <v>45916</v>
      </c>
      <c r="AV24" s="117"/>
      <c r="AW24" s="118"/>
      <c r="AX24" s="119"/>
      <c r="AY24" s="120" t="str">
        <f t="shared" ca="1" si="22"/>
        <v xml:space="preserve">- </v>
      </c>
      <c r="AZ24" s="121"/>
      <c r="BA24" s="120" t="str">
        <f t="shared" ca="1" si="23"/>
        <v xml:space="preserve">- </v>
      </c>
      <c r="BB24" s="102"/>
      <c r="BC24" s="102"/>
      <c r="BD24" s="116">
        <f t="shared" ca="1" si="9"/>
        <v>45916</v>
      </c>
      <c r="BE24" s="117"/>
      <c r="BF24" s="118"/>
      <c r="BG24" s="119"/>
      <c r="BH24" s="120" t="str">
        <f t="shared" ca="1" si="24"/>
        <v xml:space="preserve">- </v>
      </c>
      <c r="BI24" s="121"/>
      <c r="BJ24" s="120" t="str">
        <f t="shared" ca="1" si="25"/>
        <v xml:space="preserve">- </v>
      </c>
      <c r="BM24" s="116">
        <f t="shared" ca="1" si="26"/>
        <v>45916</v>
      </c>
      <c r="BN24" s="117"/>
      <c r="BO24" s="118"/>
      <c r="BP24" s="119"/>
      <c r="BQ24" s="120" t="str">
        <f t="shared" ca="1" si="27"/>
        <v xml:space="preserve">- </v>
      </c>
      <c r="BR24" s="121"/>
      <c r="BS24" s="120" t="str">
        <f t="shared" ca="1" si="28"/>
        <v xml:space="preserve">- </v>
      </c>
      <c r="BT24" s="102"/>
      <c r="BU24" s="102"/>
      <c r="BV24" s="116">
        <f t="shared" ca="1" si="10"/>
        <v>45916</v>
      </c>
      <c r="BW24" s="117"/>
      <c r="BX24" s="118"/>
      <c r="BY24" s="119"/>
      <c r="BZ24" s="120" t="str">
        <f t="shared" ca="1" si="29"/>
        <v xml:space="preserve">- </v>
      </c>
      <c r="CA24" s="121"/>
      <c r="CB24" s="120" t="str">
        <f t="shared" ca="1" si="30"/>
        <v xml:space="preserve">- </v>
      </c>
      <c r="CE24" s="116">
        <f t="shared" ca="1" si="31"/>
        <v>45916</v>
      </c>
      <c r="CF24" s="117"/>
      <c r="CG24" s="118"/>
      <c r="CH24" s="119"/>
      <c r="CI24" s="120" t="str">
        <f t="shared" ca="1" si="32"/>
        <v xml:space="preserve">- </v>
      </c>
      <c r="CJ24" s="121"/>
      <c r="CK24" s="120" t="str">
        <f t="shared" ca="1" si="33"/>
        <v xml:space="preserve">- </v>
      </c>
      <c r="CL24" s="102"/>
      <c r="CM24" s="102"/>
      <c r="CN24" s="116">
        <f t="shared" ca="1" si="11"/>
        <v>45916</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45917</v>
      </c>
      <c r="C25" s="59" t="str">
        <f t="shared" ca="1" si="12"/>
        <v>-</v>
      </c>
      <c r="D25" s="60" t="str">
        <f t="shared" ca="1" si="0"/>
        <v>-</v>
      </c>
      <c r="E25" s="61" t="str">
        <f t="shared" ca="1" si="0"/>
        <v>-</v>
      </c>
      <c r="F25" s="62" t="str">
        <f t="shared" ca="1" si="37"/>
        <v>-</v>
      </c>
      <c r="G25" s="62" t="str">
        <f t="shared" ca="1" si="1"/>
        <v>-</v>
      </c>
      <c r="H25" s="63" t="str">
        <f t="shared" ca="1" si="38"/>
        <v>-</v>
      </c>
      <c r="K25" s="78">
        <f t="shared" ca="1" si="2"/>
        <v>45917</v>
      </c>
      <c r="L25" s="88"/>
      <c r="M25" s="89"/>
      <c r="N25" s="89"/>
      <c r="O25" s="90" t="str">
        <f t="shared" ca="1" si="13"/>
        <v>-</v>
      </c>
      <c r="P25" s="88"/>
      <c r="Q25" s="91" t="str">
        <f t="shared" ca="1" si="3"/>
        <v>-</v>
      </c>
      <c r="T25" s="78">
        <f t="shared" ca="1" si="4"/>
        <v>45917</v>
      </c>
      <c r="U25" s="90" t="str">
        <f t="shared" ca="1" si="14"/>
        <v>-</v>
      </c>
      <c r="V25" s="141" t="str">
        <f t="shared" ca="1" si="5"/>
        <v>-</v>
      </c>
      <c r="W25" s="141" t="str">
        <f t="shared" ca="1" si="5"/>
        <v>-</v>
      </c>
      <c r="X25" s="90" t="str">
        <f t="shared" ca="1" si="15"/>
        <v>-</v>
      </c>
      <c r="Y25" s="90" t="str">
        <f t="shared" ca="1" si="6"/>
        <v>-</v>
      </c>
      <c r="Z25" s="91" t="str">
        <f t="shared" ca="1" si="7"/>
        <v>-</v>
      </c>
      <c r="AC25" s="122">
        <f t="shared" ca="1" si="16"/>
        <v>45917</v>
      </c>
      <c r="AD25" s="123"/>
      <c r="AE25" s="124"/>
      <c r="AF25" s="125"/>
      <c r="AG25" s="115" t="str">
        <f t="shared" ca="1" si="17"/>
        <v xml:space="preserve">- </v>
      </c>
      <c r="AH25" s="126"/>
      <c r="AI25" s="115" t="str">
        <f t="shared" ca="1" si="18"/>
        <v xml:space="preserve">- </v>
      </c>
      <c r="AJ25" s="102"/>
      <c r="AK25" s="102"/>
      <c r="AL25" s="122">
        <f t="shared" ca="1" si="8"/>
        <v>45917</v>
      </c>
      <c r="AM25" s="123"/>
      <c r="AN25" s="124"/>
      <c r="AO25" s="125"/>
      <c r="AP25" s="115" t="str">
        <f t="shared" ca="1" si="19"/>
        <v xml:space="preserve">- </v>
      </c>
      <c r="AQ25" s="126"/>
      <c r="AR25" s="115" t="str">
        <f t="shared" ca="1" si="20"/>
        <v xml:space="preserve">- </v>
      </c>
      <c r="AU25" s="122">
        <f t="shared" ca="1" si="21"/>
        <v>45917</v>
      </c>
      <c r="AV25" s="123"/>
      <c r="AW25" s="124"/>
      <c r="AX25" s="125"/>
      <c r="AY25" s="115" t="str">
        <f t="shared" ca="1" si="22"/>
        <v xml:space="preserve">- </v>
      </c>
      <c r="AZ25" s="126"/>
      <c r="BA25" s="115" t="str">
        <f t="shared" ca="1" si="23"/>
        <v xml:space="preserve">- </v>
      </c>
      <c r="BB25" s="102"/>
      <c r="BC25" s="102"/>
      <c r="BD25" s="122">
        <f t="shared" ca="1" si="9"/>
        <v>45917</v>
      </c>
      <c r="BE25" s="123"/>
      <c r="BF25" s="124"/>
      <c r="BG25" s="125"/>
      <c r="BH25" s="115" t="str">
        <f t="shared" ca="1" si="24"/>
        <v xml:space="preserve">- </v>
      </c>
      <c r="BI25" s="126"/>
      <c r="BJ25" s="115" t="str">
        <f t="shared" ca="1" si="25"/>
        <v xml:space="preserve">- </v>
      </c>
      <c r="BM25" s="122">
        <f t="shared" ca="1" si="26"/>
        <v>45917</v>
      </c>
      <c r="BN25" s="123"/>
      <c r="BO25" s="124"/>
      <c r="BP25" s="125"/>
      <c r="BQ25" s="115" t="str">
        <f t="shared" ca="1" si="27"/>
        <v xml:space="preserve">- </v>
      </c>
      <c r="BR25" s="126"/>
      <c r="BS25" s="115" t="str">
        <f t="shared" ca="1" si="28"/>
        <v xml:space="preserve">- </v>
      </c>
      <c r="BT25" s="102"/>
      <c r="BU25" s="102"/>
      <c r="BV25" s="122">
        <f t="shared" ca="1" si="10"/>
        <v>45917</v>
      </c>
      <c r="BW25" s="123"/>
      <c r="BX25" s="124"/>
      <c r="BY25" s="125"/>
      <c r="BZ25" s="115" t="str">
        <f t="shared" ca="1" si="29"/>
        <v xml:space="preserve">- </v>
      </c>
      <c r="CA25" s="126"/>
      <c r="CB25" s="115" t="str">
        <f t="shared" ca="1" si="30"/>
        <v xml:space="preserve">- </v>
      </c>
      <c r="CE25" s="122">
        <f t="shared" ca="1" si="31"/>
        <v>45917</v>
      </c>
      <c r="CF25" s="123"/>
      <c r="CG25" s="124"/>
      <c r="CH25" s="125"/>
      <c r="CI25" s="115" t="str">
        <f t="shared" ca="1" si="32"/>
        <v xml:space="preserve">- </v>
      </c>
      <c r="CJ25" s="126"/>
      <c r="CK25" s="115" t="str">
        <f t="shared" ca="1" si="33"/>
        <v xml:space="preserve">- </v>
      </c>
      <c r="CL25" s="102"/>
      <c r="CM25" s="102"/>
      <c r="CN25" s="122">
        <f t="shared" ca="1" si="11"/>
        <v>45917</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45918</v>
      </c>
      <c r="C26" s="59" t="str">
        <f t="shared" ca="1" si="12"/>
        <v>-</v>
      </c>
      <c r="D26" s="60" t="str">
        <f t="shared" ca="1" si="0"/>
        <v>-</v>
      </c>
      <c r="E26" s="61" t="str">
        <f t="shared" ca="1" si="0"/>
        <v>-</v>
      </c>
      <c r="F26" s="62" t="str">
        <f t="shared" ca="1" si="37"/>
        <v>-</v>
      </c>
      <c r="G26" s="62" t="str">
        <f t="shared" ca="1" si="1"/>
        <v>-</v>
      </c>
      <c r="H26" s="63" t="str">
        <f t="shared" ca="1" si="38"/>
        <v>-</v>
      </c>
      <c r="K26" s="77">
        <f t="shared" ca="1" si="2"/>
        <v>45918</v>
      </c>
      <c r="L26" s="84"/>
      <c r="M26" s="85"/>
      <c r="N26" s="85"/>
      <c r="O26" s="86" t="str">
        <f t="shared" ca="1" si="13"/>
        <v>-</v>
      </c>
      <c r="P26" s="84"/>
      <c r="Q26" s="87" t="str">
        <f t="shared" ca="1" si="3"/>
        <v>-</v>
      </c>
      <c r="T26" s="77">
        <f t="shared" ca="1" si="4"/>
        <v>45918</v>
      </c>
      <c r="U26" s="86" t="str">
        <f t="shared" ca="1" si="14"/>
        <v>-</v>
      </c>
      <c r="V26" s="140" t="str">
        <f t="shared" ca="1" si="5"/>
        <v>-</v>
      </c>
      <c r="W26" s="140" t="str">
        <f t="shared" ca="1" si="5"/>
        <v>-</v>
      </c>
      <c r="X26" s="86" t="str">
        <f t="shared" ca="1" si="15"/>
        <v>-</v>
      </c>
      <c r="Y26" s="86" t="str">
        <f t="shared" ca="1" si="6"/>
        <v>-</v>
      </c>
      <c r="Z26" s="87" t="str">
        <f t="shared" ca="1" si="7"/>
        <v>-</v>
      </c>
      <c r="AC26" s="116">
        <f t="shared" ca="1" si="16"/>
        <v>45918</v>
      </c>
      <c r="AD26" s="117"/>
      <c r="AE26" s="118"/>
      <c r="AF26" s="119"/>
      <c r="AG26" s="120" t="str">
        <f t="shared" ca="1" si="17"/>
        <v xml:space="preserve">- </v>
      </c>
      <c r="AH26" s="121"/>
      <c r="AI26" s="120" t="str">
        <f t="shared" ca="1" si="18"/>
        <v xml:space="preserve">- </v>
      </c>
      <c r="AJ26" s="102"/>
      <c r="AK26" s="102"/>
      <c r="AL26" s="116">
        <f t="shared" ca="1" si="8"/>
        <v>45918</v>
      </c>
      <c r="AM26" s="117"/>
      <c r="AN26" s="118"/>
      <c r="AO26" s="119"/>
      <c r="AP26" s="120" t="str">
        <f t="shared" ca="1" si="19"/>
        <v xml:space="preserve">- </v>
      </c>
      <c r="AQ26" s="121"/>
      <c r="AR26" s="120" t="str">
        <f t="shared" ca="1" si="20"/>
        <v xml:space="preserve">- </v>
      </c>
      <c r="AU26" s="116">
        <f t="shared" ca="1" si="21"/>
        <v>45918</v>
      </c>
      <c r="AV26" s="117"/>
      <c r="AW26" s="118"/>
      <c r="AX26" s="119"/>
      <c r="AY26" s="120" t="str">
        <f t="shared" ca="1" si="22"/>
        <v xml:space="preserve">- </v>
      </c>
      <c r="AZ26" s="121"/>
      <c r="BA26" s="120" t="str">
        <f t="shared" ca="1" si="23"/>
        <v xml:space="preserve">- </v>
      </c>
      <c r="BB26" s="102"/>
      <c r="BC26" s="102"/>
      <c r="BD26" s="116">
        <f t="shared" ca="1" si="9"/>
        <v>45918</v>
      </c>
      <c r="BE26" s="117"/>
      <c r="BF26" s="118"/>
      <c r="BG26" s="119"/>
      <c r="BH26" s="120" t="str">
        <f t="shared" ca="1" si="24"/>
        <v xml:space="preserve">- </v>
      </c>
      <c r="BI26" s="121"/>
      <c r="BJ26" s="120" t="str">
        <f t="shared" ca="1" si="25"/>
        <v xml:space="preserve">- </v>
      </c>
      <c r="BM26" s="116">
        <f t="shared" ca="1" si="26"/>
        <v>45918</v>
      </c>
      <c r="BN26" s="117"/>
      <c r="BO26" s="118"/>
      <c r="BP26" s="119"/>
      <c r="BQ26" s="120" t="str">
        <f t="shared" ca="1" si="27"/>
        <v xml:space="preserve">- </v>
      </c>
      <c r="BR26" s="121"/>
      <c r="BS26" s="120" t="str">
        <f t="shared" ca="1" si="28"/>
        <v xml:space="preserve">- </v>
      </c>
      <c r="BT26" s="102"/>
      <c r="BU26" s="102"/>
      <c r="BV26" s="116">
        <f t="shared" ca="1" si="10"/>
        <v>45918</v>
      </c>
      <c r="BW26" s="117"/>
      <c r="BX26" s="118"/>
      <c r="BY26" s="119"/>
      <c r="BZ26" s="120" t="str">
        <f t="shared" ca="1" si="29"/>
        <v xml:space="preserve">- </v>
      </c>
      <c r="CA26" s="121"/>
      <c r="CB26" s="120" t="str">
        <f t="shared" ca="1" si="30"/>
        <v xml:space="preserve">- </v>
      </c>
      <c r="CE26" s="116">
        <f t="shared" ca="1" si="31"/>
        <v>45918</v>
      </c>
      <c r="CF26" s="117"/>
      <c r="CG26" s="118"/>
      <c r="CH26" s="119"/>
      <c r="CI26" s="120" t="str">
        <f t="shared" ca="1" si="32"/>
        <v xml:space="preserve">- </v>
      </c>
      <c r="CJ26" s="121"/>
      <c r="CK26" s="120" t="str">
        <f t="shared" ca="1" si="33"/>
        <v xml:space="preserve">- </v>
      </c>
      <c r="CL26" s="102"/>
      <c r="CM26" s="102"/>
      <c r="CN26" s="116">
        <f t="shared" ca="1" si="11"/>
        <v>45918</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45919</v>
      </c>
      <c r="C27" s="59" t="str">
        <f t="shared" ca="1" si="12"/>
        <v>-</v>
      </c>
      <c r="D27" s="60" t="str">
        <f t="shared" ca="1" si="0"/>
        <v>-</v>
      </c>
      <c r="E27" s="61" t="str">
        <f t="shared" ca="1" si="0"/>
        <v>-</v>
      </c>
      <c r="F27" s="62" t="str">
        <f t="shared" ca="1" si="37"/>
        <v>-</v>
      </c>
      <c r="G27" s="62" t="str">
        <f t="shared" ca="1" si="1"/>
        <v>-</v>
      </c>
      <c r="H27" s="63" t="str">
        <f t="shared" ca="1" si="38"/>
        <v>-</v>
      </c>
      <c r="K27" s="78">
        <f t="shared" ca="1" si="2"/>
        <v>45919</v>
      </c>
      <c r="L27" s="88"/>
      <c r="M27" s="89"/>
      <c r="N27" s="89"/>
      <c r="O27" s="90" t="str">
        <f t="shared" ca="1" si="13"/>
        <v>-</v>
      </c>
      <c r="P27" s="88"/>
      <c r="Q27" s="91" t="str">
        <f t="shared" ca="1" si="3"/>
        <v>-</v>
      </c>
      <c r="T27" s="78">
        <f t="shared" ca="1" si="4"/>
        <v>45919</v>
      </c>
      <c r="U27" s="90" t="str">
        <f t="shared" ca="1" si="14"/>
        <v>-</v>
      </c>
      <c r="V27" s="141" t="str">
        <f t="shared" ca="1" si="5"/>
        <v>-</v>
      </c>
      <c r="W27" s="141" t="str">
        <f t="shared" ca="1" si="5"/>
        <v>-</v>
      </c>
      <c r="X27" s="90" t="str">
        <f t="shared" ca="1" si="15"/>
        <v>-</v>
      </c>
      <c r="Y27" s="90" t="str">
        <f t="shared" ca="1" si="6"/>
        <v>-</v>
      </c>
      <c r="Z27" s="91" t="str">
        <f t="shared" ca="1" si="7"/>
        <v>-</v>
      </c>
      <c r="AC27" s="122">
        <f t="shared" ca="1" si="16"/>
        <v>45919</v>
      </c>
      <c r="AD27" s="123"/>
      <c r="AE27" s="124"/>
      <c r="AF27" s="125"/>
      <c r="AG27" s="115" t="str">
        <f t="shared" ca="1" si="17"/>
        <v xml:space="preserve">- </v>
      </c>
      <c r="AH27" s="126"/>
      <c r="AI27" s="115" t="str">
        <f t="shared" ca="1" si="18"/>
        <v xml:space="preserve">- </v>
      </c>
      <c r="AJ27" s="102"/>
      <c r="AK27" s="102"/>
      <c r="AL27" s="122">
        <f t="shared" ca="1" si="8"/>
        <v>45919</v>
      </c>
      <c r="AM27" s="123"/>
      <c r="AN27" s="124"/>
      <c r="AO27" s="125"/>
      <c r="AP27" s="115" t="str">
        <f t="shared" ca="1" si="19"/>
        <v xml:space="preserve">- </v>
      </c>
      <c r="AQ27" s="126"/>
      <c r="AR27" s="115" t="str">
        <f t="shared" ca="1" si="20"/>
        <v xml:space="preserve">- </v>
      </c>
      <c r="AU27" s="122">
        <f t="shared" ca="1" si="21"/>
        <v>45919</v>
      </c>
      <c r="AV27" s="123"/>
      <c r="AW27" s="124"/>
      <c r="AX27" s="125"/>
      <c r="AY27" s="115" t="str">
        <f t="shared" ca="1" si="22"/>
        <v xml:space="preserve">- </v>
      </c>
      <c r="AZ27" s="126"/>
      <c r="BA27" s="115" t="str">
        <f t="shared" ca="1" si="23"/>
        <v xml:space="preserve">- </v>
      </c>
      <c r="BB27" s="102"/>
      <c r="BC27" s="102"/>
      <c r="BD27" s="122">
        <f t="shared" ca="1" si="9"/>
        <v>45919</v>
      </c>
      <c r="BE27" s="123"/>
      <c r="BF27" s="124"/>
      <c r="BG27" s="125"/>
      <c r="BH27" s="115" t="str">
        <f t="shared" ca="1" si="24"/>
        <v xml:space="preserve">- </v>
      </c>
      <c r="BI27" s="126"/>
      <c r="BJ27" s="115" t="str">
        <f t="shared" ca="1" si="25"/>
        <v xml:space="preserve">- </v>
      </c>
      <c r="BM27" s="122">
        <f t="shared" ca="1" si="26"/>
        <v>45919</v>
      </c>
      <c r="BN27" s="123"/>
      <c r="BO27" s="124"/>
      <c r="BP27" s="125"/>
      <c r="BQ27" s="115" t="str">
        <f t="shared" ca="1" si="27"/>
        <v xml:space="preserve">- </v>
      </c>
      <c r="BR27" s="126"/>
      <c r="BS27" s="115" t="str">
        <f t="shared" ca="1" si="28"/>
        <v xml:space="preserve">- </v>
      </c>
      <c r="BT27" s="102"/>
      <c r="BU27" s="102"/>
      <c r="BV27" s="122">
        <f t="shared" ca="1" si="10"/>
        <v>45919</v>
      </c>
      <c r="BW27" s="123"/>
      <c r="BX27" s="124"/>
      <c r="BY27" s="125"/>
      <c r="BZ27" s="115" t="str">
        <f t="shared" ca="1" si="29"/>
        <v xml:space="preserve">- </v>
      </c>
      <c r="CA27" s="126"/>
      <c r="CB27" s="115" t="str">
        <f t="shared" ca="1" si="30"/>
        <v xml:space="preserve">- </v>
      </c>
      <c r="CE27" s="122">
        <f t="shared" ca="1" si="31"/>
        <v>45919</v>
      </c>
      <c r="CF27" s="123"/>
      <c r="CG27" s="124"/>
      <c r="CH27" s="125"/>
      <c r="CI27" s="115" t="str">
        <f t="shared" ca="1" si="32"/>
        <v xml:space="preserve">- </v>
      </c>
      <c r="CJ27" s="126"/>
      <c r="CK27" s="115" t="str">
        <f t="shared" ca="1" si="33"/>
        <v xml:space="preserve">- </v>
      </c>
      <c r="CL27" s="102"/>
      <c r="CM27" s="102"/>
      <c r="CN27" s="122">
        <f t="shared" ca="1" si="11"/>
        <v>45919</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45920</v>
      </c>
      <c r="C28" s="59" t="str">
        <f t="shared" ca="1" si="12"/>
        <v>-</v>
      </c>
      <c r="D28" s="60" t="str">
        <f t="shared" ca="1" si="0"/>
        <v>-</v>
      </c>
      <c r="E28" s="61" t="str">
        <f t="shared" ca="1" si="0"/>
        <v>-</v>
      </c>
      <c r="F28" s="62" t="str">
        <f t="shared" ca="1" si="37"/>
        <v>-</v>
      </c>
      <c r="G28" s="62" t="str">
        <f t="shared" ca="1" si="1"/>
        <v>-</v>
      </c>
      <c r="H28" s="63" t="str">
        <f t="shared" ca="1" si="38"/>
        <v>-</v>
      </c>
      <c r="K28" s="77">
        <f t="shared" ca="1" si="2"/>
        <v>45920</v>
      </c>
      <c r="L28" s="84"/>
      <c r="M28" s="85"/>
      <c r="N28" s="85"/>
      <c r="O28" s="86" t="str">
        <f t="shared" ca="1" si="13"/>
        <v>-</v>
      </c>
      <c r="P28" s="84"/>
      <c r="Q28" s="87" t="str">
        <f t="shared" ca="1" si="3"/>
        <v>-</v>
      </c>
      <c r="T28" s="77">
        <f t="shared" ca="1" si="4"/>
        <v>45920</v>
      </c>
      <c r="U28" s="86" t="str">
        <f t="shared" ca="1" si="14"/>
        <v>-</v>
      </c>
      <c r="V28" s="140" t="str">
        <f t="shared" ca="1" si="5"/>
        <v>-</v>
      </c>
      <c r="W28" s="140" t="str">
        <f t="shared" ca="1" si="5"/>
        <v>-</v>
      </c>
      <c r="X28" s="86" t="str">
        <f t="shared" ca="1" si="15"/>
        <v>-</v>
      </c>
      <c r="Y28" s="86" t="str">
        <f t="shared" ca="1" si="6"/>
        <v>-</v>
      </c>
      <c r="Z28" s="87" t="str">
        <f t="shared" ca="1" si="7"/>
        <v>-</v>
      </c>
      <c r="AC28" s="116">
        <f t="shared" ca="1" si="16"/>
        <v>45920</v>
      </c>
      <c r="AD28" s="117"/>
      <c r="AE28" s="118"/>
      <c r="AF28" s="119"/>
      <c r="AG28" s="120" t="str">
        <f t="shared" ca="1" si="17"/>
        <v xml:space="preserve">- </v>
      </c>
      <c r="AH28" s="121"/>
      <c r="AI28" s="120" t="str">
        <f t="shared" ca="1" si="18"/>
        <v xml:space="preserve">- </v>
      </c>
      <c r="AJ28" s="102"/>
      <c r="AK28" s="102"/>
      <c r="AL28" s="116">
        <f t="shared" ca="1" si="8"/>
        <v>45920</v>
      </c>
      <c r="AM28" s="117"/>
      <c r="AN28" s="118"/>
      <c r="AO28" s="119"/>
      <c r="AP28" s="120" t="str">
        <f t="shared" ca="1" si="19"/>
        <v xml:space="preserve">- </v>
      </c>
      <c r="AQ28" s="121"/>
      <c r="AR28" s="120" t="str">
        <f t="shared" ca="1" si="20"/>
        <v xml:space="preserve">- </v>
      </c>
      <c r="AU28" s="116">
        <f t="shared" ca="1" si="21"/>
        <v>45920</v>
      </c>
      <c r="AV28" s="117"/>
      <c r="AW28" s="118"/>
      <c r="AX28" s="119"/>
      <c r="AY28" s="120" t="str">
        <f t="shared" ca="1" si="22"/>
        <v xml:space="preserve">- </v>
      </c>
      <c r="AZ28" s="121"/>
      <c r="BA28" s="120" t="str">
        <f t="shared" ca="1" si="23"/>
        <v xml:space="preserve">- </v>
      </c>
      <c r="BB28" s="102"/>
      <c r="BC28" s="102"/>
      <c r="BD28" s="116">
        <f t="shared" ca="1" si="9"/>
        <v>45920</v>
      </c>
      <c r="BE28" s="117"/>
      <c r="BF28" s="118"/>
      <c r="BG28" s="119"/>
      <c r="BH28" s="120" t="str">
        <f t="shared" ca="1" si="24"/>
        <v xml:space="preserve">- </v>
      </c>
      <c r="BI28" s="121"/>
      <c r="BJ28" s="120" t="str">
        <f t="shared" ca="1" si="25"/>
        <v xml:space="preserve">- </v>
      </c>
      <c r="BM28" s="116">
        <f t="shared" ca="1" si="26"/>
        <v>45920</v>
      </c>
      <c r="BN28" s="117"/>
      <c r="BO28" s="118"/>
      <c r="BP28" s="119"/>
      <c r="BQ28" s="120" t="str">
        <f t="shared" ca="1" si="27"/>
        <v xml:space="preserve">- </v>
      </c>
      <c r="BR28" s="121"/>
      <c r="BS28" s="120" t="str">
        <f t="shared" ca="1" si="28"/>
        <v xml:space="preserve">- </v>
      </c>
      <c r="BT28" s="102"/>
      <c r="BU28" s="102"/>
      <c r="BV28" s="116">
        <f t="shared" ca="1" si="10"/>
        <v>45920</v>
      </c>
      <c r="BW28" s="117"/>
      <c r="BX28" s="118"/>
      <c r="BY28" s="119"/>
      <c r="BZ28" s="120" t="str">
        <f t="shared" ca="1" si="29"/>
        <v xml:space="preserve">- </v>
      </c>
      <c r="CA28" s="121"/>
      <c r="CB28" s="120" t="str">
        <f t="shared" ca="1" si="30"/>
        <v xml:space="preserve">- </v>
      </c>
      <c r="CE28" s="116">
        <f t="shared" ca="1" si="31"/>
        <v>45920</v>
      </c>
      <c r="CF28" s="117"/>
      <c r="CG28" s="118"/>
      <c r="CH28" s="119"/>
      <c r="CI28" s="120" t="str">
        <f t="shared" ca="1" si="32"/>
        <v xml:space="preserve">- </v>
      </c>
      <c r="CJ28" s="121"/>
      <c r="CK28" s="120" t="str">
        <f t="shared" ca="1" si="33"/>
        <v xml:space="preserve">- </v>
      </c>
      <c r="CL28" s="102"/>
      <c r="CM28" s="102"/>
      <c r="CN28" s="116">
        <f t="shared" ca="1" si="11"/>
        <v>45920</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45921</v>
      </c>
      <c r="C29" s="59" t="str">
        <f t="shared" ca="1" si="12"/>
        <v>-</v>
      </c>
      <c r="D29" s="60" t="str">
        <f t="shared" ca="1" si="0"/>
        <v>-</v>
      </c>
      <c r="E29" s="61" t="str">
        <f t="shared" ca="1" si="0"/>
        <v>-</v>
      </c>
      <c r="F29" s="62" t="str">
        <f t="shared" ca="1" si="37"/>
        <v>-</v>
      </c>
      <c r="G29" s="62" t="str">
        <f t="shared" ca="1" si="1"/>
        <v>-</v>
      </c>
      <c r="H29" s="63" t="str">
        <f t="shared" ca="1" si="38"/>
        <v>-</v>
      </c>
      <c r="K29" s="78">
        <f t="shared" ca="1" si="2"/>
        <v>45921</v>
      </c>
      <c r="L29" s="88"/>
      <c r="M29" s="89"/>
      <c r="N29" s="89"/>
      <c r="O29" s="90" t="str">
        <f t="shared" ca="1" si="13"/>
        <v>-</v>
      </c>
      <c r="P29" s="88"/>
      <c r="Q29" s="91" t="str">
        <f t="shared" ca="1" si="3"/>
        <v>-</v>
      </c>
      <c r="T29" s="78">
        <f t="shared" ca="1" si="4"/>
        <v>45921</v>
      </c>
      <c r="U29" s="90" t="str">
        <f t="shared" ca="1" si="14"/>
        <v>-</v>
      </c>
      <c r="V29" s="141" t="str">
        <f t="shared" ca="1" si="5"/>
        <v>-</v>
      </c>
      <c r="W29" s="141" t="str">
        <f t="shared" ca="1" si="5"/>
        <v>-</v>
      </c>
      <c r="X29" s="90" t="str">
        <f t="shared" ca="1" si="15"/>
        <v>-</v>
      </c>
      <c r="Y29" s="90" t="str">
        <f t="shared" ca="1" si="6"/>
        <v>-</v>
      </c>
      <c r="Z29" s="91" t="str">
        <f t="shared" ca="1" si="7"/>
        <v>-</v>
      </c>
      <c r="AC29" s="122">
        <f t="shared" ca="1" si="16"/>
        <v>45921</v>
      </c>
      <c r="AD29" s="123"/>
      <c r="AE29" s="124"/>
      <c r="AF29" s="125"/>
      <c r="AG29" s="115" t="str">
        <f t="shared" ca="1" si="17"/>
        <v xml:space="preserve">- </v>
      </c>
      <c r="AH29" s="126"/>
      <c r="AI29" s="115" t="str">
        <f t="shared" ca="1" si="18"/>
        <v xml:space="preserve">- </v>
      </c>
      <c r="AJ29" s="102"/>
      <c r="AK29" s="102"/>
      <c r="AL29" s="122">
        <f t="shared" ca="1" si="8"/>
        <v>45921</v>
      </c>
      <c r="AM29" s="123"/>
      <c r="AN29" s="124"/>
      <c r="AO29" s="125"/>
      <c r="AP29" s="115" t="str">
        <f t="shared" ca="1" si="19"/>
        <v xml:space="preserve">- </v>
      </c>
      <c r="AQ29" s="126"/>
      <c r="AR29" s="115" t="str">
        <f t="shared" ca="1" si="20"/>
        <v xml:space="preserve">- </v>
      </c>
      <c r="AU29" s="122">
        <f t="shared" ca="1" si="21"/>
        <v>45921</v>
      </c>
      <c r="AV29" s="123"/>
      <c r="AW29" s="124"/>
      <c r="AX29" s="125"/>
      <c r="AY29" s="115" t="str">
        <f t="shared" ca="1" si="22"/>
        <v xml:space="preserve">- </v>
      </c>
      <c r="AZ29" s="126"/>
      <c r="BA29" s="115" t="str">
        <f t="shared" ca="1" si="23"/>
        <v xml:space="preserve">- </v>
      </c>
      <c r="BB29" s="102"/>
      <c r="BC29" s="102"/>
      <c r="BD29" s="122">
        <f t="shared" ca="1" si="9"/>
        <v>45921</v>
      </c>
      <c r="BE29" s="123"/>
      <c r="BF29" s="124"/>
      <c r="BG29" s="125"/>
      <c r="BH29" s="115" t="str">
        <f t="shared" ca="1" si="24"/>
        <v xml:space="preserve">- </v>
      </c>
      <c r="BI29" s="126"/>
      <c r="BJ29" s="115" t="str">
        <f t="shared" ca="1" si="25"/>
        <v xml:space="preserve">- </v>
      </c>
      <c r="BM29" s="122">
        <f t="shared" ca="1" si="26"/>
        <v>45921</v>
      </c>
      <c r="BN29" s="123"/>
      <c r="BO29" s="124"/>
      <c r="BP29" s="125"/>
      <c r="BQ29" s="115" t="str">
        <f t="shared" ca="1" si="27"/>
        <v xml:space="preserve">- </v>
      </c>
      <c r="BR29" s="126"/>
      <c r="BS29" s="115" t="str">
        <f t="shared" ca="1" si="28"/>
        <v xml:space="preserve">- </v>
      </c>
      <c r="BT29" s="102"/>
      <c r="BU29" s="102"/>
      <c r="BV29" s="122">
        <f t="shared" ca="1" si="10"/>
        <v>45921</v>
      </c>
      <c r="BW29" s="123"/>
      <c r="BX29" s="124"/>
      <c r="BY29" s="125"/>
      <c r="BZ29" s="115" t="str">
        <f t="shared" ca="1" si="29"/>
        <v xml:space="preserve">- </v>
      </c>
      <c r="CA29" s="126"/>
      <c r="CB29" s="115" t="str">
        <f t="shared" ca="1" si="30"/>
        <v xml:space="preserve">- </v>
      </c>
      <c r="CE29" s="122">
        <f t="shared" ca="1" si="31"/>
        <v>45921</v>
      </c>
      <c r="CF29" s="123"/>
      <c r="CG29" s="124"/>
      <c r="CH29" s="125"/>
      <c r="CI29" s="115" t="str">
        <f t="shared" ca="1" si="32"/>
        <v xml:space="preserve">- </v>
      </c>
      <c r="CJ29" s="126"/>
      <c r="CK29" s="115" t="str">
        <f t="shared" ca="1" si="33"/>
        <v xml:space="preserve">- </v>
      </c>
      <c r="CL29" s="102"/>
      <c r="CM29" s="102"/>
      <c r="CN29" s="122">
        <f t="shared" ca="1" si="11"/>
        <v>45921</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45922</v>
      </c>
      <c r="C30" s="59" t="str">
        <f t="shared" ca="1" si="12"/>
        <v>-</v>
      </c>
      <c r="D30" s="60" t="str">
        <f t="shared" ca="1" si="0"/>
        <v>-</v>
      </c>
      <c r="E30" s="61" t="str">
        <f t="shared" ca="1" si="0"/>
        <v>-</v>
      </c>
      <c r="F30" s="62" t="str">
        <f t="shared" ca="1" si="37"/>
        <v>-</v>
      </c>
      <c r="G30" s="62" t="str">
        <f t="shared" ca="1" si="1"/>
        <v>-</v>
      </c>
      <c r="H30" s="63" t="str">
        <f t="shared" ca="1" si="38"/>
        <v>-</v>
      </c>
      <c r="K30" s="77">
        <f t="shared" ca="1" si="2"/>
        <v>45922</v>
      </c>
      <c r="L30" s="84"/>
      <c r="M30" s="85"/>
      <c r="N30" s="85"/>
      <c r="O30" s="86" t="str">
        <f t="shared" ca="1" si="13"/>
        <v>-</v>
      </c>
      <c r="P30" s="84"/>
      <c r="Q30" s="87" t="str">
        <f t="shared" ca="1" si="3"/>
        <v>-</v>
      </c>
      <c r="T30" s="77">
        <f t="shared" ca="1" si="4"/>
        <v>45922</v>
      </c>
      <c r="U30" s="86" t="str">
        <f t="shared" ca="1" si="14"/>
        <v>-</v>
      </c>
      <c r="V30" s="140" t="str">
        <f t="shared" ca="1" si="5"/>
        <v>-</v>
      </c>
      <c r="W30" s="140" t="str">
        <f t="shared" ca="1" si="5"/>
        <v>-</v>
      </c>
      <c r="X30" s="86" t="str">
        <f t="shared" ca="1" si="15"/>
        <v>-</v>
      </c>
      <c r="Y30" s="86" t="str">
        <f t="shared" ca="1" si="6"/>
        <v>-</v>
      </c>
      <c r="Z30" s="87" t="str">
        <f t="shared" ca="1" si="7"/>
        <v>-</v>
      </c>
      <c r="AC30" s="116">
        <f t="shared" ca="1" si="16"/>
        <v>45922</v>
      </c>
      <c r="AD30" s="117"/>
      <c r="AE30" s="118"/>
      <c r="AF30" s="119"/>
      <c r="AG30" s="120" t="str">
        <f t="shared" ca="1" si="17"/>
        <v xml:space="preserve">- </v>
      </c>
      <c r="AH30" s="121"/>
      <c r="AI30" s="120" t="str">
        <f t="shared" ca="1" si="18"/>
        <v xml:space="preserve">- </v>
      </c>
      <c r="AJ30" s="102"/>
      <c r="AK30" s="102"/>
      <c r="AL30" s="116">
        <f t="shared" ca="1" si="8"/>
        <v>45922</v>
      </c>
      <c r="AM30" s="117"/>
      <c r="AN30" s="118"/>
      <c r="AO30" s="119"/>
      <c r="AP30" s="120" t="str">
        <f t="shared" ca="1" si="19"/>
        <v xml:space="preserve">- </v>
      </c>
      <c r="AQ30" s="121"/>
      <c r="AR30" s="120" t="str">
        <f t="shared" ca="1" si="20"/>
        <v xml:space="preserve">- </v>
      </c>
      <c r="AU30" s="116">
        <f t="shared" ca="1" si="21"/>
        <v>45922</v>
      </c>
      <c r="AV30" s="117"/>
      <c r="AW30" s="118"/>
      <c r="AX30" s="119"/>
      <c r="AY30" s="120" t="str">
        <f t="shared" ca="1" si="22"/>
        <v xml:space="preserve">- </v>
      </c>
      <c r="AZ30" s="121"/>
      <c r="BA30" s="120" t="str">
        <f t="shared" ca="1" si="23"/>
        <v xml:space="preserve">- </v>
      </c>
      <c r="BB30" s="102"/>
      <c r="BC30" s="102"/>
      <c r="BD30" s="116">
        <f t="shared" ca="1" si="9"/>
        <v>45922</v>
      </c>
      <c r="BE30" s="117"/>
      <c r="BF30" s="118"/>
      <c r="BG30" s="119"/>
      <c r="BH30" s="120" t="str">
        <f t="shared" ca="1" si="24"/>
        <v xml:space="preserve">- </v>
      </c>
      <c r="BI30" s="121"/>
      <c r="BJ30" s="120" t="str">
        <f t="shared" ca="1" si="25"/>
        <v xml:space="preserve">- </v>
      </c>
      <c r="BM30" s="116">
        <f t="shared" ca="1" si="26"/>
        <v>45922</v>
      </c>
      <c r="BN30" s="117"/>
      <c r="BO30" s="118"/>
      <c r="BP30" s="119"/>
      <c r="BQ30" s="120" t="str">
        <f t="shared" ca="1" si="27"/>
        <v xml:space="preserve">- </v>
      </c>
      <c r="BR30" s="121"/>
      <c r="BS30" s="120" t="str">
        <f t="shared" ca="1" si="28"/>
        <v xml:space="preserve">- </v>
      </c>
      <c r="BT30" s="102"/>
      <c r="BU30" s="102"/>
      <c r="BV30" s="116">
        <f t="shared" ca="1" si="10"/>
        <v>45922</v>
      </c>
      <c r="BW30" s="117"/>
      <c r="BX30" s="118"/>
      <c r="BY30" s="119"/>
      <c r="BZ30" s="120" t="str">
        <f t="shared" ca="1" si="29"/>
        <v xml:space="preserve">- </v>
      </c>
      <c r="CA30" s="121"/>
      <c r="CB30" s="120" t="str">
        <f t="shared" ca="1" si="30"/>
        <v xml:space="preserve">- </v>
      </c>
      <c r="CE30" s="116">
        <f t="shared" ca="1" si="31"/>
        <v>45922</v>
      </c>
      <c r="CF30" s="117"/>
      <c r="CG30" s="118"/>
      <c r="CH30" s="119"/>
      <c r="CI30" s="120" t="str">
        <f t="shared" ca="1" si="32"/>
        <v xml:space="preserve">- </v>
      </c>
      <c r="CJ30" s="121"/>
      <c r="CK30" s="120" t="str">
        <f t="shared" ca="1" si="33"/>
        <v xml:space="preserve">- </v>
      </c>
      <c r="CL30" s="102"/>
      <c r="CM30" s="102"/>
      <c r="CN30" s="116">
        <f t="shared" ca="1" si="11"/>
        <v>45922</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45923</v>
      </c>
      <c r="C31" s="59" t="str">
        <f t="shared" ca="1" si="12"/>
        <v>-</v>
      </c>
      <c r="D31" s="60" t="str">
        <f t="shared" ca="1" si="0"/>
        <v>-</v>
      </c>
      <c r="E31" s="61" t="str">
        <f t="shared" ca="1" si="0"/>
        <v>-</v>
      </c>
      <c r="F31" s="62" t="str">
        <f t="shared" ca="1" si="37"/>
        <v>-</v>
      </c>
      <c r="G31" s="62" t="str">
        <f t="shared" ca="1" si="1"/>
        <v>-</v>
      </c>
      <c r="H31" s="63" t="str">
        <f t="shared" ca="1" si="38"/>
        <v>-</v>
      </c>
      <c r="K31" s="78">
        <f t="shared" ca="1" si="2"/>
        <v>45923</v>
      </c>
      <c r="L31" s="88"/>
      <c r="M31" s="89"/>
      <c r="N31" s="89"/>
      <c r="O31" s="90" t="str">
        <f t="shared" ca="1" si="13"/>
        <v>-</v>
      </c>
      <c r="P31" s="88"/>
      <c r="Q31" s="91" t="str">
        <f t="shared" ca="1" si="3"/>
        <v>-</v>
      </c>
      <c r="T31" s="78">
        <f t="shared" ca="1" si="4"/>
        <v>45923</v>
      </c>
      <c r="U31" s="90" t="str">
        <f t="shared" ca="1" si="14"/>
        <v>-</v>
      </c>
      <c r="V31" s="141" t="str">
        <f t="shared" ca="1" si="5"/>
        <v>-</v>
      </c>
      <c r="W31" s="141" t="str">
        <f t="shared" ca="1" si="5"/>
        <v>-</v>
      </c>
      <c r="X31" s="90" t="str">
        <f t="shared" ca="1" si="15"/>
        <v>-</v>
      </c>
      <c r="Y31" s="90" t="str">
        <f t="shared" ca="1" si="6"/>
        <v>-</v>
      </c>
      <c r="Z31" s="91" t="str">
        <f t="shared" ca="1" si="7"/>
        <v>-</v>
      </c>
      <c r="AC31" s="122">
        <f t="shared" ca="1" si="16"/>
        <v>45923</v>
      </c>
      <c r="AD31" s="123"/>
      <c r="AE31" s="124"/>
      <c r="AF31" s="125"/>
      <c r="AG31" s="115" t="str">
        <f t="shared" ca="1" si="17"/>
        <v xml:space="preserve">- </v>
      </c>
      <c r="AH31" s="126"/>
      <c r="AI31" s="115" t="str">
        <f t="shared" ca="1" si="18"/>
        <v xml:space="preserve">- </v>
      </c>
      <c r="AJ31" s="102"/>
      <c r="AK31" s="102"/>
      <c r="AL31" s="122">
        <f t="shared" ca="1" si="8"/>
        <v>45923</v>
      </c>
      <c r="AM31" s="123"/>
      <c r="AN31" s="124"/>
      <c r="AO31" s="125"/>
      <c r="AP31" s="115" t="str">
        <f t="shared" ca="1" si="19"/>
        <v xml:space="preserve">- </v>
      </c>
      <c r="AQ31" s="126"/>
      <c r="AR31" s="115" t="str">
        <f t="shared" ca="1" si="20"/>
        <v xml:space="preserve">- </v>
      </c>
      <c r="AU31" s="122">
        <f t="shared" ca="1" si="21"/>
        <v>45923</v>
      </c>
      <c r="AV31" s="123"/>
      <c r="AW31" s="124"/>
      <c r="AX31" s="125"/>
      <c r="AY31" s="115" t="str">
        <f t="shared" ca="1" si="22"/>
        <v xml:space="preserve">- </v>
      </c>
      <c r="AZ31" s="126"/>
      <c r="BA31" s="115" t="str">
        <f t="shared" ca="1" si="23"/>
        <v xml:space="preserve">- </v>
      </c>
      <c r="BB31" s="102"/>
      <c r="BC31" s="102"/>
      <c r="BD31" s="122">
        <f t="shared" ca="1" si="9"/>
        <v>45923</v>
      </c>
      <c r="BE31" s="123"/>
      <c r="BF31" s="124"/>
      <c r="BG31" s="125"/>
      <c r="BH31" s="115" t="str">
        <f t="shared" ca="1" si="24"/>
        <v xml:space="preserve">- </v>
      </c>
      <c r="BI31" s="126"/>
      <c r="BJ31" s="115" t="str">
        <f t="shared" ca="1" si="25"/>
        <v xml:space="preserve">- </v>
      </c>
      <c r="BM31" s="122">
        <f t="shared" ca="1" si="26"/>
        <v>45923</v>
      </c>
      <c r="BN31" s="123"/>
      <c r="BO31" s="124"/>
      <c r="BP31" s="125"/>
      <c r="BQ31" s="115" t="str">
        <f t="shared" ca="1" si="27"/>
        <v xml:space="preserve">- </v>
      </c>
      <c r="BR31" s="126"/>
      <c r="BS31" s="115" t="str">
        <f t="shared" ca="1" si="28"/>
        <v xml:space="preserve">- </v>
      </c>
      <c r="BT31" s="102"/>
      <c r="BU31" s="102"/>
      <c r="BV31" s="122">
        <f t="shared" ca="1" si="10"/>
        <v>45923</v>
      </c>
      <c r="BW31" s="123"/>
      <c r="BX31" s="124"/>
      <c r="BY31" s="125"/>
      <c r="BZ31" s="115" t="str">
        <f t="shared" ca="1" si="29"/>
        <v xml:space="preserve">- </v>
      </c>
      <c r="CA31" s="126"/>
      <c r="CB31" s="115" t="str">
        <f t="shared" ca="1" si="30"/>
        <v xml:space="preserve">- </v>
      </c>
      <c r="CE31" s="122">
        <f t="shared" ca="1" si="31"/>
        <v>45923</v>
      </c>
      <c r="CF31" s="123"/>
      <c r="CG31" s="124"/>
      <c r="CH31" s="125"/>
      <c r="CI31" s="115" t="str">
        <f t="shared" ca="1" si="32"/>
        <v xml:space="preserve">- </v>
      </c>
      <c r="CJ31" s="126"/>
      <c r="CK31" s="115" t="str">
        <f t="shared" ca="1" si="33"/>
        <v xml:space="preserve">- </v>
      </c>
      <c r="CL31" s="102"/>
      <c r="CM31" s="102"/>
      <c r="CN31" s="122">
        <f t="shared" ca="1" si="11"/>
        <v>45923</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45924</v>
      </c>
      <c r="C32" s="59" t="str">
        <f t="shared" ca="1" si="12"/>
        <v>-</v>
      </c>
      <c r="D32" s="60" t="str">
        <f t="shared" ca="1" si="0"/>
        <v>-</v>
      </c>
      <c r="E32" s="61" t="str">
        <f t="shared" ca="1" si="0"/>
        <v>-</v>
      </c>
      <c r="F32" s="62" t="str">
        <f t="shared" ca="1" si="37"/>
        <v>-</v>
      </c>
      <c r="G32" s="62" t="str">
        <f t="shared" ca="1" si="1"/>
        <v>-</v>
      </c>
      <c r="H32" s="63" t="str">
        <f t="shared" ca="1" si="38"/>
        <v>-</v>
      </c>
      <c r="K32" s="77">
        <f t="shared" ca="1" si="2"/>
        <v>45924</v>
      </c>
      <c r="L32" s="84"/>
      <c r="M32" s="85"/>
      <c r="N32" s="85"/>
      <c r="O32" s="86" t="str">
        <f t="shared" ca="1" si="13"/>
        <v>-</v>
      </c>
      <c r="P32" s="84"/>
      <c r="Q32" s="87" t="str">
        <f t="shared" ca="1" si="3"/>
        <v>-</v>
      </c>
      <c r="T32" s="77">
        <f t="shared" ca="1" si="4"/>
        <v>45924</v>
      </c>
      <c r="U32" s="86" t="str">
        <f t="shared" ca="1" si="14"/>
        <v>-</v>
      </c>
      <c r="V32" s="140" t="str">
        <f t="shared" ca="1" si="5"/>
        <v>-</v>
      </c>
      <c r="W32" s="140" t="str">
        <f t="shared" ca="1" si="5"/>
        <v>-</v>
      </c>
      <c r="X32" s="86" t="str">
        <f t="shared" ca="1" si="15"/>
        <v>-</v>
      </c>
      <c r="Y32" s="86" t="str">
        <f t="shared" ca="1" si="6"/>
        <v>-</v>
      </c>
      <c r="Z32" s="87" t="str">
        <f t="shared" ca="1" si="7"/>
        <v>-</v>
      </c>
      <c r="AC32" s="116">
        <f t="shared" ca="1" si="16"/>
        <v>45924</v>
      </c>
      <c r="AD32" s="117"/>
      <c r="AE32" s="118"/>
      <c r="AF32" s="119"/>
      <c r="AG32" s="120" t="str">
        <f t="shared" ca="1" si="17"/>
        <v xml:space="preserve">- </v>
      </c>
      <c r="AH32" s="121"/>
      <c r="AI32" s="120" t="str">
        <f t="shared" ca="1" si="18"/>
        <v xml:space="preserve">- </v>
      </c>
      <c r="AJ32" s="102"/>
      <c r="AK32" s="102"/>
      <c r="AL32" s="116">
        <f t="shared" ca="1" si="8"/>
        <v>45924</v>
      </c>
      <c r="AM32" s="117"/>
      <c r="AN32" s="118"/>
      <c r="AO32" s="119"/>
      <c r="AP32" s="120" t="str">
        <f t="shared" ca="1" si="19"/>
        <v xml:space="preserve">- </v>
      </c>
      <c r="AQ32" s="121"/>
      <c r="AR32" s="120" t="str">
        <f t="shared" ca="1" si="20"/>
        <v xml:space="preserve">- </v>
      </c>
      <c r="AU32" s="116">
        <f t="shared" ca="1" si="21"/>
        <v>45924</v>
      </c>
      <c r="AV32" s="117"/>
      <c r="AW32" s="118"/>
      <c r="AX32" s="119"/>
      <c r="AY32" s="120" t="str">
        <f t="shared" ca="1" si="22"/>
        <v xml:space="preserve">- </v>
      </c>
      <c r="AZ32" s="121"/>
      <c r="BA32" s="120" t="str">
        <f t="shared" ca="1" si="23"/>
        <v xml:space="preserve">- </v>
      </c>
      <c r="BB32" s="102"/>
      <c r="BC32" s="102"/>
      <c r="BD32" s="116">
        <f t="shared" ca="1" si="9"/>
        <v>45924</v>
      </c>
      <c r="BE32" s="117"/>
      <c r="BF32" s="118"/>
      <c r="BG32" s="119"/>
      <c r="BH32" s="120" t="str">
        <f t="shared" ca="1" si="24"/>
        <v xml:space="preserve">- </v>
      </c>
      <c r="BI32" s="121"/>
      <c r="BJ32" s="120" t="str">
        <f t="shared" ca="1" si="25"/>
        <v xml:space="preserve">- </v>
      </c>
      <c r="BM32" s="116">
        <f t="shared" ca="1" si="26"/>
        <v>45924</v>
      </c>
      <c r="BN32" s="117"/>
      <c r="BO32" s="118"/>
      <c r="BP32" s="119"/>
      <c r="BQ32" s="120" t="str">
        <f t="shared" ca="1" si="27"/>
        <v xml:space="preserve">- </v>
      </c>
      <c r="BR32" s="121"/>
      <c r="BS32" s="120" t="str">
        <f t="shared" ca="1" si="28"/>
        <v xml:space="preserve">- </v>
      </c>
      <c r="BT32" s="102"/>
      <c r="BU32" s="102"/>
      <c r="BV32" s="116">
        <f t="shared" ca="1" si="10"/>
        <v>45924</v>
      </c>
      <c r="BW32" s="117"/>
      <c r="BX32" s="118"/>
      <c r="BY32" s="119"/>
      <c r="BZ32" s="120" t="str">
        <f t="shared" ca="1" si="29"/>
        <v xml:space="preserve">- </v>
      </c>
      <c r="CA32" s="121"/>
      <c r="CB32" s="120" t="str">
        <f t="shared" ca="1" si="30"/>
        <v xml:space="preserve">- </v>
      </c>
      <c r="CE32" s="116">
        <f t="shared" ca="1" si="31"/>
        <v>45924</v>
      </c>
      <c r="CF32" s="117"/>
      <c r="CG32" s="118"/>
      <c r="CH32" s="119"/>
      <c r="CI32" s="120" t="str">
        <f t="shared" ca="1" si="32"/>
        <v xml:space="preserve">- </v>
      </c>
      <c r="CJ32" s="121"/>
      <c r="CK32" s="120" t="str">
        <f t="shared" ca="1" si="33"/>
        <v xml:space="preserve">- </v>
      </c>
      <c r="CL32" s="102"/>
      <c r="CM32" s="102"/>
      <c r="CN32" s="116">
        <f t="shared" ca="1" si="11"/>
        <v>45924</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45925</v>
      </c>
      <c r="C33" s="59" t="str">
        <f t="shared" ca="1" si="12"/>
        <v>-</v>
      </c>
      <c r="D33" s="60" t="str">
        <f t="shared" ca="1" si="0"/>
        <v>-</v>
      </c>
      <c r="E33" s="61" t="str">
        <f t="shared" ca="1" si="0"/>
        <v>-</v>
      </c>
      <c r="F33" s="62" t="str">
        <f t="shared" ca="1" si="37"/>
        <v>-</v>
      </c>
      <c r="G33" s="62" t="str">
        <f t="shared" ca="1" si="1"/>
        <v>-</v>
      </c>
      <c r="H33" s="63" t="str">
        <f t="shared" ca="1" si="38"/>
        <v>-</v>
      </c>
      <c r="K33" s="78">
        <f t="shared" ca="1" si="2"/>
        <v>45925</v>
      </c>
      <c r="L33" s="88"/>
      <c r="M33" s="89"/>
      <c r="N33" s="89"/>
      <c r="O33" s="90" t="str">
        <f t="shared" ca="1" si="13"/>
        <v>-</v>
      </c>
      <c r="P33" s="88"/>
      <c r="Q33" s="91" t="str">
        <f t="shared" ca="1" si="3"/>
        <v>-</v>
      </c>
      <c r="T33" s="78">
        <f t="shared" ca="1" si="4"/>
        <v>45925</v>
      </c>
      <c r="U33" s="90" t="str">
        <f t="shared" ca="1" si="14"/>
        <v>-</v>
      </c>
      <c r="V33" s="141" t="str">
        <f t="shared" ca="1" si="5"/>
        <v>-</v>
      </c>
      <c r="W33" s="141" t="str">
        <f t="shared" ca="1" si="5"/>
        <v>-</v>
      </c>
      <c r="X33" s="90" t="str">
        <f t="shared" ca="1" si="15"/>
        <v>-</v>
      </c>
      <c r="Y33" s="90" t="str">
        <f t="shared" ca="1" si="6"/>
        <v>-</v>
      </c>
      <c r="Z33" s="91" t="str">
        <f t="shared" ca="1" si="7"/>
        <v>-</v>
      </c>
      <c r="AC33" s="122">
        <f t="shared" ca="1" si="16"/>
        <v>45925</v>
      </c>
      <c r="AD33" s="123"/>
      <c r="AE33" s="124"/>
      <c r="AF33" s="125"/>
      <c r="AG33" s="115" t="str">
        <f t="shared" ca="1" si="17"/>
        <v xml:space="preserve">- </v>
      </c>
      <c r="AH33" s="126"/>
      <c r="AI33" s="115" t="str">
        <f t="shared" ca="1" si="18"/>
        <v xml:space="preserve">- </v>
      </c>
      <c r="AJ33" s="102"/>
      <c r="AK33" s="102"/>
      <c r="AL33" s="122">
        <f t="shared" ca="1" si="8"/>
        <v>45925</v>
      </c>
      <c r="AM33" s="123"/>
      <c r="AN33" s="124"/>
      <c r="AO33" s="125"/>
      <c r="AP33" s="115" t="str">
        <f t="shared" ca="1" si="19"/>
        <v xml:space="preserve">- </v>
      </c>
      <c r="AQ33" s="126"/>
      <c r="AR33" s="115" t="str">
        <f t="shared" ca="1" si="20"/>
        <v xml:space="preserve">- </v>
      </c>
      <c r="AU33" s="122">
        <f t="shared" ca="1" si="21"/>
        <v>45925</v>
      </c>
      <c r="AV33" s="123"/>
      <c r="AW33" s="124"/>
      <c r="AX33" s="125"/>
      <c r="AY33" s="115" t="str">
        <f t="shared" ca="1" si="22"/>
        <v xml:space="preserve">- </v>
      </c>
      <c r="AZ33" s="126"/>
      <c r="BA33" s="115" t="str">
        <f t="shared" ca="1" si="23"/>
        <v xml:space="preserve">- </v>
      </c>
      <c r="BB33" s="102"/>
      <c r="BC33" s="102"/>
      <c r="BD33" s="122">
        <f t="shared" ca="1" si="9"/>
        <v>45925</v>
      </c>
      <c r="BE33" s="123"/>
      <c r="BF33" s="124"/>
      <c r="BG33" s="125"/>
      <c r="BH33" s="115" t="str">
        <f t="shared" ca="1" si="24"/>
        <v xml:space="preserve">- </v>
      </c>
      <c r="BI33" s="126"/>
      <c r="BJ33" s="115" t="str">
        <f t="shared" ca="1" si="25"/>
        <v xml:space="preserve">- </v>
      </c>
      <c r="BM33" s="122">
        <f t="shared" ca="1" si="26"/>
        <v>45925</v>
      </c>
      <c r="BN33" s="123"/>
      <c r="BO33" s="124"/>
      <c r="BP33" s="125"/>
      <c r="BQ33" s="115" t="str">
        <f t="shared" ca="1" si="27"/>
        <v xml:space="preserve">- </v>
      </c>
      <c r="BR33" s="126"/>
      <c r="BS33" s="115" t="str">
        <f t="shared" ca="1" si="28"/>
        <v xml:space="preserve">- </v>
      </c>
      <c r="BT33" s="102"/>
      <c r="BU33" s="102"/>
      <c r="BV33" s="122">
        <f t="shared" ca="1" si="10"/>
        <v>45925</v>
      </c>
      <c r="BW33" s="123"/>
      <c r="BX33" s="124"/>
      <c r="BY33" s="125"/>
      <c r="BZ33" s="115" t="str">
        <f t="shared" ca="1" si="29"/>
        <v xml:space="preserve">- </v>
      </c>
      <c r="CA33" s="126"/>
      <c r="CB33" s="115" t="str">
        <f t="shared" ca="1" si="30"/>
        <v xml:space="preserve">- </v>
      </c>
      <c r="CE33" s="122">
        <f t="shared" ca="1" si="31"/>
        <v>45925</v>
      </c>
      <c r="CF33" s="123"/>
      <c r="CG33" s="124"/>
      <c r="CH33" s="125"/>
      <c r="CI33" s="115" t="str">
        <f t="shared" ca="1" si="32"/>
        <v xml:space="preserve">- </v>
      </c>
      <c r="CJ33" s="126"/>
      <c r="CK33" s="115" t="str">
        <f t="shared" ca="1" si="33"/>
        <v xml:space="preserve">- </v>
      </c>
      <c r="CL33" s="102"/>
      <c r="CM33" s="102"/>
      <c r="CN33" s="122">
        <f t="shared" ca="1" si="11"/>
        <v>45925</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45926</v>
      </c>
      <c r="C34" s="59" t="str">
        <f t="shared" ca="1" si="12"/>
        <v>-</v>
      </c>
      <c r="D34" s="60" t="str">
        <f t="shared" ca="1" si="0"/>
        <v>-</v>
      </c>
      <c r="E34" s="61" t="str">
        <f t="shared" ca="1" si="0"/>
        <v>-</v>
      </c>
      <c r="F34" s="62" t="str">
        <f t="shared" ca="1" si="37"/>
        <v>-</v>
      </c>
      <c r="G34" s="62" t="str">
        <f t="shared" ca="1" si="1"/>
        <v>-</v>
      </c>
      <c r="H34" s="63" t="str">
        <f t="shared" ca="1" si="38"/>
        <v>-</v>
      </c>
      <c r="K34" s="77">
        <f t="shared" ca="1" si="2"/>
        <v>45926</v>
      </c>
      <c r="L34" s="84"/>
      <c r="M34" s="85"/>
      <c r="N34" s="85"/>
      <c r="O34" s="86" t="str">
        <f t="shared" ca="1" si="13"/>
        <v>-</v>
      </c>
      <c r="P34" s="84"/>
      <c r="Q34" s="87" t="str">
        <f t="shared" ca="1" si="3"/>
        <v>-</v>
      </c>
      <c r="T34" s="77">
        <f t="shared" ca="1" si="4"/>
        <v>45926</v>
      </c>
      <c r="U34" s="86" t="str">
        <f t="shared" ca="1" si="14"/>
        <v>-</v>
      </c>
      <c r="V34" s="140" t="str">
        <f t="shared" ca="1" si="5"/>
        <v>-</v>
      </c>
      <c r="W34" s="140" t="str">
        <f t="shared" ca="1" si="5"/>
        <v>-</v>
      </c>
      <c r="X34" s="86" t="str">
        <f t="shared" ca="1" si="15"/>
        <v>-</v>
      </c>
      <c r="Y34" s="86" t="str">
        <f t="shared" ca="1" si="6"/>
        <v>-</v>
      </c>
      <c r="Z34" s="87" t="str">
        <f t="shared" ca="1" si="7"/>
        <v>-</v>
      </c>
      <c r="AC34" s="116">
        <f t="shared" ca="1" si="16"/>
        <v>45926</v>
      </c>
      <c r="AD34" s="117"/>
      <c r="AE34" s="118"/>
      <c r="AF34" s="119"/>
      <c r="AG34" s="120" t="str">
        <f t="shared" ca="1" si="17"/>
        <v xml:space="preserve">- </v>
      </c>
      <c r="AH34" s="121"/>
      <c r="AI34" s="120" t="str">
        <f t="shared" ca="1" si="18"/>
        <v xml:space="preserve">- </v>
      </c>
      <c r="AJ34" s="102"/>
      <c r="AK34" s="102"/>
      <c r="AL34" s="116">
        <f t="shared" ca="1" si="8"/>
        <v>45926</v>
      </c>
      <c r="AM34" s="117"/>
      <c r="AN34" s="118"/>
      <c r="AO34" s="119"/>
      <c r="AP34" s="120" t="str">
        <f t="shared" ca="1" si="19"/>
        <v xml:space="preserve">- </v>
      </c>
      <c r="AQ34" s="121"/>
      <c r="AR34" s="120" t="str">
        <f t="shared" ca="1" si="20"/>
        <v xml:space="preserve">- </v>
      </c>
      <c r="AU34" s="116">
        <f t="shared" ca="1" si="21"/>
        <v>45926</v>
      </c>
      <c r="AV34" s="117"/>
      <c r="AW34" s="118"/>
      <c r="AX34" s="119"/>
      <c r="AY34" s="120" t="str">
        <f t="shared" ca="1" si="22"/>
        <v xml:space="preserve">- </v>
      </c>
      <c r="AZ34" s="121"/>
      <c r="BA34" s="120" t="str">
        <f t="shared" ca="1" si="23"/>
        <v xml:space="preserve">- </v>
      </c>
      <c r="BB34" s="102"/>
      <c r="BC34" s="102"/>
      <c r="BD34" s="116">
        <f t="shared" ca="1" si="9"/>
        <v>45926</v>
      </c>
      <c r="BE34" s="117"/>
      <c r="BF34" s="118"/>
      <c r="BG34" s="119"/>
      <c r="BH34" s="120" t="str">
        <f t="shared" ca="1" si="24"/>
        <v xml:space="preserve">- </v>
      </c>
      <c r="BI34" s="121"/>
      <c r="BJ34" s="120" t="str">
        <f t="shared" ca="1" si="25"/>
        <v xml:space="preserve">- </v>
      </c>
      <c r="BM34" s="116">
        <f t="shared" ca="1" si="26"/>
        <v>45926</v>
      </c>
      <c r="BN34" s="117"/>
      <c r="BO34" s="118"/>
      <c r="BP34" s="119"/>
      <c r="BQ34" s="120" t="str">
        <f t="shared" ca="1" si="27"/>
        <v xml:space="preserve">- </v>
      </c>
      <c r="BR34" s="121"/>
      <c r="BS34" s="120" t="str">
        <f t="shared" ca="1" si="28"/>
        <v xml:space="preserve">- </v>
      </c>
      <c r="BT34" s="102"/>
      <c r="BU34" s="102"/>
      <c r="BV34" s="116">
        <f t="shared" ca="1" si="10"/>
        <v>45926</v>
      </c>
      <c r="BW34" s="117"/>
      <c r="BX34" s="118"/>
      <c r="BY34" s="119"/>
      <c r="BZ34" s="120" t="str">
        <f t="shared" ca="1" si="29"/>
        <v xml:space="preserve">- </v>
      </c>
      <c r="CA34" s="121"/>
      <c r="CB34" s="120" t="str">
        <f t="shared" ca="1" si="30"/>
        <v xml:space="preserve">- </v>
      </c>
      <c r="CE34" s="116">
        <f t="shared" ca="1" si="31"/>
        <v>45926</v>
      </c>
      <c r="CF34" s="117"/>
      <c r="CG34" s="118"/>
      <c r="CH34" s="119"/>
      <c r="CI34" s="120" t="str">
        <f t="shared" ca="1" si="32"/>
        <v xml:space="preserve">- </v>
      </c>
      <c r="CJ34" s="121"/>
      <c r="CK34" s="120" t="str">
        <f t="shared" ca="1" si="33"/>
        <v xml:space="preserve">- </v>
      </c>
      <c r="CL34" s="102"/>
      <c r="CM34" s="102"/>
      <c r="CN34" s="116">
        <f t="shared" ca="1" si="11"/>
        <v>45926</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45927</v>
      </c>
      <c r="C35" s="59" t="str">
        <f t="shared" ca="1" si="12"/>
        <v>-</v>
      </c>
      <c r="D35" s="60" t="str">
        <f t="shared" ca="1" si="0"/>
        <v>-</v>
      </c>
      <c r="E35" s="61" t="str">
        <f t="shared" ca="1" si="0"/>
        <v>-</v>
      </c>
      <c r="F35" s="62" t="str">
        <f t="shared" ca="1" si="37"/>
        <v>-</v>
      </c>
      <c r="G35" s="62" t="str">
        <f t="shared" ca="1" si="1"/>
        <v>-</v>
      </c>
      <c r="H35" s="63" t="str">
        <f t="shared" ca="1" si="38"/>
        <v>-</v>
      </c>
      <c r="K35" s="78">
        <f t="shared" ca="1" si="2"/>
        <v>45927</v>
      </c>
      <c r="L35" s="88"/>
      <c r="M35" s="89"/>
      <c r="N35" s="89"/>
      <c r="O35" s="90" t="str">
        <f t="shared" ca="1" si="13"/>
        <v>-</v>
      </c>
      <c r="P35" s="88"/>
      <c r="Q35" s="91" t="str">
        <f t="shared" ca="1" si="3"/>
        <v>-</v>
      </c>
      <c r="T35" s="78">
        <f t="shared" ca="1" si="4"/>
        <v>45927</v>
      </c>
      <c r="U35" s="90" t="str">
        <f t="shared" ca="1" si="14"/>
        <v>-</v>
      </c>
      <c r="V35" s="141" t="str">
        <f t="shared" ca="1" si="5"/>
        <v>-</v>
      </c>
      <c r="W35" s="141" t="str">
        <f t="shared" ca="1" si="5"/>
        <v>-</v>
      </c>
      <c r="X35" s="90" t="str">
        <f t="shared" ca="1" si="15"/>
        <v>-</v>
      </c>
      <c r="Y35" s="90" t="str">
        <f t="shared" ca="1" si="6"/>
        <v>-</v>
      </c>
      <c r="Z35" s="91" t="str">
        <f t="shared" ca="1" si="7"/>
        <v>-</v>
      </c>
      <c r="AC35" s="122">
        <f t="shared" ca="1" si="16"/>
        <v>45927</v>
      </c>
      <c r="AD35" s="123"/>
      <c r="AE35" s="124"/>
      <c r="AF35" s="125"/>
      <c r="AG35" s="115" t="str">
        <f t="shared" ca="1" si="17"/>
        <v xml:space="preserve">- </v>
      </c>
      <c r="AH35" s="126"/>
      <c r="AI35" s="115" t="str">
        <f t="shared" ca="1" si="18"/>
        <v xml:space="preserve">- </v>
      </c>
      <c r="AJ35" s="102"/>
      <c r="AK35" s="102"/>
      <c r="AL35" s="122">
        <f t="shared" ca="1" si="8"/>
        <v>45927</v>
      </c>
      <c r="AM35" s="123"/>
      <c r="AN35" s="124"/>
      <c r="AO35" s="125"/>
      <c r="AP35" s="115" t="str">
        <f t="shared" ca="1" si="19"/>
        <v xml:space="preserve">- </v>
      </c>
      <c r="AQ35" s="126"/>
      <c r="AR35" s="115" t="str">
        <f t="shared" ca="1" si="20"/>
        <v xml:space="preserve">- </v>
      </c>
      <c r="AU35" s="122">
        <f t="shared" ca="1" si="21"/>
        <v>45927</v>
      </c>
      <c r="AV35" s="123"/>
      <c r="AW35" s="124"/>
      <c r="AX35" s="125"/>
      <c r="AY35" s="115" t="str">
        <f t="shared" ca="1" si="22"/>
        <v xml:space="preserve">- </v>
      </c>
      <c r="AZ35" s="126"/>
      <c r="BA35" s="115" t="str">
        <f t="shared" ca="1" si="23"/>
        <v xml:space="preserve">- </v>
      </c>
      <c r="BB35" s="102"/>
      <c r="BC35" s="102"/>
      <c r="BD35" s="122">
        <f t="shared" ca="1" si="9"/>
        <v>45927</v>
      </c>
      <c r="BE35" s="123"/>
      <c r="BF35" s="124"/>
      <c r="BG35" s="125"/>
      <c r="BH35" s="115" t="str">
        <f t="shared" ca="1" si="24"/>
        <v xml:space="preserve">- </v>
      </c>
      <c r="BI35" s="126"/>
      <c r="BJ35" s="115" t="str">
        <f t="shared" ca="1" si="25"/>
        <v xml:space="preserve">- </v>
      </c>
      <c r="BM35" s="122">
        <f t="shared" ca="1" si="26"/>
        <v>45927</v>
      </c>
      <c r="BN35" s="123"/>
      <c r="BO35" s="124"/>
      <c r="BP35" s="125"/>
      <c r="BQ35" s="115" t="str">
        <f t="shared" ca="1" si="27"/>
        <v xml:space="preserve">- </v>
      </c>
      <c r="BR35" s="126"/>
      <c r="BS35" s="115" t="str">
        <f t="shared" ca="1" si="28"/>
        <v xml:space="preserve">- </v>
      </c>
      <c r="BT35" s="102"/>
      <c r="BU35" s="102"/>
      <c r="BV35" s="122">
        <f t="shared" ca="1" si="10"/>
        <v>45927</v>
      </c>
      <c r="BW35" s="123"/>
      <c r="BX35" s="124"/>
      <c r="BY35" s="125"/>
      <c r="BZ35" s="115" t="str">
        <f t="shared" ca="1" si="29"/>
        <v xml:space="preserve">- </v>
      </c>
      <c r="CA35" s="126"/>
      <c r="CB35" s="115" t="str">
        <f t="shared" ca="1" si="30"/>
        <v xml:space="preserve">- </v>
      </c>
      <c r="CE35" s="122">
        <f t="shared" ca="1" si="31"/>
        <v>45927</v>
      </c>
      <c r="CF35" s="123"/>
      <c r="CG35" s="124"/>
      <c r="CH35" s="125"/>
      <c r="CI35" s="115" t="str">
        <f t="shared" ca="1" si="32"/>
        <v xml:space="preserve">- </v>
      </c>
      <c r="CJ35" s="126"/>
      <c r="CK35" s="115" t="str">
        <f t="shared" ca="1" si="33"/>
        <v xml:space="preserve">- </v>
      </c>
      <c r="CL35" s="102"/>
      <c r="CM35" s="102"/>
      <c r="CN35" s="122">
        <f t="shared" ca="1" si="11"/>
        <v>45927</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45928</v>
      </c>
      <c r="C36" s="59" t="str">
        <f t="shared" ca="1" si="12"/>
        <v>-</v>
      </c>
      <c r="D36" s="60" t="str">
        <f t="shared" ca="1" si="0"/>
        <v>-</v>
      </c>
      <c r="E36" s="61" t="str">
        <f t="shared" ca="1" si="0"/>
        <v>-</v>
      </c>
      <c r="F36" s="62" t="str">
        <f t="shared" ca="1" si="37"/>
        <v>-</v>
      </c>
      <c r="G36" s="62" t="str">
        <f t="shared" ca="1" si="1"/>
        <v>-</v>
      </c>
      <c r="H36" s="63" t="str">
        <f t="shared" ca="1" si="38"/>
        <v>-</v>
      </c>
      <c r="K36" s="77">
        <f t="shared" ca="1" si="2"/>
        <v>45928</v>
      </c>
      <c r="L36" s="84"/>
      <c r="M36" s="85"/>
      <c r="N36" s="85"/>
      <c r="O36" s="86" t="str">
        <f t="shared" ca="1" si="13"/>
        <v>-</v>
      </c>
      <c r="P36" s="84"/>
      <c r="Q36" s="87" t="str">
        <f t="shared" ca="1" si="3"/>
        <v>-</v>
      </c>
      <c r="T36" s="77">
        <f t="shared" ca="1" si="4"/>
        <v>45928</v>
      </c>
      <c r="U36" s="86" t="str">
        <f t="shared" ca="1" si="14"/>
        <v>-</v>
      </c>
      <c r="V36" s="140" t="str">
        <f t="shared" ca="1" si="5"/>
        <v>-</v>
      </c>
      <c r="W36" s="140" t="str">
        <f t="shared" ca="1" si="5"/>
        <v>-</v>
      </c>
      <c r="X36" s="86" t="str">
        <f t="shared" ca="1" si="15"/>
        <v>-</v>
      </c>
      <c r="Y36" s="86" t="str">
        <f t="shared" ca="1" si="6"/>
        <v>-</v>
      </c>
      <c r="Z36" s="87" t="str">
        <f t="shared" ca="1" si="7"/>
        <v>-</v>
      </c>
      <c r="AC36" s="116">
        <f t="shared" ca="1" si="16"/>
        <v>45928</v>
      </c>
      <c r="AD36" s="117"/>
      <c r="AE36" s="118"/>
      <c r="AF36" s="119"/>
      <c r="AG36" s="120" t="str">
        <f t="shared" ca="1" si="17"/>
        <v xml:space="preserve">- </v>
      </c>
      <c r="AH36" s="121"/>
      <c r="AI36" s="120" t="str">
        <f t="shared" ca="1" si="18"/>
        <v xml:space="preserve">- </v>
      </c>
      <c r="AJ36" s="102"/>
      <c r="AK36" s="102"/>
      <c r="AL36" s="116">
        <f t="shared" ca="1" si="8"/>
        <v>45928</v>
      </c>
      <c r="AM36" s="117"/>
      <c r="AN36" s="118"/>
      <c r="AO36" s="119"/>
      <c r="AP36" s="120" t="str">
        <f t="shared" ca="1" si="19"/>
        <v xml:space="preserve">- </v>
      </c>
      <c r="AQ36" s="121"/>
      <c r="AR36" s="120" t="str">
        <f t="shared" ca="1" si="20"/>
        <v xml:space="preserve">- </v>
      </c>
      <c r="AU36" s="116">
        <f t="shared" ca="1" si="21"/>
        <v>45928</v>
      </c>
      <c r="AV36" s="117"/>
      <c r="AW36" s="118"/>
      <c r="AX36" s="119"/>
      <c r="AY36" s="120" t="str">
        <f t="shared" ca="1" si="22"/>
        <v xml:space="preserve">- </v>
      </c>
      <c r="AZ36" s="121"/>
      <c r="BA36" s="120" t="str">
        <f t="shared" ca="1" si="23"/>
        <v xml:space="preserve">- </v>
      </c>
      <c r="BB36" s="102"/>
      <c r="BC36" s="102"/>
      <c r="BD36" s="116">
        <f t="shared" ca="1" si="9"/>
        <v>45928</v>
      </c>
      <c r="BE36" s="117"/>
      <c r="BF36" s="118"/>
      <c r="BG36" s="119"/>
      <c r="BH36" s="120" t="str">
        <f t="shared" ca="1" si="24"/>
        <v xml:space="preserve">- </v>
      </c>
      <c r="BI36" s="121"/>
      <c r="BJ36" s="120" t="str">
        <f t="shared" ca="1" si="25"/>
        <v xml:space="preserve">- </v>
      </c>
      <c r="BM36" s="116">
        <f t="shared" ca="1" si="26"/>
        <v>45928</v>
      </c>
      <c r="BN36" s="117"/>
      <c r="BO36" s="118"/>
      <c r="BP36" s="119"/>
      <c r="BQ36" s="120" t="str">
        <f t="shared" ca="1" si="27"/>
        <v xml:space="preserve">- </v>
      </c>
      <c r="BR36" s="121"/>
      <c r="BS36" s="120" t="str">
        <f t="shared" ca="1" si="28"/>
        <v xml:space="preserve">- </v>
      </c>
      <c r="BT36" s="102"/>
      <c r="BU36" s="102"/>
      <c r="BV36" s="116">
        <f t="shared" ca="1" si="10"/>
        <v>45928</v>
      </c>
      <c r="BW36" s="117"/>
      <c r="BX36" s="118"/>
      <c r="BY36" s="119"/>
      <c r="BZ36" s="120" t="str">
        <f t="shared" ca="1" si="29"/>
        <v xml:space="preserve">- </v>
      </c>
      <c r="CA36" s="121"/>
      <c r="CB36" s="120" t="str">
        <f t="shared" ca="1" si="30"/>
        <v xml:space="preserve">- </v>
      </c>
      <c r="CE36" s="116">
        <f t="shared" ca="1" si="31"/>
        <v>45928</v>
      </c>
      <c r="CF36" s="117"/>
      <c r="CG36" s="118"/>
      <c r="CH36" s="119"/>
      <c r="CI36" s="120" t="str">
        <f t="shared" ca="1" si="32"/>
        <v xml:space="preserve">- </v>
      </c>
      <c r="CJ36" s="121"/>
      <c r="CK36" s="120" t="str">
        <f t="shared" ca="1" si="33"/>
        <v xml:space="preserve">- </v>
      </c>
      <c r="CL36" s="102"/>
      <c r="CM36" s="102"/>
      <c r="CN36" s="116">
        <f t="shared" ca="1" si="11"/>
        <v>45928</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45929</v>
      </c>
      <c r="C37" s="59" t="str">
        <f t="shared" ca="1" si="12"/>
        <v>-</v>
      </c>
      <c r="D37" s="60" t="str">
        <f t="shared" ca="1" si="0"/>
        <v>-</v>
      </c>
      <c r="E37" s="61" t="str">
        <f t="shared" ca="1" si="0"/>
        <v>-</v>
      </c>
      <c r="F37" s="62" t="str">
        <f t="shared" ca="1" si="37"/>
        <v>-</v>
      </c>
      <c r="G37" s="62" t="str">
        <f t="shared" ca="1" si="1"/>
        <v>-</v>
      </c>
      <c r="H37" s="63" t="str">
        <f t="shared" ca="1" si="38"/>
        <v>-</v>
      </c>
      <c r="K37" s="78">
        <f t="shared" ca="1" si="2"/>
        <v>45929</v>
      </c>
      <c r="L37" s="88"/>
      <c r="M37" s="89"/>
      <c r="N37" s="89"/>
      <c r="O37" s="90" t="str">
        <f t="shared" ca="1" si="13"/>
        <v>-</v>
      </c>
      <c r="P37" s="88"/>
      <c r="Q37" s="91" t="str">
        <f t="shared" ca="1" si="3"/>
        <v>-</v>
      </c>
      <c r="T37" s="78">
        <f t="shared" ca="1" si="4"/>
        <v>45929</v>
      </c>
      <c r="U37" s="90" t="str">
        <f t="shared" ca="1" si="14"/>
        <v>-</v>
      </c>
      <c r="V37" s="141" t="str">
        <f t="shared" ca="1" si="5"/>
        <v>-</v>
      </c>
      <c r="W37" s="141" t="str">
        <f t="shared" ca="1" si="5"/>
        <v>-</v>
      </c>
      <c r="X37" s="90" t="str">
        <f t="shared" ca="1" si="15"/>
        <v>-</v>
      </c>
      <c r="Y37" s="90" t="str">
        <f t="shared" ca="1" si="6"/>
        <v>-</v>
      </c>
      <c r="Z37" s="91" t="str">
        <f t="shared" ca="1" si="7"/>
        <v>-</v>
      </c>
      <c r="AC37" s="122">
        <f t="shared" ca="1" si="16"/>
        <v>45929</v>
      </c>
      <c r="AD37" s="123"/>
      <c r="AE37" s="124"/>
      <c r="AF37" s="125"/>
      <c r="AG37" s="115" t="str">
        <f t="shared" ca="1" si="17"/>
        <v xml:space="preserve">- </v>
      </c>
      <c r="AH37" s="126"/>
      <c r="AI37" s="115" t="str">
        <f t="shared" ca="1" si="18"/>
        <v xml:space="preserve">- </v>
      </c>
      <c r="AJ37" s="102"/>
      <c r="AK37" s="102"/>
      <c r="AL37" s="122">
        <f t="shared" ca="1" si="8"/>
        <v>45929</v>
      </c>
      <c r="AM37" s="123"/>
      <c r="AN37" s="124"/>
      <c r="AO37" s="125"/>
      <c r="AP37" s="115" t="str">
        <f t="shared" ca="1" si="19"/>
        <v xml:space="preserve">- </v>
      </c>
      <c r="AQ37" s="126"/>
      <c r="AR37" s="115" t="str">
        <f t="shared" ca="1" si="20"/>
        <v xml:space="preserve">- </v>
      </c>
      <c r="AU37" s="122">
        <f t="shared" ca="1" si="21"/>
        <v>45929</v>
      </c>
      <c r="AV37" s="123"/>
      <c r="AW37" s="124"/>
      <c r="AX37" s="125"/>
      <c r="AY37" s="115" t="str">
        <f t="shared" ca="1" si="22"/>
        <v xml:space="preserve">- </v>
      </c>
      <c r="AZ37" s="126"/>
      <c r="BA37" s="115" t="str">
        <f t="shared" ca="1" si="23"/>
        <v xml:space="preserve">- </v>
      </c>
      <c r="BB37" s="102"/>
      <c r="BC37" s="102"/>
      <c r="BD37" s="122">
        <f t="shared" ca="1" si="9"/>
        <v>45929</v>
      </c>
      <c r="BE37" s="123"/>
      <c r="BF37" s="124"/>
      <c r="BG37" s="125"/>
      <c r="BH37" s="115" t="str">
        <f t="shared" ca="1" si="24"/>
        <v xml:space="preserve">- </v>
      </c>
      <c r="BI37" s="126"/>
      <c r="BJ37" s="115" t="str">
        <f t="shared" ca="1" si="25"/>
        <v xml:space="preserve">- </v>
      </c>
      <c r="BM37" s="122">
        <f t="shared" ca="1" si="26"/>
        <v>45929</v>
      </c>
      <c r="BN37" s="123"/>
      <c r="BO37" s="124"/>
      <c r="BP37" s="125"/>
      <c r="BQ37" s="115" t="str">
        <f t="shared" ca="1" si="27"/>
        <v xml:space="preserve">- </v>
      </c>
      <c r="BR37" s="126"/>
      <c r="BS37" s="115" t="str">
        <f t="shared" ca="1" si="28"/>
        <v xml:space="preserve">- </v>
      </c>
      <c r="BT37" s="102"/>
      <c r="BU37" s="102"/>
      <c r="BV37" s="122">
        <f t="shared" ca="1" si="10"/>
        <v>45929</v>
      </c>
      <c r="BW37" s="123"/>
      <c r="BX37" s="124"/>
      <c r="BY37" s="125"/>
      <c r="BZ37" s="115" t="str">
        <f t="shared" ca="1" si="29"/>
        <v xml:space="preserve">- </v>
      </c>
      <c r="CA37" s="126"/>
      <c r="CB37" s="115" t="str">
        <f t="shared" ca="1" si="30"/>
        <v xml:space="preserve">- </v>
      </c>
      <c r="CE37" s="122">
        <f t="shared" ca="1" si="31"/>
        <v>45929</v>
      </c>
      <c r="CF37" s="123"/>
      <c r="CG37" s="124"/>
      <c r="CH37" s="125"/>
      <c r="CI37" s="115" t="str">
        <f t="shared" ca="1" si="32"/>
        <v xml:space="preserve">- </v>
      </c>
      <c r="CJ37" s="126"/>
      <c r="CK37" s="115" t="str">
        <f t="shared" ca="1" si="33"/>
        <v xml:space="preserve">- </v>
      </c>
      <c r="CL37" s="102"/>
      <c r="CM37" s="102"/>
      <c r="CN37" s="122">
        <f t="shared" ca="1" si="11"/>
        <v>45929</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45930</v>
      </c>
      <c r="C38" s="59" t="str">
        <f t="shared" ca="1" si="12"/>
        <v>-</v>
      </c>
      <c r="D38" s="60" t="str">
        <f t="shared" ca="1" si="0"/>
        <v>-</v>
      </c>
      <c r="E38" s="61" t="str">
        <f t="shared" ca="1" si="0"/>
        <v>-</v>
      </c>
      <c r="F38" s="62" t="str">
        <f t="shared" ca="1" si="37"/>
        <v>-</v>
      </c>
      <c r="G38" s="62" t="str">
        <f t="shared" ca="1" si="1"/>
        <v>-</v>
      </c>
      <c r="H38" s="63" t="str">
        <f t="shared" ca="1" si="38"/>
        <v>-</v>
      </c>
      <c r="K38" s="77">
        <f t="shared" ca="1" si="2"/>
        <v>45930</v>
      </c>
      <c r="L38" s="84"/>
      <c r="M38" s="85"/>
      <c r="N38" s="85"/>
      <c r="O38" s="86" t="str">
        <f t="shared" ca="1" si="13"/>
        <v>-</v>
      </c>
      <c r="P38" s="84"/>
      <c r="Q38" s="87" t="str">
        <f t="shared" ca="1" si="3"/>
        <v>-</v>
      </c>
      <c r="T38" s="77">
        <f t="shared" ca="1" si="4"/>
        <v>45930</v>
      </c>
      <c r="U38" s="86" t="str">
        <f t="shared" ca="1" si="14"/>
        <v>-</v>
      </c>
      <c r="V38" s="140" t="str">
        <f t="shared" ca="1" si="5"/>
        <v>-</v>
      </c>
      <c r="W38" s="140" t="str">
        <f t="shared" ca="1" si="5"/>
        <v>-</v>
      </c>
      <c r="X38" s="86" t="str">
        <f t="shared" ca="1" si="15"/>
        <v>-</v>
      </c>
      <c r="Y38" s="86" t="str">
        <f t="shared" ca="1" si="6"/>
        <v>-</v>
      </c>
      <c r="Z38" s="87" t="str">
        <f t="shared" ca="1" si="7"/>
        <v>-</v>
      </c>
      <c r="AC38" s="116">
        <f t="shared" ca="1" si="16"/>
        <v>45930</v>
      </c>
      <c r="AD38" s="117"/>
      <c r="AE38" s="118"/>
      <c r="AF38" s="119"/>
      <c r="AG38" s="120" t="str">
        <f t="shared" ca="1" si="17"/>
        <v xml:space="preserve">- </v>
      </c>
      <c r="AH38" s="121"/>
      <c r="AI38" s="120" t="str">
        <f t="shared" ca="1" si="18"/>
        <v xml:space="preserve">- </v>
      </c>
      <c r="AJ38" s="102"/>
      <c r="AK38" s="102"/>
      <c r="AL38" s="116">
        <f t="shared" ca="1" si="8"/>
        <v>45930</v>
      </c>
      <c r="AM38" s="117"/>
      <c r="AN38" s="118"/>
      <c r="AO38" s="119"/>
      <c r="AP38" s="120" t="str">
        <f t="shared" ca="1" si="19"/>
        <v xml:space="preserve">- </v>
      </c>
      <c r="AQ38" s="121"/>
      <c r="AR38" s="120" t="str">
        <f t="shared" ca="1" si="20"/>
        <v xml:space="preserve">- </v>
      </c>
      <c r="AU38" s="116">
        <f t="shared" ca="1" si="21"/>
        <v>45930</v>
      </c>
      <c r="AV38" s="117"/>
      <c r="AW38" s="118"/>
      <c r="AX38" s="119"/>
      <c r="AY38" s="120" t="str">
        <f t="shared" ca="1" si="22"/>
        <v xml:space="preserve">- </v>
      </c>
      <c r="AZ38" s="121"/>
      <c r="BA38" s="120" t="str">
        <f t="shared" ca="1" si="23"/>
        <v xml:space="preserve">- </v>
      </c>
      <c r="BB38" s="102"/>
      <c r="BC38" s="102"/>
      <c r="BD38" s="116">
        <f t="shared" ca="1" si="9"/>
        <v>45930</v>
      </c>
      <c r="BE38" s="117"/>
      <c r="BF38" s="118"/>
      <c r="BG38" s="119"/>
      <c r="BH38" s="120" t="str">
        <f t="shared" ca="1" si="24"/>
        <v xml:space="preserve">- </v>
      </c>
      <c r="BI38" s="121"/>
      <c r="BJ38" s="120" t="str">
        <f t="shared" ca="1" si="25"/>
        <v xml:space="preserve">- </v>
      </c>
      <c r="BM38" s="116">
        <f t="shared" ca="1" si="26"/>
        <v>45930</v>
      </c>
      <c r="BN38" s="117"/>
      <c r="BO38" s="118"/>
      <c r="BP38" s="119"/>
      <c r="BQ38" s="120" t="str">
        <f t="shared" ca="1" si="27"/>
        <v xml:space="preserve">- </v>
      </c>
      <c r="BR38" s="121"/>
      <c r="BS38" s="120" t="str">
        <f t="shared" ca="1" si="28"/>
        <v xml:space="preserve">- </v>
      </c>
      <c r="BT38" s="102"/>
      <c r="BU38" s="102"/>
      <c r="BV38" s="116">
        <f t="shared" ca="1" si="10"/>
        <v>45930</v>
      </c>
      <c r="BW38" s="117"/>
      <c r="BX38" s="118"/>
      <c r="BY38" s="119"/>
      <c r="BZ38" s="120" t="str">
        <f t="shared" ca="1" si="29"/>
        <v xml:space="preserve">- </v>
      </c>
      <c r="CA38" s="121"/>
      <c r="CB38" s="120" t="str">
        <f t="shared" ca="1" si="30"/>
        <v xml:space="preserve">- </v>
      </c>
      <c r="CE38" s="116">
        <f t="shared" ca="1" si="31"/>
        <v>45930</v>
      </c>
      <c r="CF38" s="117"/>
      <c r="CG38" s="118"/>
      <c r="CH38" s="119"/>
      <c r="CI38" s="120" t="str">
        <f t="shared" ca="1" si="32"/>
        <v xml:space="preserve">- </v>
      </c>
      <c r="CJ38" s="121"/>
      <c r="CK38" s="120" t="str">
        <f t="shared" ca="1" si="33"/>
        <v xml:space="preserve">- </v>
      </c>
      <c r="CL38" s="102"/>
      <c r="CM38" s="102"/>
      <c r="CN38" s="116">
        <f t="shared" ca="1" si="11"/>
        <v>45930</v>
      </c>
      <c r="CO38" s="117"/>
      <c r="CP38" s="118"/>
      <c r="CQ38" s="119"/>
      <c r="CR38" s="120" t="str">
        <f t="shared" ca="1" si="34"/>
        <v xml:space="preserve">- </v>
      </c>
      <c r="CS38" s="121"/>
      <c r="CT38" s="120" t="str">
        <f t="shared" ca="1" si="35"/>
        <v xml:space="preserve">- </v>
      </c>
    </row>
    <row r="39" spans="1:98" ht="15.75" customHeight="1" x14ac:dyDescent="0.25">
      <c r="A39" s="57">
        <v>31</v>
      </c>
      <c r="B39" s="58" t="str">
        <f t="shared" ca="1" si="36"/>
        <v>　</v>
      </c>
      <c r="C39" s="59" t="str">
        <f t="shared" ca="1" si="12"/>
        <v/>
      </c>
      <c r="D39" s="60" t="str">
        <f t="shared" ca="1" si="0"/>
        <v/>
      </c>
      <c r="E39" s="61" t="str">
        <f t="shared" ca="1" si="0"/>
        <v/>
      </c>
      <c r="F39" s="62" t="str">
        <f t="shared" ca="1" si="37"/>
        <v/>
      </c>
      <c r="G39" s="62" t="str">
        <f t="shared" ca="1" si="1"/>
        <v/>
      </c>
      <c r="H39" s="63" t="str">
        <f t="shared" ca="1" si="38"/>
        <v/>
      </c>
      <c r="K39" s="78" t="str">
        <f t="shared" ca="1" si="2"/>
        <v>　</v>
      </c>
      <c r="L39" s="88"/>
      <c r="M39" s="89"/>
      <c r="N39" s="89"/>
      <c r="O39" s="90" t="str">
        <f t="shared" ca="1" si="13"/>
        <v/>
      </c>
      <c r="P39" s="88"/>
      <c r="Q39" s="91" t="str">
        <f t="shared" ca="1" si="3"/>
        <v/>
      </c>
      <c r="T39" s="78" t="str">
        <f t="shared" ca="1" si="4"/>
        <v>　</v>
      </c>
      <c r="U39" s="90" t="str">
        <f t="shared" ca="1" si="14"/>
        <v/>
      </c>
      <c r="V39" s="141" t="str">
        <f t="shared" ca="1" si="5"/>
        <v/>
      </c>
      <c r="W39" s="141" t="str">
        <f t="shared" ca="1" si="5"/>
        <v/>
      </c>
      <c r="X39" s="90" t="str">
        <f t="shared" ca="1" si="15"/>
        <v/>
      </c>
      <c r="Y39" s="90" t="str">
        <f t="shared" ca="1" si="6"/>
        <v/>
      </c>
      <c r="Z39" s="91" t="str">
        <f t="shared" ca="1" si="7"/>
        <v/>
      </c>
      <c r="AC39" s="127" t="str">
        <f t="shared" ca="1" si="16"/>
        <v>　</v>
      </c>
      <c r="AD39" s="128"/>
      <c r="AE39" s="129"/>
      <c r="AF39" s="130"/>
      <c r="AG39" s="131" t="str">
        <f t="shared" ca="1" si="17"/>
        <v/>
      </c>
      <c r="AH39" s="132"/>
      <c r="AI39" s="131" t="str">
        <f t="shared" ca="1" si="18"/>
        <v/>
      </c>
      <c r="AJ39" s="102"/>
      <c r="AK39" s="102"/>
      <c r="AL39" s="127" t="str">
        <f t="shared" ca="1" si="8"/>
        <v>　</v>
      </c>
      <c r="AM39" s="128"/>
      <c r="AN39" s="129"/>
      <c r="AO39" s="130"/>
      <c r="AP39" s="131" t="str">
        <f t="shared" ca="1" si="19"/>
        <v/>
      </c>
      <c r="AQ39" s="132"/>
      <c r="AR39" s="131" t="str">
        <f t="shared" ca="1" si="20"/>
        <v/>
      </c>
      <c r="AU39" s="127" t="str">
        <f t="shared" ca="1" si="21"/>
        <v>　</v>
      </c>
      <c r="AV39" s="128"/>
      <c r="AW39" s="129"/>
      <c r="AX39" s="130"/>
      <c r="AY39" s="131" t="str">
        <f t="shared" ca="1" si="22"/>
        <v/>
      </c>
      <c r="AZ39" s="132"/>
      <c r="BA39" s="131" t="str">
        <f t="shared" ca="1" si="23"/>
        <v/>
      </c>
      <c r="BB39" s="102"/>
      <c r="BC39" s="102"/>
      <c r="BD39" s="127" t="str">
        <f t="shared" ca="1" si="9"/>
        <v>　</v>
      </c>
      <c r="BE39" s="128"/>
      <c r="BF39" s="129"/>
      <c r="BG39" s="130"/>
      <c r="BH39" s="131" t="str">
        <f t="shared" ca="1" si="24"/>
        <v/>
      </c>
      <c r="BI39" s="132"/>
      <c r="BJ39" s="131" t="str">
        <f t="shared" ca="1" si="25"/>
        <v/>
      </c>
      <c r="BM39" s="127" t="str">
        <f t="shared" ca="1" si="26"/>
        <v>　</v>
      </c>
      <c r="BN39" s="128"/>
      <c r="BO39" s="129"/>
      <c r="BP39" s="130"/>
      <c r="BQ39" s="131" t="str">
        <f t="shared" ca="1" si="27"/>
        <v/>
      </c>
      <c r="BR39" s="132"/>
      <c r="BS39" s="131" t="str">
        <f t="shared" ca="1" si="28"/>
        <v/>
      </c>
      <c r="BT39" s="102"/>
      <c r="BU39" s="102"/>
      <c r="BV39" s="127" t="str">
        <f t="shared" ca="1" si="10"/>
        <v>　</v>
      </c>
      <c r="BW39" s="128"/>
      <c r="BX39" s="129"/>
      <c r="BY39" s="130"/>
      <c r="BZ39" s="131" t="str">
        <f t="shared" ca="1" si="29"/>
        <v/>
      </c>
      <c r="CA39" s="132"/>
      <c r="CB39" s="131" t="str">
        <f t="shared" ca="1" si="30"/>
        <v/>
      </c>
      <c r="CE39" s="127" t="str">
        <f t="shared" ca="1" si="31"/>
        <v>　</v>
      </c>
      <c r="CF39" s="128"/>
      <c r="CG39" s="129"/>
      <c r="CH39" s="130"/>
      <c r="CI39" s="131" t="str">
        <f t="shared" ca="1" si="32"/>
        <v/>
      </c>
      <c r="CJ39" s="132"/>
      <c r="CK39" s="131" t="str">
        <f t="shared" ca="1" si="33"/>
        <v/>
      </c>
      <c r="CL39" s="102"/>
      <c r="CM39" s="102"/>
      <c r="CN39" s="127" t="str">
        <f t="shared" ca="1" si="11"/>
        <v>　</v>
      </c>
      <c r="CO39" s="128"/>
      <c r="CP39" s="129"/>
      <c r="CQ39" s="130"/>
      <c r="CR39" s="131" t="str">
        <f t="shared" ca="1" si="34"/>
        <v/>
      </c>
      <c r="CS39" s="132"/>
      <c r="CT39" s="131" t="str">
        <f t="shared" ca="1" si="35"/>
        <v/>
      </c>
    </row>
    <row r="40" spans="1:98" ht="15.75" customHeight="1" x14ac:dyDescent="0.25">
      <c r="B40" s="64" t="s">
        <v>363</v>
      </c>
      <c r="C40" s="65">
        <f ca="1">SUBTOTAL(109,月計表_9[①])</f>
        <v>0</v>
      </c>
      <c r="D40" s="66">
        <f ca="1">SUBTOTAL(109,月計表_9[②])</f>
        <v>0</v>
      </c>
      <c r="E40" s="67">
        <f ca="1">SUBTOTAL(109,月計表_9[③])</f>
        <v>0</v>
      </c>
      <c r="F40" s="68">
        <f ca="1">SUBTOTAL(109,月計表_9[計])</f>
        <v>0</v>
      </c>
      <c r="G40" s="68">
        <f ca="1">SUBTOTAL(109,月計表_9[免])</f>
        <v>0</v>
      </c>
      <c r="H40" s="68">
        <f ca="1">SUBTOTAL(109,月計表_9[総])</f>
        <v>0</v>
      </c>
      <c r="K40" s="79" t="s">
        <v>363</v>
      </c>
      <c r="L40" s="181">
        <f ca="1">SUMIF($K$9:$K$39,"&lt;&gt;"&amp;"　",$L$9:$L$39)</f>
        <v>0</v>
      </c>
      <c r="M40" s="182">
        <f ca="1">SUMIF($K$9:$K$39,"&lt;&gt;"&amp;"　",$M$9:$M$39)</f>
        <v>0</v>
      </c>
      <c r="N40" s="183">
        <f ca="1">SUMIF($K$9:$K$39,"&lt;&gt;"&amp;"　",$N$9:$N$39)</f>
        <v>0</v>
      </c>
      <c r="O40" s="184">
        <f ca="1">SUMIF($K$9:$K$39,"&lt;&gt;"&amp;"　",$O$9:$O$39)</f>
        <v>0</v>
      </c>
      <c r="P40" s="184">
        <f ca="1">SUMIF($K$9:$K$39,"&lt;&gt;"&amp;"　",$P$9:$P$39)</f>
        <v>0</v>
      </c>
      <c r="Q40" s="184">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月計表_9[[#Totals],[①]]*税率①</f>
        <v>0</v>
      </c>
      <c r="D41" s="71">
        <f ca="1">月計表_9[[#Totals],[②]]*税率②</f>
        <v>0</v>
      </c>
      <c r="E41" s="72">
        <f ca="1">月計表_9[[#Totals],[③]]*税率③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943ED63A-B1C8-4D81-8F1C-7A1FEF9D1331}">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AC72E74C-060A-4678-8781-13DEC4E34658}"/>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EA7FFEE0-9985-427A-9469-6AC1CED7FFC6}">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D9CEC-4DA9-46FD-835E-93E3D96A74D2}">
  <dimension ref="A1:CT41"/>
  <sheetViews>
    <sheetView showGridLines="0" showRowColHeaders="0" topLeftCell="A2" zoomScale="90" zoomScaleNormal="90" workbookViewId="0">
      <pane xSplit="9" ySplit="7"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10</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10月分</v>
      </c>
      <c r="P4" s="48"/>
      <c r="Q4" s="48" t="str">
        <f ca="1">$H$4</f>
        <v>令和 7年 10月分</v>
      </c>
      <c r="Y4" s="48"/>
      <c r="Z4" s="48" t="str">
        <f ca="1">$H$4</f>
        <v>令和 7年 10月分</v>
      </c>
      <c r="AI4" s="98" t="str">
        <f ca="1">$Z$4</f>
        <v>令和 7年 10月分</v>
      </c>
      <c r="AL4" s="102"/>
      <c r="AM4" s="102"/>
      <c r="AN4" s="102"/>
      <c r="AO4" s="102"/>
      <c r="AP4" s="102"/>
      <c r="AQ4" s="102"/>
      <c r="AR4" s="98" t="str">
        <f ca="1">$Z$4</f>
        <v>令和 7年 10月分</v>
      </c>
      <c r="BA4" s="98" t="str">
        <f ca="1">$Z$4</f>
        <v>令和 7年 10月分</v>
      </c>
      <c r="BD4" s="102"/>
      <c r="BE4" s="102"/>
      <c r="BF4" s="102"/>
      <c r="BG4" s="102"/>
      <c r="BH4" s="102"/>
      <c r="BI4" s="102"/>
      <c r="BJ4" s="98" t="str">
        <f ca="1">$Z$4</f>
        <v>令和 7年 10月分</v>
      </c>
      <c r="BS4" s="98" t="str">
        <f ca="1">$Z$4</f>
        <v>令和 7年 10月分</v>
      </c>
      <c r="BV4" s="102"/>
      <c r="BW4" s="102"/>
      <c r="BX4" s="102"/>
      <c r="BY4" s="102"/>
      <c r="BZ4" s="102"/>
      <c r="CA4" s="102"/>
      <c r="CB4" s="98" t="str">
        <f ca="1">$Z$4</f>
        <v>令和 7年 10月分</v>
      </c>
      <c r="CK4" s="98" t="str">
        <f ca="1">$Z$4</f>
        <v>令和 7年 10月分</v>
      </c>
      <c r="CN4" s="102"/>
      <c r="CO4" s="102"/>
      <c r="CP4" s="102"/>
      <c r="CQ4" s="102"/>
      <c r="CR4" s="102"/>
      <c r="CS4" s="102"/>
      <c r="CT4" s="98" t="str">
        <f ca="1">$Z$4</f>
        <v>令和 7年 10月分</v>
      </c>
    </row>
    <row r="5" spans="1:98" ht="34.5" customHeight="1" x14ac:dyDescent="0.25">
      <c r="B5" s="409" t="s">
        <v>355</v>
      </c>
      <c r="C5" s="410"/>
      <c r="D5" s="42" t="str">
        <f>証票番号</f>
        <v>(例)98765</v>
      </c>
      <c r="E5" s="41" t="s">
        <v>356</v>
      </c>
      <c r="F5" s="406" t="str">
        <f>施設_名称1&amp;施設_名称2</f>
        <v>（例）ホテル大阪府庁</v>
      </c>
      <c r="G5" s="407"/>
      <c r="H5" s="408"/>
      <c r="K5" s="409" t="s">
        <v>355</v>
      </c>
      <c r="L5" s="410"/>
      <c r="M5" s="42" t="str">
        <f>証票番号</f>
        <v>(例)98765</v>
      </c>
      <c r="N5" s="41" t="s">
        <v>356</v>
      </c>
      <c r="O5" s="406" t="str">
        <f>施設_名称1&amp;施設_名称2</f>
        <v>（例）ホテル大阪府庁</v>
      </c>
      <c r="P5" s="407"/>
      <c r="Q5" s="408"/>
      <c r="T5" s="409" t="s">
        <v>355</v>
      </c>
      <c r="U5" s="410"/>
      <c r="V5" s="42" t="str">
        <f>証票番号</f>
        <v>(例)98765</v>
      </c>
      <c r="W5" s="41" t="s">
        <v>356</v>
      </c>
      <c r="X5" s="406" t="str">
        <f>施設_名称1&amp;施設_名称2</f>
        <v>（例）ホテル大阪府庁</v>
      </c>
      <c r="Y5" s="407"/>
      <c r="Z5" s="408"/>
      <c r="AC5" s="99" t="s">
        <v>373</v>
      </c>
      <c r="AD5" s="398" t="str">
        <f>$X$5</f>
        <v>（例）ホテル大阪府庁</v>
      </c>
      <c r="AE5" s="399"/>
      <c r="AF5" s="400"/>
      <c r="AG5" s="400"/>
      <c r="AH5" s="400"/>
      <c r="AI5" s="401"/>
      <c r="AL5" s="99" t="s">
        <v>373</v>
      </c>
      <c r="AM5" s="398" t="str">
        <f>$X$5</f>
        <v>（例）ホテル大阪府庁</v>
      </c>
      <c r="AN5" s="399"/>
      <c r="AO5" s="400"/>
      <c r="AP5" s="400"/>
      <c r="AQ5" s="400"/>
      <c r="AR5" s="401"/>
      <c r="AU5" s="99" t="s">
        <v>373</v>
      </c>
      <c r="AV5" s="398" t="str">
        <f>$X$5</f>
        <v>（例）ホテル大阪府庁</v>
      </c>
      <c r="AW5" s="399"/>
      <c r="AX5" s="400"/>
      <c r="AY5" s="400"/>
      <c r="AZ5" s="400"/>
      <c r="BA5" s="401"/>
      <c r="BD5" s="99" t="s">
        <v>373</v>
      </c>
      <c r="BE5" s="398" t="str">
        <f>$X$5</f>
        <v>（例）ホテル大阪府庁</v>
      </c>
      <c r="BF5" s="399"/>
      <c r="BG5" s="400"/>
      <c r="BH5" s="400"/>
      <c r="BI5" s="400"/>
      <c r="BJ5" s="401"/>
      <c r="BM5" s="99" t="s">
        <v>373</v>
      </c>
      <c r="BN5" s="398" t="str">
        <f>$X$5</f>
        <v>（例）ホテル大阪府庁</v>
      </c>
      <c r="BO5" s="399"/>
      <c r="BP5" s="400"/>
      <c r="BQ5" s="400"/>
      <c r="BR5" s="400"/>
      <c r="BS5" s="401"/>
      <c r="BV5" s="99" t="s">
        <v>373</v>
      </c>
      <c r="BW5" s="398" t="str">
        <f>$X$5</f>
        <v>（例）ホテル大阪府庁</v>
      </c>
      <c r="BX5" s="399"/>
      <c r="BY5" s="400"/>
      <c r="BZ5" s="400"/>
      <c r="CA5" s="400"/>
      <c r="CB5" s="401"/>
      <c r="CE5" s="99" t="s">
        <v>373</v>
      </c>
      <c r="CF5" s="398" t="str">
        <f>$X$5</f>
        <v>（例）ホテル大阪府庁</v>
      </c>
      <c r="CG5" s="399"/>
      <c r="CH5" s="400"/>
      <c r="CI5" s="400"/>
      <c r="CJ5" s="400"/>
      <c r="CK5" s="401"/>
      <c r="CN5" s="99" t="s">
        <v>373</v>
      </c>
      <c r="CO5" s="398" t="str">
        <f>$X$5</f>
        <v>（例）ホテル大阪府庁</v>
      </c>
      <c r="CP5" s="399"/>
      <c r="CQ5" s="400"/>
      <c r="CR5" s="400"/>
      <c r="CS5" s="400"/>
      <c r="CT5" s="401"/>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402" t="s">
        <v>374</v>
      </c>
      <c r="AD7" s="403"/>
      <c r="AE7" s="404" t="str" cm="1">
        <f t="array" aca="1" ref="AE7" ca="1">IF(INDIRECT("部屋別名称_"&amp;AC1)="","",INDIRECT("部屋別名称_"&amp;AC1))</f>
        <v/>
      </c>
      <c r="AF7" s="404"/>
      <c r="AG7" s="404"/>
      <c r="AH7" s="404"/>
      <c r="AI7" s="405"/>
      <c r="AJ7" s="102"/>
      <c r="AK7" s="102"/>
      <c r="AL7" s="402" t="s">
        <v>374</v>
      </c>
      <c r="AM7" s="403"/>
      <c r="AN7" s="404" t="str" cm="1">
        <f t="array" aca="1" ref="AN7" ca="1">IF(INDIRECT("部屋別名称_"&amp;AL1)="","",INDIRECT("部屋別名称_"&amp;AL1))</f>
        <v/>
      </c>
      <c r="AO7" s="404"/>
      <c r="AP7" s="404"/>
      <c r="AQ7" s="404"/>
      <c r="AR7" s="405"/>
      <c r="AU7" s="402" t="s">
        <v>374</v>
      </c>
      <c r="AV7" s="403"/>
      <c r="AW7" s="404" t="str" cm="1">
        <f t="array" aca="1" ref="AW7" ca="1">IF(INDIRECT("部屋別名称_"&amp;AU1)="","",INDIRECT("部屋別名称_"&amp;AU1))</f>
        <v/>
      </c>
      <c r="AX7" s="404"/>
      <c r="AY7" s="404"/>
      <c r="AZ7" s="404"/>
      <c r="BA7" s="405"/>
      <c r="BB7" s="102"/>
      <c r="BC7" s="102"/>
      <c r="BD7" s="402" t="s">
        <v>374</v>
      </c>
      <c r="BE7" s="403"/>
      <c r="BF7" s="404" t="str" cm="1">
        <f t="array" aca="1" ref="BF7" ca="1">IF(INDIRECT("部屋別名称_"&amp;BD1)="","",INDIRECT("部屋別名称_"&amp;BD1))</f>
        <v/>
      </c>
      <c r="BG7" s="404"/>
      <c r="BH7" s="404"/>
      <c r="BI7" s="404"/>
      <c r="BJ7" s="405"/>
      <c r="BM7" s="402" t="s">
        <v>374</v>
      </c>
      <c r="BN7" s="403"/>
      <c r="BO7" s="404" t="str" cm="1">
        <f t="array" aca="1" ref="BO7" ca="1">IF(INDIRECT("部屋別名称_"&amp;BM1)="","",INDIRECT("部屋別名称_"&amp;BM1))</f>
        <v/>
      </c>
      <c r="BP7" s="404"/>
      <c r="BQ7" s="404"/>
      <c r="BR7" s="404"/>
      <c r="BS7" s="405"/>
      <c r="BT7" s="102"/>
      <c r="BU7" s="102"/>
      <c r="BV7" s="402" t="s">
        <v>374</v>
      </c>
      <c r="BW7" s="403"/>
      <c r="BX7" s="404" t="str" cm="1">
        <f t="array" aca="1" ref="BX7" ca="1">IF(INDIRECT("部屋別名称_"&amp;BV1)="","",INDIRECT("部屋別名称_"&amp;BV1))</f>
        <v/>
      </c>
      <c r="BY7" s="404"/>
      <c r="BZ7" s="404"/>
      <c r="CA7" s="404"/>
      <c r="CB7" s="405"/>
      <c r="CE7" s="402" t="s">
        <v>374</v>
      </c>
      <c r="CF7" s="403"/>
      <c r="CG7" s="404" t="str" cm="1">
        <f t="array" aca="1" ref="CG7" ca="1">IF(INDIRECT("部屋別名称_"&amp;CE1)="","",INDIRECT("部屋別名称_"&amp;CE1))</f>
        <v/>
      </c>
      <c r="CH7" s="404"/>
      <c r="CI7" s="404"/>
      <c r="CJ7" s="404"/>
      <c r="CK7" s="405"/>
      <c r="CL7" s="102"/>
      <c r="CM7" s="102"/>
      <c r="CN7" s="402" t="s">
        <v>374</v>
      </c>
      <c r="CO7" s="403"/>
      <c r="CP7" s="404" t="str" cm="1">
        <f t="array" aca="1" ref="CP7" ca="1">IF(INDIRECT("部屋別名称_"&amp;CN1)="","",INDIRECT("部屋別名称_"&amp;CN1))</f>
        <v/>
      </c>
      <c r="CQ7" s="404"/>
      <c r="CR7" s="404"/>
      <c r="CS7" s="404"/>
      <c r="CT7" s="405"/>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45931</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45931</v>
      </c>
      <c r="L9" s="80"/>
      <c r="M9" s="81"/>
      <c r="N9" s="81"/>
      <c r="O9" s="82" t="str">
        <f ca="1">IF($K9="　","",IF(COUNT(L9:N9)=0,"-",SUM(L9:N9)))</f>
        <v>-</v>
      </c>
      <c r="P9" s="80"/>
      <c r="Q9" s="83" t="str">
        <f t="shared" ref="Q9:Q39" ca="1" si="3">IF($K9="　","",IF(COUNT(O9:P9)=0,"-",SUM(O9:P9)))</f>
        <v>-</v>
      </c>
      <c r="T9" s="76">
        <f t="shared" ref="T9:T39" ca="1" si="4">$B9</f>
        <v>45931</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45931</v>
      </c>
      <c r="AD9" s="110"/>
      <c r="AE9" s="111"/>
      <c r="AF9" s="112"/>
      <c r="AG9" s="113" t="str">
        <f ca="1">IF(AC9="　","",IF(COUNT(AD9:AF9)=0,"- ",SUM(AD9:AF9)))</f>
        <v xml:space="preserve">- </v>
      </c>
      <c r="AH9" s="114"/>
      <c r="AI9" s="115" t="str">
        <f ca="1">IF(AC9="　","",IF(COUNT(AG9:AH9)=0,"- ",SUM(AG9:AH9)))</f>
        <v xml:space="preserve">- </v>
      </c>
      <c r="AJ9" s="102"/>
      <c r="AK9" s="102"/>
      <c r="AL9" s="109">
        <f t="shared" ref="AL9:AL39" ca="1" si="8">$B9</f>
        <v>45931</v>
      </c>
      <c r="AM9" s="110"/>
      <c r="AN9" s="111"/>
      <c r="AO9" s="112"/>
      <c r="AP9" s="113" t="str">
        <f ca="1">IF(AL9="　","",IF(COUNT(AM9:AO9)=0,"- ",SUM(AM9:AO9)))</f>
        <v xml:space="preserve">- </v>
      </c>
      <c r="AQ9" s="114"/>
      <c r="AR9" s="115" t="str">
        <f ca="1">IF(AL9="　","",IF(COUNT(AP9:AQ9)=0,"- ",SUM(AP9:AQ9)))</f>
        <v xml:space="preserve">- </v>
      </c>
      <c r="AU9" s="109">
        <f ca="1">$B9</f>
        <v>45931</v>
      </c>
      <c r="AV9" s="110"/>
      <c r="AW9" s="111"/>
      <c r="AX9" s="112"/>
      <c r="AY9" s="113" t="str">
        <f ca="1">IF(AU9="　","",IF(COUNT(AV9:AX9)=0,"- ",SUM(AV9:AX9)))</f>
        <v xml:space="preserve">- </v>
      </c>
      <c r="AZ9" s="114"/>
      <c r="BA9" s="115" t="str">
        <f ca="1">IF(AU9="　","",IF(COUNT(AY9:AZ9)=0,"- ",SUM(AY9:AZ9)))</f>
        <v xml:space="preserve">- </v>
      </c>
      <c r="BB9" s="102"/>
      <c r="BC9" s="102"/>
      <c r="BD9" s="109">
        <f t="shared" ref="BD9:BD39" ca="1" si="9">$B9</f>
        <v>45931</v>
      </c>
      <c r="BE9" s="110"/>
      <c r="BF9" s="111"/>
      <c r="BG9" s="112"/>
      <c r="BH9" s="113" t="str">
        <f ca="1">IF(BD9="　","",IF(COUNT(BE9:BG9)=0,"- ",SUM(BE9:BG9)))</f>
        <v xml:space="preserve">- </v>
      </c>
      <c r="BI9" s="114"/>
      <c r="BJ9" s="115" t="str">
        <f ca="1">IF(BD9="　","",IF(COUNT(BH9:BI9)=0,"- ",SUM(BH9:BI9)))</f>
        <v xml:space="preserve">- </v>
      </c>
      <c r="BM9" s="109">
        <f ca="1">$B9</f>
        <v>45931</v>
      </c>
      <c r="BN9" s="110"/>
      <c r="BO9" s="111"/>
      <c r="BP9" s="112"/>
      <c r="BQ9" s="113" t="str">
        <f ca="1">IF(BM9="　","",IF(COUNT(BN9:BP9)=0,"- ",SUM(BN9:BP9)))</f>
        <v xml:space="preserve">- </v>
      </c>
      <c r="BR9" s="114"/>
      <c r="BS9" s="115" t="str">
        <f ca="1">IF(BM9="　","",IF(COUNT(BQ9:BR9)=0,"- ",SUM(BQ9:BR9)))</f>
        <v xml:space="preserve">- </v>
      </c>
      <c r="BT9" s="102"/>
      <c r="BU9" s="102"/>
      <c r="BV9" s="109">
        <f t="shared" ref="BV9:BV39" ca="1" si="10">$B9</f>
        <v>45931</v>
      </c>
      <c r="BW9" s="110"/>
      <c r="BX9" s="111"/>
      <c r="BY9" s="112"/>
      <c r="BZ9" s="113" t="str">
        <f ca="1">IF(BV9="　","",IF(COUNT(BW9:BY9)=0,"- ",SUM(BW9:BY9)))</f>
        <v xml:space="preserve">- </v>
      </c>
      <c r="CA9" s="114"/>
      <c r="CB9" s="115" t="str">
        <f ca="1">IF(BV9="　","",IF(COUNT(BZ9:CA9)=0,"- ",SUM(BZ9:CA9)))</f>
        <v xml:space="preserve">- </v>
      </c>
      <c r="CE9" s="109">
        <f ca="1">$B9</f>
        <v>45931</v>
      </c>
      <c r="CF9" s="110"/>
      <c r="CG9" s="111"/>
      <c r="CH9" s="112"/>
      <c r="CI9" s="113" t="str">
        <f ca="1">IF(CE9="　","",IF(COUNT(CF9:CH9)=0,"- ",SUM(CF9:CH9)))</f>
        <v xml:space="preserve">- </v>
      </c>
      <c r="CJ9" s="114"/>
      <c r="CK9" s="115" t="str">
        <f ca="1">IF(CE9="　","",IF(COUNT(CI9:CJ9)=0,"- ",SUM(CI9:CJ9)))</f>
        <v xml:space="preserve">- </v>
      </c>
      <c r="CL9" s="102"/>
      <c r="CM9" s="102"/>
      <c r="CN9" s="109">
        <f t="shared" ref="CN9:CN39" ca="1" si="11">$B9</f>
        <v>45931</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45932</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45932</v>
      </c>
      <c r="L10" s="84"/>
      <c r="M10" s="85"/>
      <c r="N10" s="85"/>
      <c r="O10" s="86" t="str">
        <f t="shared" ref="O10:O39" ca="1" si="13">IF($K10="　","",IF(COUNT(L10:N10)=0,"-",SUM(L10:N10)))</f>
        <v>-</v>
      </c>
      <c r="P10" s="84"/>
      <c r="Q10" s="87" t="str">
        <f t="shared" ca="1" si="3"/>
        <v>-</v>
      </c>
      <c r="T10" s="77">
        <f t="shared" ca="1" si="4"/>
        <v>45932</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45932</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45932</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45932</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45932</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45932</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45932</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45932</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45932</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45933</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45933</v>
      </c>
      <c r="L11" s="88"/>
      <c r="M11" s="89"/>
      <c r="N11" s="89"/>
      <c r="O11" s="90" t="str">
        <f t="shared" ca="1" si="13"/>
        <v>-</v>
      </c>
      <c r="P11" s="88"/>
      <c r="Q11" s="91" t="str">
        <f t="shared" ca="1" si="3"/>
        <v>-</v>
      </c>
      <c r="T11" s="78">
        <f t="shared" ca="1" si="4"/>
        <v>45933</v>
      </c>
      <c r="U11" s="90" t="str">
        <f t="shared" ca="1" si="14"/>
        <v>-</v>
      </c>
      <c r="V11" s="141" t="str">
        <f t="shared" ca="1" si="5"/>
        <v>-</v>
      </c>
      <c r="W11" s="141" t="str">
        <f t="shared" ca="1" si="5"/>
        <v>-</v>
      </c>
      <c r="X11" s="90" t="str">
        <f t="shared" ca="1" si="15"/>
        <v>-</v>
      </c>
      <c r="Y11" s="90" t="str">
        <f t="shared" ca="1" si="6"/>
        <v>-</v>
      </c>
      <c r="Z11" s="91" t="str">
        <f t="shared" ca="1" si="7"/>
        <v>-</v>
      </c>
      <c r="AC11" s="122">
        <f t="shared" ca="1" si="16"/>
        <v>45933</v>
      </c>
      <c r="AD11" s="123"/>
      <c r="AE11" s="124"/>
      <c r="AF11" s="125"/>
      <c r="AG11" s="115" t="str">
        <f t="shared" ca="1" si="17"/>
        <v xml:space="preserve">- </v>
      </c>
      <c r="AH11" s="126"/>
      <c r="AI11" s="115" t="str">
        <f t="shared" ca="1" si="18"/>
        <v xml:space="preserve">- </v>
      </c>
      <c r="AJ11" s="102"/>
      <c r="AK11" s="102"/>
      <c r="AL11" s="122">
        <f t="shared" ca="1" si="8"/>
        <v>45933</v>
      </c>
      <c r="AM11" s="123"/>
      <c r="AN11" s="124"/>
      <c r="AO11" s="125"/>
      <c r="AP11" s="115" t="str">
        <f t="shared" ca="1" si="19"/>
        <v xml:space="preserve">- </v>
      </c>
      <c r="AQ11" s="126"/>
      <c r="AR11" s="115" t="str">
        <f t="shared" ca="1" si="20"/>
        <v xml:space="preserve">- </v>
      </c>
      <c r="AU11" s="122">
        <f t="shared" ca="1" si="21"/>
        <v>45933</v>
      </c>
      <c r="AV11" s="123"/>
      <c r="AW11" s="124"/>
      <c r="AX11" s="125"/>
      <c r="AY11" s="115" t="str">
        <f t="shared" ca="1" si="22"/>
        <v xml:space="preserve">- </v>
      </c>
      <c r="AZ11" s="126"/>
      <c r="BA11" s="115" t="str">
        <f t="shared" ca="1" si="23"/>
        <v xml:space="preserve">- </v>
      </c>
      <c r="BB11" s="102"/>
      <c r="BC11" s="102"/>
      <c r="BD11" s="122">
        <f t="shared" ca="1" si="9"/>
        <v>45933</v>
      </c>
      <c r="BE11" s="123"/>
      <c r="BF11" s="124"/>
      <c r="BG11" s="125"/>
      <c r="BH11" s="115" t="str">
        <f t="shared" ca="1" si="24"/>
        <v xml:space="preserve">- </v>
      </c>
      <c r="BI11" s="126"/>
      <c r="BJ11" s="115" t="str">
        <f t="shared" ca="1" si="25"/>
        <v xml:space="preserve">- </v>
      </c>
      <c r="BM11" s="122">
        <f t="shared" ca="1" si="26"/>
        <v>45933</v>
      </c>
      <c r="BN11" s="123"/>
      <c r="BO11" s="124"/>
      <c r="BP11" s="125"/>
      <c r="BQ11" s="115" t="str">
        <f t="shared" ca="1" si="27"/>
        <v xml:space="preserve">- </v>
      </c>
      <c r="BR11" s="126"/>
      <c r="BS11" s="115" t="str">
        <f t="shared" ca="1" si="28"/>
        <v xml:space="preserve">- </v>
      </c>
      <c r="BT11" s="102"/>
      <c r="BU11" s="102"/>
      <c r="BV11" s="122">
        <f t="shared" ca="1" si="10"/>
        <v>45933</v>
      </c>
      <c r="BW11" s="123"/>
      <c r="BX11" s="124"/>
      <c r="BY11" s="125"/>
      <c r="BZ11" s="115" t="str">
        <f t="shared" ca="1" si="29"/>
        <v xml:space="preserve">- </v>
      </c>
      <c r="CA11" s="126"/>
      <c r="CB11" s="115" t="str">
        <f t="shared" ca="1" si="30"/>
        <v xml:space="preserve">- </v>
      </c>
      <c r="CE11" s="122">
        <f t="shared" ca="1" si="31"/>
        <v>45933</v>
      </c>
      <c r="CF11" s="123"/>
      <c r="CG11" s="124"/>
      <c r="CH11" s="125"/>
      <c r="CI11" s="115" t="str">
        <f t="shared" ca="1" si="32"/>
        <v xml:space="preserve">- </v>
      </c>
      <c r="CJ11" s="126"/>
      <c r="CK11" s="115" t="str">
        <f t="shared" ca="1" si="33"/>
        <v xml:space="preserve">- </v>
      </c>
      <c r="CL11" s="102"/>
      <c r="CM11" s="102"/>
      <c r="CN11" s="122">
        <f t="shared" ca="1" si="11"/>
        <v>45933</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45934</v>
      </c>
      <c r="C12" s="59" t="str">
        <f t="shared" ca="1" si="12"/>
        <v>-</v>
      </c>
      <c r="D12" s="60" t="str">
        <f t="shared" ca="1" si="0"/>
        <v>-</v>
      </c>
      <c r="E12" s="61" t="str">
        <f t="shared" ca="1" si="0"/>
        <v>-</v>
      </c>
      <c r="F12" s="62" t="str">
        <f t="shared" ca="1" si="37"/>
        <v>-</v>
      </c>
      <c r="G12" s="62" t="str">
        <f t="shared" ca="1" si="1"/>
        <v>-</v>
      </c>
      <c r="H12" s="63" t="str">
        <f t="shared" ca="1" si="38"/>
        <v>-</v>
      </c>
      <c r="K12" s="77">
        <f t="shared" ca="1" si="2"/>
        <v>45934</v>
      </c>
      <c r="L12" s="84"/>
      <c r="M12" s="85"/>
      <c r="N12" s="85"/>
      <c r="O12" s="86" t="str">
        <f t="shared" ca="1" si="13"/>
        <v>-</v>
      </c>
      <c r="P12" s="84"/>
      <c r="Q12" s="87" t="str">
        <f t="shared" ca="1" si="3"/>
        <v>-</v>
      </c>
      <c r="T12" s="77">
        <f t="shared" ca="1" si="4"/>
        <v>45934</v>
      </c>
      <c r="U12" s="86" t="str">
        <f t="shared" ca="1" si="14"/>
        <v>-</v>
      </c>
      <c r="V12" s="140" t="str">
        <f t="shared" ca="1" si="5"/>
        <v>-</v>
      </c>
      <c r="W12" s="140" t="str">
        <f t="shared" ca="1" si="5"/>
        <v>-</v>
      </c>
      <c r="X12" s="86" t="str">
        <f t="shared" ca="1" si="15"/>
        <v>-</v>
      </c>
      <c r="Y12" s="86" t="str">
        <f t="shared" ca="1" si="6"/>
        <v>-</v>
      </c>
      <c r="Z12" s="87" t="str">
        <f t="shared" ca="1" si="7"/>
        <v>-</v>
      </c>
      <c r="AC12" s="116">
        <f t="shared" ca="1" si="16"/>
        <v>45934</v>
      </c>
      <c r="AD12" s="117"/>
      <c r="AE12" s="118"/>
      <c r="AF12" s="119"/>
      <c r="AG12" s="120" t="str">
        <f t="shared" ca="1" si="17"/>
        <v xml:space="preserve">- </v>
      </c>
      <c r="AH12" s="121"/>
      <c r="AI12" s="120" t="str">
        <f t="shared" ca="1" si="18"/>
        <v xml:space="preserve">- </v>
      </c>
      <c r="AJ12" s="102"/>
      <c r="AK12" s="102"/>
      <c r="AL12" s="116">
        <f t="shared" ca="1" si="8"/>
        <v>45934</v>
      </c>
      <c r="AM12" s="117"/>
      <c r="AN12" s="118"/>
      <c r="AO12" s="119"/>
      <c r="AP12" s="120" t="str">
        <f t="shared" ca="1" si="19"/>
        <v xml:space="preserve">- </v>
      </c>
      <c r="AQ12" s="121"/>
      <c r="AR12" s="120" t="str">
        <f t="shared" ca="1" si="20"/>
        <v xml:space="preserve">- </v>
      </c>
      <c r="AU12" s="116">
        <f t="shared" ca="1" si="21"/>
        <v>45934</v>
      </c>
      <c r="AV12" s="117"/>
      <c r="AW12" s="118"/>
      <c r="AX12" s="119"/>
      <c r="AY12" s="120" t="str">
        <f t="shared" ca="1" si="22"/>
        <v xml:space="preserve">- </v>
      </c>
      <c r="AZ12" s="121"/>
      <c r="BA12" s="120" t="str">
        <f t="shared" ca="1" si="23"/>
        <v xml:space="preserve">- </v>
      </c>
      <c r="BB12" s="102"/>
      <c r="BC12" s="102"/>
      <c r="BD12" s="116">
        <f t="shared" ca="1" si="9"/>
        <v>45934</v>
      </c>
      <c r="BE12" s="117"/>
      <c r="BF12" s="118"/>
      <c r="BG12" s="119"/>
      <c r="BH12" s="120" t="str">
        <f t="shared" ca="1" si="24"/>
        <v xml:space="preserve">- </v>
      </c>
      <c r="BI12" s="121"/>
      <c r="BJ12" s="120" t="str">
        <f t="shared" ca="1" si="25"/>
        <v xml:space="preserve">- </v>
      </c>
      <c r="BM12" s="116">
        <f t="shared" ca="1" si="26"/>
        <v>45934</v>
      </c>
      <c r="BN12" s="117"/>
      <c r="BO12" s="118"/>
      <c r="BP12" s="119"/>
      <c r="BQ12" s="120" t="str">
        <f t="shared" ca="1" si="27"/>
        <v xml:space="preserve">- </v>
      </c>
      <c r="BR12" s="121"/>
      <c r="BS12" s="120" t="str">
        <f t="shared" ca="1" si="28"/>
        <v xml:space="preserve">- </v>
      </c>
      <c r="BT12" s="102"/>
      <c r="BU12" s="102"/>
      <c r="BV12" s="116">
        <f t="shared" ca="1" si="10"/>
        <v>45934</v>
      </c>
      <c r="BW12" s="117"/>
      <c r="BX12" s="118"/>
      <c r="BY12" s="119"/>
      <c r="BZ12" s="120" t="str">
        <f t="shared" ca="1" si="29"/>
        <v xml:space="preserve">- </v>
      </c>
      <c r="CA12" s="121"/>
      <c r="CB12" s="120" t="str">
        <f t="shared" ca="1" si="30"/>
        <v xml:space="preserve">- </v>
      </c>
      <c r="CE12" s="116">
        <f t="shared" ca="1" si="31"/>
        <v>45934</v>
      </c>
      <c r="CF12" s="117"/>
      <c r="CG12" s="118"/>
      <c r="CH12" s="119"/>
      <c r="CI12" s="120" t="str">
        <f t="shared" ca="1" si="32"/>
        <v xml:space="preserve">- </v>
      </c>
      <c r="CJ12" s="121"/>
      <c r="CK12" s="120" t="str">
        <f t="shared" ca="1" si="33"/>
        <v xml:space="preserve">- </v>
      </c>
      <c r="CL12" s="102"/>
      <c r="CM12" s="102"/>
      <c r="CN12" s="116">
        <f t="shared" ca="1" si="11"/>
        <v>45934</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45935</v>
      </c>
      <c r="C13" s="59" t="str">
        <f t="shared" ca="1" si="12"/>
        <v>-</v>
      </c>
      <c r="D13" s="60" t="str">
        <f t="shared" ca="1" si="0"/>
        <v>-</v>
      </c>
      <c r="E13" s="61" t="str">
        <f t="shared" ca="1" si="0"/>
        <v>-</v>
      </c>
      <c r="F13" s="62" t="str">
        <f t="shared" ca="1" si="37"/>
        <v>-</v>
      </c>
      <c r="G13" s="62" t="str">
        <f t="shared" ca="1" si="1"/>
        <v>-</v>
      </c>
      <c r="H13" s="63" t="str">
        <f t="shared" ca="1" si="38"/>
        <v>-</v>
      </c>
      <c r="K13" s="78">
        <f t="shared" ca="1" si="2"/>
        <v>45935</v>
      </c>
      <c r="L13" s="88"/>
      <c r="M13" s="89"/>
      <c r="N13" s="89"/>
      <c r="O13" s="90" t="str">
        <f t="shared" ca="1" si="13"/>
        <v>-</v>
      </c>
      <c r="P13" s="88"/>
      <c r="Q13" s="91" t="str">
        <f t="shared" ca="1" si="3"/>
        <v>-</v>
      </c>
      <c r="T13" s="78">
        <f t="shared" ca="1" si="4"/>
        <v>45935</v>
      </c>
      <c r="U13" s="90" t="str">
        <f t="shared" ca="1" si="14"/>
        <v>-</v>
      </c>
      <c r="V13" s="141" t="str">
        <f t="shared" ca="1" si="5"/>
        <v>-</v>
      </c>
      <c r="W13" s="141" t="str">
        <f t="shared" ca="1" si="5"/>
        <v>-</v>
      </c>
      <c r="X13" s="90" t="str">
        <f t="shared" ca="1" si="15"/>
        <v>-</v>
      </c>
      <c r="Y13" s="90" t="str">
        <f t="shared" ca="1" si="6"/>
        <v>-</v>
      </c>
      <c r="Z13" s="91" t="str">
        <f t="shared" ca="1" si="7"/>
        <v>-</v>
      </c>
      <c r="AC13" s="122">
        <f t="shared" ca="1" si="16"/>
        <v>45935</v>
      </c>
      <c r="AD13" s="123"/>
      <c r="AE13" s="124"/>
      <c r="AF13" s="125"/>
      <c r="AG13" s="115" t="str">
        <f t="shared" ca="1" si="17"/>
        <v xml:space="preserve">- </v>
      </c>
      <c r="AH13" s="126"/>
      <c r="AI13" s="115" t="str">
        <f t="shared" ca="1" si="18"/>
        <v xml:space="preserve">- </v>
      </c>
      <c r="AJ13" s="102"/>
      <c r="AK13" s="102"/>
      <c r="AL13" s="122">
        <f t="shared" ca="1" si="8"/>
        <v>45935</v>
      </c>
      <c r="AM13" s="123"/>
      <c r="AN13" s="124"/>
      <c r="AO13" s="125"/>
      <c r="AP13" s="115" t="str">
        <f t="shared" ca="1" si="19"/>
        <v xml:space="preserve">- </v>
      </c>
      <c r="AQ13" s="126"/>
      <c r="AR13" s="115" t="str">
        <f t="shared" ca="1" si="20"/>
        <v xml:space="preserve">- </v>
      </c>
      <c r="AU13" s="122">
        <f t="shared" ca="1" si="21"/>
        <v>45935</v>
      </c>
      <c r="AV13" s="123"/>
      <c r="AW13" s="124"/>
      <c r="AX13" s="125"/>
      <c r="AY13" s="115" t="str">
        <f t="shared" ca="1" si="22"/>
        <v xml:space="preserve">- </v>
      </c>
      <c r="AZ13" s="126"/>
      <c r="BA13" s="115" t="str">
        <f t="shared" ca="1" si="23"/>
        <v xml:space="preserve">- </v>
      </c>
      <c r="BB13" s="102"/>
      <c r="BC13" s="102"/>
      <c r="BD13" s="122">
        <f t="shared" ca="1" si="9"/>
        <v>45935</v>
      </c>
      <c r="BE13" s="123"/>
      <c r="BF13" s="124"/>
      <c r="BG13" s="125"/>
      <c r="BH13" s="115" t="str">
        <f t="shared" ca="1" si="24"/>
        <v xml:space="preserve">- </v>
      </c>
      <c r="BI13" s="126"/>
      <c r="BJ13" s="115" t="str">
        <f t="shared" ca="1" si="25"/>
        <v xml:space="preserve">- </v>
      </c>
      <c r="BM13" s="122">
        <f t="shared" ca="1" si="26"/>
        <v>45935</v>
      </c>
      <c r="BN13" s="123"/>
      <c r="BO13" s="124"/>
      <c r="BP13" s="125"/>
      <c r="BQ13" s="115" t="str">
        <f t="shared" ca="1" si="27"/>
        <v xml:space="preserve">- </v>
      </c>
      <c r="BR13" s="126"/>
      <c r="BS13" s="115" t="str">
        <f t="shared" ca="1" si="28"/>
        <v xml:space="preserve">- </v>
      </c>
      <c r="BT13" s="102"/>
      <c r="BU13" s="102"/>
      <c r="BV13" s="122">
        <f t="shared" ca="1" si="10"/>
        <v>45935</v>
      </c>
      <c r="BW13" s="123"/>
      <c r="BX13" s="124"/>
      <c r="BY13" s="125"/>
      <c r="BZ13" s="115" t="str">
        <f t="shared" ca="1" si="29"/>
        <v xml:space="preserve">- </v>
      </c>
      <c r="CA13" s="126"/>
      <c r="CB13" s="115" t="str">
        <f t="shared" ca="1" si="30"/>
        <v xml:space="preserve">- </v>
      </c>
      <c r="CE13" s="122">
        <f t="shared" ca="1" si="31"/>
        <v>45935</v>
      </c>
      <c r="CF13" s="123"/>
      <c r="CG13" s="124"/>
      <c r="CH13" s="125"/>
      <c r="CI13" s="115" t="str">
        <f t="shared" ca="1" si="32"/>
        <v xml:space="preserve">- </v>
      </c>
      <c r="CJ13" s="126"/>
      <c r="CK13" s="115" t="str">
        <f t="shared" ca="1" si="33"/>
        <v xml:space="preserve">- </v>
      </c>
      <c r="CL13" s="102"/>
      <c r="CM13" s="102"/>
      <c r="CN13" s="122">
        <f t="shared" ca="1" si="11"/>
        <v>45935</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45936</v>
      </c>
      <c r="C14" s="59" t="str">
        <f t="shared" ca="1" si="12"/>
        <v>-</v>
      </c>
      <c r="D14" s="60" t="str">
        <f t="shared" ca="1" si="0"/>
        <v>-</v>
      </c>
      <c r="E14" s="61" t="str">
        <f t="shared" ca="1" si="0"/>
        <v>-</v>
      </c>
      <c r="F14" s="62" t="str">
        <f t="shared" ca="1" si="37"/>
        <v>-</v>
      </c>
      <c r="G14" s="62" t="str">
        <f t="shared" ca="1" si="1"/>
        <v>-</v>
      </c>
      <c r="H14" s="63" t="str">
        <f t="shared" ca="1" si="38"/>
        <v>-</v>
      </c>
      <c r="K14" s="77">
        <f t="shared" ca="1" si="2"/>
        <v>45936</v>
      </c>
      <c r="L14" s="84"/>
      <c r="M14" s="85"/>
      <c r="N14" s="85"/>
      <c r="O14" s="86" t="str">
        <f t="shared" ca="1" si="13"/>
        <v>-</v>
      </c>
      <c r="P14" s="84"/>
      <c r="Q14" s="87" t="str">
        <f t="shared" ca="1" si="3"/>
        <v>-</v>
      </c>
      <c r="T14" s="77">
        <f t="shared" ca="1" si="4"/>
        <v>45936</v>
      </c>
      <c r="U14" s="86" t="str">
        <f t="shared" ca="1" si="14"/>
        <v>-</v>
      </c>
      <c r="V14" s="140" t="str">
        <f t="shared" ca="1" si="5"/>
        <v>-</v>
      </c>
      <c r="W14" s="140" t="str">
        <f t="shared" ca="1" si="5"/>
        <v>-</v>
      </c>
      <c r="X14" s="86" t="str">
        <f t="shared" ca="1" si="15"/>
        <v>-</v>
      </c>
      <c r="Y14" s="86" t="str">
        <f t="shared" ca="1" si="6"/>
        <v>-</v>
      </c>
      <c r="Z14" s="87" t="str">
        <f t="shared" ca="1" si="7"/>
        <v>-</v>
      </c>
      <c r="AC14" s="116">
        <f t="shared" ca="1" si="16"/>
        <v>45936</v>
      </c>
      <c r="AD14" s="117"/>
      <c r="AE14" s="118"/>
      <c r="AF14" s="119"/>
      <c r="AG14" s="120" t="str">
        <f t="shared" ca="1" si="17"/>
        <v xml:space="preserve">- </v>
      </c>
      <c r="AH14" s="121"/>
      <c r="AI14" s="120" t="str">
        <f t="shared" ca="1" si="18"/>
        <v xml:space="preserve">- </v>
      </c>
      <c r="AJ14" s="102"/>
      <c r="AK14" s="102"/>
      <c r="AL14" s="116">
        <f t="shared" ca="1" si="8"/>
        <v>45936</v>
      </c>
      <c r="AM14" s="117"/>
      <c r="AN14" s="118"/>
      <c r="AO14" s="119"/>
      <c r="AP14" s="120" t="str">
        <f t="shared" ca="1" si="19"/>
        <v xml:space="preserve">- </v>
      </c>
      <c r="AQ14" s="121"/>
      <c r="AR14" s="120" t="str">
        <f t="shared" ca="1" si="20"/>
        <v xml:space="preserve">- </v>
      </c>
      <c r="AU14" s="116">
        <f t="shared" ca="1" si="21"/>
        <v>45936</v>
      </c>
      <c r="AV14" s="117"/>
      <c r="AW14" s="118"/>
      <c r="AX14" s="119"/>
      <c r="AY14" s="120" t="str">
        <f t="shared" ca="1" si="22"/>
        <v xml:space="preserve">- </v>
      </c>
      <c r="AZ14" s="121"/>
      <c r="BA14" s="120" t="str">
        <f t="shared" ca="1" si="23"/>
        <v xml:space="preserve">- </v>
      </c>
      <c r="BB14" s="102"/>
      <c r="BC14" s="102"/>
      <c r="BD14" s="116">
        <f t="shared" ca="1" si="9"/>
        <v>45936</v>
      </c>
      <c r="BE14" s="117"/>
      <c r="BF14" s="118"/>
      <c r="BG14" s="119"/>
      <c r="BH14" s="120" t="str">
        <f t="shared" ca="1" si="24"/>
        <v xml:space="preserve">- </v>
      </c>
      <c r="BI14" s="121"/>
      <c r="BJ14" s="120" t="str">
        <f t="shared" ca="1" si="25"/>
        <v xml:space="preserve">- </v>
      </c>
      <c r="BM14" s="116">
        <f t="shared" ca="1" si="26"/>
        <v>45936</v>
      </c>
      <c r="BN14" s="117"/>
      <c r="BO14" s="118"/>
      <c r="BP14" s="119"/>
      <c r="BQ14" s="120" t="str">
        <f t="shared" ca="1" si="27"/>
        <v xml:space="preserve">- </v>
      </c>
      <c r="BR14" s="121"/>
      <c r="BS14" s="120" t="str">
        <f t="shared" ca="1" si="28"/>
        <v xml:space="preserve">- </v>
      </c>
      <c r="BT14" s="102"/>
      <c r="BU14" s="102"/>
      <c r="BV14" s="116">
        <f t="shared" ca="1" si="10"/>
        <v>45936</v>
      </c>
      <c r="BW14" s="117"/>
      <c r="BX14" s="118"/>
      <c r="BY14" s="119"/>
      <c r="BZ14" s="120" t="str">
        <f t="shared" ca="1" si="29"/>
        <v xml:space="preserve">- </v>
      </c>
      <c r="CA14" s="121"/>
      <c r="CB14" s="120" t="str">
        <f t="shared" ca="1" si="30"/>
        <v xml:space="preserve">- </v>
      </c>
      <c r="CE14" s="116">
        <f t="shared" ca="1" si="31"/>
        <v>45936</v>
      </c>
      <c r="CF14" s="117"/>
      <c r="CG14" s="118"/>
      <c r="CH14" s="119"/>
      <c r="CI14" s="120" t="str">
        <f t="shared" ca="1" si="32"/>
        <v xml:space="preserve">- </v>
      </c>
      <c r="CJ14" s="121"/>
      <c r="CK14" s="120" t="str">
        <f t="shared" ca="1" si="33"/>
        <v xml:space="preserve">- </v>
      </c>
      <c r="CL14" s="102"/>
      <c r="CM14" s="102"/>
      <c r="CN14" s="116">
        <f t="shared" ca="1" si="11"/>
        <v>45936</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45937</v>
      </c>
      <c r="C15" s="59" t="str">
        <f t="shared" ca="1" si="12"/>
        <v>-</v>
      </c>
      <c r="D15" s="60" t="str">
        <f t="shared" ca="1" si="0"/>
        <v>-</v>
      </c>
      <c r="E15" s="61" t="str">
        <f t="shared" ca="1" si="0"/>
        <v>-</v>
      </c>
      <c r="F15" s="62" t="str">
        <f t="shared" ca="1" si="37"/>
        <v>-</v>
      </c>
      <c r="G15" s="62" t="str">
        <f t="shared" ca="1" si="1"/>
        <v>-</v>
      </c>
      <c r="H15" s="63" t="str">
        <f t="shared" ca="1" si="38"/>
        <v>-</v>
      </c>
      <c r="K15" s="78">
        <f t="shared" ca="1" si="2"/>
        <v>45937</v>
      </c>
      <c r="L15" s="88"/>
      <c r="M15" s="89"/>
      <c r="N15" s="89"/>
      <c r="O15" s="90" t="str">
        <f t="shared" ca="1" si="13"/>
        <v>-</v>
      </c>
      <c r="P15" s="88"/>
      <c r="Q15" s="91" t="str">
        <f t="shared" ca="1" si="3"/>
        <v>-</v>
      </c>
      <c r="T15" s="78">
        <f t="shared" ca="1" si="4"/>
        <v>45937</v>
      </c>
      <c r="U15" s="90" t="str">
        <f t="shared" ca="1" si="14"/>
        <v>-</v>
      </c>
      <c r="V15" s="141" t="str">
        <f t="shared" ca="1" si="5"/>
        <v>-</v>
      </c>
      <c r="W15" s="141" t="str">
        <f t="shared" ca="1" si="5"/>
        <v>-</v>
      </c>
      <c r="X15" s="90" t="str">
        <f t="shared" ca="1" si="15"/>
        <v>-</v>
      </c>
      <c r="Y15" s="90" t="str">
        <f t="shared" ca="1" si="6"/>
        <v>-</v>
      </c>
      <c r="Z15" s="91" t="str">
        <f t="shared" ca="1" si="7"/>
        <v>-</v>
      </c>
      <c r="AC15" s="122">
        <f t="shared" ca="1" si="16"/>
        <v>45937</v>
      </c>
      <c r="AD15" s="123"/>
      <c r="AE15" s="124"/>
      <c r="AF15" s="125"/>
      <c r="AG15" s="115" t="str">
        <f t="shared" ca="1" si="17"/>
        <v xml:space="preserve">- </v>
      </c>
      <c r="AH15" s="126"/>
      <c r="AI15" s="115" t="str">
        <f t="shared" ca="1" si="18"/>
        <v xml:space="preserve">- </v>
      </c>
      <c r="AJ15" s="102"/>
      <c r="AK15" s="102"/>
      <c r="AL15" s="122">
        <f t="shared" ca="1" si="8"/>
        <v>45937</v>
      </c>
      <c r="AM15" s="123"/>
      <c r="AN15" s="124"/>
      <c r="AO15" s="125"/>
      <c r="AP15" s="115" t="str">
        <f t="shared" ca="1" si="19"/>
        <v xml:space="preserve">- </v>
      </c>
      <c r="AQ15" s="126"/>
      <c r="AR15" s="115" t="str">
        <f t="shared" ca="1" si="20"/>
        <v xml:space="preserve">- </v>
      </c>
      <c r="AU15" s="122">
        <f t="shared" ca="1" si="21"/>
        <v>45937</v>
      </c>
      <c r="AV15" s="123"/>
      <c r="AW15" s="124"/>
      <c r="AX15" s="125"/>
      <c r="AY15" s="115" t="str">
        <f t="shared" ca="1" si="22"/>
        <v xml:space="preserve">- </v>
      </c>
      <c r="AZ15" s="126"/>
      <c r="BA15" s="115" t="str">
        <f t="shared" ca="1" si="23"/>
        <v xml:space="preserve">- </v>
      </c>
      <c r="BB15" s="102"/>
      <c r="BC15" s="102"/>
      <c r="BD15" s="122">
        <f t="shared" ca="1" si="9"/>
        <v>45937</v>
      </c>
      <c r="BE15" s="123"/>
      <c r="BF15" s="124"/>
      <c r="BG15" s="125"/>
      <c r="BH15" s="115" t="str">
        <f t="shared" ca="1" si="24"/>
        <v xml:space="preserve">- </v>
      </c>
      <c r="BI15" s="126"/>
      <c r="BJ15" s="115" t="str">
        <f t="shared" ca="1" si="25"/>
        <v xml:space="preserve">- </v>
      </c>
      <c r="BM15" s="122">
        <f t="shared" ca="1" si="26"/>
        <v>45937</v>
      </c>
      <c r="BN15" s="123"/>
      <c r="BO15" s="124"/>
      <c r="BP15" s="125"/>
      <c r="BQ15" s="115" t="str">
        <f t="shared" ca="1" si="27"/>
        <v xml:space="preserve">- </v>
      </c>
      <c r="BR15" s="126"/>
      <c r="BS15" s="115" t="str">
        <f t="shared" ca="1" si="28"/>
        <v xml:space="preserve">- </v>
      </c>
      <c r="BT15" s="102"/>
      <c r="BU15" s="102"/>
      <c r="BV15" s="122">
        <f t="shared" ca="1" si="10"/>
        <v>45937</v>
      </c>
      <c r="BW15" s="123"/>
      <c r="BX15" s="124"/>
      <c r="BY15" s="125"/>
      <c r="BZ15" s="115" t="str">
        <f t="shared" ca="1" si="29"/>
        <v xml:space="preserve">- </v>
      </c>
      <c r="CA15" s="126"/>
      <c r="CB15" s="115" t="str">
        <f t="shared" ca="1" si="30"/>
        <v xml:space="preserve">- </v>
      </c>
      <c r="CE15" s="122">
        <f t="shared" ca="1" si="31"/>
        <v>45937</v>
      </c>
      <c r="CF15" s="123"/>
      <c r="CG15" s="124"/>
      <c r="CH15" s="125"/>
      <c r="CI15" s="115" t="str">
        <f t="shared" ca="1" si="32"/>
        <v xml:space="preserve">- </v>
      </c>
      <c r="CJ15" s="126"/>
      <c r="CK15" s="115" t="str">
        <f t="shared" ca="1" si="33"/>
        <v xml:space="preserve">- </v>
      </c>
      <c r="CL15" s="102"/>
      <c r="CM15" s="102"/>
      <c r="CN15" s="122">
        <f t="shared" ca="1" si="11"/>
        <v>45937</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45938</v>
      </c>
      <c r="C16" s="59" t="str">
        <f t="shared" ca="1" si="12"/>
        <v>-</v>
      </c>
      <c r="D16" s="60" t="str">
        <f t="shared" ca="1" si="0"/>
        <v>-</v>
      </c>
      <c r="E16" s="61" t="str">
        <f t="shared" ca="1" si="0"/>
        <v>-</v>
      </c>
      <c r="F16" s="62" t="str">
        <f t="shared" ca="1" si="37"/>
        <v>-</v>
      </c>
      <c r="G16" s="62" t="str">
        <f t="shared" ca="1" si="1"/>
        <v>-</v>
      </c>
      <c r="H16" s="63" t="str">
        <f t="shared" ca="1" si="38"/>
        <v>-</v>
      </c>
      <c r="K16" s="77">
        <f t="shared" ca="1" si="2"/>
        <v>45938</v>
      </c>
      <c r="L16" s="84"/>
      <c r="M16" s="85"/>
      <c r="N16" s="85"/>
      <c r="O16" s="86" t="str">
        <f t="shared" ca="1" si="13"/>
        <v>-</v>
      </c>
      <c r="P16" s="84"/>
      <c r="Q16" s="87" t="str">
        <f t="shared" ca="1" si="3"/>
        <v>-</v>
      </c>
      <c r="T16" s="77">
        <f t="shared" ca="1" si="4"/>
        <v>45938</v>
      </c>
      <c r="U16" s="86" t="str">
        <f t="shared" ca="1" si="14"/>
        <v>-</v>
      </c>
      <c r="V16" s="140" t="str">
        <f t="shared" ca="1" si="5"/>
        <v>-</v>
      </c>
      <c r="W16" s="140" t="str">
        <f t="shared" ca="1" si="5"/>
        <v>-</v>
      </c>
      <c r="X16" s="86" t="str">
        <f t="shared" ca="1" si="15"/>
        <v>-</v>
      </c>
      <c r="Y16" s="86" t="str">
        <f t="shared" ca="1" si="6"/>
        <v>-</v>
      </c>
      <c r="Z16" s="87" t="str">
        <f t="shared" ca="1" si="7"/>
        <v>-</v>
      </c>
      <c r="AC16" s="116">
        <f t="shared" ca="1" si="16"/>
        <v>45938</v>
      </c>
      <c r="AD16" s="117"/>
      <c r="AE16" s="118"/>
      <c r="AF16" s="119"/>
      <c r="AG16" s="120" t="str">
        <f t="shared" ca="1" si="17"/>
        <v xml:space="preserve">- </v>
      </c>
      <c r="AH16" s="121"/>
      <c r="AI16" s="120" t="str">
        <f t="shared" ca="1" si="18"/>
        <v xml:space="preserve">- </v>
      </c>
      <c r="AJ16" s="102"/>
      <c r="AK16" s="102"/>
      <c r="AL16" s="116">
        <f t="shared" ca="1" si="8"/>
        <v>45938</v>
      </c>
      <c r="AM16" s="117"/>
      <c r="AN16" s="118"/>
      <c r="AO16" s="119"/>
      <c r="AP16" s="120" t="str">
        <f t="shared" ca="1" si="19"/>
        <v xml:space="preserve">- </v>
      </c>
      <c r="AQ16" s="121"/>
      <c r="AR16" s="120" t="str">
        <f t="shared" ca="1" si="20"/>
        <v xml:space="preserve">- </v>
      </c>
      <c r="AU16" s="116">
        <f t="shared" ca="1" si="21"/>
        <v>45938</v>
      </c>
      <c r="AV16" s="117"/>
      <c r="AW16" s="118"/>
      <c r="AX16" s="119"/>
      <c r="AY16" s="120" t="str">
        <f t="shared" ca="1" si="22"/>
        <v xml:space="preserve">- </v>
      </c>
      <c r="AZ16" s="121"/>
      <c r="BA16" s="120" t="str">
        <f t="shared" ca="1" si="23"/>
        <v xml:space="preserve">- </v>
      </c>
      <c r="BB16" s="102"/>
      <c r="BC16" s="102"/>
      <c r="BD16" s="116">
        <f t="shared" ca="1" si="9"/>
        <v>45938</v>
      </c>
      <c r="BE16" s="117"/>
      <c r="BF16" s="118"/>
      <c r="BG16" s="119"/>
      <c r="BH16" s="120" t="str">
        <f t="shared" ca="1" si="24"/>
        <v xml:space="preserve">- </v>
      </c>
      <c r="BI16" s="121"/>
      <c r="BJ16" s="120" t="str">
        <f t="shared" ca="1" si="25"/>
        <v xml:space="preserve">- </v>
      </c>
      <c r="BM16" s="116">
        <f t="shared" ca="1" si="26"/>
        <v>45938</v>
      </c>
      <c r="BN16" s="117"/>
      <c r="BO16" s="118"/>
      <c r="BP16" s="119"/>
      <c r="BQ16" s="120" t="str">
        <f t="shared" ca="1" si="27"/>
        <v xml:space="preserve">- </v>
      </c>
      <c r="BR16" s="121"/>
      <c r="BS16" s="120" t="str">
        <f t="shared" ca="1" si="28"/>
        <v xml:space="preserve">- </v>
      </c>
      <c r="BT16" s="102"/>
      <c r="BU16" s="102"/>
      <c r="BV16" s="116">
        <f t="shared" ca="1" si="10"/>
        <v>45938</v>
      </c>
      <c r="BW16" s="117"/>
      <c r="BX16" s="118"/>
      <c r="BY16" s="119"/>
      <c r="BZ16" s="120" t="str">
        <f t="shared" ca="1" si="29"/>
        <v xml:space="preserve">- </v>
      </c>
      <c r="CA16" s="121"/>
      <c r="CB16" s="120" t="str">
        <f t="shared" ca="1" si="30"/>
        <v xml:space="preserve">- </v>
      </c>
      <c r="CE16" s="116">
        <f t="shared" ca="1" si="31"/>
        <v>45938</v>
      </c>
      <c r="CF16" s="117"/>
      <c r="CG16" s="118"/>
      <c r="CH16" s="119"/>
      <c r="CI16" s="120" t="str">
        <f t="shared" ca="1" si="32"/>
        <v xml:space="preserve">- </v>
      </c>
      <c r="CJ16" s="121"/>
      <c r="CK16" s="120" t="str">
        <f t="shared" ca="1" si="33"/>
        <v xml:space="preserve">- </v>
      </c>
      <c r="CL16" s="102"/>
      <c r="CM16" s="102"/>
      <c r="CN16" s="116">
        <f t="shared" ca="1" si="11"/>
        <v>45938</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45939</v>
      </c>
      <c r="C17" s="59" t="str">
        <f t="shared" ca="1" si="12"/>
        <v>-</v>
      </c>
      <c r="D17" s="60" t="str">
        <f t="shared" ca="1" si="0"/>
        <v>-</v>
      </c>
      <c r="E17" s="61" t="str">
        <f t="shared" ca="1" si="0"/>
        <v>-</v>
      </c>
      <c r="F17" s="62" t="str">
        <f t="shared" ca="1" si="37"/>
        <v>-</v>
      </c>
      <c r="G17" s="62" t="str">
        <f t="shared" ca="1" si="1"/>
        <v>-</v>
      </c>
      <c r="H17" s="63" t="str">
        <f t="shared" ca="1" si="38"/>
        <v>-</v>
      </c>
      <c r="K17" s="78">
        <f t="shared" ca="1" si="2"/>
        <v>45939</v>
      </c>
      <c r="L17" s="88"/>
      <c r="M17" s="89"/>
      <c r="N17" s="89"/>
      <c r="O17" s="90" t="str">
        <f t="shared" ca="1" si="13"/>
        <v>-</v>
      </c>
      <c r="P17" s="88"/>
      <c r="Q17" s="91" t="str">
        <f t="shared" ca="1" si="3"/>
        <v>-</v>
      </c>
      <c r="T17" s="78">
        <f t="shared" ca="1" si="4"/>
        <v>45939</v>
      </c>
      <c r="U17" s="90" t="str">
        <f t="shared" ca="1" si="14"/>
        <v>-</v>
      </c>
      <c r="V17" s="141" t="str">
        <f t="shared" ca="1" si="5"/>
        <v>-</v>
      </c>
      <c r="W17" s="141" t="str">
        <f t="shared" ca="1" si="5"/>
        <v>-</v>
      </c>
      <c r="X17" s="90" t="str">
        <f t="shared" ca="1" si="15"/>
        <v>-</v>
      </c>
      <c r="Y17" s="90" t="str">
        <f t="shared" ca="1" si="6"/>
        <v>-</v>
      </c>
      <c r="Z17" s="91" t="str">
        <f t="shared" ca="1" si="7"/>
        <v>-</v>
      </c>
      <c r="AC17" s="122">
        <f t="shared" ca="1" si="16"/>
        <v>45939</v>
      </c>
      <c r="AD17" s="123"/>
      <c r="AE17" s="124"/>
      <c r="AF17" s="125"/>
      <c r="AG17" s="115" t="str">
        <f t="shared" ca="1" si="17"/>
        <v xml:space="preserve">- </v>
      </c>
      <c r="AH17" s="126"/>
      <c r="AI17" s="115" t="str">
        <f t="shared" ca="1" si="18"/>
        <v xml:space="preserve">- </v>
      </c>
      <c r="AJ17" s="102"/>
      <c r="AK17" s="102"/>
      <c r="AL17" s="122">
        <f t="shared" ca="1" si="8"/>
        <v>45939</v>
      </c>
      <c r="AM17" s="123"/>
      <c r="AN17" s="124"/>
      <c r="AO17" s="125"/>
      <c r="AP17" s="115" t="str">
        <f t="shared" ca="1" si="19"/>
        <v xml:space="preserve">- </v>
      </c>
      <c r="AQ17" s="126"/>
      <c r="AR17" s="115" t="str">
        <f t="shared" ca="1" si="20"/>
        <v xml:space="preserve">- </v>
      </c>
      <c r="AU17" s="122">
        <f t="shared" ca="1" si="21"/>
        <v>45939</v>
      </c>
      <c r="AV17" s="123"/>
      <c r="AW17" s="124"/>
      <c r="AX17" s="125"/>
      <c r="AY17" s="115" t="str">
        <f t="shared" ca="1" si="22"/>
        <v xml:space="preserve">- </v>
      </c>
      <c r="AZ17" s="126"/>
      <c r="BA17" s="115" t="str">
        <f t="shared" ca="1" si="23"/>
        <v xml:space="preserve">- </v>
      </c>
      <c r="BB17" s="102"/>
      <c r="BC17" s="102"/>
      <c r="BD17" s="122">
        <f t="shared" ca="1" si="9"/>
        <v>45939</v>
      </c>
      <c r="BE17" s="123"/>
      <c r="BF17" s="124"/>
      <c r="BG17" s="125"/>
      <c r="BH17" s="115" t="str">
        <f t="shared" ca="1" si="24"/>
        <v xml:space="preserve">- </v>
      </c>
      <c r="BI17" s="126"/>
      <c r="BJ17" s="115" t="str">
        <f t="shared" ca="1" si="25"/>
        <v xml:space="preserve">- </v>
      </c>
      <c r="BM17" s="122">
        <f t="shared" ca="1" si="26"/>
        <v>45939</v>
      </c>
      <c r="BN17" s="123"/>
      <c r="BO17" s="124"/>
      <c r="BP17" s="125"/>
      <c r="BQ17" s="115" t="str">
        <f t="shared" ca="1" si="27"/>
        <v xml:space="preserve">- </v>
      </c>
      <c r="BR17" s="126"/>
      <c r="BS17" s="115" t="str">
        <f t="shared" ca="1" si="28"/>
        <v xml:space="preserve">- </v>
      </c>
      <c r="BT17" s="102"/>
      <c r="BU17" s="102"/>
      <c r="BV17" s="122">
        <f t="shared" ca="1" si="10"/>
        <v>45939</v>
      </c>
      <c r="BW17" s="123"/>
      <c r="BX17" s="124"/>
      <c r="BY17" s="125"/>
      <c r="BZ17" s="115" t="str">
        <f t="shared" ca="1" si="29"/>
        <v xml:space="preserve">- </v>
      </c>
      <c r="CA17" s="126"/>
      <c r="CB17" s="115" t="str">
        <f t="shared" ca="1" si="30"/>
        <v xml:space="preserve">- </v>
      </c>
      <c r="CE17" s="122">
        <f t="shared" ca="1" si="31"/>
        <v>45939</v>
      </c>
      <c r="CF17" s="123"/>
      <c r="CG17" s="124"/>
      <c r="CH17" s="125"/>
      <c r="CI17" s="115" t="str">
        <f t="shared" ca="1" si="32"/>
        <v xml:space="preserve">- </v>
      </c>
      <c r="CJ17" s="126"/>
      <c r="CK17" s="115" t="str">
        <f t="shared" ca="1" si="33"/>
        <v xml:space="preserve">- </v>
      </c>
      <c r="CL17" s="102"/>
      <c r="CM17" s="102"/>
      <c r="CN17" s="122">
        <f t="shared" ca="1" si="11"/>
        <v>45939</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45940</v>
      </c>
      <c r="C18" s="59" t="str">
        <f t="shared" ca="1" si="12"/>
        <v>-</v>
      </c>
      <c r="D18" s="60" t="str">
        <f t="shared" ca="1" si="0"/>
        <v>-</v>
      </c>
      <c r="E18" s="61" t="str">
        <f t="shared" ca="1" si="0"/>
        <v>-</v>
      </c>
      <c r="F18" s="62" t="str">
        <f t="shared" ca="1" si="37"/>
        <v>-</v>
      </c>
      <c r="G18" s="62" t="str">
        <f t="shared" ca="1" si="1"/>
        <v>-</v>
      </c>
      <c r="H18" s="63" t="str">
        <f t="shared" ca="1" si="38"/>
        <v>-</v>
      </c>
      <c r="K18" s="77">
        <f t="shared" ca="1" si="2"/>
        <v>45940</v>
      </c>
      <c r="L18" s="84"/>
      <c r="M18" s="85"/>
      <c r="N18" s="85"/>
      <c r="O18" s="86" t="str">
        <f t="shared" ca="1" si="13"/>
        <v>-</v>
      </c>
      <c r="P18" s="84"/>
      <c r="Q18" s="87" t="str">
        <f t="shared" ca="1" si="3"/>
        <v>-</v>
      </c>
      <c r="T18" s="77">
        <f t="shared" ca="1" si="4"/>
        <v>45940</v>
      </c>
      <c r="U18" s="86" t="str">
        <f t="shared" ca="1" si="14"/>
        <v>-</v>
      </c>
      <c r="V18" s="140" t="str">
        <f t="shared" ca="1" si="5"/>
        <v>-</v>
      </c>
      <c r="W18" s="140" t="str">
        <f t="shared" ca="1" si="5"/>
        <v>-</v>
      </c>
      <c r="X18" s="86" t="str">
        <f t="shared" ca="1" si="15"/>
        <v>-</v>
      </c>
      <c r="Y18" s="86" t="str">
        <f t="shared" ca="1" si="6"/>
        <v>-</v>
      </c>
      <c r="Z18" s="87" t="str">
        <f t="shared" ca="1" si="7"/>
        <v>-</v>
      </c>
      <c r="AC18" s="116">
        <f t="shared" ca="1" si="16"/>
        <v>45940</v>
      </c>
      <c r="AD18" s="117"/>
      <c r="AE18" s="118"/>
      <c r="AF18" s="119"/>
      <c r="AG18" s="120" t="str">
        <f t="shared" ca="1" si="17"/>
        <v xml:space="preserve">- </v>
      </c>
      <c r="AH18" s="121"/>
      <c r="AI18" s="120" t="str">
        <f t="shared" ca="1" si="18"/>
        <v xml:space="preserve">- </v>
      </c>
      <c r="AJ18" s="102"/>
      <c r="AK18" s="102"/>
      <c r="AL18" s="116">
        <f t="shared" ca="1" si="8"/>
        <v>45940</v>
      </c>
      <c r="AM18" s="117"/>
      <c r="AN18" s="118"/>
      <c r="AO18" s="119"/>
      <c r="AP18" s="120" t="str">
        <f t="shared" ca="1" si="19"/>
        <v xml:space="preserve">- </v>
      </c>
      <c r="AQ18" s="121"/>
      <c r="AR18" s="120" t="str">
        <f t="shared" ca="1" si="20"/>
        <v xml:space="preserve">- </v>
      </c>
      <c r="AU18" s="116">
        <f t="shared" ca="1" si="21"/>
        <v>45940</v>
      </c>
      <c r="AV18" s="117"/>
      <c r="AW18" s="118"/>
      <c r="AX18" s="119"/>
      <c r="AY18" s="120" t="str">
        <f t="shared" ca="1" si="22"/>
        <v xml:space="preserve">- </v>
      </c>
      <c r="AZ18" s="121"/>
      <c r="BA18" s="120" t="str">
        <f t="shared" ca="1" si="23"/>
        <v xml:space="preserve">- </v>
      </c>
      <c r="BB18" s="102"/>
      <c r="BC18" s="102"/>
      <c r="BD18" s="116">
        <f t="shared" ca="1" si="9"/>
        <v>45940</v>
      </c>
      <c r="BE18" s="117"/>
      <c r="BF18" s="118"/>
      <c r="BG18" s="119"/>
      <c r="BH18" s="120" t="str">
        <f t="shared" ca="1" si="24"/>
        <v xml:space="preserve">- </v>
      </c>
      <c r="BI18" s="121"/>
      <c r="BJ18" s="120" t="str">
        <f t="shared" ca="1" si="25"/>
        <v xml:space="preserve">- </v>
      </c>
      <c r="BM18" s="116">
        <f t="shared" ca="1" si="26"/>
        <v>45940</v>
      </c>
      <c r="BN18" s="117"/>
      <c r="BO18" s="118"/>
      <c r="BP18" s="119"/>
      <c r="BQ18" s="120" t="str">
        <f t="shared" ca="1" si="27"/>
        <v xml:space="preserve">- </v>
      </c>
      <c r="BR18" s="121"/>
      <c r="BS18" s="120" t="str">
        <f t="shared" ca="1" si="28"/>
        <v xml:space="preserve">- </v>
      </c>
      <c r="BT18" s="102"/>
      <c r="BU18" s="102"/>
      <c r="BV18" s="116">
        <f t="shared" ca="1" si="10"/>
        <v>45940</v>
      </c>
      <c r="BW18" s="117"/>
      <c r="BX18" s="118"/>
      <c r="BY18" s="119"/>
      <c r="BZ18" s="120" t="str">
        <f t="shared" ca="1" si="29"/>
        <v xml:space="preserve">- </v>
      </c>
      <c r="CA18" s="121"/>
      <c r="CB18" s="120" t="str">
        <f t="shared" ca="1" si="30"/>
        <v xml:space="preserve">- </v>
      </c>
      <c r="CE18" s="116">
        <f t="shared" ca="1" si="31"/>
        <v>45940</v>
      </c>
      <c r="CF18" s="117"/>
      <c r="CG18" s="118"/>
      <c r="CH18" s="119"/>
      <c r="CI18" s="120" t="str">
        <f t="shared" ca="1" si="32"/>
        <v xml:space="preserve">- </v>
      </c>
      <c r="CJ18" s="121"/>
      <c r="CK18" s="120" t="str">
        <f t="shared" ca="1" si="33"/>
        <v xml:space="preserve">- </v>
      </c>
      <c r="CL18" s="102"/>
      <c r="CM18" s="102"/>
      <c r="CN18" s="116">
        <f t="shared" ca="1" si="11"/>
        <v>45940</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45941</v>
      </c>
      <c r="C19" s="59" t="str">
        <f t="shared" ca="1" si="12"/>
        <v>-</v>
      </c>
      <c r="D19" s="60" t="str">
        <f t="shared" ca="1" si="0"/>
        <v>-</v>
      </c>
      <c r="E19" s="61" t="str">
        <f t="shared" ca="1" si="0"/>
        <v>-</v>
      </c>
      <c r="F19" s="62" t="str">
        <f t="shared" ca="1" si="37"/>
        <v>-</v>
      </c>
      <c r="G19" s="62" t="str">
        <f t="shared" ca="1" si="1"/>
        <v>-</v>
      </c>
      <c r="H19" s="63" t="str">
        <f t="shared" ca="1" si="38"/>
        <v>-</v>
      </c>
      <c r="K19" s="78">
        <f t="shared" ca="1" si="2"/>
        <v>45941</v>
      </c>
      <c r="L19" s="88"/>
      <c r="M19" s="89"/>
      <c r="N19" s="89"/>
      <c r="O19" s="90" t="str">
        <f t="shared" ca="1" si="13"/>
        <v>-</v>
      </c>
      <c r="P19" s="88"/>
      <c r="Q19" s="91" t="str">
        <f t="shared" ca="1" si="3"/>
        <v>-</v>
      </c>
      <c r="T19" s="78">
        <f t="shared" ca="1" si="4"/>
        <v>45941</v>
      </c>
      <c r="U19" s="90" t="str">
        <f t="shared" ca="1" si="14"/>
        <v>-</v>
      </c>
      <c r="V19" s="141" t="str">
        <f t="shared" ca="1" si="5"/>
        <v>-</v>
      </c>
      <c r="W19" s="141" t="str">
        <f t="shared" ca="1" si="5"/>
        <v>-</v>
      </c>
      <c r="X19" s="90" t="str">
        <f t="shared" ca="1" si="15"/>
        <v>-</v>
      </c>
      <c r="Y19" s="90" t="str">
        <f t="shared" ca="1" si="6"/>
        <v>-</v>
      </c>
      <c r="Z19" s="91" t="str">
        <f t="shared" ca="1" si="7"/>
        <v>-</v>
      </c>
      <c r="AC19" s="122">
        <f t="shared" ca="1" si="16"/>
        <v>45941</v>
      </c>
      <c r="AD19" s="123"/>
      <c r="AE19" s="124"/>
      <c r="AF19" s="125"/>
      <c r="AG19" s="115" t="str">
        <f t="shared" ca="1" si="17"/>
        <v xml:space="preserve">- </v>
      </c>
      <c r="AH19" s="126"/>
      <c r="AI19" s="115" t="str">
        <f t="shared" ca="1" si="18"/>
        <v xml:space="preserve">- </v>
      </c>
      <c r="AJ19" s="102"/>
      <c r="AK19" s="102"/>
      <c r="AL19" s="122">
        <f t="shared" ca="1" si="8"/>
        <v>45941</v>
      </c>
      <c r="AM19" s="123"/>
      <c r="AN19" s="124"/>
      <c r="AO19" s="125"/>
      <c r="AP19" s="115" t="str">
        <f t="shared" ca="1" si="19"/>
        <v xml:space="preserve">- </v>
      </c>
      <c r="AQ19" s="126"/>
      <c r="AR19" s="115" t="str">
        <f t="shared" ca="1" si="20"/>
        <v xml:space="preserve">- </v>
      </c>
      <c r="AU19" s="122">
        <f t="shared" ca="1" si="21"/>
        <v>45941</v>
      </c>
      <c r="AV19" s="123"/>
      <c r="AW19" s="124"/>
      <c r="AX19" s="125"/>
      <c r="AY19" s="115" t="str">
        <f t="shared" ca="1" si="22"/>
        <v xml:space="preserve">- </v>
      </c>
      <c r="AZ19" s="126"/>
      <c r="BA19" s="115" t="str">
        <f t="shared" ca="1" si="23"/>
        <v xml:space="preserve">- </v>
      </c>
      <c r="BB19" s="102"/>
      <c r="BC19" s="102"/>
      <c r="BD19" s="122">
        <f t="shared" ca="1" si="9"/>
        <v>45941</v>
      </c>
      <c r="BE19" s="123"/>
      <c r="BF19" s="124"/>
      <c r="BG19" s="125"/>
      <c r="BH19" s="115" t="str">
        <f t="shared" ca="1" si="24"/>
        <v xml:space="preserve">- </v>
      </c>
      <c r="BI19" s="126"/>
      <c r="BJ19" s="115" t="str">
        <f t="shared" ca="1" si="25"/>
        <v xml:space="preserve">- </v>
      </c>
      <c r="BM19" s="122">
        <f t="shared" ca="1" si="26"/>
        <v>45941</v>
      </c>
      <c r="BN19" s="123"/>
      <c r="BO19" s="124"/>
      <c r="BP19" s="125"/>
      <c r="BQ19" s="115" t="str">
        <f t="shared" ca="1" si="27"/>
        <v xml:space="preserve">- </v>
      </c>
      <c r="BR19" s="126"/>
      <c r="BS19" s="115" t="str">
        <f t="shared" ca="1" si="28"/>
        <v xml:space="preserve">- </v>
      </c>
      <c r="BT19" s="102"/>
      <c r="BU19" s="102"/>
      <c r="BV19" s="122">
        <f t="shared" ca="1" si="10"/>
        <v>45941</v>
      </c>
      <c r="BW19" s="123"/>
      <c r="BX19" s="124"/>
      <c r="BY19" s="125"/>
      <c r="BZ19" s="115" t="str">
        <f t="shared" ca="1" si="29"/>
        <v xml:space="preserve">- </v>
      </c>
      <c r="CA19" s="126"/>
      <c r="CB19" s="115" t="str">
        <f t="shared" ca="1" si="30"/>
        <v xml:space="preserve">- </v>
      </c>
      <c r="CE19" s="122">
        <f t="shared" ca="1" si="31"/>
        <v>45941</v>
      </c>
      <c r="CF19" s="123"/>
      <c r="CG19" s="124"/>
      <c r="CH19" s="125"/>
      <c r="CI19" s="115" t="str">
        <f t="shared" ca="1" si="32"/>
        <v xml:space="preserve">- </v>
      </c>
      <c r="CJ19" s="126"/>
      <c r="CK19" s="115" t="str">
        <f t="shared" ca="1" si="33"/>
        <v xml:space="preserve">- </v>
      </c>
      <c r="CL19" s="102"/>
      <c r="CM19" s="102"/>
      <c r="CN19" s="122">
        <f t="shared" ca="1" si="11"/>
        <v>45941</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45942</v>
      </c>
      <c r="C20" s="59" t="str">
        <f t="shared" ca="1" si="12"/>
        <v>-</v>
      </c>
      <c r="D20" s="60" t="str">
        <f t="shared" ca="1" si="0"/>
        <v>-</v>
      </c>
      <c r="E20" s="61" t="str">
        <f t="shared" ca="1" si="0"/>
        <v>-</v>
      </c>
      <c r="F20" s="62" t="str">
        <f t="shared" ca="1" si="37"/>
        <v>-</v>
      </c>
      <c r="G20" s="62" t="str">
        <f t="shared" ca="1" si="1"/>
        <v>-</v>
      </c>
      <c r="H20" s="63" t="str">
        <f t="shared" ca="1" si="38"/>
        <v>-</v>
      </c>
      <c r="K20" s="77">
        <f t="shared" ca="1" si="2"/>
        <v>45942</v>
      </c>
      <c r="L20" s="84"/>
      <c r="M20" s="85"/>
      <c r="N20" s="85"/>
      <c r="O20" s="86" t="str">
        <f t="shared" ca="1" si="13"/>
        <v>-</v>
      </c>
      <c r="P20" s="84"/>
      <c r="Q20" s="87" t="str">
        <f t="shared" ca="1" si="3"/>
        <v>-</v>
      </c>
      <c r="T20" s="77">
        <f t="shared" ca="1" si="4"/>
        <v>45942</v>
      </c>
      <c r="U20" s="86" t="str">
        <f t="shared" ca="1" si="14"/>
        <v>-</v>
      </c>
      <c r="V20" s="140" t="str">
        <f t="shared" ca="1" si="5"/>
        <v>-</v>
      </c>
      <c r="W20" s="140" t="str">
        <f t="shared" ca="1" si="5"/>
        <v>-</v>
      </c>
      <c r="X20" s="86" t="str">
        <f t="shared" ca="1" si="15"/>
        <v>-</v>
      </c>
      <c r="Y20" s="86" t="str">
        <f t="shared" ca="1" si="6"/>
        <v>-</v>
      </c>
      <c r="Z20" s="87" t="str">
        <f t="shared" ca="1" si="7"/>
        <v>-</v>
      </c>
      <c r="AC20" s="116">
        <f t="shared" ca="1" si="16"/>
        <v>45942</v>
      </c>
      <c r="AD20" s="117"/>
      <c r="AE20" s="118"/>
      <c r="AF20" s="119"/>
      <c r="AG20" s="120" t="str">
        <f t="shared" ca="1" si="17"/>
        <v xml:space="preserve">- </v>
      </c>
      <c r="AH20" s="121"/>
      <c r="AI20" s="120" t="str">
        <f t="shared" ca="1" si="18"/>
        <v xml:space="preserve">- </v>
      </c>
      <c r="AJ20" s="102"/>
      <c r="AK20" s="102"/>
      <c r="AL20" s="116">
        <f t="shared" ca="1" si="8"/>
        <v>45942</v>
      </c>
      <c r="AM20" s="117"/>
      <c r="AN20" s="118"/>
      <c r="AO20" s="119"/>
      <c r="AP20" s="120" t="str">
        <f t="shared" ca="1" si="19"/>
        <v xml:space="preserve">- </v>
      </c>
      <c r="AQ20" s="121"/>
      <c r="AR20" s="120" t="str">
        <f t="shared" ca="1" si="20"/>
        <v xml:space="preserve">- </v>
      </c>
      <c r="AU20" s="116">
        <f t="shared" ca="1" si="21"/>
        <v>45942</v>
      </c>
      <c r="AV20" s="117"/>
      <c r="AW20" s="118"/>
      <c r="AX20" s="119"/>
      <c r="AY20" s="120" t="str">
        <f t="shared" ca="1" si="22"/>
        <v xml:space="preserve">- </v>
      </c>
      <c r="AZ20" s="121"/>
      <c r="BA20" s="120" t="str">
        <f t="shared" ca="1" si="23"/>
        <v xml:space="preserve">- </v>
      </c>
      <c r="BB20" s="102"/>
      <c r="BC20" s="102"/>
      <c r="BD20" s="116">
        <f t="shared" ca="1" si="9"/>
        <v>45942</v>
      </c>
      <c r="BE20" s="117"/>
      <c r="BF20" s="118"/>
      <c r="BG20" s="119"/>
      <c r="BH20" s="120" t="str">
        <f t="shared" ca="1" si="24"/>
        <v xml:space="preserve">- </v>
      </c>
      <c r="BI20" s="121"/>
      <c r="BJ20" s="120" t="str">
        <f t="shared" ca="1" si="25"/>
        <v xml:space="preserve">- </v>
      </c>
      <c r="BM20" s="116">
        <f t="shared" ca="1" si="26"/>
        <v>45942</v>
      </c>
      <c r="BN20" s="117"/>
      <c r="BO20" s="118"/>
      <c r="BP20" s="119"/>
      <c r="BQ20" s="120" t="str">
        <f t="shared" ca="1" si="27"/>
        <v xml:space="preserve">- </v>
      </c>
      <c r="BR20" s="121"/>
      <c r="BS20" s="120" t="str">
        <f t="shared" ca="1" si="28"/>
        <v xml:space="preserve">- </v>
      </c>
      <c r="BT20" s="102"/>
      <c r="BU20" s="102"/>
      <c r="BV20" s="116">
        <f t="shared" ca="1" si="10"/>
        <v>45942</v>
      </c>
      <c r="BW20" s="117"/>
      <c r="BX20" s="118"/>
      <c r="BY20" s="119"/>
      <c r="BZ20" s="120" t="str">
        <f t="shared" ca="1" si="29"/>
        <v xml:space="preserve">- </v>
      </c>
      <c r="CA20" s="121"/>
      <c r="CB20" s="120" t="str">
        <f t="shared" ca="1" si="30"/>
        <v xml:space="preserve">- </v>
      </c>
      <c r="CE20" s="116">
        <f t="shared" ca="1" si="31"/>
        <v>45942</v>
      </c>
      <c r="CF20" s="117"/>
      <c r="CG20" s="118"/>
      <c r="CH20" s="119"/>
      <c r="CI20" s="120" t="str">
        <f t="shared" ca="1" si="32"/>
        <v xml:space="preserve">- </v>
      </c>
      <c r="CJ20" s="121"/>
      <c r="CK20" s="120" t="str">
        <f t="shared" ca="1" si="33"/>
        <v xml:space="preserve">- </v>
      </c>
      <c r="CL20" s="102"/>
      <c r="CM20" s="102"/>
      <c r="CN20" s="116">
        <f t="shared" ca="1" si="11"/>
        <v>45942</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45943</v>
      </c>
      <c r="C21" s="59" t="str">
        <f t="shared" ca="1" si="12"/>
        <v>-</v>
      </c>
      <c r="D21" s="60" t="str">
        <f t="shared" ca="1" si="0"/>
        <v>-</v>
      </c>
      <c r="E21" s="61" t="str">
        <f t="shared" ca="1" si="0"/>
        <v>-</v>
      </c>
      <c r="F21" s="62" t="str">
        <f t="shared" ca="1" si="37"/>
        <v>-</v>
      </c>
      <c r="G21" s="62" t="str">
        <f t="shared" ca="1" si="1"/>
        <v>-</v>
      </c>
      <c r="H21" s="63" t="str">
        <f t="shared" ca="1" si="38"/>
        <v>-</v>
      </c>
      <c r="K21" s="78">
        <f t="shared" ca="1" si="2"/>
        <v>45943</v>
      </c>
      <c r="L21" s="88"/>
      <c r="M21" s="89"/>
      <c r="N21" s="89"/>
      <c r="O21" s="90" t="str">
        <f t="shared" ca="1" si="13"/>
        <v>-</v>
      </c>
      <c r="P21" s="88"/>
      <c r="Q21" s="91" t="str">
        <f t="shared" ca="1" si="3"/>
        <v>-</v>
      </c>
      <c r="T21" s="78">
        <f t="shared" ca="1" si="4"/>
        <v>45943</v>
      </c>
      <c r="U21" s="90" t="str">
        <f t="shared" ca="1" si="14"/>
        <v>-</v>
      </c>
      <c r="V21" s="141" t="str">
        <f t="shared" ca="1" si="5"/>
        <v>-</v>
      </c>
      <c r="W21" s="141" t="str">
        <f t="shared" ca="1" si="5"/>
        <v>-</v>
      </c>
      <c r="X21" s="90" t="str">
        <f t="shared" ca="1" si="15"/>
        <v>-</v>
      </c>
      <c r="Y21" s="90" t="str">
        <f t="shared" ca="1" si="6"/>
        <v>-</v>
      </c>
      <c r="Z21" s="91" t="str">
        <f t="shared" ca="1" si="7"/>
        <v>-</v>
      </c>
      <c r="AC21" s="122">
        <f t="shared" ca="1" si="16"/>
        <v>45943</v>
      </c>
      <c r="AD21" s="123"/>
      <c r="AE21" s="124"/>
      <c r="AF21" s="125"/>
      <c r="AG21" s="115" t="str">
        <f t="shared" ca="1" si="17"/>
        <v xml:space="preserve">- </v>
      </c>
      <c r="AH21" s="126"/>
      <c r="AI21" s="115" t="str">
        <f t="shared" ca="1" si="18"/>
        <v xml:space="preserve">- </v>
      </c>
      <c r="AJ21" s="102"/>
      <c r="AK21" s="102"/>
      <c r="AL21" s="122">
        <f t="shared" ca="1" si="8"/>
        <v>45943</v>
      </c>
      <c r="AM21" s="123"/>
      <c r="AN21" s="124"/>
      <c r="AO21" s="125"/>
      <c r="AP21" s="115" t="str">
        <f t="shared" ca="1" si="19"/>
        <v xml:space="preserve">- </v>
      </c>
      <c r="AQ21" s="126"/>
      <c r="AR21" s="115" t="str">
        <f t="shared" ca="1" si="20"/>
        <v xml:space="preserve">- </v>
      </c>
      <c r="AU21" s="122">
        <f t="shared" ca="1" si="21"/>
        <v>45943</v>
      </c>
      <c r="AV21" s="123"/>
      <c r="AW21" s="124"/>
      <c r="AX21" s="125"/>
      <c r="AY21" s="115" t="str">
        <f t="shared" ca="1" si="22"/>
        <v xml:space="preserve">- </v>
      </c>
      <c r="AZ21" s="126"/>
      <c r="BA21" s="115" t="str">
        <f t="shared" ca="1" si="23"/>
        <v xml:space="preserve">- </v>
      </c>
      <c r="BB21" s="102"/>
      <c r="BC21" s="102"/>
      <c r="BD21" s="122">
        <f t="shared" ca="1" si="9"/>
        <v>45943</v>
      </c>
      <c r="BE21" s="123"/>
      <c r="BF21" s="124"/>
      <c r="BG21" s="125"/>
      <c r="BH21" s="115" t="str">
        <f t="shared" ca="1" si="24"/>
        <v xml:space="preserve">- </v>
      </c>
      <c r="BI21" s="126"/>
      <c r="BJ21" s="115" t="str">
        <f t="shared" ca="1" si="25"/>
        <v xml:space="preserve">- </v>
      </c>
      <c r="BM21" s="122">
        <f t="shared" ca="1" si="26"/>
        <v>45943</v>
      </c>
      <c r="BN21" s="123"/>
      <c r="BO21" s="124"/>
      <c r="BP21" s="125"/>
      <c r="BQ21" s="115" t="str">
        <f t="shared" ca="1" si="27"/>
        <v xml:space="preserve">- </v>
      </c>
      <c r="BR21" s="126"/>
      <c r="BS21" s="115" t="str">
        <f t="shared" ca="1" si="28"/>
        <v xml:space="preserve">- </v>
      </c>
      <c r="BT21" s="102"/>
      <c r="BU21" s="102"/>
      <c r="BV21" s="122">
        <f t="shared" ca="1" si="10"/>
        <v>45943</v>
      </c>
      <c r="BW21" s="123"/>
      <c r="BX21" s="124"/>
      <c r="BY21" s="125"/>
      <c r="BZ21" s="115" t="str">
        <f t="shared" ca="1" si="29"/>
        <v xml:space="preserve">- </v>
      </c>
      <c r="CA21" s="126"/>
      <c r="CB21" s="115" t="str">
        <f t="shared" ca="1" si="30"/>
        <v xml:space="preserve">- </v>
      </c>
      <c r="CE21" s="122">
        <f t="shared" ca="1" si="31"/>
        <v>45943</v>
      </c>
      <c r="CF21" s="123"/>
      <c r="CG21" s="124"/>
      <c r="CH21" s="125"/>
      <c r="CI21" s="115" t="str">
        <f t="shared" ca="1" si="32"/>
        <v xml:space="preserve">- </v>
      </c>
      <c r="CJ21" s="126"/>
      <c r="CK21" s="115" t="str">
        <f t="shared" ca="1" si="33"/>
        <v xml:space="preserve">- </v>
      </c>
      <c r="CL21" s="102"/>
      <c r="CM21" s="102"/>
      <c r="CN21" s="122">
        <f t="shared" ca="1" si="11"/>
        <v>45943</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45944</v>
      </c>
      <c r="C22" s="59" t="str">
        <f t="shared" ca="1" si="12"/>
        <v>-</v>
      </c>
      <c r="D22" s="60" t="str">
        <f t="shared" ca="1" si="0"/>
        <v>-</v>
      </c>
      <c r="E22" s="61" t="str">
        <f t="shared" ca="1" si="0"/>
        <v>-</v>
      </c>
      <c r="F22" s="62" t="str">
        <f t="shared" ca="1" si="37"/>
        <v>-</v>
      </c>
      <c r="G22" s="62" t="str">
        <f t="shared" ca="1" si="1"/>
        <v>-</v>
      </c>
      <c r="H22" s="63" t="str">
        <f t="shared" ca="1" si="38"/>
        <v>-</v>
      </c>
      <c r="K22" s="77">
        <f t="shared" ca="1" si="2"/>
        <v>45944</v>
      </c>
      <c r="L22" s="84"/>
      <c r="M22" s="85"/>
      <c r="N22" s="85"/>
      <c r="O22" s="86" t="str">
        <f t="shared" ca="1" si="13"/>
        <v>-</v>
      </c>
      <c r="P22" s="84"/>
      <c r="Q22" s="87" t="str">
        <f t="shared" ca="1" si="3"/>
        <v>-</v>
      </c>
      <c r="T22" s="77">
        <f t="shared" ca="1" si="4"/>
        <v>45944</v>
      </c>
      <c r="U22" s="86" t="str">
        <f t="shared" ca="1" si="14"/>
        <v>-</v>
      </c>
      <c r="V22" s="140" t="str">
        <f t="shared" ca="1" si="5"/>
        <v>-</v>
      </c>
      <c r="W22" s="140" t="str">
        <f t="shared" ca="1" si="5"/>
        <v>-</v>
      </c>
      <c r="X22" s="86" t="str">
        <f t="shared" ca="1" si="15"/>
        <v>-</v>
      </c>
      <c r="Y22" s="86" t="str">
        <f t="shared" ca="1" si="6"/>
        <v>-</v>
      </c>
      <c r="Z22" s="87" t="str">
        <f t="shared" ca="1" si="7"/>
        <v>-</v>
      </c>
      <c r="AC22" s="116">
        <f t="shared" ca="1" si="16"/>
        <v>45944</v>
      </c>
      <c r="AD22" s="117"/>
      <c r="AE22" s="118"/>
      <c r="AF22" s="119"/>
      <c r="AG22" s="120" t="str">
        <f t="shared" ca="1" si="17"/>
        <v xml:space="preserve">- </v>
      </c>
      <c r="AH22" s="121"/>
      <c r="AI22" s="120" t="str">
        <f t="shared" ca="1" si="18"/>
        <v xml:space="preserve">- </v>
      </c>
      <c r="AJ22" s="102"/>
      <c r="AK22" s="102"/>
      <c r="AL22" s="116">
        <f t="shared" ca="1" si="8"/>
        <v>45944</v>
      </c>
      <c r="AM22" s="117"/>
      <c r="AN22" s="118"/>
      <c r="AO22" s="119"/>
      <c r="AP22" s="120" t="str">
        <f t="shared" ca="1" si="19"/>
        <v xml:space="preserve">- </v>
      </c>
      <c r="AQ22" s="121"/>
      <c r="AR22" s="120" t="str">
        <f t="shared" ca="1" si="20"/>
        <v xml:space="preserve">- </v>
      </c>
      <c r="AU22" s="116">
        <f t="shared" ca="1" si="21"/>
        <v>45944</v>
      </c>
      <c r="AV22" s="117"/>
      <c r="AW22" s="118"/>
      <c r="AX22" s="119"/>
      <c r="AY22" s="120" t="str">
        <f t="shared" ca="1" si="22"/>
        <v xml:space="preserve">- </v>
      </c>
      <c r="AZ22" s="121"/>
      <c r="BA22" s="120" t="str">
        <f t="shared" ca="1" si="23"/>
        <v xml:space="preserve">- </v>
      </c>
      <c r="BB22" s="102"/>
      <c r="BC22" s="102"/>
      <c r="BD22" s="116">
        <f t="shared" ca="1" si="9"/>
        <v>45944</v>
      </c>
      <c r="BE22" s="117"/>
      <c r="BF22" s="118"/>
      <c r="BG22" s="119"/>
      <c r="BH22" s="120" t="str">
        <f t="shared" ca="1" si="24"/>
        <v xml:space="preserve">- </v>
      </c>
      <c r="BI22" s="121"/>
      <c r="BJ22" s="120" t="str">
        <f t="shared" ca="1" si="25"/>
        <v xml:space="preserve">- </v>
      </c>
      <c r="BM22" s="116">
        <f t="shared" ca="1" si="26"/>
        <v>45944</v>
      </c>
      <c r="BN22" s="117"/>
      <c r="BO22" s="118"/>
      <c r="BP22" s="119"/>
      <c r="BQ22" s="120" t="str">
        <f t="shared" ca="1" si="27"/>
        <v xml:space="preserve">- </v>
      </c>
      <c r="BR22" s="121"/>
      <c r="BS22" s="120" t="str">
        <f t="shared" ca="1" si="28"/>
        <v xml:space="preserve">- </v>
      </c>
      <c r="BT22" s="102"/>
      <c r="BU22" s="102"/>
      <c r="BV22" s="116">
        <f t="shared" ca="1" si="10"/>
        <v>45944</v>
      </c>
      <c r="BW22" s="117"/>
      <c r="BX22" s="118"/>
      <c r="BY22" s="119"/>
      <c r="BZ22" s="120" t="str">
        <f t="shared" ca="1" si="29"/>
        <v xml:space="preserve">- </v>
      </c>
      <c r="CA22" s="121"/>
      <c r="CB22" s="120" t="str">
        <f t="shared" ca="1" si="30"/>
        <v xml:space="preserve">- </v>
      </c>
      <c r="CE22" s="116">
        <f t="shared" ca="1" si="31"/>
        <v>45944</v>
      </c>
      <c r="CF22" s="117"/>
      <c r="CG22" s="118"/>
      <c r="CH22" s="119"/>
      <c r="CI22" s="120" t="str">
        <f t="shared" ca="1" si="32"/>
        <v xml:space="preserve">- </v>
      </c>
      <c r="CJ22" s="121"/>
      <c r="CK22" s="120" t="str">
        <f t="shared" ca="1" si="33"/>
        <v xml:space="preserve">- </v>
      </c>
      <c r="CL22" s="102"/>
      <c r="CM22" s="102"/>
      <c r="CN22" s="116">
        <f t="shared" ca="1" si="11"/>
        <v>45944</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45945</v>
      </c>
      <c r="C23" s="59" t="str">
        <f t="shared" ca="1" si="12"/>
        <v>-</v>
      </c>
      <c r="D23" s="60" t="str">
        <f t="shared" ca="1" si="0"/>
        <v>-</v>
      </c>
      <c r="E23" s="61" t="str">
        <f t="shared" ca="1" si="0"/>
        <v>-</v>
      </c>
      <c r="F23" s="62" t="str">
        <f t="shared" ca="1" si="37"/>
        <v>-</v>
      </c>
      <c r="G23" s="62" t="str">
        <f t="shared" ca="1" si="1"/>
        <v>-</v>
      </c>
      <c r="H23" s="63" t="str">
        <f t="shared" ca="1" si="38"/>
        <v>-</v>
      </c>
      <c r="K23" s="78">
        <f t="shared" ca="1" si="2"/>
        <v>45945</v>
      </c>
      <c r="L23" s="88"/>
      <c r="M23" s="89"/>
      <c r="N23" s="89"/>
      <c r="O23" s="90" t="str">
        <f t="shared" ca="1" si="13"/>
        <v>-</v>
      </c>
      <c r="P23" s="88"/>
      <c r="Q23" s="91" t="str">
        <f t="shared" ca="1" si="3"/>
        <v>-</v>
      </c>
      <c r="T23" s="78">
        <f t="shared" ca="1" si="4"/>
        <v>45945</v>
      </c>
      <c r="U23" s="90" t="str">
        <f t="shared" ca="1" si="14"/>
        <v>-</v>
      </c>
      <c r="V23" s="141" t="str">
        <f t="shared" ca="1" si="5"/>
        <v>-</v>
      </c>
      <c r="W23" s="141" t="str">
        <f t="shared" ca="1" si="5"/>
        <v>-</v>
      </c>
      <c r="X23" s="90" t="str">
        <f t="shared" ca="1" si="15"/>
        <v>-</v>
      </c>
      <c r="Y23" s="90" t="str">
        <f t="shared" ca="1" si="6"/>
        <v>-</v>
      </c>
      <c r="Z23" s="91" t="str">
        <f t="shared" ca="1" si="7"/>
        <v>-</v>
      </c>
      <c r="AC23" s="122">
        <f t="shared" ca="1" si="16"/>
        <v>45945</v>
      </c>
      <c r="AD23" s="123"/>
      <c r="AE23" s="124"/>
      <c r="AF23" s="125"/>
      <c r="AG23" s="115" t="str">
        <f t="shared" ca="1" si="17"/>
        <v xml:space="preserve">- </v>
      </c>
      <c r="AH23" s="126"/>
      <c r="AI23" s="115" t="str">
        <f t="shared" ca="1" si="18"/>
        <v xml:space="preserve">- </v>
      </c>
      <c r="AJ23" s="102"/>
      <c r="AK23" s="102"/>
      <c r="AL23" s="122">
        <f t="shared" ca="1" si="8"/>
        <v>45945</v>
      </c>
      <c r="AM23" s="123"/>
      <c r="AN23" s="124"/>
      <c r="AO23" s="125"/>
      <c r="AP23" s="115" t="str">
        <f t="shared" ca="1" si="19"/>
        <v xml:space="preserve">- </v>
      </c>
      <c r="AQ23" s="126"/>
      <c r="AR23" s="115" t="str">
        <f t="shared" ca="1" si="20"/>
        <v xml:space="preserve">- </v>
      </c>
      <c r="AU23" s="122">
        <f t="shared" ca="1" si="21"/>
        <v>45945</v>
      </c>
      <c r="AV23" s="123"/>
      <c r="AW23" s="124"/>
      <c r="AX23" s="125"/>
      <c r="AY23" s="115" t="str">
        <f t="shared" ca="1" si="22"/>
        <v xml:space="preserve">- </v>
      </c>
      <c r="AZ23" s="126"/>
      <c r="BA23" s="115" t="str">
        <f t="shared" ca="1" si="23"/>
        <v xml:space="preserve">- </v>
      </c>
      <c r="BB23" s="102"/>
      <c r="BC23" s="102"/>
      <c r="BD23" s="122">
        <f t="shared" ca="1" si="9"/>
        <v>45945</v>
      </c>
      <c r="BE23" s="123"/>
      <c r="BF23" s="124"/>
      <c r="BG23" s="125"/>
      <c r="BH23" s="115" t="str">
        <f t="shared" ca="1" si="24"/>
        <v xml:space="preserve">- </v>
      </c>
      <c r="BI23" s="126"/>
      <c r="BJ23" s="115" t="str">
        <f t="shared" ca="1" si="25"/>
        <v xml:space="preserve">- </v>
      </c>
      <c r="BM23" s="122">
        <f t="shared" ca="1" si="26"/>
        <v>45945</v>
      </c>
      <c r="BN23" s="123"/>
      <c r="BO23" s="124"/>
      <c r="BP23" s="125"/>
      <c r="BQ23" s="115" t="str">
        <f t="shared" ca="1" si="27"/>
        <v xml:space="preserve">- </v>
      </c>
      <c r="BR23" s="126"/>
      <c r="BS23" s="115" t="str">
        <f t="shared" ca="1" si="28"/>
        <v xml:space="preserve">- </v>
      </c>
      <c r="BT23" s="102"/>
      <c r="BU23" s="102"/>
      <c r="BV23" s="122">
        <f t="shared" ca="1" si="10"/>
        <v>45945</v>
      </c>
      <c r="BW23" s="123"/>
      <c r="BX23" s="124"/>
      <c r="BY23" s="125"/>
      <c r="BZ23" s="115" t="str">
        <f t="shared" ca="1" si="29"/>
        <v xml:space="preserve">- </v>
      </c>
      <c r="CA23" s="126"/>
      <c r="CB23" s="115" t="str">
        <f t="shared" ca="1" si="30"/>
        <v xml:space="preserve">- </v>
      </c>
      <c r="CE23" s="122">
        <f t="shared" ca="1" si="31"/>
        <v>45945</v>
      </c>
      <c r="CF23" s="123"/>
      <c r="CG23" s="124"/>
      <c r="CH23" s="125"/>
      <c r="CI23" s="115" t="str">
        <f t="shared" ca="1" si="32"/>
        <v xml:space="preserve">- </v>
      </c>
      <c r="CJ23" s="126"/>
      <c r="CK23" s="115" t="str">
        <f t="shared" ca="1" si="33"/>
        <v xml:space="preserve">- </v>
      </c>
      <c r="CL23" s="102"/>
      <c r="CM23" s="102"/>
      <c r="CN23" s="122">
        <f t="shared" ca="1" si="11"/>
        <v>45945</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45946</v>
      </c>
      <c r="C24" s="59" t="str">
        <f t="shared" ca="1" si="12"/>
        <v>-</v>
      </c>
      <c r="D24" s="60" t="str">
        <f t="shared" ca="1" si="0"/>
        <v>-</v>
      </c>
      <c r="E24" s="61" t="str">
        <f t="shared" ca="1" si="0"/>
        <v>-</v>
      </c>
      <c r="F24" s="62" t="str">
        <f t="shared" ca="1" si="37"/>
        <v>-</v>
      </c>
      <c r="G24" s="62" t="str">
        <f t="shared" ca="1" si="1"/>
        <v>-</v>
      </c>
      <c r="H24" s="63" t="str">
        <f t="shared" ca="1" si="38"/>
        <v>-</v>
      </c>
      <c r="K24" s="77">
        <f t="shared" ca="1" si="2"/>
        <v>45946</v>
      </c>
      <c r="L24" s="84"/>
      <c r="M24" s="85"/>
      <c r="N24" s="85"/>
      <c r="O24" s="86" t="str">
        <f t="shared" ca="1" si="13"/>
        <v>-</v>
      </c>
      <c r="P24" s="84"/>
      <c r="Q24" s="87" t="str">
        <f t="shared" ca="1" si="3"/>
        <v>-</v>
      </c>
      <c r="T24" s="77">
        <f t="shared" ca="1" si="4"/>
        <v>45946</v>
      </c>
      <c r="U24" s="86" t="str">
        <f t="shared" ca="1" si="14"/>
        <v>-</v>
      </c>
      <c r="V24" s="140" t="str">
        <f t="shared" ca="1" si="5"/>
        <v>-</v>
      </c>
      <c r="W24" s="140" t="str">
        <f t="shared" ca="1" si="5"/>
        <v>-</v>
      </c>
      <c r="X24" s="86" t="str">
        <f t="shared" ca="1" si="15"/>
        <v>-</v>
      </c>
      <c r="Y24" s="86" t="str">
        <f t="shared" ca="1" si="6"/>
        <v>-</v>
      </c>
      <c r="Z24" s="87" t="str">
        <f t="shared" ca="1" si="7"/>
        <v>-</v>
      </c>
      <c r="AC24" s="116">
        <f t="shared" ca="1" si="16"/>
        <v>45946</v>
      </c>
      <c r="AD24" s="117"/>
      <c r="AE24" s="118"/>
      <c r="AF24" s="119"/>
      <c r="AG24" s="120" t="str">
        <f t="shared" ca="1" si="17"/>
        <v xml:space="preserve">- </v>
      </c>
      <c r="AH24" s="121"/>
      <c r="AI24" s="120" t="str">
        <f t="shared" ca="1" si="18"/>
        <v xml:space="preserve">- </v>
      </c>
      <c r="AJ24" s="102"/>
      <c r="AK24" s="102"/>
      <c r="AL24" s="116">
        <f t="shared" ca="1" si="8"/>
        <v>45946</v>
      </c>
      <c r="AM24" s="117"/>
      <c r="AN24" s="118"/>
      <c r="AO24" s="119"/>
      <c r="AP24" s="120" t="str">
        <f t="shared" ca="1" si="19"/>
        <v xml:space="preserve">- </v>
      </c>
      <c r="AQ24" s="121"/>
      <c r="AR24" s="120" t="str">
        <f t="shared" ca="1" si="20"/>
        <v xml:space="preserve">- </v>
      </c>
      <c r="AU24" s="116">
        <f t="shared" ca="1" si="21"/>
        <v>45946</v>
      </c>
      <c r="AV24" s="117"/>
      <c r="AW24" s="118"/>
      <c r="AX24" s="119"/>
      <c r="AY24" s="120" t="str">
        <f t="shared" ca="1" si="22"/>
        <v xml:space="preserve">- </v>
      </c>
      <c r="AZ24" s="121"/>
      <c r="BA24" s="120" t="str">
        <f t="shared" ca="1" si="23"/>
        <v xml:space="preserve">- </v>
      </c>
      <c r="BB24" s="102"/>
      <c r="BC24" s="102"/>
      <c r="BD24" s="116">
        <f t="shared" ca="1" si="9"/>
        <v>45946</v>
      </c>
      <c r="BE24" s="117"/>
      <c r="BF24" s="118"/>
      <c r="BG24" s="119"/>
      <c r="BH24" s="120" t="str">
        <f t="shared" ca="1" si="24"/>
        <v xml:space="preserve">- </v>
      </c>
      <c r="BI24" s="121"/>
      <c r="BJ24" s="120" t="str">
        <f t="shared" ca="1" si="25"/>
        <v xml:space="preserve">- </v>
      </c>
      <c r="BM24" s="116">
        <f t="shared" ca="1" si="26"/>
        <v>45946</v>
      </c>
      <c r="BN24" s="117"/>
      <c r="BO24" s="118"/>
      <c r="BP24" s="119"/>
      <c r="BQ24" s="120" t="str">
        <f t="shared" ca="1" si="27"/>
        <v xml:space="preserve">- </v>
      </c>
      <c r="BR24" s="121"/>
      <c r="BS24" s="120" t="str">
        <f t="shared" ca="1" si="28"/>
        <v xml:space="preserve">- </v>
      </c>
      <c r="BT24" s="102"/>
      <c r="BU24" s="102"/>
      <c r="BV24" s="116">
        <f t="shared" ca="1" si="10"/>
        <v>45946</v>
      </c>
      <c r="BW24" s="117"/>
      <c r="BX24" s="118"/>
      <c r="BY24" s="119"/>
      <c r="BZ24" s="120" t="str">
        <f t="shared" ca="1" si="29"/>
        <v xml:space="preserve">- </v>
      </c>
      <c r="CA24" s="121"/>
      <c r="CB24" s="120" t="str">
        <f t="shared" ca="1" si="30"/>
        <v xml:space="preserve">- </v>
      </c>
      <c r="CE24" s="116">
        <f t="shared" ca="1" si="31"/>
        <v>45946</v>
      </c>
      <c r="CF24" s="117"/>
      <c r="CG24" s="118"/>
      <c r="CH24" s="119"/>
      <c r="CI24" s="120" t="str">
        <f t="shared" ca="1" si="32"/>
        <v xml:space="preserve">- </v>
      </c>
      <c r="CJ24" s="121"/>
      <c r="CK24" s="120" t="str">
        <f t="shared" ca="1" si="33"/>
        <v xml:space="preserve">- </v>
      </c>
      <c r="CL24" s="102"/>
      <c r="CM24" s="102"/>
      <c r="CN24" s="116">
        <f t="shared" ca="1" si="11"/>
        <v>45946</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45947</v>
      </c>
      <c r="C25" s="59" t="str">
        <f t="shared" ca="1" si="12"/>
        <v>-</v>
      </c>
      <c r="D25" s="60" t="str">
        <f t="shared" ca="1" si="0"/>
        <v>-</v>
      </c>
      <c r="E25" s="61" t="str">
        <f t="shared" ca="1" si="0"/>
        <v>-</v>
      </c>
      <c r="F25" s="62" t="str">
        <f t="shared" ca="1" si="37"/>
        <v>-</v>
      </c>
      <c r="G25" s="62" t="str">
        <f t="shared" ca="1" si="1"/>
        <v>-</v>
      </c>
      <c r="H25" s="63" t="str">
        <f t="shared" ca="1" si="38"/>
        <v>-</v>
      </c>
      <c r="K25" s="78">
        <f t="shared" ca="1" si="2"/>
        <v>45947</v>
      </c>
      <c r="L25" s="88"/>
      <c r="M25" s="89"/>
      <c r="N25" s="89"/>
      <c r="O25" s="90" t="str">
        <f t="shared" ca="1" si="13"/>
        <v>-</v>
      </c>
      <c r="P25" s="88"/>
      <c r="Q25" s="91" t="str">
        <f t="shared" ca="1" si="3"/>
        <v>-</v>
      </c>
      <c r="T25" s="78">
        <f t="shared" ca="1" si="4"/>
        <v>45947</v>
      </c>
      <c r="U25" s="90" t="str">
        <f t="shared" ca="1" si="14"/>
        <v>-</v>
      </c>
      <c r="V25" s="141" t="str">
        <f t="shared" ca="1" si="5"/>
        <v>-</v>
      </c>
      <c r="W25" s="141" t="str">
        <f t="shared" ca="1" si="5"/>
        <v>-</v>
      </c>
      <c r="X25" s="90" t="str">
        <f t="shared" ca="1" si="15"/>
        <v>-</v>
      </c>
      <c r="Y25" s="90" t="str">
        <f t="shared" ca="1" si="6"/>
        <v>-</v>
      </c>
      <c r="Z25" s="91" t="str">
        <f t="shared" ca="1" si="7"/>
        <v>-</v>
      </c>
      <c r="AC25" s="122">
        <f t="shared" ca="1" si="16"/>
        <v>45947</v>
      </c>
      <c r="AD25" s="123"/>
      <c r="AE25" s="124"/>
      <c r="AF25" s="125"/>
      <c r="AG25" s="115" t="str">
        <f t="shared" ca="1" si="17"/>
        <v xml:space="preserve">- </v>
      </c>
      <c r="AH25" s="126"/>
      <c r="AI25" s="115" t="str">
        <f t="shared" ca="1" si="18"/>
        <v xml:space="preserve">- </v>
      </c>
      <c r="AJ25" s="102"/>
      <c r="AK25" s="102"/>
      <c r="AL25" s="122">
        <f t="shared" ca="1" si="8"/>
        <v>45947</v>
      </c>
      <c r="AM25" s="123"/>
      <c r="AN25" s="124"/>
      <c r="AO25" s="125"/>
      <c r="AP25" s="115" t="str">
        <f t="shared" ca="1" si="19"/>
        <v xml:space="preserve">- </v>
      </c>
      <c r="AQ25" s="126"/>
      <c r="AR25" s="115" t="str">
        <f t="shared" ca="1" si="20"/>
        <v xml:space="preserve">- </v>
      </c>
      <c r="AU25" s="122">
        <f t="shared" ca="1" si="21"/>
        <v>45947</v>
      </c>
      <c r="AV25" s="123"/>
      <c r="AW25" s="124"/>
      <c r="AX25" s="125"/>
      <c r="AY25" s="115" t="str">
        <f t="shared" ca="1" si="22"/>
        <v xml:space="preserve">- </v>
      </c>
      <c r="AZ25" s="126"/>
      <c r="BA25" s="115" t="str">
        <f t="shared" ca="1" si="23"/>
        <v xml:space="preserve">- </v>
      </c>
      <c r="BB25" s="102"/>
      <c r="BC25" s="102"/>
      <c r="BD25" s="122">
        <f t="shared" ca="1" si="9"/>
        <v>45947</v>
      </c>
      <c r="BE25" s="123"/>
      <c r="BF25" s="124"/>
      <c r="BG25" s="125"/>
      <c r="BH25" s="115" t="str">
        <f t="shared" ca="1" si="24"/>
        <v xml:space="preserve">- </v>
      </c>
      <c r="BI25" s="126"/>
      <c r="BJ25" s="115" t="str">
        <f t="shared" ca="1" si="25"/>
        <v xml:space="preserve">- </v>
      </c>
      <c r="BM25" s="122">
        <f t="shared" ca="1" si="26"/>
        <v>45947</v>
      </c>
      <c r="BN25" s="123"/>
      <c r="BO25" s="124"/>
      <c r="BP25" s="125"/>
      <c r="BQ25" s="115" t="str">
        <f t="shared" ca="1" si="27"/>
        <v xml:space="preserve">- </v>
      </c>
      <c r="BR25" s="126"/>
      <c r="BS25" s="115" t="str">
        <f t="shared" ca="1" si="28"/>
        <v xml:space="preserve">- </v>
      </c>
      <c r="BT25" s="102"/>
      <c r="BU25" s="102"/>
      <c r="BV25" s="122">
        <f t="shared" ca="1" si="10"/>
        <v>45947</v>
      </c>
      <c r="BW25" s="123"/>
      <c r="BX25" s="124"/>
      <c r="BY25" s="125"/>
      <c r="BZ25" s="115" t="str">
        <f t="shared" ca="1" si="29"/>
        <v xml:space="preserve">- </v>
      </c>
      <c r="CA25" s="126"/>
      <c r="CB25" s="115" t="str">
        <f t="shared" ca="1" si="30"/>
        <v xml:space="preserve">- </v>
      </c>
      <c r="CE25" s="122">
        <f t="shared" ca="1" si="31"/>
        <v>45947</v>
      </c>
      <c r="CF25" s="123"/>
      <c r="CG25" s="124"/>
      <c r="CH25" s="125"/>
      <c r="CI25" s="115" t="str">
        <f t="shared" ca="1" si="32"/>
        <v xml:space="preserve">- </v>
      </c>
      <c r="CJ25" s="126"/>
      <c r="CK25" s="115" t="str">
        <f t="shared" ca="1" si="33"/>
        <v xml:space="preserve">- </v>
      </c>
      <c r="CL25" s="102"/>
      <c r="CM25" s="102"/>
      <c r="CN25" s="122">
        <f t="shared" ca="1" si="11"/>
        <v>45947</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45948</v>
      </c>
      <c r="C26" s="59" t="str">
        <f t="shared" ca="1" si="12"/>
        <v>-</v>
      </c>
      <c r="D26" s="60" t="str">
        <f t="shared" ca="1" si="0"/>
        <v>-</v>
      </c>
      <c r="E26" s="61" t="str">
        <f t="shared" ca="1" si="0"/>
        <v>-</v>
      </c>
      <c r="F26" s="62" t="str">
        <f t="shared" ca="1" si="37"/>
        <v>-</v>
      </c>
      <c r="G26" s="62" t="str">
        <f t="shared" ca="1" si="1"/>
        <v>-</v>
      </c>
      <c r="H26" s="63" t="str">
        <f t="shared" ca="1" si="38"/>
        <v>-</v>
      </c>
      <c r="K26" s="77">
        <f t="shared" ca="1" si="2"/>
        <v>45948</v>
      </c>
      <c r="L26" s="84"/>
      <c r="M26" s="85"/>
      <c r="N26" s="85"/>
      <c r="O26" s="86" t="str">
        <f t="shared" ca="1" si="13"/>
        <v>-</v>
      </c>
      <c r="P26" s="84"/>
      <c r="Q26" s="87" t="str">
        <f t="shared" ca="1" si="3"/>
        <v>-</v>
      </c>
      <c r="T26" s="77">
        <f t="shared" ca="1" si="4"/>
        <v>45948</v>
      </c>
      <c r="U26" s="86" t="str">
        <f t="shared" ca="1" si="14"/>
        <v>-</v>
      </c>
      <c r="V26" s="140" t="str">
        <f t="shared" ca="1" si="5"/>
        <v>-</v>
      </c>
      <c r="W26" s="140" t="str">
        <f t="shared" ca="1" si="5"/>
        <v>-</v>
      </c>
      <c r="X26" s="86" t="str">
        <f t="shared" ca="1" si="15"/>
        <v>-</v>
      </c>
      <c r="Y26" s="86" t="str">
        <f t="shared" ca="1" si="6"/>
        <v>-</v>
      </c>
      <c r="Z26" s="87" t="str">
        <f t="shared" ca="1" si="7"/>
        <v>-</v>
      </c>
      <c r="AC26" s="116">
        <f t="shared" ca="1" si="16"/>
        <v>45948</v>
      </c>
      <c r="AD26" s="117"/>
      <c r="AE26" s="118"/>
      <c r="AF26" s="119"/>
      <c r="AG26" s="120" t="str">
        <f t="shared" ca="1" si="17"/>
        <v xml:space="preserve">- </v>
      </c>
      <c r="AH26" s="121"/>
      <c r="AI26" s="120" t="str">
        <f t="shared" ca="1" si="18"/>
        <v xml:space="preserve">- </v>
      </c>
      <c r="AJ26" s="102"/>
      <c r="AK26" s="102"/>
      <c r="AL26" s="116">
        <f t="shared" ca="1" si="8"/>
        <v>45948</v>
      </c>
      <c r="AM26" s="117"/>
      <c r="AN26" s="118"/>
      <c r="AO26" s="119"/>
      <c r="AP26" s="120" t="str">
        <f t="shared" ca="1" si="19"/>
        <v xml:space="preserve">- </v>
      </c>
      <c r="AQ26" s="121"/>
      <c r="AR26" s="120" t="str">
        <f t="shared" ca="1" si="20"/>
        <v xml:space="preserve">- </v>
      </c>
      <c r="AU26" s="116">
        <f t="shared" ca="1" si="21"/>
        <v>45948</v>
      </c>
      <c r="AV26" s="117"/>
      <c r="AW26" s="118"/>
      <c r="AX26" s="119"/>
      <c r="AY26" s="120" t="str">
        <f t="shared" ca="1" si="22"/>
        <v xml:space="preserve">- </v>
      </c>
      <c r="AZ26" s="121"/>
      <c r="BA26" s="120" t="str">
        <f t="shared" ca="1" si="23"/>
        <v xml:space="preserve">- </v>
      </c>
      <c r="BB26" s="102"/>
      <c r="BC26" s="102"/>
      <c r="BD26" s="116">
        <f t="shared" ca="1" si="9"/>
        <v>45948</v>
      </c>
      <c r="BE26" s="117"/>
      <c r="BF26" s="118"/>
      <c r="BG26" s="119"/>
      <c r="BH26" s="120" t="str">
        <f t="shared" ca="1" si="24"/>
        <v xml:space="preserve">- </v>
      </c>
      <c r="BI26" s="121"/>
      <c r="BJ26" s="120" t="str">
        <f t="shared" ca="1" si="25"/>
        <v xml:space="preserve">- </v>
      </c>
      <c r="BM26" s="116">
        <f t="shared" ca="1" si="26"/>
        <v>45948</v>
      </c>
      <c r="BN26" s="117"/>
      <c r="BO26" s="118"/>
      <c r="BP26" s="119"/>
      <c r="BQ26" s="120" t="str">
        <f t="shared" ca="1" si="27"/>
        <v xml:space="preserve">- </v>
      </c>
      <c r="BR26" s="121"/>
      <c r="BS26" s="120" t="str">
        <f t="shared" ca="1" si="28"/>
        <v xml:space="preserve">- </v>
      </c>
      <c r="BT26" s="102"/>
      <c r="BU26" s="102"/>
      <c r="BV26" s="116">
        <f t="shared" ca="1" si="10"/>
        <v>45948</v>
      </c>
      <c r="BW26" s="117"/>
      <c r="BX26" s="118"/>
      <c r="BY26" s="119"/>
      <c r="BZ26" s="120" t="str">
        <f t="shared" ca="1" si="29"/>
        <v xml:space="preserve">- </v>
      </c>
      <c r="CA26" s="121"/>
      <c r="CB26" s="120" t="str">
        <f t="shared" ca="1" si="30"/>
        <v xml:space="preserve">- </v>
      </c>
      <c r="CE26" s="116">
        <f t="shared" ca="1" si="31"/>
        <v>45948</v>
      </c>
      <c r="CF26" s="117"/>
      <c r="CG26" s="118"/>
      <c r="CH26" s="119"/>
      <c r="CI26" s="120" t="str">
        <f t="shared" ca="1" si="32"/>
        <v xml:space="preserve">- </v>
      </c>
      <c r="CJ26" s="121"/>
      <c r="CK26" s="120" t="str">
        <f t="shared" ca="1" si="33"/>
        <v xml:space="preserve">- </v>
      </c>
      <c r="CL26" s="102"/>
      <c r="CM26" s="102"/>
      <c r="CN26" s="116">
        <f t="shared" ca="1" si="11"/>
        <v>45948</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45949</v>
      </c>
      <c r="C27" s="59" t="str">
        <f t="shared" ca="1" si="12"/>
        <v>-</v>
      </c>
      <c r="D27" s="60" t="str">
        <f t="shared" ca="1" si="0"/>
        <v>-</v>
      </c>
      <c r="E27" s="61" t="str">
        <f t="shared" ca="1" si="0"/>
        <v>-</v>
      </c>
      <c r="F27" s="62" t="str">
        <f t="shared" ca="1" si="37"/>
        <v>-</v>
      </c>
      <c r="G27" s="62" t="str">
        <f t="shared" ca="1" si="1"/>
        <v>-</v>
      </c>
      <c r="H27" s="63" t="str">
        <f t="shared" ca="1" si="38"/>
        <v>-</v>
      </c>
      <c r="K27" s="78">
        <f t="shared" ca="1" si="2"/>
        <v>45949</v>
      </c>
      <c r="L27" s="88"/>
      <c r="M27" s="89"/>
      <c r="N27" s="89"/>
      <c r="O27" s="90" t="str">
        <f t="shared" ca="1" si="13"/>
        <v>-</v>
      </c>
      <c r="P27" s="88"/>
      <c r="Q27" s="91" t="str">
        <f t="shared" ca="1" si="3"/>
        <v>-</v>
      </c>
      <c r="T27" s="78">
        <f t="shared" ca="1" si="4"/>
        <v>45949</v>
      </c>
      <c r="U27" s="90" t="str">
        <f t="shared" ca="1" si="14"/>
        <v>-</v>
      </c>
      <c r="V27" s="141" t="str">
        <f t="shared" ca="1" si="5"/>
        <v>-</v>
      </c>
      <c r="W27" s="141" t="str">
        <f t="shared" ca="1" si="5"/>
        <v>-</v>
      </c>
      <c r="X27" s="90" t="str">
        <f t="shared" ca="1" si="15"/>
        <v>-</v>
      </c>
      <c r="Y27" s="90" t="str">
        <f t="shared" ca="1" si="6"/>
        <v>-</v>
      </c>
      <c r="Z27" s="91" t="str">
        <f t="shared" ca="1" si="7"/>
        <v>-</v>
      </c>
      <c r="AC27" s="122">
        <f t="shared" ca="1" si="16"/>
        <v>45949</v>
      </c>
      <c r="AD27" s="123"/>
      <c r="AE27" s="124"/>
      <c r="AF27" s="125"/>
      <c r="AG27" s="115" t="str">
        <f t="shared" ca="1" si="17"/>
        <v xml:space="preserve">- </v>
      </c>
      <c r="AH27" s="126"/>
      <c r="AI27" s="115" t="str">
        <f t="shared" ca="1" si="18"/>
        <v xml:space="preserve">- </v>
      </c>
      <c r="AJ27" s="102"/>
      <c r="AK27" s="102"/>
      <c r="AL27" s="122">
        <f t="shared" ca="1" si="8"/>
        <v>45949</v>
      </c>
      <c r="AM27" s="123"/>
      <c r="AN27" s="124"/>
      <c r="AO27" s="125"/>
      <c r="AP27" s="115" t="str">
        <f t="shared" ca="1" si="19"/>
        <v xml:space="preserve">- </v>
      </c>
      <c r="AQ27" s="126"/>
      <c r="AR27" s="115" t="str">
        <f t="shared" ca="1" si="20"/>
        <v xml:space="preserve">- </v>
      </c>
      <c r="AU27" s="122">
        <f t="shared" ca="1" si="21"/>
        <v>45949</v>
      </c>
      <c r="AV27" s="123"/>
      <c r="AW27" s="124"/>
      <c r="AX27" s="125"/>
      <c r="AY27" s="115" t="str">
        <f t="shared" ca="1" si="22"/>
        <v xml:space="preserve">- </v>
      </c>
      <c r="AZ27" s="126"/>
      <c r="BA27" s="115" t="str">
        <f t="shared" ca="1" si="23"/>
        <v xml:space="preserve">- </v>
      </c>
      <c r="BB27" s="102"/>
      <c r="BC27" s="102"/>
      <c r="BD27" s="122">
        <f t="shared" ca="1" si="9"/>
        <v>45949</v>
      </c>
      <c r="BE27" s="123"/>
      <c r="BF27" s="124"/>
      <c r="BG27" s="125"/>
      <c r="BH27" s="115" t="str">
        <f t="shared" ca="1" si="24"/>
        <v xml:space="preserve">- </v>
      </c>
      <c r="BI27" s="126"/>
      <c r="BJ27" s="115" t="str">
        <f t="shared" ca="1" si="25"/>
        <v xml:space="preserve">- </v>
      </c>
      <c r="BM27" s="122">
        <f t="shared" ca="1" si="26"/>
        <v>45949</v>
      </c>
      <c r="BN27" s="123"/>
      <c r="BO27" s="124"/>
      <c r="BP27" s="125"/>
      <c r="BQ27" s="115" t="str">
        <f t="shared" ca="1" si="27"/>
        <v xml:space="preserve">- </v>
      </c>
      <c r="BR27" s="126"/>
      <c r="BS27" s="115" t="str">
        <f t="shared" ca="1" si="28"/>
        <v xml:space="preserve">- </v>
      </c>
      <c r="BT27" s="102"/>
      <c r="BU27" s="102"/>
      <c r="BV27" s="122">
        <f t="shared" ca="1" si="10"/>
        <v>45949</v>
      </c>
      <c r="BW27" s="123"/>
      <c r="BX27" s="124"/>
      <c r="BY27" s="125"/>
      <c r="BZ27" s="115" t="str">
        <f t="shared" ca="1" si="29"/>
        <v xml:space="preserve">- </v>
      </c>
      <c r="CA27" s="126"/>
      <c r="CB27" s="115" t="str">
        <f t="shared" ca="1" si="30"/>
        <v xml:space="preserve">- </v>
      </c>
      <c r="CE27" s="122">
        <f t="shared" ca="1" si="31"/>
        <v>45949</v>
      </c>
      <c r="CF27" s="123"/>
      <c r="CG27" s="124"/>
      <c r="CH27" s="125"/>
      <c r="CI27" s="115" t="str">
        <f t="shared" ca="1" si="32"/>
        <v xml:space="preserve">- </v>
      </c>
      <c r="CJ27" s="126"/>
      <c r="CK27" s="115" t="str">
        <f t="shared" ca="1" si="33"/>
        <v xml:space="preserve">- </v>
      </c>
      <c r="CL27" s="102"/>
      <c r="CM27" s="102"/>
      <c r="CN27" s="122">
        <f t="shared" ca="1" si="11"/>
        <v>45949</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45950</v>
      </c>
      <c r="C28" s="59" t="str">
        <f t="shared" ca="1" si="12"/>
        <v>-</v>
      </c>
      <c r="D28" s="60" t="str">
        <f t="shared" ca="1" si="0"/>
        <v>-</v>
      </c>
      <c r="E28" s="61" t="str">
        <f t="shared" ca="1" si="0"/>
        <v>-</v>
      </c>
      <c r="F28" s="62" t="str">
        <f t="shared" ca="1" si="37"/>
        <v>-</v>
      </c>
      <c r="G28" s="62" t="str">
        <f t="shared" ca="1" si="1"/>
        <v>-</v>
      </c>
      <c r="H28" s="63" t="str">
        <f t="shared" ca="1" si="38"/>
        <v>-</v>
      </c>
      <c r="K28" s="77">
        <f t="shared" ca="1" si="2"/>
        <v>45950</v>
      </c>
      <c r="L28" s="84"/>
      <c r="M28" s="85"/>
      <c r="N28" s="85"/>
      <c r="O28" s="86" t="str">
        <f t="shared" ca="1" si="13"/>
        <v>-</v>
      </c>
      <c r="P28" s="84"/>
      <c r="Q28" s="87" t="str">
        <f t="shared" ca="1" si="3"/>
        <v>-</v>
      </c>
      <c r="T28" s="77">
        <f t="shared" ca="1" si="4"/>
        <v>45950</v>
      </c>
      <c r="U28" s="86" t="str">
        <f t="shared" ca="1" si="14"/>
        <v>-</v>
      </c>
      <c r="V28" s="140" t="str">
        <f t="shared" ca="1" si="5"/>
        <v>-</v>
      </c>
      <c r="W28" s="140" t="str">
        <f t="shared" ca="1" si="5"/>
        <v>-</v>
      </c>
      <c r="X28" s="86" t="str">
        <f t="shared" ca="1" si="15"/>
        <v>-</v>
      </c>
      <c r="Y28" s="86" t="str">
        <f t="shared" ca="1" si="6"/>
        <v>-</v>
      </c>
      <c r="Z28" s="87" t="str">
        <f t="shared" ca="1" si="7"/>
        <v>-</v>
      </c>
      <c r="AC28" s="116">
        <f t="shared" ca="1" si="16"/>
        <v>45950</v>
      </c>
      <c r="AD28" s="117"/>
      <c r="AE28" s="118"/>
      <c r="AF28" s="119"/>
      <c r="AG28" s="120" t="str">
        <f t="shared" ca="1" si="17"/>
        <v xml:space="preserve">- </v>
      </c>
      <c r="AH28" s="121"/>
      <c r="AI28" s="120" t="str">
        <f t="shared" ca="1" si="18"/>
        <v xml:space="preserve">- </v>
      </c>
      <c r="AJ28" s="102"/>
      <c r="AK28" s="102"/>
      <c r="AL28" s="116">
        <f t="shared" ca="1" si="8"/>
        <v>45950</v>
      </c>
      <c r="AM28" s="117"/>
      <c r="AN28" s="118"/>
      <c r="AO28" s="119"/>
      <c r="AP28" s="120" t="str">
        <f t="shared" ca="1" si="19"/>
        <v xml:space="preserve">- </v>
      </c>
      <c r="AQ28" s="121"/>
      <c r="AR28" s="120" t="str">
        <f t="shared" ca="1" si="20"/>
        <v xml:space="preserve">- </v>
      </c>
      <c r="AU28" s="116">
        <f t="shared" ca="1" si="21"/>
        <v>45950</v>
      </c>
      <c r="AV28" s="117"/>
      <c r="AW28" s="118"/>
      <c r="AX28" s="119"/>
      <c r="AY28" s="120" t="str">
        <f t="shared" ca="1" si="22"/>
        <v xml:space="preserve">- </v>
      </c>
      <c r="AZ28" s="121"/>
      <c r="BA28" s="120" t="str">
        <f t="shared" ca="1" si="23"/>
        <v xml:space="preserve">- </v>
      </c>
      <c r="BB28" s="102"/>
      <c r="BC28" s="102"/>
      <c r="BD28" s="116">
        <f t="shared" ca="1" si="9"/>
        <v>45950</v>
      </c>
      <c r="BE28" s="117"/>
      <c r="BF28" s="118"/>
      <c r="BG28" s="119"/>
      <c r="BH28" s="120" t="str">
        <f t="shared" ca="1" si="24"/>
        <v xml:space="preserve">- </v>
      </c>
      <c r="BI28" s="121"/>
      <c r="BJ28" s="120" t="str">
        <f t="shared" ca="1" si="25"/>
        <v xml:space="preserve">- </v>
      </c>
      <c r="BM28" s="116">
        <f t="shared" ca="1" si="26"/>
        <v>45950</v>
      </c>
      <c r="BN28" s="117"/>
      <c r="BO28" s="118"/>
      <c r="BP28" s="119"/>
      <c r="BQ28" s="120" t="str">
        <f t="shared" ca="1" si="27"/>
        <v xml:space="preserve">- </v>
      </c>
      <c r="BR28" s="121"/>
      <c r="BS28" s="120" t="str">
        <f t="shared" ca="1" si="28"/>
        <v xml:space="preserve">- </v>
      </c>
      <c r="BT28" s="102"/>
      <c r="BU28" s="102"/>
      <c r="BV28" s="116">
        <f t="shared" ca="1" si="10"/>
        <v>45950</v>
      </c>
      <c r="BW28" s="117"/>
      <c r="BX28" s="118"/>
      <c r="BY28" s="119"/>
      <c r="BZ28" s="120" t="str">
        <f t="shared" ca="1" si="29"/>
        <v xml:space="preserve">- </v>
      </c>
      <c r="CA28" s="121"/>
      <c r="CB28" s="120" t="str">
        <f t="shared" ca="1" si="30"/>
        <v xml:space="preserve">- </v>
      </c>
      <c r="CE28" s="116">
        <f t="shared" ca="1" si="31"/>
        <v>45950</v>
      </c>
      <c r="CF28" s="117"/>
      <c r="CG28" s="118"/>
      <c r="CH28" s="119"/>
      <c r="CI28" s="120" t="str">
        <f t="shared" ca="1" si="32"/>
        <v xml:space="preserve">- </v>
      </c>
      <c r="CJ28" s="121"/>
      <c r="CK28" s="120" t="str">
        <f t="shared" ca="1" si="33"/>
        <v xml:space="preserve">- </v>
      </c>
      <c r="CL28" s="102"/>
      <c r="CM28" s="102"/>
      <c r="CN28" s="116">
        <f t="shared" ca="1" si="11"/>
        <v>45950</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45951</v>
      </c>
      <c r="C29" s="59" t="str">
        <f t="shared" ca="1" si="12"/>
        <v>-</v>
      </c>
      <c r="D29" s="60" t="str">
        <f t="shared" ca="1" si="0"/>
        <v>-</v>
      </c>
      <c r="E29" s="61" t="str">
        <f t="shared" ca="1" si="0"/>
        <v>-</v>
      </c>
      <c r="F29" s="62" t="str">
        <f t="shared" ca="1" si="37"/>
        <v>-</v>
      </c>
      <c r="G29" s="62" t="str">
        <f t="shared" ca="1" si="1"/>
        <v>-</v>
      </c>
      <c r="H29" s="63" t="str">
        <f t="shared" ca="1" si="38"/>
        <v>-</v>
      </c>
      <c r="K29" s="78">
        <f t="shared" ca="1" si="2"/>
        <v>45951</v>
      </c>
      <c r="L29" s="88"/>
      <c r="M29" s="89"/>
      <c r="N29" s="89"/>
      <c r="O29" s="90" t="str">
        <f t="shared" ca="1" si="13"/>
        <v>-</v>
      </c>
      <c r="P29" s="88"/>
      <c r="Q29" s="91" t="str">
        <f t="shared" ca="1" si="3"/>
        <v>-</v>
      </c>
      <c r="T29" s="78">
        <f t="shared" ca="1" si="4"/>
        <v>45951</v>
      </c>
      <c r="U29" s="90" t="str">
        <f t="shared" ca="1" si="14"/>
        <v>-</v>
      </c>
      <c r="V29" s="141" t="str">
        <f t="shared" ca="1" si="5"/>
        <v>-</v>
      </c>
      <c r="W29" s="141" t="str">
        <f t="shared" ca="1" si="5"/>
        <v>-</v>
      </c>
      <c r="X29" s="90" t="str">
        <f t="shared" ca="1" si="15"/>
        <v>-</v>
      </c>
      <c r="Y29" s="90" t="str">
        <f t="shared" ca="1" si="6"/>
        <v>-</v>
      </c>
      <c r="Z29" s="91" t="str">
        <f t="shared" ca="1" si="7"/>
        <v>-</v>
      </c>
      <c r="AC29" s="122">
        <f t="shared" ca="1" si="16"/>
        <v>45951</v>
      </c>
      <c r="AD29" s="123"/>
      <c r="AE29" s="124"/>
      <c r="AF29" s="125"/>
      <c r="AG29" s="115" t="str">
        <f t="shared" ca="1" si="17"/>
        <v xml:space="preserve">- </v>
      </c>
      <c r="AH29" s="126"/>
      <c r="AI29" s="115" t="str">
        <f t="shared" ca="1" si="18"/>
        <v xml:space="preserve">- </v>
      </c>
      <c r="AJ29" s="102"/>
      <c r="AK29" s="102"/>
      <c r="AL29" s="122">
        <f t="shared" ca="1" si="8"/>
        <v>45951</v>
      </c>
      <c r="AM29" s="123"/>
      <c r="AN29" s="124"/>
      <c r="AO29" s="125"/>
      <c r="AP29" s="115" t="str">
        <f t="shared" ca="1" si="19"/>
        <v xml:space="preserve">- </v>
      </c>
      <c r="AQ29" s="126"/>
      <c r="AR29" s="115" t="str">
        <f t="shared" ca="1" si="20"/>
        <v xml:space="preserve">- </v>
      </c>
      <c r="AU29" s="122">
        <f t="shared" ca="1" si="21"/>
        <v>45951</v>
      </c>
      <c r="AV29" s="123"/>
      <c r="AW29" s="124"/>
      <c r="AX29" s="125"/>
      <c r="AY29" s="115" t="str">
        <f t="shared" ca="1" si="22"/>
        <v xml:space="preserve">- </v>
      </c>
      <c r="AZ29" s="126"/>
      <c r="BA29" s="115" t="str">
        <f t="shared" ca="1" si="23"/>
        <v xml:space="preserve">- </v>
      </c>
      <c r="BB29" s="102"/>
      <c r="BC29" s="102"/>
      <c r="BD29" s="122">
        <f t="shared" ca="1" si="9"/>
        <v>45951</v>
      </c>
      <c r="BE29" s="123"/>
      <c r="BF29" s="124"/>
      <c r="BG29" s="125"/>
      <c r="BH29" s="115" t="str">
        <f t="shared" ca="1" si="24"/>
        <v xml:space="preserve">- </v>
      </c>
      <c r="BI29" s="126"/>
      <c r="BJ29" s="115" t="str">
        <f t="shared" ca="1" si="25"/>
        <v xml:space="preserve">- </v>
      </c>
      <c r="BM29" s="122">
        <f t="shared" ca="1" si="26"/>
        <v>45951</v>
      </c>
      <c r="BN29" s="123"/>
      <c r="BO29" s="124"/>
      <c r="BP29" s="125"/>
      <c r="BQ29" s="115" t="str">
        <f t="shared" ca="1" si="27"/>
        <v xml:space="preserve">- </v>
      </c>
      <c r="BR29" s="126"/>
      <c r="BS29" s="115" t="str">
        <f t="shared" ca="1" si="28"/>
        <v xml:space="preserve">- </v>
      </c>
      <c r="BT29" s="102"/>
      <c r="BU29" s="102"/>
      <c r="BV29" s="122">
        <f t="shared" ca="1" si="10"/>
        <v>45951</v>
      </c>
      <c r="BW29" s="123"/>
      <c r="BX29" s="124"/>
      <c r="BY29" s="125"/>
      <c r="BZ29" s="115" t="str">
        <f t="shared" ca="1" si="29"/>
        <v xml:space="preserve">- </v>
      </c>
      <c r="CA29" s="126"/>
      <c r="CB29" s="115" t="str">
        <f t="shared" ca="1" si="30"/>
        <v xml:space="preserve">- </v>
      </c>
      <c r="CE29" s="122">
        <f t="shared" ca="1" si="31"/>
        <v>45951</v>
      </c>
      <c r="CF29" s="123"/>
      <c r="CG29" s="124"/>
      <c r="CH29" s="125"/>
      <c r="CI29" s="115" t="str">
        <f t="shared" ca="1" si="32"/>
        <v xml:space="preserve">- </v>
      </c>
      <c r="CJ29" s="126"/>
      <c r="CK29" s="115" t="str">
        <f t="shared" ca="1" si="33"/>
        <v xml:space="preserve">- </v>
      </c>
      <c r="CL29" s="102"/>
      <c r="CM29" s="102"/>
      <c r="CN29" s="122">
        <f t="shared" ca="1" si="11"/>
        <v>45951</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45952</v>
      </c>
      <c r="C30" s="59" t="str">
        <f t="shared" ca="1" si="12"/>
        <v>-</v>
      </c>
      <c r="D30" s="60" t="str">
        <f t="shared" ca="1" si="0"/>
        <v>-</v>
      </c>
      <c r="E30" s="61" t="str">
        <f t="shared" ca="1" si="0"/>
        <v>-</v>
      </c>
      <c r="F30" s="62" t="str">
        <f t="shared" ca="1" si="37"/>
        <v>-</v>
      </c>
      <c r="G30" s="62" t="str">
        <f t="shared" ca="1" si="1"/>
        <v>-</v>
      </c>
      <c r="H30" s="63" t="str">
        <f t="shared" ca="1" si="38"/>
        <v>-</v>
      </c>
      <c r="K30" s="77">
        <f t="shared" ca="1" si="2"/>
        <v>45952</v>
      </c>
      <c r="L30" s="84"/>
      <c r="M30" s="85"/>
      <c r="N30" s="85"/>
      <c r="O30" s="86" t="str">
        <f t="shared" ca="1" si="13"/>
        <v>-</v>
      </c>
      <c r="P30" s="84"/>
      <c r="Q30" s="87" t="str">
        <f t="shared" ca="1" si="3"/>
        <v>-</v>
      </c>
      <c r="T30" s="77">
        <f t="shared" ca="1" si="4"/>
        <v>45952</v>
      </c>
      <c r="U30" s="86" t="str">
        <f t="shared" ca="1" si="14"/>
        <v>-</v>
      </c>
      <c r="V30" s="140" t="str">
        <f t="shared" ca="1" si="5"/>
        <v>-</v>
      </c>
      <c r="W30" s="140" t="str">
        <f t="shared" ca="1" si="5"/>
        <v>-</v>
      </c>
      <c r="X30" s="86" t="str">
        <f t="shared" ca="1" si="15"/>
        <v>-</v>
      </c>
      <c r="Y30" s="86" t="str">
        <f t="shared" ca="1" si="6"/>
        <v>-</v>
      </c>
      <c r="Z30" s="87" t="str">
        <f t="shared" ca="1" si="7"/>
        <v>-</v>
      </c>
      <c r="AC30" s="116">
        <f t="shared" ca="1" si="16"/>
        <v>45952</v>
      </c>
      <c r="AD30" s="117"/>
      <c r="AE30" s="118"/>
      <c r="AF30" s="119"/>
      <c r="AG30" s="120" t="str">
        <f t="shared" ca="1" si="17"/>
        <v xml:space="preserve">- </v>
      </c>
      <c r="AH30" s="121"/>
      <c r="AI30" s="120" t="str">
        <f t="shared" ca="1" si="18"/>
        <v xml:space="preserve">- </v>
      </c>
      <c r="AJ30" s="102"/>
      <c r="AK30" s="102"/>
      <c r="AL30" s="116">
        <f t="shared" ca="1" si="8"/>
        <v>45952</v>
      </c>
      <c r="AM30" s="117"/>
      <c r="AN30" s="118"/>
      <c r="AO30" s="119"/>
      <c r="AP30" s="120" t="str">
        <f t="shared" ca="1" si="19"/>
        <v xml:space="preserve">- </v>
      </c>
      <c r="AQ30" s="121"/>
      <c r="AR30" s="120" t="str">
        <f t="shared" ca="1" si="20"/>
        <v xml:space="preserve">- </v>
      </c>
      <c r="AU30" s="116">
        <f t="shared" ca="1" si="21"/>
        <v>45952</v>
      </c>
      <c r="AV30" s="117"/>
      <c r="AW30" s="118"/>
      <c r="AX30" s="119"/>
      <c r="AY30" s="120" t="str">
        <f t="shared" ca="1" si="22"/>
        <v xml:space="preserve">- </v>
      </c>
      <c r="AZ30" s="121"/>
      <c r="BA30" s="120" t="str">
        <f t="shared" ca="1" si="23"/>
        <v xml:space="preserve">- </v>
      </c>
      <c r="BB30" s="102"/>
      <c r="BC30" s="102"/>
      <c r="BD30" s="116">
        <f t="shared" ca="1" si="9"/>
        <v>45952</v>
      </c>
      <c r="BE30" s="117"/>
      <c r="BF30" s="118"/>
      <c r="BG30" s="119"/>
      <c r="BH30" s="120" t="str">
        <f t="shared" ca="1" si="24"/>
        <v xml:space="preserve">- </v>
      </c>
      <c r="BI30" s="121"/>
      <c r="BJ30" s="120" t="str">
        <f t="shared" ca="1" si="25"/>
        <v xml:space="preserve">- </v>
      </c>
      <c r="BM30" s="116">
        <f t="shared" ca="1" si="26"/>
        <v>45952</v>
      </c>
      <c r="BN30" s="117"/>
      <c r="BO30" s="118"/>
      <c r="BP30" s="119"/>
      <c r="BQ30" s="120" t="str">
        <f t="shared" ca="1" si="27"/>
        <v xml:space="preserve">- </v>
      </c>
      <c r="BR30" s="121"/>
      <c r="BS30" s="120" t="str">
        <f t="shared" ca="1" si="28"/>
        <v xml:space="preserve">- </v>
      </c>
      <c r="BT30" s="102"/>
      <c r="BU30" s="102"/>
      <c r="BV30" s="116">
        <f t="shared" ca="1" si="10"/>
        <v>45952</v>
      </c>
      <c r="BW30" s="117"/>
      <c r="BX30" s="118"/>
      <c r="BY30" s="119"/>
      <c r="BZ30" s="120" t="str">
        <f t="shared" ca="1" si="29"/>
        <v xml:space="preserve">- </v>
      </c>
      <c r="CA30" s="121"/>
      <c r="CB30" s="120" t="str">
        <f t="shared" ca="1" si="30"/>
        <v xml:space="preserve">- </v>
      </c>
      <c r="CE30" s="116">
        <f t="shared" ca="1" si="31"/>
        <v>45952</v>
      </c>
      <c r="CF30" s="117"/>
      <c r="CG30" s="118"/>
      <c r="CH30" s="119"/>
      <c r="CI30" s="120" t="str">
        <f t="shared" ca="1" si="32"/>
        <v xml:space="preserve">- </v>
      </c>
      <c r="CJ30" s="121"/>
      <c r="CK30" s="120" t="str">
        <f t="shared" ca="1" si="33"/>
        <v xml:space="preserve">- </v>
      </c>
      <c r="CL30" s="102"/>
      <c r="CM30" s="102"/>
      <c r="CN30" s="116">
        <f t="shared" ca="1" si="11"/>
        <v>45952</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45953</v>
      </c>
      <c r="C31" s="59" t="str">
        <f t="shared" ca="1" si="12"/>
        <v>-</v>
      </c>
      <c r="D31" s="60" t="str">
        <f t="shared" ca="1" si="0"/>
        <v>-</v>
      </c>
      <c r="E31" s="61" t="str">
        <f t="shared" ca="1" si="0"/>
        <v>-</v>
      </c>
      <c r="F31" s="62" t="str">
        <f t="shared" ca="1" si="37"/>
        <v>-</v>
      </c>
      <c r="G31" s="62" t="str">
        <f t="shared" ca="1" si="1"/>
        <v>-</v>
      </c>
      <c r="H31" s="63" t="str">
        <f t="shared" ca="1" si="38"/>
        <v>-</v>
      </c>
      <c r="K31" s="78">
        <f t="shared" ca="1" si="2"/>
        <v>45953</v>
      </c>
      <c r="L31" s="88"/>
      <c r="M31" s="89"/>
      <c r="N31" s="89"/>
      <c r="O31" s="90" t="str">
        <f t="shared" ca="1" si="13"/>
        <v>-</v>
      </c>
      <c r="P31" s="88"/>
      <c r="Q31" s="91" t="str">
        <f t="shared" ca="1" si="3"/>
        <v>-</v>
      </c>
      <c r="T31" s="78">
        <f t="shared" ca="1" si="4"/>
        <v>45953</v>
      </c>
      <c r="U31" s="90" t="str">
        <f t="shared" ca="1" si="14"/>
        <v>-</v>
      </c>
      <c r="V31" s="141" t="str">
        <f t="shared" ca="1" si="5"/>
        <v>-</v>
      </c>
      <c r="W31" s="141" t="str">
        <f t="shared" ca="1" si="5"/>
        <v>-</v>
      </c>
      <c r="X31" s="90" t="str">
        <f t="shared" ca="1" si="15"/>
        <v>-</v>
      </c>
      <c r="Y31" s="90" t="str">
        <f t="shared" ca="1" si="6"/>
        <v>-</v>
      </c>
      <c r="Z31" s="91" t="str">
        <f t="shared" ca="1" si="7"/>
        <v>-</v>
      </c>
      <c r="AC31" s="122">
        <f t="shared" ca="1" si="16"/>
        <v>45953</v>
      </c>
      <c r="AD31" s="123"/>
      <c r="AE31" s="124"/>
      <c r="AF31" s="125"/>
      <c r="AG31" s="115" t="str">
        <f t="shared" ca="1" si="17"/>
        <v xml:space="preserve">- </v>
      </c>
      <c r="AH31" s="126"/>
      <c r="AI31" s="115" t="str">
        <f t="shared" ca="1" si="18"/>
        <v xml:space="preserve">- </v>
      </c>
      <c r="AJ31" s="102"/>
      <c r="AK31" s="102"/>
      <c r="AL31" s="122">
        <f t="shared" ca="1" si="8"/>
        <v>45953</v>
      </c>
      <c r="AM31" s="123"/>
      <c r="AN31" s="124"/>
      <c r="AO31" s="125"/>
      <c r="AP31" s="115" t="str">
        <f t="shared" ca="1" si="19"/>
        <v xml:space="preserve">- </v>
      </c>
      <c r="AQ31" s="126"/>
      <c r="AR31" s="115" t="str">
        <f t="shared" ca="1" si="20"/>
        <v xml:space="preserve">- </v>
      </c>
      <c r="AU31" s="122">
        <f t="shared" ca="1" si="21"/>
        <v>45953</v>
      </c>
      <c r="AV31" s="123"/>
      <c r="AW31" s="124"/>
      <c r="AX31" s="125"/>
      <c r="AY31" s="115" t="str">
        <f t="shared" ca="1" si="22"/>
        <v xml:space="preserve">- </v>
      </c>
      <c r="AZ31" s="126"/>
      <c r="BA31" s="115" t="str">
        <f t="shared" ca="1" si="23"/>
        <v xml:space="preserve">- </v>
      </c>
      <c r="BB31" s="102"/>
      <c r="BC31" s="102"/>
      <c r="BD31" s="122">
        <f t="shared" ca="1" si="9"/>
        <v>45953</v>
      </c>
      <c r="BE31" s="123"/>
      <c r="BF31" s="124"/>
      <c r="BG31" s="125"/>
      <c r="BH31" s="115" t="str">
        <f t="shared" ca="1" si="24"/>
        <v xml:space="preserve">- </v>
      </c>
      <c r="BI31" s="126"/>
      <c r="BJ31" s="115" t="str">
        <f t="shared" ca="1" si="25"/>
        <v xml:space="preserve">- </v>
      </c>
      <c r="BM31" s="122">
        <f t="shared" ca="1" si="26"/>
        <v>45953</v>
      </c>
      <c r="BN31" s="123"/>
      <c r="BO31" s="124"/>
      <c r="BP31" s="125"/>
      <c r="BQ31" s="115" t="str">
        <f t="shared" ca="1" si="27"/>
        <v xml:space="preserve">- </v>
      </c>
      <c r="BR31" s="126"/>
      <c r="BS31" s="115" t="str">
        <f t="shared" ca="1" si="28"/>
        <v xml:space="preserve">- </v>
      </c>
      <c r="BT31" s="102"/>
      <c r="BU31" s="102"/>
      <c r="BV31" s="122">
        <f t="shared" ca="1" si="10"/>
        <v>45953</v>
      </c>
      <c r="BW31" s="123"/>
      <c r="BX31" s="124"/>
      <c r="BY31" s="125"/>
      <c r="BZ31" s="115" t="str">
        <f t="shared" ca="1" si="29"/>
        <v xml:space="preserve">- </v>
      </c>
      <c r="CA31" s="126"/>
      <c r="CB31" s="115" t="str">
        <f t="shared" ca="1" si="30"/>
        <v xml:space="preserve">- </v>
      </c>
      <c r="CE31" s="122">
        <f t="shared" ca="1" si="31"/>
        <v>45953</v>
      </c>
      <c r="CF31" s="123"/>
      <c r="CG31" s="124"/>
      <c r="CH31" s="125"/>
      <c r="CI31" s="115" t="str">
        <f t="shared" ca="1" si="32"/>
        <v xml:space="preserve">- </v>
      </c>
      <c r="CJ31" s="126"/>
      <c r="CK31" s="115" t="str">
        <f t="shared" ca="1" si="33"/>
        <v xml:space="preserve">- </v>
      </c>
      <c r="CL31" s="102"/>
      <c r="CM31" s="102"/>
      <c r="CN31" s="122">
        <f t="shared" ca="1" si="11"/>
        <v>45953</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45954</v>
      </c>
      <c r="C32" s="59" t="str">
        <f t="shared" ca="1" si="12"/>
        <v>-</v>
      </c>
      <c r="D32" s="60" t="str">
        <f t="shared" ca="1" si="0"/>
        <v>-</v>
      </c>
      <c r="E32" s="61" t="str">
        <f t="shared" ca="1" si="0"/>
        <v>-</v>
      </c>
      <c r="F32" s="62" t="str">
        <f t="shared" ca="1" si="37"/>
        <v>-</v>
      </c>
      <c r="G32" s="62" t="str">
        <f t="shared" ca="1" si="1"/>
        <v>-</v>
      </c>
      <c r="H32" s="63" t="str">
        <f t="shared" ca="1" si="38"/>
        <v>-</v>
      </c>
      <c r="K32" s="77">
        <f t="shared" ca="1" si="2"/>
        <v>45954</v>
      </c>
      <c r="L32" s="84"/>
      <c r="M32" s="85"/>
      <c r="N32" s="85"/>
      <c r="O32" s="86" t="str">
        <f t="shared" ca="1" si="13"/>
        <v>-</v>
      </c>
      <c r="P32" s="84"/>
      <c r="Q32" s="87" t="str">
        <f t="shared" ca="1" si="3"/>
        <v>-</v>
      </c>
      <c r="T32" s="77">
        <f t="shared" ca="1" si="4"/>
        <v>45954</v>
      </c>
      <c r="U32" s="86" t="str">
        <f t="shared" ca="1" si="14"/>
        <v>-</v>
      </c>
      <c r="V32" s="140" t="str">
        <f t="shared" ca="1" si="5"/>
        <v>-</v>
      </c>
      <c r="W32" s="140" t="str">
        <f t="shared" ca="1" si="5"/>
        <v>-</v>
      </c>
      <c r="X32" s="86" t="str">
        <f t="shared" ca="1" si="15"/>
        <v>-</v>
      </c>
      <c r="Y32" s="86" t="str">
        <f t="shared" ca="1" si="6"/>
        <v>-</v>
      </c>
      <c r="Z32" s="87" t="str">
        <f t="shared" ca="1" si="7"/>
        <v>-</v>
      </c>
      <c r="AC32" s="116">
        <f t="shared" ca="1" si="16"/>
        <v>45954</v>
      </c>
      <c r="AD32" s="117"/>
      <c r="AE32" s="118"/>
      <c r="AF32" s="119"/>
      <c r="AG32" s="120" t="str">
        <f t="shared" ca="1" si="17"/>
        <v xml:space="preserve">- </v>
      </c>
      <c r="AH32" s="121"/>
      <c r="AI32" s="120" t="str">
        <f t="shared" ca="1" si="18"/>
        <v xml:space="preserve">- </v>
      </c>
      <c r="AJ32" s="102"/>
      <c r="AK32" s="102"/>
      <c r="AL32" s="116">
        <f t="shared" ca="1" si="8"/>
        <v>45954</v>
      </c>
      <c r="AM32" s="117"/>
      <c r="AN32" s="118"/>
      <c r="AO32" s="119"/>
      <c r="AP32" s="120" t="str">
        <f t="shared" ca="1" si="19"/>
        <v xml:space="preserve">- </v>
      </c>
      <c r="AQ32" s="121"/>
      <c r="AR32" s="120" t="str">
        <f t="shared" ca="1" si="20"/>
        <v xml:space="preserve">- </v>
      </c>
      <c r="AU32" s="116">
        <f t="shared" ca="1" si="21"/>
        <v>45954</v>
      </c>
      <c r="AV32" s="117"/>
      <c r="AW32" s="118"/>
      <c r="AX32" s="119"/>
      <c r="AY32" s="120" t="str">
        <f t="shared" ca="1" si="22"/>
        <v xml:space="preserve">- </v>
      </c>
      <c r="AZ32" s="121"/>
      <c r="BA32" s="120" t="str">
        <f t="shared" ca="1" si="23"/>
        <v xml:space="preserve">- </v>
      </c>
      <c r="BB32" s="102"/>
      <c r="BC32" s="102"/>
      <c r="BD32" s="116">
        <f t="shared" ca="1" si="9"/>
        <v>45954</v>
      </c>
      <c r="BE32" s="117"/>
      <c r="BF32" s="118"/>
      <c r="BG32" s="119"/>
      <c r="BH32" s="120" t="str">
        <f t="shared" ca="1" si="24"/>
        <v xml:space="preserve">- </v>
      </c>
      <c r="BI32" s="121"/>
      <c r="BJ32" s="120" t="str">
        <f t="shared" ca="1" si="25"/>
        <v xml:space="preserve">- </v>
      </c>
      <c r="BM32" s="116">
        <f t="shared" ca="1" si="26"/>
        <v>45954</v>
      </c>
      <c r="BN32" s="117"/>
      <c r="BO32" s="118"/>
      <c r="BP32" s="119"/>
      <c r="BQ32" s="120" t="str">
        <f t="shared" ca="1" si="27"/>
        <v xml:space="preserve">- </v>
      </c>
      <c r="BR32" s="121"/>
      <c r="BS32" s="120" t="str">
        <f t="shared" ca="1" si="28"/>
        <v xml:space="preserve">- </v>
      </c>
      <c r="BT32" s="102"/>
      <c r="BU32" s="102"/>
      <c r="BV32" s="116">
        <f t="shared" ca="1" si="10"/>
        <v>45954</v>
      </c>
      <c r="BW32" s="117"/>
      <c r="BX32" s="118"/>
      <c r="BY32" s="119"/>
      <c r="BZ32" s="120" t="str">
        <f t="shared" ca="1" si="29"/>
        <v xml:space="preserve">- </v>
      </c>
      <c r="CA32" s="121"/>
      <c r="CB32" s="120" t="str">
        <f t="shared" ca="1" si="30"/>
        <v xml:space="preserve">- </v>
      </c>
      <c r="CE32" s="116">
        <f t="shared" ca="1" si="31"/>
        <v>45954</v>
      </c>
      <c r="CF32" s="117"/>
      <c r="CG32" s="118"/>
      <c r="CH32" s="119"/>
      <c r="CI32" s="120" t="str">
        <f t="shared" ca="1" si="32"/>
        <v xml:space="preserve">- </v>
      </c>
      <c r="CJ32" s="121"/>
      <c r="CK32" s="120" t="str">
        <f t="shared" ca="1" si="33"/>
        <v xml:space="preserve">- </v>
      </c>
      <c r="CL32" s="102"/>
      <c r="CM32" s="102"/>
      <c r="CN32" s="116">
        <f t="shared" ca="1" si="11"/>
        <v>45954</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45955</v>
      </c>
      <c r="C33" s="59" t="str">
        <f t="shared" ca="1" si="12"/>
        <v>-</v>
      </c>
      <c r="D33" s="60" t="str">
        <f t="shared" ca="1" si="0"/>
        <v>-</v>
      </c>
      <c r="E33" s="61" t="str">
        <f t="shared" ca="1" si="0"/>
        <v>-</v>
      </c>
      <c r="F33" s="62" t="str">
        <f t="shared" ca="1" si="37"/>
        <v>-</v>
      </c>
      <c r="G33" s="62" t="str">
        <f t="shared" ca="1" si="1"/>
        <v>-</v>
      </c>
      <c r="H33" s="63" t="str">
        <f t="shared" ca="1" si="38"/>
        <v>-</v>
      </c>
      <c r="K33" s="78">
        <f t="shared" ca="1" si="2"/>
        <v>45955</v>
      </c>
      <c r="L33" s="88"/>
      <c r="M33" s="89"/>
      <c r="N33" s="89"/>
      <c r="O33" s="90" t="str">
        <f t="shared" ca="1" si="13"/>
        <v>-</v>
      </c>
      <c r="P33" s="88"/>
      <c r="Q33" s="91" t="str">
        <f t="shared" ca="1" si="3"/>
        <v>-</v>
      </c>
      <c r="T33" s="78">
        <f t="shared" ca="1" si="4"/>
        <v>45955</v>
      </c>
      <c r="U33" s="90" t="str">
        <f t="shared" ca="1" si="14"/>
        <v>-</v>
      </c>
      <c r="V33" s="141" t="str">
        <f t="shared" ca="1" si="5"/>
        <v>-</v>
      </c>
      <c r="W33" s="141" t="str">
        <f t="shared" ca="1" si="5"/>
        <v>-</v>
      </c>
      <c r="X33" s="90" t="str">
        <f t="shared" ca="1" si="15"/>
        <v>-</v>
      </c>
      <c r="Y33" s="90" t="str">
        <f t="shared" ca="1" si="6"/>
        <v>-</v>
      </c>
      <c r="Z33" s="91" t="str">
        <f t="shared" ca="1" si="7"/>
        <v>-</v>
      </c>
      <c r="AC33" s="122">
        <f t="shared" ca="1" si="16"/>
        <v>45955</v>
      </c>
      <c r="AD33" s="123"/>
      <c r="AE33" s="124"/>
      <c r="AF33" s="125"/>
      <c r="AG33" s="115" t="str">
        <f t="shared" ca="1" si="17"/>
        <v xml:space="preserve">- </v>
      </c>
      <c r="AH33" s="126"/>
      <c r="AI33" s="115" t="str">
        <f t="shared" ca="1" si="18"/>
        <v xml:space="preserve">- </v>
      </c>
      <c r="AJ33" s="102"/>
      <c r="AK33" s="102"/>
      <c r="AL33" s="122">
        <f t="shared" ca="1" si="8"/>
        <v>45955</v>
      </c>
      <c r="AM33" s="123"/>
      <c r="AN33" s="124"/>
      <c r="AO33" s="125"/>
      <c r="AP33" s="115" t="str">
        <f t="shared" ca="1" si="19"/>
        <v xml:space="preserve">- </v>
      </c>
      <c r="AQ33" s="126"/>
      <c r="AR33" s="115" t="str">
        <f t="shared" ca="1" si="20"/>
        <v xml:space="preserve">- </v>
      </c>
      <c r="AU33" s="122">
        <f t="shared" ca="1" si="21"/>
        <v>45955</v>
      </c>
      <c r="AV33" s="123"/>
      <c r="AW33" s="124"/>
      <c r="AX33" s="125"/>
      <c r="AY33" s="115" t="str">
        <f t="shared" ca="1" si="22"/>
        <v xml:space="preserve">- </v>
      </c>
      <c r="AZ33" s="126"/>
      <c r="BA33" s="115" t="str">
        <f t="shared" ca="1" si="23"/>
        <v xml:space="preserve">- </v>
      </c>
      <c r="BB33" s="102"/>
      <c r="BC33" s="102"/>
      <c r="BD33" s="122">
        <f t="shared" ca="1" si="9"/>
        <v>45955</v>
      </c>
      <c r="BE33" s="123"/>
      <c r="BF33" s="124"/>
      <c r="BG33" s="125"/>
      <c r="BH33" s="115" t="str">
        <f t="shared" ca="1" si="24"/>
        <v xml:space="preserve">- </v>
      </c>
      <c r="BI33" s="126"/>
      <c r="BJ33" s="115" t="str">
        <f t="shared" ca="1" si="25"/>
        <v xml:space="preserve">- </v>
      </c>
      <c r="BM33" s="122">
        <f t="shared" ca="1" si="26"/>
        <v>45955</v>
      </c>
      <c r="BN33" s="123"/>
      <c r="BO33" s="124"/>
      <c r="BP33" s="125"/>
      <c r="BQ33" s="115" t="str">
        <f t="shared" ca="1" si="27"/>
        <v xml:space="preserve">- </v>
      </c>
      <c r="BR33" s="126"/>
      <c r="BS33" s="115" t="str">
        <f t="shared" ca="1" si="28"/>
        <v xml:space="preserve">- </v>
      </c>
      <c r="BT33" s="102"/>
      <c r="BU33" s="102"/>
      <c r="BV33" s="122">
        <f t="shared" ca="1" si="10"/>
        <v>45955</v>
      </c>
      <c r="BW33" s="123"/>
      <c r="BX33" s="124"/>
      <c r="BY33" s="125"/>
      <c r="BZ33" s="115" t="str">
        <f t="shared" ca="1" si="29"/>
        <v xml:space="preserve">- </v>
      </c>
      <c r="CA33" s="126"/>
      <c r="CB33" s="115" t="str">
        <f t="shared" ca="1" si="30"/>
        <v xml:space="preserve">- </v>
      </c>
      <c r="CE33" s="122">
        <f t="shared" ca="1" si="31"/>
        <v>45955</v>
      </c>
      <c r="CF33" s="123"/>
      <c r="CG33" s="124"/>
      <c r="CH33" s="125"/>
      <c r="CI33" s="115" t="str">
        <f t="shared" ca="1" si="32"/>
        <v xml:space="preserve">- </v>
      </c>
      <c r="CJ33" s="126"/>
      <c r="CK33" s="115" t="str">
        <f t="shared" ca="1" si="33"/>
        <v xml:space="preserve">- </v>
      </c>
      <c r="CL33" s="102"/>
      <c r="CM33" s="102"/>
      <c r="CN33" s="122">
        <f t="shared" ca="1" si="11"/>
        <v>45955</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45956</v>
      </c>
      <c r="C34" s="59" t="str">
        <f t="shared" ca="1" si="12"/>
        <v>-</v>
      </c>
      <c r="D34" s="60" t="str">
        <f t="shared" ca="1" si="0"/>
        <v>-</v>
      </c>
      <c r="E34" s="61" t="str">
        <f t="shared" ca="1" si="0"/>
        <v>-</v>
      </c>
      <c r="F34" s="62" t="str">
        <f t="shared" ca="1" si="37"/>
        <v>-</v>
      </c>
      <c r="G34" s="62" t="str">
        <f t="shared" ca="1" si="1"/>
        <v>-</v>
      </c>
      <c r="H34" s="63" t="str">
        <f t="shared" ca="1" si="38"/>
        <v>-</v>
      </c>
      <c r="K34" s="77">
        <f t="shared" ca="1" si="2"/>
        <v>45956</v>
      </c>
      <c r="L34" s="84"/>
      <c r="M34" s="85"/>
      <c r="N34" s="85"/>
      <c r="O34" s="86" t="str">
        <f t="shared" ca="1" si="13"/>
        <v>-</v>
      </c>
      <c r="P34" s="84"/>
      <c r="Q34" s="87" t="str">
        <f t="shared" ca="1" si="3"/>
        <v>-</v>
      </c>
      <c r="T34" s="77">
        <f t="shared" ca="1" si="4"/>
        <v>45956</v>
      </c>
      <c r="U34" s="86" t="str">
        <f t="shared" ca="1" si="14"/>
        <v>-</v>
      </c>
      <c r="V34" s="140" t="str">
        <f t="shared" ca="1" si="5"/>
        <v>-</v>
      </c>
      <c r="W34" s="140" t="str">
        <f t="shared" ca="1" si="5"/>
        <v>-</v>
      </c>
      <c r="X34" s="86" t="str">
        <f t="shared" ca="1" si="15"/>
        <v>-</v>
      </c>
      <c r="Y34" s="86" t="str">
        <f t="shared" ca="1" si="6"/>
        <v>-</v>
      </c>
      <c r="Z34" s="87" t="str">
        <f t="shared" ca="1" si="7"/>
        <v>-</v>
      </c>
      <c r="AC34" s="116">
        <f t="shared" ca="1" si="16"/>
        <v>45956</v>
      </c>
      <c r="AD34" s="117"/>
      <c r="AE34" s="118"/>
      <c r="AF34" s="119"/>
      <c r="AG34" s="120" t="str">
        <f t="shared" ca="1" si="17"/>
        <v xml:space="preserve">- </v>
      </c>
      <c r="AH34" s="121"/>
      <c r="AI34" s="120" t="str">
        <f t="shared" ca="1" si="18"/>
        <v xml:space="preserve">- </v>
      </c>
      <c r="AJ34" s="102"/>
      <c r="AK34" s="102"/>
      <c r="AL34" s="116">
        <f t="shared" ca="1" si="8"/>
        <v>45956</v>
      </c>
      <c r="AM34" s="117"/>
      <c r="AN34" s="118"/>
      <c r="AO34" s="119"/>
      <c r="AP34" s="120" t="str">
        <f t="shared" ca="1" si="19"/>
        <v xml:space="preserve">- </v>
      </c>
      <c r="AQ34" s="121"/>
      <c r="AR34" s="120" t="str">
        <f t="shared" ca="1" si="20"/>
        <v xml:space="preserve">- </v>
      </c>
      <c r="AU34" s="116">
        <f t="shared" ca="1" si="21"/>
        <v>45956</v>
      </c>
      <c r="AV34" s="117"/>
      <c r="AW34" s="118"/>
      <c r="AX34" s="119"/>
      <c r="AY34" s="120" t="str">
        <f t="shared" ca="1" si="22"/>
        <v xml:space="preserve">- </v>
      </c>
      <c r="AZ34" s="121"/>
      <c r="BA34" s="120" t="str">
        <f t="shared" ca="1" si="23"/>
        <v xml:space="preserve">- </v>
      </c>
      <c r="BB34" s="102"/>
      <c r="BC34" s="102"/>
      <c r="BD34" s="116">
        <f t="shared" ca="1" si="9"/>
        <v>45956</v>
      </c>
      <c r="BE34" s="117"/>
      <c r="BF34" s="118"/>
      <c r="BG34" s="119"/>
      <c r="BH34" s="120" t="str">
        <f t="shared" ca="1" si="24"/>
        <v xml:space="preserve">- </v>
      </c>
      <c r="BI34" s="121"/>
      <c r="BJ34" s="120" t="str">
        <f t="shared" ca="1" si="25"/>
        <v xml:space="preserve">- </v>
      </c>
      <c r="BM34" s="116">
        <f t="shared" ca="1" si="26"/>
        <v>45956</v>
      </c>
      <c r="BN34" s="117"/>
      <c r="BO34" s="118"/>
      <c r="BP34" s="119"/>
      <c r="BQ34" s="120" t="str">
        <f t="shared" ca="1" si="27"/>
        <v xml:space="preserve">- </v>
      </c>
      <c r="BR34" s="121"/>
      <c r="BS34" s="120" t="str">
        <f t="shared" ca="1" si="28"/>
        <v xml:space="preserve">- </v>
      </c>
      <c r="BT34" s="102"/>
      <c r="BU34" s="102"/>
      <c r="BV34" s="116">
        <f t="shared" ca="1" si="10"/>
        <v>45956</v>
      </c>
      <c r="BW34" s="117"/>
      <c r="BX34" s="118"/>
      <c r="BY34" s="119"/>
      <c r="BZ34" s="120" t="str">
        <f t="shared" ca="1" si="29"/>
        <v xml:space="preserve">- </v>
      </c>
      <c r="CA34" s="121"/>
      <c r="CB34" s="120" t="str">
        <f t="shared" ca="1" si="30"/>
        <v xml:space="preserve">- </v>
      </c>
      <c r="CE34" s="116">
        <f t="shared" ca="1" si="31"/>
        <v>45956</v>
      </c>
      <c r="CF34" s="117"/>
      <c r="CG34" s="118"/>
      <c r="CH34" s="119"/>
      <c r="CI34" s="120" t="str">
        <f t="shared" ca="1" si="32"/>
        <v xml:space="preserve">- </v>
      </c>
      <c r="CJ34" s="121"/>
      <c r="CK34" s="120" t="str">
        <f t="shared" ca="1" si="33"/>
        <v xml:space="preserve">- </v>
      </c>
      <c r="CL34" s="102"/>
      <c r="CM34" s="102"/>
      <c r="CN34" s="116">
        <f t="shared" ca="1" si="11"/>
        <v>45956</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45957</v>
      </c>
      <c r="C35" s="59" t="str">
        <f t="shared" ca="1" si="12"/>
        <v>-</v>
      </c>
      <c r="D35" s="60" t="str">
        <f t="shared" ca="1" si="0"/>
        <v>-</v>
      </c>
      <c r="E35" s="61" t="str">
        <f t="shared" ca="1" si="0"/>
        <v>-</v>
      </c>
      <c r="F35" s="62" t="str">
        <f t="shared" ca="1" si="37"/>
        <v>-</v>
      </c>
      <c r="G35" s="62" t="str">
        <f t="shared" ca="1" si="1"/>
        <v>-</v>
      </c>
      <c r="H35" s="63" t="str">
        <f t="shared" ca="1" si="38"/>
        <v>-</v>
      </c>
      <c r="K35" s="78">
        <f t="shared" ca="1" si="2"/>
        <v>45957</v>
      </c>
      <c r="L35" s="88"/>
      <c r="M35" s="89"/>
      <c r="N35" s="89"/>
      <c r="O35" s="90" t="str">
        <f t="shared" ca="1" si="13"/>
        <v>-</v>
      </c>
      <c r="P35" s="88"/>
      <c r="Q35" s="91" t="str">
        <f t="shared" ca="1" si="3"/>
        <v>-</v>
      </c>
      <c r="T35" s="78">
        <f t="shared" ca="1" si="4"/>
        <v>45957</v>
      </c>
      <c r="U35" s="90" t="str">
        <f t="shared" ca="1" si="14"/>
        <v>-</v>
      </c>
      <c r="V35" s="141" t="str">
        <f t="shared" ca="1" si="5"/>
        <v>-</v>
      </c>
      <c r="W35" s="141" t="str">
        <f t="shared" ca="1" si="5"/>
        <v>-</v>
      </c>
      <c r="X35" s="90" t="str">
        <f t="shared" ca="1" si="15"/>
        <v>-</v>
      </c>
      <c r="Y35" s="90" t="str">
        <f t="shared" ca="1" si="6"/>
        <v>-</v>
      </c>
      <c r="Z35" s="91" t="str">
        <f t="shared" ca="1" si="7"/>
        <v>-</v>
      </c>
      <c r="AC35" s="122">
        <f t="shared" ca="1" si="16"/>
        <v>45957</v>
      </c>
      <c r="AD35" s="123"/>
      <c r="AE35" s="124"/>
      <c r="AF35" s="125"/>
      <c r="AG35" s="115" t="str">
        <f t="shared" ca="1" si="17"/>
        <v xml:space="preserve">- </v>
      </c>
      <c r="AH35" s="126"/>
      <c r="AI35" s="115" t="str">
        <f t="shared" ca="1" si="18"/>
        <v xml:space="preserve">- </v>
      </c>
      <c r="AJ35" s="102"/>
      <c r="AK35" s="102"/>
      <c r="AL35" s="122">
        <f t="shared" ca="1" si="8"/>
        <v>45957</v>
      </c>
      <c r="AM35" s="123"/>
      <c r="AN35" s="124"/>
      <c r="AO35" s="125"/>
      <c r="AP35" s="115" t="str">
        <f t="shared" ca="1" si="19"/>
        <v xml:space="preserve">- </v>
      </c>
      <c r="AQ35" s="126"/>
      <c r="AR35" s="115" t="str">
        <f t="shared" ca="1" si="20"/>
        <v xml:space="preserve">- </v>
      </c>
      <c r="AU35" s="122">
        <f t="shared" ca="1" si="21"/>
        <v>45957</v>
      </c>
      <c r="AV35" s="123"/>
      <c r="AW35" s="124"/>
      <c r="AX35" s="125"/>
      <c r="AY35" s="115" t="str">
        <f t="shared" ca="1" si="22"/>
        <v xml:space="preserve">- </v>
      </c>
      <c r="AZ35" s="126"/>
      <c r="BA35" s="115" t="str">
        <f t="shared" ca="1" si="23"/>
        <v xml:space="preserve">- </v>
      </c>
      <c r="BB35" s="102"/>
      <c r="BC35" s="102"/>
      <c r="BD35" s="122">
        <f t="shared" ca="1" si="9"/>
        <v>45957</v>
      </c>
      <c r="BE35" s="123"/>
      <c r="BF35" s="124"/>
      <c r="BG35" s="125"/>
      <c r="BH35" s="115" t="str">
        <f t="shared" ca="1" si="24"/>
        <v xml:space="preserve">- </v>
      </c>
      <c r="BI35" s="126"/>
      <c r="BJ35" s="115" t="str">
        <f t="shared" ca="1" si="25"/>
        <v xml:space="preserve">- </v>
      </c>
      <c r="BM35" s="122">
        <f t="shared" ca="1" si="26"/>
        <v>45957</v>
      </c>
      <c r="BN35" s="123"/>
      <c r="BO35" s="124"/>
      <c r="BP35" s="125"/>
      <c r="BQ35" s="115" t="str">
        <f t="shared" ca="1" si="27"/>
        <v xml:space="preserve">- </v>
      </c>
      <c r="BR35" s="126"/>
      <c r="BS35" s="115" t="str">
        <f t="shared" ca="1" si="28"/>
        <v xml:space="preserve">- </v>
      </c>
      <c r="BT35" s="102"/>
      <c r="BU35" s="102"/>
      <c r="BV35" s="122">
        <f t="shared" ca="1" si="10"/>
        <v>45957</v>
      </c>
      <c r="BW35" s="123"/>
      <c r="BX35" s="124"/>
      <c r="BY35" s="125"/>
      <c r="BZ35" s="115" t="str">
        <f t="shared" ca="1" si="29"/>
        <v xml:space="preserve">- </v>
      </c>
      <c r="CA35" s="126"/>
      <c r="CB35" s="115" t="str">
        <f t="shared" ca="1" si="30"/>
        <v xml:space="preserve">- </v>
      </c>
      <c r="CE35" s="122">
        <f t="shared" ca="1" si="31"/>
        <v>45957</v>
      </c>
      <c r="CF35" s="123"/>
      <c r="CG35" s="124"/>
      <c r="CH35" s="125"/>
      <c r="CI35" s="115" t="str">
        <f t="shared" ca="1" si="32"/>
        <v xml:space="preserve">- </v>
      </c>
      <c r="CJ35" s="126"/>
      <c r="CK35" s="115" t="str">
        <f t="shared" ca="1" si="33"/>
        <v xml:space="preserve">- </v>
      </c>
      <c r="CL35" s="102"/>
      <c r="CM35" s="102"/>
      <c r="CN35" s="122">
        <f t="shared" ca="1" si="11"/>
        <v>45957</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45958</v>
      </c>
      <c r="C36" s="59" t="str">
        <f t="shared" ca="1" si="12"/>
        <v>-</v>
      </c>
      <c r="D36" s="60" t="str">
        <f t="shared" ca="1" si="0"/>
        <v>-</v>
      </c>
      <c r="E36" s="61" t="str">
        <f t="shared" ca="1" si="0"/>
        <v>-</v>
      </c>
      <c r="F36" s="62" t="str">
        <f t="shared" ca="1" si="37"/>
        <v>-</v>
      </c>
      <c r="G36" s="62" t="str">
        <f t="shared" ca="1" si="1"/>
        <v>-</v>
      </c>
      <c r="H36" s="63" t="str">
        <f t="shared" ca="1" si="38"/>
        <v>-</v>
      </c>
      <c r="K36" s="77">
        <f t="shared" ca="1" si="2"/>
        <v>45958</v>
      </c>
      <c r="L36" s="84"/>
      <c r="M36" s="85"/>
      <c r="N36" s="85"/>
      <c r="O36" s="86" t="str">
        <f t="shared" ca="1" si="13"/>
        <v>-</v>
      </c>
      <c r="P36" s="84"/>
      <c r="Q36" s="87" t="str">
        <f t="shared" ca="1" si="3"/>
        <v>-</v>
      </c>
      <c r="T36" s="77">
        <f t="shared" ca="1" si="4"/>
        <v>45958</v>
      </c>
      <c r="U36" s="86" t="str">
        <f t="shared" ca="1" si="14"/>
        <v>-</v>
      </c>
      <c r="V36" s="140" t="str">
        <f t="shared" ca="1" si="5"/>
        <v>-</v>
      </c>
      <c r="W36" s="140" t="str">
        <f t="shared" ca="1" si="5"/>
        <v>-</v>
      </c>
      <c r="X36" s="86" t="str">
        <f t="shared" ca="1" si="15"/>
        <v>-</v>
      </c>
      <c r="Y36" s="86" t="str">
        <f t="shared" ca="1" si="6"/>
        <v>-</v>
      </c>
      <c r="Z36" s="87" t="str">
        <f t="shared" ca="1" si="7"/>
        <v>-</v>
      </c>
      <c r="AC36" s="116">
        <f t="shared" ca="1" si="16"/>
        <v>45958</v>
      </c>
      <c r="AD36" s="117"/>
      <c r="AE36" s="118"/>
      <c r="AF36" s="119"/>
      <c r="AG36" s="120" t="str">
        <f t="shared" ca="1" si="17"/>
        <v xml:space="preserve">- </v>
      </c>
      <c r="AH36" s="121"/>
      <c r="AI36" s="120" t="str">
        <f t="shared" ca="1" si="18"/>
        <v xml:space="preserve">- </v>
      </c>
      <c r="AJ36" s="102"/>
      <c r="AK36" s="102"/>
      <c r="AL36" s="116">
        <f t="shared" ca="1" si="8"/>
        <v>45958</v>
      </c>
      <c r="AM36" s="117"/>
      <c r="AN36" s="118"/>
      <c r="AO36" s="119"/>
      <c r="AP36" s="120" t="str">
        <f t="shared" ca="1" si="19"/>
        <v xml:space="preserve">- </v>
      </c>
      <c r="AQ36" s="121"/>
      <c r="AR36" s="120" t="str">
        <f t="shared" ca="1" si="20"/>
        <v xml:space="preserve">- </v>
      </c>
      <c r="AU36" s="116">
        <f t="shared" ca="1" si="21"/>
        <v>45958</v>
      </c>
      <c r="AV36" s="117"/>
      <c r="AW36" s="118"/>
      <c r="AX36" s="119"/>
      <c r="AY36" s="120" t="str">
        <f t="shared" ca="1" si="22"/>
        <v xml:space="preserve">- </v>
      </c>
      <c r="AZ36" s="121"/>
      <c r="BA36" s="120" t="str">
        <f t="shared" ca="1" si="23"/>
        <v xml:space="preserve">- </v>
      </c>
      <c r="BB36" s="102"/>
      <c r="BC36" s="102"/>
      <c r="BD36" s="116">
        <f t="shared" ca="1" si="9"/>
        <v>45958</v>
      </c>
      <c r="BE36" s="117"/>
      <c r="BF36" s="118"/>
      <c r="BG36" s="119"/>
      <c r="BH36" s="120" t="str">
        <f t="shared" ca="1" si="24"/>
        <v xml:space="preserve">- </v>
      </c>
      <c r="BI36" s="121"/>
      <c r="BJ36" s="120" t="str">
        <f t="shared" ca="1" si="25"/>
        <v xml:space="preserve">- </v>
      </c>
      <c r="BM36" s="116">
        <f t="shared" ca="1" si="26"/>
        <v>45958</v>
      </c>
      <c r="BN36" s="117"/>
      <c r="BO36" s="118"/>
      <c r="BP36" s="119"/>
      <c r="BQ36" s="120" t="str">
        <f t="shared" ca="1" si="27"/>
        <v xml:space="preserve">- </v>
      </c>
      <c r="BR36" s="121"/>
      <c r="BS36" s="120" t="str">
        <f t="shared" ca="1" si="28"/>
        <v xml:space="preserve">- </v>
      </c>
      <c r="BT36" s="102"/>
      <c r="BU36" s="102"/>
      <c r="BV36" s="116">
        <f t="shared" ca="1" si="10"/>
        <v>45958</v>
      </c>
      <c r="BW36" s="117"/>
      <c r="BX36" s="118"/>
      <c r="BY36" s="119"/>
      <c r="BZ36" s="120" t="str">
        <f t="shared" ca="1" si="29"/>
        <v xml:space="preserve">- </v>
      </c>
      <c r="CA36" s="121"/>
      <c r="CB36" s="120" t="str">
        <f t="shared" ca="1" si="30"/>
        <v xml:space="preserve">- </v>
      </c>
      <c r="CE36" s="116">
        <f t="shared" ca="1" si="31"/>
        <v>45958</v>
      </c>
      <c r="CF36" s="117"/>
      <c r="CG36" s="118"/>
      <c r="CH36" s="119"/>
      <c r="CI36" s="120" t="str">
        <f t="shared" ca="1" si="32"/>
        <v xml:space="preserve">- </v>
      </c>
      <c r="CJ36" s="121"/>
      <c r="CK36" s="120" t="str">
        <f t="shared" ca="1" si="33"/>
        <v xml:space="preserve">- </v>
      </c>
      <c r="CL36" s="102"/>
      <c r="CM36" s="102"/>
      <c r="CN36" s="116">
        <f t="shared" ca="1" si="11"/>
        <v>45958</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45959</v>
      </c>
      <c r="C37" s="59" t="str">
        <f t="shared" ca="1" si="12"/>
        <v>-</v>
      </c>
      <c r="D37" s="60" t="str">
        <f t="shared" ca="1" si="0"/>
        <v>-</v>
      </c>
      <c r="E37" s="61" t="str">
        <f t="shared" ca="1" si="0"/>
        <v>-</v>
      </c>
      <c r="F37" s="62" t="str">
        <f t="shared" ca="1" si="37"/>
        <v>-</v>
      </c>
      <c r="G37" s="62" t="str">
        <f t="shared" ca="1" si="1"/>
        <v>-</v>
      </c>
      <c r="H37" s="63" t="str">
        <f t="shared" ca="1" si="38"/>
        <v>-</v>
      </c>
      <c r="K37" s="78">
        <f t="shared" ca="1" si="2"/>
        <v>45959</v>
      </c>
      <c r="L37" s="88"/>
      <c r="M37" s="89"/>
      <c r="N37" s="89"/>
      <c r="O37" s="90" t="str">
        <f t="shared" ca="1" si="13"/>
        <v>-</v>
      </c>
      <c r="P37" s="88"/>
      <c r="Q37" s="91" t="str">
        <f t="shared" ca="1" si="3"/>
        <v>-</v>
      </c>
      <c r="T37" s="78">
        <f t="shared" ca="1" si="4"/>
        <v>45959</v>
      </c>
      <c r="U37" s="90" t="str">
        <f t="shared" ca="1" si="14"/>
        <v>-</v>
      </c>
      <c r="V37" s="141" t="str">
        <f t="shared" ca="1" si="5"/>
        <v>-</v>
      </c>
      <c r="W37" s="141" t="str">
        <f t="shared" ca="1" si="5"/>
        <v>-</v>
      </c>
      <c r="X37" s="90" t="str">
        <f t="shared" ca="1" si="15"/>
        <v>-</v>
      </c>
      <c r="Y37" s="90" t="str">
        <f t="shared" ca="1" si="6"/>
        <v>-</v>
      </c>
      <c r="Z37" s="91" t="str">
        <f t="shared" ca="1" si="7"/>
        <v>-</v>
      </c>
      <c r="AC37" s="122">
        <f t="shared" ca="1" si="16"/>
        <v>45959</v>
      </c>
      <c r="AD37" s="123"/>
      <c r="AE37" s="124"/>
      <c r="AF37" s="125"/>
      <c r="AG37" s="115" t="str">
        <f t="shared" ca="1" si="17"/>
        <v xml:space="preserve">- </v>
      </c>
      <c r="AH37" s="126"/>
      <c r="AI37" s="115" t="str">
        <f t="shared" ca="1" si="18"/>
        <v xml:space="preserve">- </v>
      </c>
      <c r="AJ37" s="102"/>
      <c r="AK37" s="102"/>
      <c r="AL37" s="122">
        <f t="shared" ca="1" si="8"/>
        <v>45959</v>
      </c>
      <c r="AM37" s="123"/>
      <c r="AN37" s="124"/>
      <c r="AO37" s="125"/>
      <c r="AP37" s="115" t="str">
        <f t="shared" ca="1" si="19"/>
        <v xml:space="preserve">- </v>
      </c>
      <c r="AQ37" s="126"/>
      <c r="AR37" s="115" t="str">
        <f t="shared" ca="1" si="20"/>
        <v xml:space="preserve">- </v>
      </c>
      <c r="AU37" s="122">
        <f t="shared" ca="1" si="21"/>
        <v>45959</v>
      </c>
      <c r="AV37" s="123"/>
      <c r="AW37" s="124"/>
      <c r="AX37" s="125"/>
      <c r="AY37" s="115" t="str">
        <f t="shared" ca="1" si="22"/>
        <v xml:space="preserve">- </v>
      </c>
      <c r="AZ37" s="126"/>
      <c r="BA37" s="115" t="str">
        <f t="shared" ca="1" si="23"/>
        <v xml:space="preserve">- </v>
      </c>
      <c r="BB37" s="102"/>
      <c r="BC37" s="102"/>
      <c r="BD37" s="122">
        <f t="shared" ca="1" si="9"/>
        <v>45959</v>
      </c>
      <c r="BE37" s="123"/>
      <c r="BF37" s="124"/>
      <c r="BG37" s="125"/>
      <c r="BH37" s="115" t="str">
        <f t="shared" ca="1" si="24"/>
        <v xml:space="preserve">- </v>
      </c>
      <c r="BI37" s="126"/>
      <c r="BJ37" s="115" t="str">
        <f t="shared" ca="1" si="25"/>
        <v xml:space="preserve">- </v>
      </c>
      <c r="BM37" s="122">
        <f t="shared" ca="1" si="26"/>
        <v>45959</v>
      </c>
      <c r="BN37" s="123"/>
      <c r="BO37" s="124"/>
      <c r="BP37" s="125"/>
      <c r="BQ37" s="115" t="str">
        <f t="shared" ca="1" si="27"/>
        <v xml:space="preserve">- </v>
      </c>
      <c r="BR37" s="126"/>
      <c r="BS37" s="115" t="str">
        <f t="shared" ca="1" si="28"/>
        <v xml:space="preserve">- </v>
      </c>
      <c r="BT37" s="102"/>
      <c r="BU37" s="102"/>
      <c r="BV37" s="122">
        <f t="shared" ca="1" si="10"/>
        <v>45959</v>
      </c>
      <c r="BW37" s="123"/>
      <c r="BX37" s="124"/>
      <c r="BY37" s="125"/>
      <c r="BZ37" s="115" t="str">
        <f t="shared" ca="1" si="29"/>
        <v xml:space="preserve">- </v>
      </c>
      <c r="CA37" s="126"/>
      <c r="CB37" s="115" t="str">
        <f t="shared" ca="1" si="30"/>
        <v xml:space="preserve">- </v>
      </c>
      <c r="CE37" s="122">
        <f t="shared" ca="1" si="31"/>
        <v>45959</v>
      </c>
      <c r="CF37" s="123"/>
      <c r="CG37" s="124"/>
      <c r="CH37" s="125"/>
      <c r="CI37" s="115" t="str">
        <f t="shared" ca="1" si="32"/>
        <v xml:space="preserve">- </v>
      </c>
      <c r="CJ37" s="126"/>
      <c r="CK37" s="115" t="str">
        <f t="shared" ca="1" si="33"/>
        <v xml:space="preserve">- </v>
      </c>
      <c r="CL37" s="102"/>
      <c r="CM37" s="102"/>
      <c r="CN37" s="122">
        <f t="shared" ca="1" si="11"/>
        <v>45959</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45960</v>
      </c>
      <c r="C38" s="59" t="str">
        <f t="shared" ca="1" si="12"/>
        <v>-</v>
      </c>
      <c r="D38" s="60" t="str">
        <f t="shared" ca="1" si="0"/>
        <v>-</v>
      </c>
      <c r="E38" s="61" t="str">
        <f t="shared" ca="1" si="0"/>
        <v>-</v>
      </c>
      <c r="F38" s="62" t="str">
        <f t="shared" ca="1" si="37"/>
        <v>-</v>
      </c>
      <c r="G38" s="62" t="str">
        <f t="shared" ca="1" si="1"/>
        <v>-</v>
      </c>
      <c r="H38" s="63" t="str">
        <f t="shared" ca="1" si="38"/>
        <v>-</v>
      </c>
      <c r="K38" s="77">
        <f t="shared" ca="1" si="2"/>
        <v>45960</v>
      </c>
      <c r="L38" s="84"/>
      <c r="M38" s="85"/>
      <c r="N38" s="85"/>
      <c r="O38" s="86" t="str">
        <f t="shared" ca="1" si="13"/>
        <v>-</v>
      </c>
      <c r="P38" s="84"/>
      <c r="Q38" s="87" t="str">
        <f t="shared" ca="1" si="3"/>
        <v>-</v>
      </c>
      <c r="T38" s="77">
        <f t="shared" ca="1" si="4"/>
        <v>45960</v>
      </c>
      <c r="U38" s="86" t="str">
        <f t="shared" ca="1" si="14"/>
        <v>-</v>
      </c>
      <c r="V38" s="140" t="str">
        <f t="shared" ca="1" si="5"/>
        <v>-</v>
      </c>
      <c r="W38" s="140" t="str">
        <f t="shared" ca="1" si="5"/>
        <v>-</v>
      </c>
      <c r="X38" s="86" t="str">
        <f t="shared" ca="1" si="15"/>
        <v>-</v>
      </c>
      <c r="Y38" s="86" t="str">
        <f t="shared" ca="1" si="6"/>
        <v>-</v>
      </c>
      <c r="Z38" s="87" t="str">
        <f t="shared" ca="1" si="7"/>
        <v>-</v>
      </c>
      <c r="AC38" s="116">
        <f t="shared" ca="1" si="16"/>
        <v>45960</v>
      </c>
      <c r="AD38" s="117"/>
      <c r="AE38" s="118"/>
      <c r="AF38" s="119"/>
      <c r="AG38" s="120" t="str">
        <f t="shared" ca="1" si="17"/>
        <v xml:space="preserve">- </v>
      </c>
      <c r="AH38" s="121"/>
      <c r="AI38" s="120" t="str">
        <f t="shared" ca="1" si="18"/>
        <v xml:space="preserve">- </v>
      </c>
      <c r="AJ38" s="102"/>
      <c r="AK38" s="102"/>
      <c r="AL38" s="116">
        <f t="shared" ca="1" si="8"/>
        <v>45960</v>
      </c>
      <c r="AM38" s="117"/>
      <c r="AN38" s="118"/>
      <c r="AO38" s="119"/>
      <c r="AP38" s="120" t="str">
        <f t="shared" ca="1" si="19"/>
        <v xml:space="preserve">- </v>
      </c>
      <c r="AQ38" s="121"/>
      <c r="AR38" s="120" t="str">
        <f t="shared" ca="1" si="20"/>
        <v xml:space="preserve">- </v>
      </c>
      <c r="AU38" s="116">
        <f t="shared" ca="1" si="21"/>
        <v>45960</v>
      </c>
      <c r="AV38" s="117"/>
      <c r="AW38" s="118"/>
      <c r="AX38" s="119"/>
      <c r="AY38" s="120" t="str">
        <f t="shared" ca="1" si="22"/>
        <v xml:space="preserve">- </v>
      </c>
      <c r="AZ38" s="121"/>
      <c r="BA38" s="120" t="str">
        <f t="shared" ca="1" si="23"/>
        <v xml:space="preserve">- </v>
      </c>
      <c r="BB38" s="102"/>
      <c r="BC38" s="102"/>
      <c r="BD38" s="116">
        <f t="shared" ca="1" si="9"/>
        <v>45960</v>
      </c>
      <c r="BE38" s="117"/>
      <c r="BF38" s="118"/>
      <c r="BG38" s="119"/>
      <c r="BH38" s="120" t="str">
        <f t="shared" ca="1" si="24"/>
        <v xml:space="preserve">- </v>
      </c>
      <c r="BI38" s="121"/>
      <c r="BJ38" s="120" t="str">
        <f t="shared" ca="1" si="25"/>
        <v xml:space="preserve">- </v>
      </c>
      <c r="BM38" s="116">
        <f t="shared" ca="1" si="26"/>
        <v>45960</v>
      </c>
      <c r="BN38" s="117"/>
      <c r="BO38" s="118"/>
      <c r="BP38" s="119"/>
      <c r="BQ38" s="120" t="str">
        <f t="shared" ca="1" si="27"/>
        <v xml:space="preserve">- </v>
      </c>
      <c r="BR38" s="121"/>
      <c r="BS38" s="120" t="str">
        <f t="shared" ca="1" si="28"/>
        <v xml:space="preserve">- </v>
      </c>
      <c r="BT38" s="102"/>
      <c r="BU38" s="102"/>
      <c r="BV38" s="116">
        <f t="shared" ca="1" si="10"/>
        <v>45960</v>
      </c>
      <c r="BW38" s="117"/>
      <c r="BX38" s="118"/>
      <c r="BY38" s="119"/>
      <c r="BZ38" s="120" t="str">
        <f t="shared" ca="1" si="29"/>
        <v xml:space="preserve">- </v>
      </c>
      <c r="CA38" s="121"/>
      <c r="CB38" s="120" t="str">
        <f t="shared" ca="1" si="30"/>
        <v xml:space="preserve">- </v>
      </c>
      <c r="CE38" s="116">
        <f t="shared" ca="1" si="31"/>
        <v>45960</v>
      </c>
      <c r="CF38" s="117"/>
      <c r="CG38" s="118"/>
      <c r="CH38" s="119"/>
      <c r="CI38" s="120" t="str">
        <f t="shared" ca="1" si="32"/>
        <v xml:space="preserve">- </v>
      </c>
      <c r="CJ38" s="121"/>
      <c r="CK38" s="120" t="str">
        <f t="shared" ca="1" si="33"/>
        <v xml:space="preserve">- </v>
      </c>
      <c r="CL38" s="102"/>
      <c r="CM38" s="102"/>
      <c r="CN38" s="116">
        <f t="shared" ca="1" si="11"/>
        <v>45960</v>
      </c>
      <c r="CO38" s="117"/>
      <c r="CP38" s="118"/>
      <c r="CQ38" s="119"/>
      <c r="CR38" s="120" t="str">
        <f t="shared" ca="1" si="34"/>
        <v xml:space="preserve">- </v>
      </c>
      <c r="CS38" s="121"/>
      <c r="CT38" s="120" t="str">
        <f t="shared" ca="1" si="35"/>
        <v xml:space="preserve">- </v>
      </c>
    </row>
    <row r="39" spans="1:98" ht="15.75" customHeight="1" x14ac:dyDescent="0.25">
      <c r="A39" s="57">
        <v>31</v>
      </c>
      <c r="B39" s="58">
        <f t="shared" ca="1" si="36"/>
        <v>45961</v>
      </c>
      <c r="C39" s="59" t="str">
        <f t="shared" ca="1" si="12"/>
        <v>-</v>
      </c>
      <c r="D39" s="60" t="str">
        <f t="shared" ca="1" si="0"/>
        <v>-</v>
      </c>
      <c r="E39" s="61" t="str">
        <f t="shared" ca="1" si="0"/>
        <v>-</v>
      </c>
      <c r="F39" s="62" t="str">
        <f t="shared" ca="1" si="37"/>
        <v>-</v>
      </c>
      <c r="G39" s="62" t="str">
        <f t="shared" ca="1" si="1"/>
        <v>-</v>
      </c>
      <c r="H39" s="63" t="str">
        <f t="shared" ca="1" si="38"/>
        <v>-</v>
      </c>
      <c r="K39" s="78">
        <f t="shared" ca="1" si="2"/>
        <v>45961</v>
      </c>
      <c r="L39" s="88"/>
      <c r="M39" s="89"/>
      <c r="N39" s="89"/>
      <c r="O39" s="90" t="str">
        <f t="shared" ca="1" si="13"/>
        <v>-</v>
      </c>
      <c r="P39" s="88"/>
      <c r="Q39" s="91" t="str">
        <f t="shared" ca="1" si="3"/>
        <v>-</v>
      </c>
      <c r="T39" s="78">
        <f t="shared" ca="1" si="4"/>
        <v>45961</v>
      </c>
      <c r="U39" s="90" t="str">
        <f t="shared" ca="1" si="14"/>
        <v>-</v>
      </c>
      <c r="V39" s="141" t="str">
        <f t="shared" ca="1" si="5"/>
        <v>-</v>
      </c>
      <c r="W39" s="141" t="str">
        <f t="shared" ca="1" si="5"/>
        <v>-</v>
      </c>
      <c r="X39" s="90" t="str">
        <f t="shared" ca="1" si="15"/>
        <v>-</v>
      </c>
      <c r="Y39" s="90" t="str">
        <f t="shared" ca="1" si="6"/>
        <v>-</v>
      </c>
      <c r="Z39" s="91" t="str">
        <f t="shared" ca="1" si="7"/>
        <v>-</v>
      </c>
      <c r="AC39" s="127">
        <f t="shared" ca="1" si="16"/>
        <v>45961</v>
      </c>
      <c r="AD39" s="128"/>
      <c r="AE39" s="129"/>
      <c r="AF39" s="130"/>
      <c r="AG39" s="131" t="str">
        <f t="shared" ca="1" si="17"/>
        <v xml:space="preserve">- </v>
      </c>
      <c r="AH39" s="132"/>
      <c r="AI39" s="131" t="str">
        <f t="shared" ca="1" si="18"/>
        <v xml:space="preserve">- </v>
      </c>
      <c r="AJ39" s="102"/>
      <c r="AK39" s="102"/>
      <c r="AL39" s="127">
        <f t="shared" ca="1" si="8"/>
        <v>45961</v>
      </c>
      <c r="AM39" s="128"/>
      <c r="AN39" s="129"/>
      <c r="AO39" s="130"/>
      <c r="AP39" s="131" t="str">
        <f t="shared" ca="1" si="19"/>
        <v xml:space="preserve">- </v>
      </c>
      <c r="AQ39" s="132"/>
      <c r="AR39" s="131" t="str">
        <f t="shared" ca="1" si="20"/>
        <v xml:space="preserve">- </v>
      </c>
      <c r="AU39" s="127">
        <f t="shared" ca="1" si="21"/>
        <v>45961</v>
      </c>
      <c r="AV39" s="128"/>
      <c r="AW39" s="129"/>
      <c r="AX39" s="130"/>
      <c r="AY39" s="131" t="str">
        <f t="shared" ca="1" si="22"/>
        <v xml:space="preserve">- </v>
      </c>
      <c r="AZ39" s="132"/>
      <c r="BA39" s="131" t="str">
        <f t="shared" ca="1" si="23"/>
        <v xml:space="preserve">- </v>
      </c>
      <c r="BB39" s="102"/>
      <c r="BC39" s="102"/>
      <c r="BD39" s="127">
        <f t="shared" ca="1" si="9"/>
        <v>45961</v>
      </c>
      <c r="BE39" s="128"/>
      <c r="BF39" s="129"/>
      <c r="BG39" s="130"/>
      <c r="BH39" s="131" t="str">
        <f t="shared" ca="1" si="24"/>
        <v xml:space="preserve">- </v>
      </c>
      <c r="BI39" s="132"/>
      <c r="BJ39" s="131" t="str">
        <f t="shared" ca="1" si="25"/>
        <v xml:space="preserve">- </v>
      </c>
      <c r="BM39" s="127">
        <f t="shared" ca="1" si="26"/>
        <v>45961</v>
      </c>
      <c r="BN39" s="128"/>
      <c r="BO39" s="129"/>
      <c r="BP39" s="130"/>
      <c r="BQ39" s="131" t="str">
        <f t="shared" ca="1" si="27"/>
        <v xml:space="preserve">- </v>
      </c>
      <c r="BR39" s="132"/>
      <c r="BS39" s="131" t="str">
        <f t="shared" ca="1" si="28"/>
        <v xml:space="preserve">- </v>
      </c>
      <c r="BT39" s="102"/>
      <c r="BU39" s="102"/>
      <c r="BV39" s="127">
        <f t="shared" ca="1" si="10"/>
        <v>45961</v>
      </c>
      <c r="BW39" s="128"/>
      <c r="BX39" s="129"/>
      <c r="BY39" s="130"/>
      <c r="BZ39" s="131" t="str">
        <f t="shared" ca="1" si="29"/>
        <v xml:space="preserve">- </v>
      </c>
      <c r="CA39" s="132"/>
      <c r="CB39" s="131" t="str">
        <f t="shared" ca="1" si="30"/>
        <v xml:space="preserve">- </v>
      </c>
      <c r="CE39" s="127">
        <f t="shared" ca="1" si="31"/>
        <v>45961</v>
      </c>
      <c r="CF39" s="128"/>
      <c r="CG39" s="129"/>
      <c r="CH39" s="130"/>
      <c r="CI39" s="131" t="str">
        <f t="shared" ca="1" si="32"/>
        <v xml:space="preserve">- </v>
      </c>
      <c r="CJ39" s="132"/>
      <c r="CK39" s="131" t="str">
        <f t="shared" ca="1" si="33"/>
        <v xml:space="preserve">- </v>
      </c>
      <c r="CL39" s="102"/>
      <c r="CM39" s="102"/>
      <c r="CN39" s="127">
        <f t="shared" ca="1" si="11"/>
        <v>45961</v>
      </c>
      <c r="CO39" s="128"/>
      <c r="CP39" s="129"/>
      <c r="CQ39" s="130"/>
      <c r="CR39" s="131" t="str">
        <f t="shared" ca="1" si="34"/>
        <v xml:space="preserve">- </v>
      </c>
      <c r="CS39" s="132"/>
      <c r="CT39" s="131" t="str">
        <f t="shared" ca="1" si="35"/>
        <v xml:space="preserve">- </v>
      </c>
    </row>
    <row r="40" spans="1:98" ht="15.75" customHeight="1" x14ac:dyDescent="0.25">
      <c r="B40" s="64" t="s">
        <v>363</v>
      </c>
      <c r="C40" s="65">
        <f ca="1">SUBTOTAL(109,月計表_10[①])</f>
        <v>0</v>
      </c>
      <c r="D40" s="66">
        <f ca="1">SUBTOTAL(109,月計表_10[②])</f>
        <v>0</v>
      </c>
      <c r="E40" s="67">
        <f ca="1">SUBTOTAL(109,月計表_10[③])</f>
        <v>0</v>
      </c>
      <c r="F40" s="68">
        <f ca="1">SUBTOTAL(109,月計表_10[計])</f>
        <v>0</v>
      </c>
      <c r="G40" s="68">
        <f ca="1">SUBTOTAL(109,月計表_10[免])</f>
        <v>0</v>
      </c>
      <c r="H40" s="68">
        <f ca="1">SUBTOTAL(109,月計表_10[総])</f>
        <v>0</v>
      </c>
      <c r="K40" s="79" t="s">
        <v>363</v>
      </c>
      <c r="L40" s="181">
        <f ca="1">SUMIF($K$9:$K$39,"&lt;&gt;"&amp;"　",$L$9:$L$39)</f>
        <v>0</v>
      </c>
      <c r="M40" s="182">
        <f ca="1">SUMIF($K$9:$K$39,"&lt;&gt;"&amp;"　",$M$9:$M$39)</f>
        <v>0</v>
      </c>
      <c r="N40" s="183">
        <f ca="1">SUMIF($K$9:$K$39,"&lt;&gt;"&amp;"　",$N$9:$N$39)</f>
        <v>0</v>
      </c>
      <c r="O40" s="184">
        <f ca="1">SUMIF($K$9:$K$39,"&lt;&gt;"&amp;"　",$O$9:$O$39)</f>
        <v>0</v>
      </c>
      <c r="P40" s="184">
        <f ca="1">SUMIF($K$9:$K$39,"&lt;&gt;"&amp;"　",$P$9:$P$39)</f>
        <v>0</v>
      </c>
      <c r="Q40" s="184">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月計表_10[[#Totals],[①]]*税率①</f>
        <v>0</v>
      </c>
      <c r="D41" s="71">
        <f ca="1">月計表_10[[#Totals],[②]]*税率②</f>
        <v>0</v>
      </c>
      <c r="E41" s="72">
        <f ca="1">月計表_10[[#Totals],[③]]*税率③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660B5E5F-D349-4581-999E-56DA2BE5AA50}">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24132A53-7CB6-45B4-848B-8EDD42E3B067}"/>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C003733D-5179-404B-9166-6EEF37A7BB40}">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69788-415E-4B86-AF5B-3FDBD1C7620A}">
  <dimension ref="A1:CT41"/>
  <sheetViews>
    <sheetView showGridLines="0" showRowColHeaders="0" topLeftCell="A2" zoomScale="90" zoomScaleNormal="90" workbookViewId="0">
      <pane xSplit="9" ySplit="7"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11</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11月分</v>
      </c>
      <c r="P4" s="48"/>
      <c r="Q4" s="48" t="str">
        <f ca="1">$H$4</f>
        <v>令和 7年 11月分</v>
      </c>
      <c r="Y4" s="48"/>
      <c r="Z4" s="48" t="str">
        <f ca="1">$H$4</f>
        <v>令和 7年 11月分</v>
      </c>
      <c r="AI4" s="98" t="str">
        <f ca="1">$Z$4</f>
        <v>令和 7年 11月分</v>
      </c>
      <c r="AL4" s="102"/>
      <c r="AM4" s="102"/>
      <c r="AN4" s="102"/>
      <c r="AO4" s="102"/>
      <c r="AP4" s="102"/>
      <c r="AQ4" s="102"/>
      <c r="AR4" s="98" t="str">
        <f ca="1">$Z$4</f>
        <v>令和 7年 11月分</v>
      </c>
      <c r="BA4" s="98" t="str">
        <f ca="1">$Z$4</f>
        <v>令和 7年 11月分</v>
      </c>
      <c r="BD4" s="102"/>
      <c r="BE4" s="102"/>
      <c r="BF4" s="102"/>
      <c r="BG4" s="102"/>
      <c r="BH4" s="102"/>
      <c r="BI4" s="102"/>
      <c r="BJ4" s="98" t="str">
        <f ca="1">$Z$4</f>
        <v>令和 7年 11月分</v>
      </c>
      <c r="BS4" s="98" t="str">
        <f ca="1">$Z$4</f>
        <v>令和 7年 11月分</v>
      </c>
      <c r="BV4" s="102"/>
      <c r="BW4" s="102"/>
      <c r="BX4" s="102"/>
      <c r="BY4" s="102"/>
      <c r="BZ4" s="102"/>
      <c r="CA4" s="102"/>
      <c r="CB4" s="98" t="str">
        <f ca="1">$Z$4</f>
        <v>令和 7年 11月分</v>
      </c>
      <c r="CK4" s="98" t="str">
        <f ca="1">$Z$4</f>
        <v>令和 7年 11月分</v>
      </c>
      <c r="CN4" s="102"/>
      <c r="CO4" s="102"/>
      <c r="CP4" s="102"/>
      <c r="CQ4" s="102"/>
      <c r="CR4" s="102"/>
      <c r="CS4" s="102"/>
      <c r="CT4" s="98" t="str">
        <f ca="1">$Z$4</f>
        <v>令和 7年 11月分</v>
      </c>
    </row>
    <row r="5" spans="1:98" ht="34.5" customHeight="1" x14ac:dyDescent="0.25">
      <c r="B5" s="409" t="s">
        <v>355</v>
      </c>
      <c r="C5" s="410"/>
      <c r="D5" s="42" t="str">
        <f>証票番号</f>
        <v>(例)98765</v>
      </c>
      <c r="E5" s="41" t="s">
        <v>356</v>
      </c>
      <c r="F5" s="406" t="str">
        <f>施設_名称1&amp;施設_名称2</f>
        <v>（例）ホテル大阪府庁</v>
      </c>
      <c r="G5" s="407"/>
      <c r="H5" s="408"/>
      <c r="K5" s="409" t="s">
        <v>355</v>
      </c>
      <c r="L5" s="410"/>
      <c r="M5" s="42" t="str">
        <f>証票番号</f>
        <v>(例)98765</v>
      </c>
      <c r="N5" s="41" t="s">
        <v>356</v>
      </c>
      <c r="O5" s="406" t="str">
        <f>施設_名称1&amp;施設_名称2</f>
        <v>（例）ホテル大阪府庁</v>
      </c>
      <c r="P5" s="407"/>
      <c r="Q5" s="408"/>
      <c r="T5" s="409" t="s">
        <v>355</v>
      </c>
      <c r="U5" s="410"/>
      <c r="V5" s="42" t="str">
        <f>証票番号</f>
        <v>(例)98765</v>
      </c>
      <c r="W5" s="41" t="s">
        <v>356</v>
      </c>
      <c r="X5" s="406" t="str">
        <f>施設_名称1&amp;施設_名称2</f>
        <v>（例）ホテル大阪府庁</v>
      </c>
      <c r="Y5" s="407"/>
      <c r="Z5" s="408"/>
      <c r="AC5" s="99" t="s">
        <v>373</v>
      </c>
      <c r="AD5" s="398" t="str">
        <f>$X$5</f>
        <v>（例）ホテル大阪府庁</v>
      </c>
      <c r="AE5" s="399"/>
      <c r="AF5" s="400"/>
      <c r="AG5" s="400"/>
      <c r="AH5" s="400"/>
      <c r="AI5" s="401"/>
      <c r="AL5" s="99" t="s">
        <v>373</v>
      </c>
      <c r="AM5" s="398" t="str">
        <f>$X$5</f>
        <v>（例）ホテル大阪府庁</v>
      </c>
      <c r="AN5" s="399"/>
      <c r="AO5" s="400"/>
      <c r="AP5" s="400"/>
      <c r="AQ5" s="400"/>
      <c r="AR5" s="401"/>
      <c r="AU5" s="99" t="s">
        <v>373</v>
      </c>
      <c r="AV5" s="398" t="str">
        <f>$X$5</f>
        <v>（例）ホテル大阪府庁</v>
      </c>
      <c r="AW5" s="399"/>
      <c r="AX5" s="400"/>
      <c r="AY5" s="400"/>
      <c r="AZ5" s="400"/>
      <c r="BA5" s="401"/>
      <c r="BD5" s="99" t="s">
        <v>373</v>
      </c>
      <c r="BE5" s="398" t="str">
        <f>$X$5</f>
        <v>（例）ホテル大阪府庁</v>
      </c>
      <c r="BF5" s="399"/>
      <c r="BG5" s="400"/>
      <c r="BH5" s="400"/>
      <c r="BI5" s="400"/>
      <c r="BJ5" s="401"/>
      <c r="BM5" s="99" t="s">
        <v>373</v>
      </c>
      <c r="BN5" s="398" t="str">
        <f>$X$5</f>
        <v>（例）ホテル大阪府庁</v>
      </c>
      <c r="BO5" s="399"/>
      <c r="BP5" s="400"/>
      <c r="BQ5" s="400"/>
      <c r="BR5" s="400"/>
      <c r="BS5" s="401"/>
      <c r="BV5" s="99" t="s">
        <v>373</v>
      </c>
      <c r="BW5" s="398" t="str">
        <f>$X$5</f>
        <v>（例）ホテル大阪府庁</v>
      </c>
      <c r="BX5" s="399"/>
      <c r="BY5" s="400"/>
      <c r="BZ5" s="400"/>
      <c r="CA5" s="400"/>
      <c r="CB5" s="401"/>
      <c r="CE5" s="99" t="s">
        <v>373</v>
      </c>
      <c r="CF5" s="398" t="str">
        <f>$X$5</f>
        <v>（例）ホテル大阪府庁</v>
      </c>
      <c r="CG5" s="399"/>
      <c r="CH5" s="400"/>
      <c r="CI5" s="400"/>
      <c r="CJ5" s="400"/>
      <c r="CK5" s="401"/>
      <c r="CN5" s="99" t="s">
        <v>373</v>
      </c>
      <c r="CO5" s="398" t="str">
        <f>$X$5</f>
        <v>（例）ホテル大阪府庁</v>
      </c>
      <c r="CP5" s="399"/>
      <c r="CQ5" s="400"/>
      <c r="CR5" s="400"/>
      <c r="CS5" s="400"/>
      <c r="CT5" s="401"/>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402" t="s">
        <v>374</v>
      </c>
      <c r="AD7" s="403"/>
      <c r="AE7" s="404" t="str" cm="1">
        <f t="array" aca="1" ref="AE7" ca="1">IF(INDIRECT("部屋別名称_"&amp;AC1)="","",INDIRECT("部屋別名称_"&amp;AC1))</f>
        <v/>
      </c>
      <c r="AF7" s="404"/>
      <c r="AG7" s="404"/>
      <c r="AH7" s="404"/>
      <c r="AI7" s="405"/>
      <c r="AJ7" s="102"/>
      <c r="AK7" s="102"/>
      <c r="AL7" s="402" t="s">
        <v>374</v>
      </c>
      <c r="AM7" s="403"/>
      <c r="AN7" s="404" t="str" cm="1">
        <f t="array" aca="1" ref="AN7" ca="1">IF(INDIRECT("部屋別名称_"&amp;AL1)="","",INDIRECT("部屋別名称_"&amp;AL1))</f>
        <v/>
      </c>
      <c r="AO7" s="404"/>
      <c r="AP7" s="404"/>
      <c r="AQ7" s="404"/>
      <c r="AR7" s="405"/>
      <c r="AU7" s="402" t="s">
        <v>374</v>
      </c>
      <c r="AV7" s="403"/>
      <c r="AW7" s="404" t="str" cm="1">
        <f t="array" aca="1" ref="AW7" ca="1">IF(INDIRECT("部屋別名称_"&amp;AU1)="","",INDIRECT("部屋別名称_"&amp;AU1))</f>
        <v/>
      </c>
      <c r="AX7" s="404"/>
      <c r="AY7" s="404"/>
      <c r="AZ7" s="404"/>
      <c r="BA7" s="405"/>
      <c r="BB7" s="102"/>
      <c r="BC7" s="102"/>
      <c r="BD7" s="402" t="s">
        <v>374</v>
      </c>
      <c r="BE7" s="403"/>
      <c r="BF7" s="404" t="str" cm="1">
        <f t="array" aca="1" ref="BF7" ca="1">IF(INDIRECT("部屋別名称_"&amp;BD1)="","",INDIRECT("部屋別名称_"&amp;BD1))</f>
        <v/>
      </c>
      <c r="BG7" s="404"/>
      <c r="BH7" s="404"/>
      <c r="BI7" s="404"/>
      <c r="BJ7" s="405"/>
      <c r="BM7" s="402" t="s">
        <v>374</v>
      </c>
      <c r="BN7" s="403"/>
      <c r="BO7" s="404" t="str" cm="1">
        <f t="array" aca="1" ref="BO7" ca="1">IF(INDIRECT("部屋別名称_"&amp;BM1)="","",INDIRECT("部屋別名称_"&amp;BM1))</f>
        <v/>
      </c>
      <c r="BP7" s="404"/>
      <c r="BQ7" s="404"/>
      <c r="BR7" s="404"/>
      <c r="BS7" s="405"/>
      <c r="BT7" s="102"/>
      <c r="BU7" s="102"/>
      <c r="BV7" s="402" t="s">
        <v>374</v>
      </c>
      <c r="BW7" s="403"/>
      <c r="BX7" s="404" t="str" cm="1">
        <f t="array" aca="1" ref="BX7" ca="1">IF(INDIRECT("部屋別名称_"&amp;BV1)="","",INDIRECT("部屋別名称_"&amp;BV1))</f>
        <v/>
      </c>
      <c r="BY7" s="404"/>
      <c r="BZ7" s="404"/>
      <c r="CA7" s="404"/>
      <c r="CB7" s="405"/>
      <c r="CE7" s="402" t="s">
        <v>374</v>
      </c>
      <c r="CF7" s="403"/>
      <c r="CG7" s="404" t="str" cm="1">
        <f t="array" aca="1" ref="CG7" ca="1">IF(INDIRECT("部屋別名称_"&amp;CE1)="","",INDIRECT("部屋別名称_"&amp;CE1))</f>
        <v/>
      </c>
      <c r="CH7" s="404"/>
      <c r="CI7" s="404"/>
      <c r="CJ7" s="404"/>
      <c r="CK7" s="405"/>
      <c r="CL7" s="102"/>
      <c r="CM7" s="102"/>
      <c r="CN7" s="402" t="s">
        <v>374</v>
      </c>
      <c r="CO7" s="403"/>
      <c r="CP7" s="404" t="str" cm="1">
        <f t="array" aca="1" ref="CP7" ca="1">IF(INDIRECT("部屋別名称_"&amp;CN1)="","",INDIRECT("部屋別名称_"&amp;CN1))</f>
        <v/>
      </c>
      <c r="CQ7" s="404"/>
      <c r="CR7" s="404"/>
      <c r="CS7" s="404"/>
      <c r="CT7" s="405"/>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45962</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45962</v>
      </c>
      <c r="L9" s="80"/>
      <c r="M9" s="81"/>
      <c r="N9" s="81"/>
      <c r="O9" s="82" t="str">
        <f ca="1">IF($K9="　","",IF(COUNT(L9:N9)=0,"-",SUM(L9:N9)))</f>
        <v>-</v>
      </c>
      <c r="P9" s="80"/>
      <c r="Q9" s="83" t="str">
        <f t="shared" ref="Q9:Q39" ca="1" si="3">IF($K9="　","",IF(COUNT(O9:P9)=0,"-",SUM(O9:P9)))</f>
        <v>-</v>
      </c>
      <c r="T9" s="76">
        <f t="shared" ref="T9:T39" ca="1" si="4">$B9</f>
        <v>45962</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45962</v>
      </c>
      <c r="AD9" s="110"/>
      <c r="AE9" s="111"/>
      <c r="AF9" s="112"/>
      <c r="AG9" s="113" t="str">
        <f ca="1">IF(AC9="　","",IF(COUNT(AD9:AF9)=0,"- ",SUM(AD9:AF9)))</f>
        <v xml:space="preserve">- </v>
      </c>
      <c r="AH9" s="114"/>
      <c r="AI9" s="115" t="str">
        <f ca="1">IF(AC9="　","",IF(COUNT(AG9:AH9)=0,"- ",SUM(AG9:AH9)))</f>
        <v xml:space="preserve">- </v>
      </c>
      <c r="AJ9" s="102"/>
      <c r="AK9" s="102"/>
      <c r="AL9" s="109">
        <f t="shared" ref="AL9:AL39" ca="1" si="8">$B9</f>
        <v>45962</v>
      </c>
      <c r="AM9" s="110"/>
      <c r="AN9" s="111"/>
      <c r="AO9" s="112"/>
      <c r="AP9" s="113" t="str">
        <f ca="1">IF(AL9="　","",IF(COUNT(AM9:AO9)=0,"- ",SUM(AM9:AO9)))</f>
        <v xml:space="preserve">- </v>
      </c>
      <c r="AQ9" s="114"/>
      <c r="AR9" s="115" t="str">
        <f ca="1">IF(AL9="　","",IF(COUNT(AP9:AQ9)=0,"- ",SUM(AP9:AQ9)))</f>
        <v xml:space="preserve">- </v>
      </c>
      <c r="AU9" s="109">
        <f ca="1">$B9</f>
        <v>45962</v>
      </c>
      <c r="AV9" s="110"/>
      <c r="AW9" s="111"/>
      <c r="AX9" s="112"/>
      <c r="AY9" s="113" t="str">
        <f ca="1">IF(AU9="　","",IF(COUNT(AV9:AX9)=0,"- ",SUM(AV9:AX9)))</f>
        <v xml:space="preserve">- </v>
      </c>
      <c r="AZ9" s="114"/>
      <c r="BA9" s="115" t="str">
        <f ca="1">IF(AU9="　","",IF(COUNT(AY9:AZ9)=0,"- ",SUM(AY9:AZ9)))</f>
        <v xml:space="preserve">- </v>
      </c>
      <c r="BB9" s="102"/>
      <c r="BC9" s="102"/>
      <c r="BD9" s="109">
        <f t="shared" ref="BD9:BD39" ca="1" si="9">$B9</f>
        <v>45962</v>
      </c>
      <c r="BE9" s="110"/>
      <c r="BF9" s="111"/>
      <c r="BG9" s="112"/>
      <c r="BH9" s="113" t="str">
        <f ca="1">IF(BD9="　","",IF(COUNT(BE9:BG9)=0,"- ",SUM(BE9:BG9)))</f>
        <v xml:space="preserve">- </v>
      </c>
      <c r="BI9" s="114"/>
      <c r="BJ9" s="115" t="str">
        <f ca="1">IF(BD9="　","",IF(COUNT(BH9:BI9)=0,"- ",SUM(BH9:BI9)))</f>
        <v xml:space="preserve">- </v>
      </c>
      <c r="BM9" s="109">
        <f ca="1">$B9</f>
        <v>45962</v>
      </c>
      <c r="BN9" s="110"/>
      <c r="BO9" s="111"/>
      <c r="BP9" s="112"/>
      <c r="BQ9" s="113" t="str">
        <f ca="1">IF(BM9="　","",IF(COUNT(BN9:BP9)=0,"- ",SUM(BN9:BP9)))</f>
        <v xml:space="preserve">- </v>
      </c>
      <c r="BR9" s="114"/>
      <c r="BS9" s="115" t="str">
        <f ca="1">IF(BM9="　","",IF(COUNT(BQ9:BR9)=0,"- ",SUM(BQ9:BR9)))</f>
        <v xml:space="preserve">- </v>
      </c>
      <c r="BT9" s="102"/>
      <c r="BU9" s="102"/>
      <c r="BV9" s="109">
        <f t="shared" ref="BV9:BV39" ca="1" si="10">$B9</f>
        <v>45962</v>
      </c>
      <c r="BW9" s="110"/>
      <c r="BX9" s="111"/>
      <c r="BY9" s="112"/>
      <c r="BZ9" s="113" t="str">
        <f ca="1">IF(BV9="　","",IF(COUNT(BW9:BY9)=0,"- ",SUM(BW9:BY9)))</f>
        <v xml:space="preserve">- </v>
      </c>
      <c r="CA9" s="114"/>
      <c r="CB9" s="115" t="str">
        <f ca="1">IF(BV9="　","",IF(COUNT(BZ9:CA9)=0,"- ",SUM(BZ9:CA9)))</f>
        <v xml:space="preserve">- </v>
      </c>
      <c r="CE9" s="109">
        <f ca="1">$B9</f>
        <v>45962</v>
      </c>
      <c r="CF9" s="110"/>
      <c r="CG9" s="111"/>
      <c r="CH9" s="112"/>
      <c r="CI9" s="113" t="str">
        <f ca="1">IF(CE9="　","",IF(COUNT(CF9:CH9)=0,"- ",SUM(CF9:CH9)))</f>
        <v xml:space="preserve">- </v>
      </c>
      <c r="CJ9" s="114"/>
      <c r="CK9" s="115" t="str">
        <f ca="1">IF(CE9="　","",IF(COUNT(CI9:CJ9)=0,"- ",SUM(CI9:CJ9)))</f>
        <v xml:space="preserve">- </v>
      </c>
      <c r="CL9" s="102"/>
      <c r="CM9" s="102"/>
      <c r="CN9" s="109">
        <f t="shared" ref="CN9:CN39" ca="1" si="11">$B9</f>
        <v>45962</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45963</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45963</v>
      </c>
      <c r="L10" s="84"/>
      <c r="M10" s="85"/>
      <c r="N10" s="85"/>
      <c r="O10" s="86" t="str">
        <f t="shared" ref="O10:O39" ca="1" si="13">IF($K10="　","",IF(COUNT(L10:N10)=0,"-",SUM(L10:N10)))</f>
        <v>-</v>
      </c>
      <c r="P10" s="84"/>
      <c r="Q10" s="87" t="str">
        <f t="shared" ca="1" si="3"/>
        <v>-</v>
      </c>
      <c r="T10" s="77">
        <f t="shared" ca="1" si="4"/>
        <v>45963</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45963</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45963</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45963</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45963</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45963</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45963</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45963</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45963</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45964</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45964</v>
      </c>
      <c r="L11" s="88"/>
      <c r="M11" s="89"/>
      <c r="N11" s="89"/>
      <c r="O11" s="90" t="str">
        <f t="shared" ca="1" si="13"/>
        <v>-</v>
      </c>
      <c r="P11" s="88"/>
      <c r="Q11" s="91" t="str">
        <f t="shared" ca="1" si="3"/>
        <v>-</v>
      </c>
      <c r="T11" s="78">
        <f t="shared" ca="1" si="4"/>
        <v>45964</v>
      </c>
      <c r="U11" s="90" t="str">
        <f t="shared" ca="1" si="14"/>
        <v>-</v>
      </c>
      <c r="V11" s="141" t="str">
        <f t="shared" ca="1" si="5"/>
        <v>-</v>
      </c>
      <c r="W11" s="141" t="str">
        <f t="shared" ca="1" si="5"/>
        <v>-</v>
      </c>
      <c r="X11" s="90" t="str">
        <f t="shared" ca="1" si="15"/>
        <v>-</v>
      </c>
      <c r="Y11" s="90" t="str">
        <f t="shared" ca="1" si="6"/>
        <v>-</v>
      </c>
      <c r="Z11" s="91" t="str">
        <f t="shared" ca="1" si="7"/>
        <v>-</v>
      </c>
      <c r="AC11" s="122">
        <f t="shared" ca="1" si="16"/>
        <v>45964</v>
      </c>
      <c r="AD11" s="123"/>
      <c r="AE11" s="124"/>
      <c r="AF11" s="125"/>
      <c r="AG11" s="115" t="str">
        <f t="shared" ca="1" si="17"/>
        <v xml:space="preserve">- </v>
      </c>
      <c r="AH11" s="126"/>
      <c r="AI11" s="115" t="str">
        <f t="shared" ca="1" si="18"/>
        <v xml:space="preserve">- </v>
      </c>
      <c r="AJ11" s="102"/>
      <c r="AK11" s="102"/>
      <c r="AL11" s="122">
        <f t="shared" ca="1" si="8"/>
        <v>45964</v>
      </c>
      <c r="AM11" s="123"/>
      <c r="AN11" s="124"/>
      <c r="AO11" s="125"/>
      <c r="AP11" s="115" t="str">
        <f t="shared" ca="1" si="19"/>
        <v xml:space="preserve">- </v>
      </c>
      <c r="AQ11" s="126"/>
      <c r="AR11" s="115" t="str">
        <f t="shared" ca="1" si="20"/>
        <v xml:space="preserve">- </v>
      </c>
      <c r="AU11" s="122">
        <f t="shared" ca="1" si="21"/>
        <v>45964</v>
      </c>
      <c r="AV11" s="123"/>
      <c r="AW11" s="124"/>
      <c r="AX11" s="125"/>
      <c r="AY11" s="115" t="str">
        <f t="shared" ca="1" si="22"/>
        <v xml:space="preserve">- </v>
      </c>
      <c r="AZ11" s="126"/>
      <c r="BA11" s="115" t="str">
        <f t="shared" ca="1" si="23"/>
        <v xml:space="preserve">- </v>
      </c>
      <c r="BB11" s="102"/>
      <c r="BC11" s="102"/>
      <c r="BD11" s="122">
        <f t="shared" ca="1" si="9"/>
        <v>45964</v>
      </c>
      <c r="BE11" s="123"/>
      <c r="BF11" s="124"/>
      <c r="BG11" s="125"/>
      <c r="BH11" s="115" t="str">
        <f t="shared" ca="1" si="24"/>
        <v xml:space="preserve">- </v>
      </c>
      <c r="BI11" s="126"/>
      <c r="BJ11" s="115" t="str">
        <f t="shared" ca="1" si="25"/>
        <v xml:space="preserve">- </v>
      </c>
      <c r="BM11" s="122">
        <f t="shared" ca="1" si="26"/>
        <v>45964</v>
      </c>
      <c r="BN11" s="123"/>
      <c r="BO11" s="124"/>
      <c r="BP11" s="125"/>
      <c r="BQ11" s="115" t="str">
        <f t="shared" ca="1" si="27"/>
        <v xml:space="preserve">- </v>
      </c>
      <c r="BR11" s="126"/>
      <c r="BS11" s="115" t="str">
        <f t="shared" ca="1" si="28"/>
        <v xml:space="preserve">- </v>
      </c>
      <c r="BT11" s="102"/>
      <c r="BU11" s="102"/>
      <c r="BV11" s="122">
        <f t="shared" ca="1" si="10"/>
        <v>45964</v>
      </c>
      <c r="BW11" s="123"/>
      <c r="BX11" s="124"/>
      <c r="BY11" s="125"/>
      <c r="BZ11" s="115" t="str">
        <f t="shared" ca="1" si="29"/>
        <v xml:space="preserve">- </v>
      </c>
      <c r="CA11" s="126"/>
      <c r="CB11" s="115" t="str">
        <f t="shared" ca="1" si="30"/>
        <v xml:space="preserve">- </v>
      </c>
      <c r="CE11" s="122">
        <f t="shared" ca="1" si="31"/>
        <v>45964</v>
      </c>
      <c r="CF11" s="123"/>
      <c r="CG11" s="124"/>
      <c r="CH11" s="125"/>
      <c r="CI11" s="115" t="str">
        <f t="shared" ca="1" si="32"/>
        <v xml:space="preserve">- </v>
      </c>
      <c r="CJ11" s="126"/>
      <c r="CK11" s="115" t="str">
        <f t="shared" ca="1" si="33"/>
        <v xml:space="preserve">- </v>
      </c>
      <c r="CL11" s="102"/>
      <c r="CM11" s="102"/>
      <c r="CN11" s="122">
        <f t="shared" ca="1" si="11"/>
        <v>45964</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45965</v>
      </c>
      <c r="C12" s="59" t="str">
        <f t="shared" ca="1" si="12"/>
        <v>-</v>
      </c>
      <c r="D12" s="60" t="str">
        <f t="shared" ca="1" si="0"/>
        <v>-</v>
      </c>
      <c r="E12" s="61" t="str">
        <f t="shared" ca="1" si="0"/>
        <v>-</v>
      </c>
      <c r="F12" s="62" t="str">
        <f t="shared" ca="1" si="37"/>
        <v>-</v>
      </c>
      <c r="G12" s="62" t="str">
        <f t="shared" ca="1" si="1"/>
        <v>-</v>
      </c>
      <c r="H12" s="63" t="str">
        <f t="shared" ca="1" si="38"/>
        <v>-</v>
      </c>
      <c r="K12" s="77">
        <f t="shared" ca="1" si="2"/>
        <v>45965</v>
      </c>
      <c r="L12" s="84"/>
      <c r="M12" s="85"/>
      <c r="N12" s="85"/>
      <c r="O12" s="86" t="str">
        <f t="shared" ca="1" si="13"/>
        <v>-</v>
      </c>
      <c r="P12" s="84"/>
      <c r="Q12" s="87" t="str">
        <f t="shared" ca="1" si="3"/>
        <v>-</v>
      </c>
      <c r="T12" s="77">
        <f t="shared" ca="1" si="4"/>
        <v>45965</v>
      </c>
      <c r="U12" s="86" t="str">
        <f t="shared" ca="1" si="14"/>
        <v>-</v>
      </c>
      <c r="V12" s="140" t="str">
        <f t="shared" ca="1" si="5"/>
        <v>-</v>
      </c>
      <c r="W12" s="140" t="str">
        <f t="shared" ca="1" si="5"/>
        <v>-</v>
      </c>
      <c r="X12" s="86" t="str">
        <f t="shared" ca="1" si="15"/>
        <v>-</v>
      </c>
      <c r="Y12" s="86" t="str">
        <f t="shared" ca="1" si="6"/>
        <v>-</v>
      </c>
      <c r="Z12" s="87" t="str">
        <f t="shared" ca="1" si="7"/>
        <v>-</v>
      </c>
      <c r="AC12" s="116">
        <f t="shared" ca="1" si="16"/>
        <v>45965</v>
      </c>
      <c r="AD12" s="117"/>
      <c r="AE12" s="118"/>
      <c r="AF12" s="119"/>
      <c r="AG12" s="120" t="str">
        <f t="shared" ca="1" si="17"/>
        <v xml:space="preserve">- </v>
      </c>
      <c r="AH12" s="121"/>
      <c r="AI12" s="120" t="str">
        <f t="shared" ca="1" si="18"/>
        <v xml:space="preserve">- </v>
      </c>
      <c r="AJ12" s="102"/>
      <c r="AK12" s="102"/>
      <c r="AL12" s="116">
        <f t="shared" ca="1" si="8"/>
        <v>45965</v>
      </c>
      <c r="AM12" s="117"/>
      <c r="AN12" s="118"/>
      <c r="AO12" s="119"/>
      <c r="AP12" s="120" t="str">
        <f t="shared" ca="1" si="19"/>
        <v xml:space="preserve">- </v>
      </c>
      <c r="AQ12" s="121"/>
      <c r="AR12" s="120" t="str">
        <f t="shared" ca="1" si="20"/>
        <v xml:space="preserve">- </v>
      </c>
      <c r="AU12" s="116">
        <f t="shared" ca="1" si="21"/>
        <v>45965</v>
      </c>
      <c r="AV12" s="117"/>
      <c r="AW12" s="118"/>
      <c r="AX12" s="119"/>
      <c r="AY12" s="120" t="str">
        <f t="shared" ca="1" si="22"/>
        <v xml:space="preserve">- </v>
      </c>
      <c r="AZ12" s="121"/>
      <c r="BA12" s="120" t="str">
        <f t="shared" ca="1" si="23"/>
        <v xml:space="preserve">- </v>
      </c>
      <c r="BB12" s="102"/>
      <c r="BC12" s="102"/>
      <c r="BD12" s="116">
        <f t="shared" ca="1" si="9"/>
        <v>45965</v>
      </c>
      <c r="BE12" s="117"/>
      <c r="BF12" s="118"/>
      <c r="BG12" s="119"/>
      <c r="BH12" s="120" t="str">
        <f t="shared" ca="1" si="24"/>
        <v xml:space="preserve">- </v>
      </c>
      <c r="BI12" s="121"/>
      <c r="BJ12" s="120" t="str">
        <f t="shared" ca="1" si="25"/>
        <v xml:space="preserve">- </v>
      </c>
      <c r="BM12" s="116">
        <f t="shared" ca="1" si="26"/>
        <v>45965</v>
      </c>
      <c r="BN12" s="117"/>
      <c r="BO12" s="118"/>
      <c r="BP12" s="119"/>
      <c r="BQ12" s="120" t="str">
        <f t="shared" ca="1" si="27"/>
        <v xml:space="preserve">- </v>
      </c>
      <c r="BR12" s="121"/>
      <c r="BS12" s="120" t="str">
        <f t="shared" ca="1" si="28"/>
        <v xml:space="preserve">- </v>
      </c>
      <c r="BT12" s="102"/>
      <c r="BU12" s="102"/>
      <c r="BV12" s="116">
        <f t="shared" ca="1" si="10"/>
        <v>45965</v>
      </c>
      <c r="BW12" s="117"/>
      <c r="BX12" s="118"/>
      <c r="BY12" s="119"/>
      <c r="BZ12" s="120" t="str">
        <f t="shared" ca="1" si="29"/>
        <v xml:space="preserve">- </v>
      </c>
      <c r="CA12" s="121"/>
      <c r="CB12" s="120" t="str">
        <f t="shared" ca="1" si="30"/>
        <v xml:space="preserve">- </v>
      </c>
      <c r="CE12" s="116">
        <f t="shared" ca="1" si="31"/>
        <v>45965</v>
      </c>
      <c r="CF12" s="117"/>
      <c r="CG12" s="118"/>
      <c r="CH12" s="119"/>
      <c r="CI12" s="120" t="str">
        <f t="shared" ca="1" si="32"/>
        <v xml:space="preserve">- </v>
      </c>
      <c r="CJ12" s="121"/>
      <c r="CK12" s="120" t="str">
        <f t="shared" ca="1" si="33"/>
        <v xml:space="preserve">- </v>
      </c>
      <c r="CL12" s="102"/>
      <c r="CM12" s="102"/>
      <c r="CN12" s="116">
        <f t="shared" ca="1" si="11"/>
        <v>45965</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45966</v>
      </c>
      <c r="C13" s="59" t="str">
        <f t="shared" ca="1" si="12"/>
        <v>-</v>
      </c>
      <c r="D13" s="60" t="str">
        <f t="shared" ca="1" si="0"/>
        <v>-</v>
      </c>
      <c r="E13" s="61" t="str">
        <f t="shared" ca="1" si="0"/>
        <v>-</v>
      </c>
      <c r="F13" s="62" t="str">
        <f t="shared" ca="1" si="37"/>
        <v>-</v>
      </c>
      <c r="G13" s="62" t="str">
        <f t="shared" ca="1" si="1"/>
        <v>-</v>
      </c>
      <c r="H13" s="63" t="str">
        <f t="shared" ca="1" si="38"/>
        <v>-</v>
      </c>
      <c r="K13" s="78">
        <f t="shared" ca="1" si="2"/>
        <v>45966</v>
      </c>
      <c r="L13" s="88"/>
      <c r="M13" s="89"/>
      <c r="N13" s="89"/>
      <c r="O13" s="90" t="str">
        <f t="shared" ca="1" si="13"/>
        <v>-</v>
      </c>
      <c r="P13" s="88"/>
      <c r="Q13" s="91" t="str">
        <f t="shared" ca="1" si="3"/>
        <v>-</v>
      </c>
      <c r="T13" s="78">
        <f t="shared" ca="1" si="4"/>
        <v>45966</v>
      </c>
      <c r="U13" s="90" t="str">
        <f t="shared" ca="1" si="14"/>
        <v>-</v>
      </c>
      <c r="V13" s="141" t="str">
        <f t="shared" ca="1" si="5"/>
        <v>-</v>
      </c>
      <c r="W13" s="141" t="str">
        <f t="shared" ca="1" si="5"/>
        <v>-</v>
      </c>
      <c r="X13" s="90" t="str">
        <f t="shared" ca="1" si="15"/>
        <v>-</v>
      </c>
      <c r="Y13" s="90" t="str">
        <f t="shared" ca="1" si="6"/>
        <v>-</v>
      </c>
      <c r="Z13" s="91" t="str">
        <f t="shared" ca="1" si="7"/>
        <v>-</v>
      </c>
      <c r="AC13" s="122">
        <f t="shared" ca="1" si="16"/>
        <v>45966</v>
      </c>
      <c r="AD13" s="123"/>
      <c r="AE13" s="124"/>
      <c r="AF13" s="125"/>
      <c r="AG13" s="115" t="str">
        <f t="shared" ca="1" si="17"/>
        <v xml:space="preserve">- </v>
      </c>
      <c r="AH13" s="126"/>
      <c r="AI13" s="115" t="str">
        <f t="shared" ca="1" si="18"/>
        <v xml:space="preserve">- </v>
      </c>
      <c r="AJ13" s="102"/>
      <c r="AK13" s="102"/>
      <c r="AL13" s="122">
        <f t="shared" ca="1" si="8"/>
        <v>45966</v>
      </c>
      <c r="AM13" s="123"/>
      <c r="AN13" s="124"/>
      <c r="AO13" s="125"/>
      <c r="AP13" s="115" t="str">
        <f t="shared" ca="1" si="19"/>
        <v xml:space="preserve">- </v>
      </c>
      <c r="AQ13" s="126"/>
      <c r="AR13" s="115" t="str">
        <f t="shared" ca="1" si="20"/>
        <v xml:space="preserve">- </v>
      </c>
      <c r="AU13" s="122">
        <f t="shared" ca="1" si="21"/>
        <v>45966</v>
      </c>
      <c r="AV13" s="123"/>
      <c r="AW13" s="124"/>
      <c r="AX13" s="125"/>
      <c r="AY13" s="115" t="str">
        <f t="shared" ca="1" si="22"/>
        <v xml:space="preserve">- </v>
      </c>
      <c r="AZ13" s="126"/>
      <c r="BA13" s="115" t="str">
        <f t="shared" ca="1" si="23"/>
        <v xml:space="preserve">- </v>
      </c>
      <c r="BB13" s="102"/>
      <c r="BC13" s="102"/>
      <c r="BD13" s="122">
        <f t="shared" ca="1" si="9"/>
        <v>45966</v>
      </c>
      <c r="BE13" s="123"/>
      <c r="BF13" s="124"/>
      <c r="BG13" s="125"/>
      <c r="BH13" s="115" t="str">
        <f t="shared" ca="1" si="24"/>
        <v xml:space="preserve">- </v>
      </c>
      <c r="BI13" s="126"/>
      <c r="BJ13" s="115" t="str">
        <f t="shared" ca="1" si="25"/>
        <v xml:space="preserve">- </v>
      </c>
      <c r="BM13" s="122">
        <f t="shared" ca="1" si="26"/>
        <v>45966</v>
      </c>
      <c r="BN13" s="123"/>
      <c r="BO13" s="124"/>
      <c r="BP13" s="125"/>
      <c r="BQ13" s="115" t="str">
        <f t="shared" ca="1" si="27"/>
        <v xml:space="preserve">- </v>
      </c>
      <c r="BR13" s="126"/>
      <c r="BS13" s="115" t="str">
        <f t="shared" ca="1" si="28"/>
        <v xml:space="preserve">- </v>
      </c>
      <c r="BT13" s="102"/>
      <c r="BU13" s="102"/>
      <c r="BV13" s="122">
        <f t="shared" ca="1" si="10"/>
        <v>45966</v>
      </c>
      <c r="BW13" s="123"/>
      <c r="BX13" s="124"/>
      <c r="BY13" s="125"/>
      <c r="BZ13" s="115" t="str">
        <f t="shared" ca="1" si="29"/>
        <v xml:space="preserve">- </v>
      </c>
      <c r="CA13" s="126"/>
      <c r="CB13" s="115" t="str">
        <f t="shared" ca="1" si="30"/>
        <v xml:space="preserve">- </v>
      </c>
      <c r="CE13" s="122">
        <f t="shared" ca="1" si="31"/>
        <v>45966</v>
      </c>
      <c r="CF13" s="123"/>
      <c r="CG13" s="124"/>
      <c r="CH13" s="125"/>
      <c r="CI13" s="115" t="str">
        <f t="shared" ca="1" si="32"/>
        <v xml:space="preserve">- </v>
      </c>
      <c r="CJ13" s="126"/>
      <c r="CK13" s="115" t="str">
        <f t="shared" ca="1" si="33"/>
        <v xml:space="preserve">- </v>
      </c>
      <c r="CL13" s="102"/>
      <c r="CM13" s="102"/>
      <c r="CN13" s="122">
        <f t="shared" ca="1" si="11"/>
        <v>45966</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45967</v>
      </c>
      <c r="C14" s="59" t="str">
        <f t="shared" ca="1" si="12"/>
        <v>-</v>
      </c>
      <c r="D14" s="60" t="str">
        <f t="shared" ca="1" si="0"/>
        <v>-</v>
      </c>
      <c r="E14" s="61" t="str">
        <f t="shared" ca="1" si="0"/>
        <v>-</v>
      </c>
      <c r="F14" s="62" t="str">
        <f t="shared" ca="1" si="37"/>
        <v>-</v>
      </c>
      <c r="G14" s="62" t="str">
        <f t="shared" ca="1" si="1"/>
        <v>-</v>
      </c>
      <c r="H14" s="63" t="str">
        <f t="shared" ca="1" si="38"/>
        <v>-</v>
      </c>
      <c r="K14" s="77">
        <f t="shared" ca="1" si="2"/>
        <v>45967</v>
      </c>
      <c r="L14" s="84"/>
      <c r="M14" s="85"/>
      <c r="N14" s="85"/>
      <c r="O14" s="86" t="str">
        <f t="shared" ca="1" si="13"/>
        <v>-</v>
      </c>
      <c r="P14" s="84"/>
      <c r="Q14" s="87" t="str">
        <f t="shared" ca="1" si="3"/>
        <v>-</v>
      </c>
      <c r="T14" s="77">
        <f t="shared" ca="1" si="4"/>
        <v>45967</v>
      </c>
      <c r="U14" s="86" t="str">
        <f t="shared" ca="1" si="14"/>
        <v>-</v>
      </c>
      <c r="V14" s="140" t="str">
        <f t="shared" ca="1" si="5"/>
        <v>-</v>
      </c>
      <c r="W14" s="140" t="str">
        <f t="shared" ca="1" si="5"/>
        <v>-</v>
      </c>
      <c r="X14" s="86" t="str">
        <f t="shared" ca="1" si="15"/>
        <v>-</v>
      </c>
      <c r="Y14" s="86" t="str">
        <f t="shared" ca="1" si="6"/>
        <v>-</v>
      </c>
      <c r="Z14" s="87" t="str">
        <f t="shared" ca="1" si="7"/>
        <v>-</v>
      </c>
      <c r="AC14" s="116">
        <f t="shared" ca="1" si="16"/>
        <v>45967</v>
      </c>
      <c r="AD14" s="117"/>
      <c r="AE14" s="118"/>
      <c r="AF14" s="119"/>
      <c r="AG14" s="120" t="str">
        <f t="shared" ca="1" si="17"/>
        <v xml:space="preserve">- </v>
      </c>
      <c r="AH14" s="121"/>
      <c r="AI14" s="120" t="str">
        <f t="shared" ca="1" si="18"/>
        <v xml:space="preserve">- </v>
      </c>
      <c r="AJ14" s="102"/>
      <c r="AK14" s="102"/>
      <c r="AL14" s="116">
        <f t="shared" ca="1" si="8"/>
        <v>45967</v>
      </c>
      <c r="AM14" s="117"/>
      <c r="AN14" s="118"/>
      <c r="AO14" s="119"/>
      <c r="AP14" s="120" t="str">
        <f t="shared" ca="1" si="19"/>
        <v xml:space="preserve">- </v>
      </c>
      <c r="AQ14" s="121"/>
      <c r="AR14" s="120" t="str">
        <f t="shared" ca="1" si="20"/>
        <v xml:space="preserve">- </v>
      </c>
      <c r="AU14" s="116">
        <f t="shared" ca="1" si="21"/>
        <v>45967</v>
      </c>
      <c r="AV14" s="117"/>
      <c r="AW14" s="118"/>
      <c r="AX14" s="119"/>
      <c r="AY14" s="120" t="str">
        <f t="shared" ca="1" si="22"/>
        <v xml:space="preserve">- </v>
      </c>
      <c r="AZ14" s="121"/>
      <c r="BA14" s="120" t="str">
        <f t="shared" ca="1" si="23"/>
        <v xml:space="preserve">- </v>
      </c>
      <c r="BB14" s="102"/>
      <c r="BC14" s="102"/>
      <c r="BD14" s="116">
        <f t="shared" ca="1" si="9"/>
        <v>45967</v>
      </c>
      <c r="BE14" s="117"/>
      <c r="BF14" s="118"/>
      <c r="BG14" s="119"/>
      <c r="BH14" s="120" t="str">
        <f t="shared" ca="1" si="24"/>
        <v xml:space="preserve">- </v>
      </c>
      <c r="BI14" s="121"/>
      <c r="BJ14" s="120" t="str">
        <f t="shared" ca="1" si="25"/>
        <v xml:space="preserve">- </v>
      </c>
      <c r="BM14" s="116">
        <f t="shared" ca="1" si="26"/>
        <v>45967</v>
      </c>
      <c r="BN14" s="117"/>
      <c r="BO14" s="118"/>
      <c r="BP14" s="119"/>
      <c r="BQ14" s="120" t="str">
        <f t="shared" ca="1" si="27"/>
        <v xml:space="preserve">- </v>
      </c>
      <c r="BR14" s="121"/>
      <c r="BS14" s="120" t="str">
        <f t="shared" ca="1" si="28"/>
        <v xml:space="preserve">- </v>
      </c>
      <c r="BT14" s="102"/>
      <c r="BU14" s="102"/>
      <c r="BV14" s="116">
        <f t="shared" ca="1" si="10"/>
        <v>45967</v>
      </c>
      <c r="BW14" s="117"/>
      <c r="BX14" s="118"/>
      <c r="BY14" s="119"/>
      <c r="BZ14" s="120" t="str">
        <f t="shared" ca="1" si="29"/>
        <v xml:space="preserve">- </v>
      </c>
      <c r="CA14" s="121"/>
      <c r="CB14" s="120" t="str">
        <f t="shared" ca="1" si="30"/>
        <v xml:space="preserve">- </v>
      </c>
      <c r="CE14" s="116">
        <f t="shared" ca="1" si="31"/>
        <v>45967</v>
      </c>
      <c r="CF14" s="117"/>
      <c r="CG14" s="118"/>
      <c r="CH14" s="119"/>
      <c r="CI14" s="120" t="str">
        <f t="shared" ca="1" si="32"/>
        <v xml:space="preserve">- </v>
      </c>
      <c r="CJ14" s="121"/>
      <c r="CK14" s="120" t="str">
        <f t="shared" ca="1" si="33"/>
        <v xml:space="preserve">- </v>
      </c>
      <c r="CL14" s="102"/>
      <c r="CM14" s="102"/>
      <c r="CN14" s="116">
        <f t="shared" ca="1" si="11"/>
        <v>45967</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45968</v>
      </c>
      <c r="C15" s="59" t="str">
        <f t="shared" ca="1" si="12"/>
        <v>-</v>
      </c>
      <c r="D15" s="60" t="str">
        <f t="shared" ca="1" si="0"/>
        <v>-</v>
      </c>
      <c r="E15" s="61" t="str">
        <f t="shared" ca="1" si="0"/>
        <v>-</v>
      </c>
      <c r="F15" s="62" t="str">
        <f t="shared" ca="1" si="37"/>
        <v>-</v>
      </c>
      <c r="G15" s="62" t="str">
        <f t="shared" ca="1" si="1"/>
        <v>-</v>
      </c>
      <c r="H15" s="63" t="str">
        <f t="shared" ca="1" si="38"/>
        <v>-</v>
      </c>
      <c r="K15" s="78">
        <f t="shared" ca="1" si="2"/>
        <v>45968</v>
      </c>
      <c r="L15" s="88"/>
      <c r="M15" s="89"/>
      <c r="N15" s="89"/>
      <c r="O15" s="90" t="str">
        <f t="shared" ca="1" si="13"/>
        <v>-</v>
      </c>
      <c r="P15" s="88"/>
      <c r="Q15" s="91" t="str">
        <f t="shared" ca="1" si="3"/>
        <v>-</v>
      </c>
      <c r="T15" s="78">
        <f t="shared" ca="1" si="4"/>
        <v>45968</v>
      </c>
      <c r="U15" s="90" t="str">
        <f t="shared" ca="1" si="14"/>
        <v>-</v>
      </c>
      <c r="V15" s="141" t="str">
        <f t="shared" ca="1" si="5"/>
        <v>-</v>
      </c>
      <c r="W15" s="141" t="str">
        <f t="shared" ca="1" si="5"/>
        <v>-</v>
      </c>
      <c r="X15" s="90" t="str">
        <f t="shared" ca="1" si="15"/>
        <v>-</v>
      </c>
      <c r="Y15" s="90" t="str">
        <f t="shared" ca="1" si="6"/>
        <v>-</v>
      </c>
      <c r="Z15" s="91" t="str">
        <f t="shared" ca="1" si="7"/>
        <v>-</v>
      </c>
      <c r="AC15" s="122">
        <f t="shared" ca="1" si="16"/>
        <v>45968</v>
      </c>
      <c r="AD15" s="123"/>
      <c r="AE15" s="124"/>
      <c r="AF15" s="125"/>
      <c r="AG15" s="115" t="str">
        <f t="shared" ca="1" si="17"/>
        <v xml:space="preserve">- </v>
      </c>
      <c r="AH15" s="126"/>
      <c r="AI15" s="115" t="str">
        <f t="shared" ca="1" si="18"/>
        <v xml:space="preserve">- </v>
      </c>
      <c r="AJ15" s="102"/>
      <c r="AK15" s="102"/>
      <c r="AL15" s="122">
        <f t="shared" ca="1" si="8"/>
        <v>45968</v>
      </c>
      <c r="AM15" s="123"/>
      <c r="AN15" s="124"/>
      <c r="AO15" s="125"/>
      <c r="AP15" s="115" t="str">
        <f t="shared" ca="1" si="19"/>
        <v xml:space="preserve">- </v>
      </c>
      <c r="AQ15" s="126"/>
      <c r="AR15" s="115" t="str">
        <f t="shared" ca="1" si="20"/>
        <v xml:space="preserve">- </v>
      </c>
      <c r="AU15" s="122">
        <f t="shared" ca="1" si="21"/>
        <v>45968</v>
      </c>
      <c r="AV15" s="123"/>
      <c r="AW15" s="124"/>
      <c r="AX15" s="125"/>
      <c r="AY15" s="115" t="str">
        <f t="shared" ca="1" si="22"/>
        <v xml:space="preserve">- </v>
      </c>
      <c r="AZ15" s="126"/>
      <c r="BA15" s="115" t="str">
        <f t="shared" ca="1" si="23"/>
        <v xml:space="preserve">- </v>
      </c>
      <c r="BB15" s="102"/>
      <c r="BC15" s="102"/>
      <c r="BD15" s="122">
        <f t="shared" ca="1" si="9"/>
        <v>45968</v>
      </c>
      <c r="BE15" s="123"/>
      <c r="BF15" s="124"/>
      <c r="BG15" s="125"/>
      <c r="BH15" s="115" t="str">
        <f t="shared" ca="1" si="24"/>
        <v xml:space="preserve">- </v>
      </c>
      <c r="BI15" s="126"/>
      <c r="BJ15" s="115" t="str">
        <f t="shared" ca="1" si="25"/>
        <v xml:space="preserve">- </v>
      </c>
      <c r="BM15" s="122">
        <f t="shared" ca="1" si="26"/>
        <v>45968</v>
      </c>
      <c r="BN15" s="123"/>
      <c r="BO15" s="124"/>
      <c r="BP15" s="125"/>
      <c r="BQ15" s="115" t="str">
        <f t="shared" ca="1" si="27"/>
        <v xml:space="preserve">- </v>
      </c>
      <c r="BR15" s="126"/>
      <c r="BS15" s="115" t="str">
        <f t="shared" ca="1" si="28"/>
        <v xml:space="preserve">- </v>
      </c>
      <c r="BT15" s="102"/>
      <c r="BU15" s="102"/>
      <c r="BV15" s="122">
        <f t="shared" ca="1" si="10"/>
        <v>45968</v>
      </c>
      <c r="BW15" s="123"/>
      <c r="BX15" s="124"/>
      <c r="BY15" s="125"/>
      <c r="BZ15" s="115" t="str">
        <f t="shared" ca="1" si="29"/>
        <v xml:space="preserve">- </v>
      </c>
      <c r="CA15" s="126"/>
      <c r="CB15" s="115" t="str">
        <f t="shared" ca="1" si="30"/>
        <v xml:space="preserve">- </v>
      </c>
      <c r="CE15" s="122">
        <f t="shared" ca="1" si="31"/>
        <v>45968</v>
      </c>
      <c r="CF15" s="123"/>
      <c r="CG15" s="124"/>
      <c r="CH15" s="125"/>
      <c r="CI15" s="115" t="str">
        <f t="shared" ca="1" si="32"/>
        <v xml:space="preserve">- </v>
      </c>
      <c r="CJ15" s="126"/>
      <c r="CK15" s="115" t="str">
        <f t="shared" ca="1" si="33"/>
        <v xml:space="preserve">- </v>
      </c>
      <c r="CL15" s="102"/>
      <c r="CM15" s="102"/>
      <c r="CN15" s="122">
        <f t="shared" ca="1" si="11"/>
        <v>45968</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45969</v>
      </c>
      <c r="C16" s="59" t="str">
        <f t="shared" ca="1" si="12"/>
        <v>-</v>
      </c>
      <c r="D16" s="60" t="str">
        <f t="shared" ca="1" si="0"/>
        <v>-</v>
      </c>
      <c r="E16" s="61" t="str">
        <f t="shared" ca="1" si="0"/>
        <v>-</v>
      </c>
      <c r="F16" s="62" t="str">
        <f t="shared" ca="1" si="37"/>
        <v>-</v>
      </c>
      <c r="G16" s="62" t="str">
        <f t="shared" ca="1" si="1"/>
        <v>-</v>
      </c>
      <c r="H16" s="63" t="str">
        <f t="shared" ca="1" si="38"/>
        <v>-</v>
      </c>
      <c r="K16" s="77">
        <f t="shared" ca="1" si="2"/>
        <v>45969</v>
      </c>
      <c r="L16" s="84"/>
      <c r="M16" s="85"/>
      <c r="N16" s="85"/>
      <c r="O16" s="86" t="str">
        <f t="shared" ca="1" si="13"/>
        <v>-</v>
      </c>
      <c r="P16" s="84"/>
      <c r="Q16" s="87" t="str">
        <f t="shared" ca="1" si="3"/>
        <v>-</v>
      </c>
      <c r="T16" s="77">
        <f t="shared" ca="1" si="4"/>
        <v>45969</v>
      </c>
      <c r="U16" s="86" t="str">
        <f t="shared" ca="1" si="14"/>
        <v>-</v>
      </c>
      <c r="V16" s="140" t="str">
        <f t="shared" ca="1" si="5"/>
        <v>-</v>
      </c>
      <c r="W16" s="140" t="str">
        <f t="shared" ca="1" si="5"/>
        <v>-</v>
      </c>
      <c r="X16" s="86" t="str">
        <f t="shared" ca="1" si="15"/>
        <v>-</v>
      </c>
      <c r="Y16" s="86" t="str">
        <f t="shared" ca="1" si="6"/>
        <v>-</v>
      </c>
      <c r="Z16" s="87" t="str">
        <f t="shared" ca="1" si="7"/>
        <v>-</v>
      </c>
      <c r="AC16" s="116">
        <f t="shared" ca="1" si="16"/>
        <v>45969</v>
      </c>
      <c r="AD16" s="117"/>
      <c r="AE16" s="118"/>
      <c r="AF16" s="119"/>
      <c r="AG16" s="120" t="str">
        <f t="shared" ca="1" si="17"/>
        <v xml:space="preserve">- </v>
      </c>
      <c r="AH16" s="121"/>
      <c r="AI16" s="120" t="str">
        <f t="shared" ca="1" si="18"/>
        <v xml:space="preserve">- </v>
      </c>
      <c r="AJ16" s="102"/>
      <c r="AK16" s="102"/>
      <c r="AL16" s="116">
        <f t="shared" ca="1" si="8"/>
        <v>45969</v>
      </c>
      <c r="AM16" s="117"/>
      <c r="AN16" s="118"/>
      <c r="AO16" s="119"/>
      <c r="AP16" s="120" t="str">
        <f t="shared" ca="1" si="19"/>
        <v xml:space="preserve">- </v>
      </c>
      <c r="AQ16" s="121"/>
      <c r="AR16" s="120" t="str">
        <f t="shared" ca="1" si="20"/>
        <v xml:space="preserve">- </v>
      </c>
      <c r="AU16" s="116">
        <f t="shared" ca="1" si="21"/>
        <v>45969</v>
      </c>
      <c r="AV16" s="117"/>
      <c r="AW16" s="118"/>
      <c r="AX16" s="119"/>
      <c r="AY16" s="120" t="str">
        <f t="shared" ca="1" si="22"/>
        <v xml:space="preserve">- </v>
      </c>
      <c r="AZ16" s="121"/>
      <c r="BA16" s="120" t="str">
        <f t="shared" ca="1" si="23"/>
        <v xml:space="preserve">- </v>
      </c>
      <c r="BB16" s="102"/>
      <c r="BC16" s="102"/>
      <c r="BD16" s="116">
        <f t="shared" ca="1" si="9"/>
        <v>45969</v>
      </c>
      <c r="BE16" s="117"/>
      <c r="BF16" s="118"/>
      <c r="BG16" s="119"/>
      <c r="BH16" s="120" t="str">
        <f t="shared" ca="1" si="24"/>
        <v xml:space="preserve">- </v>
      </c>
      <c r="BI16" s="121"/>
      <c r="BJ16" s="120" t="str">
        <f t="shared" ca="1" si="25"/>
        <v xml:space="preserve">- </v>
      </c>
      <c r="BM16" s="116">
        <f t="shared" ca="1" si="26"/>
        <v>45969</v>
      </c>
      <c r="BN16" s="117"/>
      <c r="BO16" s="118"/>
      <c r="BP16" s="119"/>
      <c r="BQ16" s="120" t="str">
        <f t="shared" ca="1" si="27"/>
        <v xml:space="preserve">- </v>
      </c>
      <c r="BR16" s="121"/>
      <c r="BS16" s="120" t="str">
        <f t="shared" ca="1" si="28"/>
        <v xml:space="preserve">- </v>
      </c>
      <c r="BT16" s="102"/>
      <c r="BU16" s="102"/>
      <c r="BV16" s="116">
        <f t="shared" ca="1" si="10"/>
        <v>45969</v>
      </c>
      <c r="BW16" s="117"/>
      <c r="BX16" s="118"/>
      <c r="BY16" s="119"/>
      <c r="BZ16" s="120" t="str">
        <f t="shared" ca="1" si="29"/>
        <v xml:space="preserve">- </v>
      </c>
      <c r="CA16" s="121"/>
      <c r="CB16" s="120" t="str">
        <f t="shared" ca="1" si="30"/>
        <v xml:space="preserve">- </v>
      </c>
      <c r="CE16" s="116">
        <f t="shared" ca="1" si="31"/>
        <v>45969</v>
      </c>
      <c r="CF16" s="117"/>
      <c r="CG16" s="118"/>
      <c r="CH16" s="119"/>
      <c r="CI16" s="120" t="str">
        <f t="shared" ca="1" si="32"/>
        <v xml:space="preserve">- </v>
      </c>
      <c r="CJ16" s="121"/>
      <c r="CK16" s="120" t="str">
        <f t="shared" ca="1" si="33"/>
        <v xml:space="preserve">- </v>
      </c>
      <c r="CL16" s="102"/>
      <c r="CM16" s="102"/>
      <c r="CN16" s="116">
        <f t="shared" ca="1" si="11"/>
        <v>45969</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45970</v>
      </c>
      <c r="C17" s="59" t="str">
        <f t="shared" ca="1" si="12"/>
        <v>-</v>
      </c>
      <c r="D17" s="60" t="str">
        <f t="shared" ca="1" si="0"/>
        <v>-</v>
      </c>
      <c r="E17" s="61" t="str">
        <f t="shared" ca="1" si="0"/>
        <v>-</v>
      </c>
      <c r="F17" s="62" t="str">
        <f t="shared" ca="1" si="37"/>
        <v>-</v>
      </c>
      <c r="G17" s="62" t="str">
        <f t="shared" ca="1" si="1"/>
        <v>-</v>
      </c>
      <c r="H17" s="63" t="str">
        <f t="shared" ca="1" si="38"/>
        <v>-</v>
      </c>
      <c r="K17" s="78">
        <f t="shared" ca="1" si="2"/>
        <v>45970</v>
      </c>
      <c r="L17" s="88"/>
      <c r="M17" s="89"/>
      <c r="N17" s="89"/>
      <c r="O17" s="90" t="str">
        <f t="shared" ca="1" si="13"/>
        <v>-</v>
      </c>
      <c r="P17" s="88"/>
      <c r="Q17" s="91" t="str">
        <f t="shared" ca="1" si="3"/>
        <v>-</v>
      </c>
      <c r="T17" s="78">
        <f t="shared" ca="1" si="4"/>
        <v>45970</v>
      </c>
      <c r="U17" s="90" t="str">
        <f t="shared" ca="1" si="14"/>
        <v>-</v>
      </c>
      <c r="V17" s="141" t="str">
        <f t="shared" ca="1" si="5"/>
        <v>-</v>
      </c>
      <c r="W17" s="141" t="str">
        <f t="shared" ca="1" si="5"/>
        <v>-</v>
      </c>
      <c r="X17" s="90" t="str">
        <f t="shared" ca="1" si="15"/>
        <v>-</v>
      </c>
      <c r="Y17" s="90" t="str">
        <f t="shared" ca="1" si="6"/>
        <v>-</v>
      </c>
      <c r="Z17" s="91" t="str">
        <f t="shared" ca="1" si="7"/>
        <v>-</v>
      </c>
      <c r="AC17" s="122">
        <f t="shared" ca="1" si="16"/>
        <v>45970</v>
      </c>
      <c r="AD17" s="123"/>
      <c r="AE17" s="124"/>
      <c r="AF17" s="125"/>
      <c r="AG17" s="115" t="str">
        <f t="shared" ca="1" si="17"/>
        <v xml:space="preserve">- </v>
      </c>
      <c r="AH17" s="126"/>
      <c r="AI17" s="115" t="str">
        <f t="shared" ca="1" si="18"/>
        <v xml:space="preserve">- </v>
      </c>
      <c r="AJ17" s="102"/>
      <c r="AK17" s="102"/>
      <c r="AL17" s="122">
        <f t="shared" ca="1" si="8"/>
        <v>45970</v>
      </c>
      <c r="AM17" s="123"/>
      <c r="AN17" s="124"/>
      <c r="AO17" s="125"/>
      <c r="AP17" s="115" t="str">
        <f t="shared" ca="1" si="19"/>
        <v xml:space="preserve">- </v>
      </c>
      <c r="AQ17" s="126"/>
      <c r="AR17" s="115" t="str">
        <f t="shared" ca="1" si="20"/>
        <v xml:space="preserve">- </v>
      </c>
      <c r="AU17" s="122">
        <f t="shared" ca="1" si="21"/>
        <v>45970</v>
      </c>
      <c r="AV17" s="123"/>
      <c r="AW17" s="124"/>
      <c r="AX17" s="125"/>
      <c r="AY17" s="115" t="str">
        <f t="shared" ca="1" si="22"/>
        <v xml:space="preserve">- </v>
      </c>
      <c r="AZ17" s="126"/>
      <c r="BA17" s="115" t="str">
        <f t="shared" ca="1" si="23"/>
        <v xml:space="preserve">- </v>
      </c>
      <c r="BB17" s="102"/>
      <c r="BC17" s="102"/>
      <c r="BD17" s="122">
        <f t="shared" ca="1" si="9"/>
        <v>45970</v>
      </c>
      <c r="BE17" s="123"/>
      <c r="BF17" s="124"/>
      <c r="BG17" s="125"/>
      <c r="BH17" s="115" t="str">
        <f t="shared" ca="1" si="24"/>
        <v xml:space="preserve">- </v>
      </c>
      <c r="BI17" s="126"/>
      <c r="BJ17" s="115" t="str">
        <f t="shared" ca="1" si="25"/>
        <v xml:space="preserve">- </v>
      </c>
      <c r="BM17" s="122">
        <f t="shared" ca="1" si="26"/>
        <v>45970</v>
      </c>
      <c r="BN17" s="123"/>
      <c r="BO17" s="124"/>
      <c r="BP17" s="125"/>
      <c r="BQ17" s="115" t="str">
        <f t="shared" ca="1" si="27"/>
        <v xml:space="preserve">- </v>
      </c>
      <c r="BR17" s="126"/>
      <c r="BS17" s="115" t="str">
        <f t="shared" ca="1" si="28"/>
        <v xml:space="preserve">- </v>
      </c>
      <c r="BT17" s="102"/>
      <c r="BU17" s="102"/>
      <c r="BV17" s="122">
        <f t="shared" ca="1" si="10"/>
        <v>45970</v>
      </c>
      <c r="BW17" s="123"/>
      <c r="BX17" s="124"/>
      <c r="BY17" s="125"/>
      <c r="BZ17" s="115" t="str">
        <f t="shared" ca="1" si="29"/>
        <v xml:space="preserve">- </v>
      </c>
      <c r="CA17" s="126"/>
      <c r="CB17" s="115" t="str">
        <f t="shared" ca="1" si="30"/>
        <v xml:space="preserve">- </v>
      </c>
      <c r="CE17" s="122">
        <f t="shared" ca="1" si="31"/>
        <v>45970</v>
      </c>
      <c r="CF17" s="123"/>
      <c r="CG17" s="124"/>
      <c r="CH17" s="125"/>
      <c r="CI17" s="115" t="str">
        <f t="shared" ca="1" si="32"/>
        <v xml:space="preserve">- </v>
      </c>
      <c r="CJ17" s="126"/>
      <c r="CK17" s="115" t="str">
        <f t="shared" ca="1" si="33"/>
        <v xml:space="preserve">- </v>
      </c>
      <c r="CL17" s="102"/>
      <c r="CM17" s="102"/>
      <c r="CN17" s="122">
        <f t="shared" ca="1" si="11"/>
        <v>45970</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45971</v>
      </c>
      <c r="C18" s="59" t="str">
        <f t="shared" ca="1" si="12"/>
        <v>-</v>
      </c>
      <c r="D18" s="60" t="str">
        <f t="shared" ca="1" si="0"/>
        <v>-</v>
      </c>
      <c r="E18" s="61" t="str">
        <f t="shared" ca="1" si="0"/>
        <v>-</v>
      </c>
      <c r="F18" s="62" t="str">
        <f t="shared" ca="1" si="37"/>
        <v>-</v>
      </c>
      <c r="G18" s="62" t="str">
        <f t="shared" ca="1" si="1"/>
        <v>-</v>
      </c>
      <c r="H18" s="63" t="str">
        <f t="shared" ca="1" si="38"/>
        <v>-</v>
      </c>
      <c r="K18" s="77">
        <f t="shared" ca="1" si="2"/>
        <v>45971</v>
      </c>
      <c r="L18" s="84"/>
      <c r="M18" s="85"/>
      <c r="N18" s="85"/>
      <c r="O18" s="86" t="str">
        <f t="shared" ca="1" si="13"/>
        <v>-</v>
      </c>
      <c r="P18" s="84"/>
      <c r="Q18" s="87" t="str">
        <f t="shared" ca="1" si="3"/>
        <v>-</v>
      </c>
      <c r="T18" s="77">
        <f t="shared" ca="1" si="4"/>
        <v>45971</v>
      </c>
      <c r="U18" s="86" t="str">
        <f t="shared" ca="1" si="14"/>
        <v>-</v>
      </c>
      <c r="V18" s="140" t="str">
        <f t="shared" ca="1" si="5"/>
        <v>-</v>
      </c>
      <c r="W18" s="140" t="str">
        <f t="shared" ca="1" si="5"/>
        <v>-</v>
      </c>
      <c r="X18" s="86" t="str">
        <f t="shared" ca="1" si="15"/>
        <v>-</v>
      </c>
      <c r="Y18" s="86" t="str">
        <f t="shared" ca="1" si="6"/>
        <v>-</v>
      </c>
      <c r="Z18" s="87" t="str">
        <f t="shared" ca="1" si="7"/>
        <v>-</v>
      </c>
      <c r="AC18" s="116">
        <f t="shared" ca="1" si="16"/>
        <v>45971</v>
      </c>
      <c r="AD18" s="117"/>
      <c r="AE18" s="118"/>
      <c r="AF18" s="119"/>
      <c r="AG18" s="120" t="str">
        <f t="shared" ca="1" si="17"/>
        <v xml:space="preserve">- </v>
      </c>
      <c r="AH18" s="121"/>
      <c r="AI18" s="120" t="str">
        <f t="shared" ca="1" si="18"/>
        <v xml:space="preserve">- </v>
      </c>
      <c r="AJ18" s="102"/>
      <c r="AK18" s="102"/>
      <c r="AL18" s="116">
        <f t="shared" ca="1" si="8"/>
        <v>45971</v>
      </c>
      <c r="AM18" s="117"/>
      <c r="AN18" s="118"/>
      <c r="AO18" s="119"/>
      <c r="AP18" s="120" t="str">
        <f t="shared" ca="1" si="19"/>
        <v xml:space="preserve">- </v>
      </c>
      <c r="AQ18" s="121"/>
      <c r="AR18" s="120" t="str">
        <f t="shared" ca="1" si="20"/>
        <v xml:space="preserve">- </v>
      </c>
      <c r="AU18" s="116">
        <f t="shared" ca="1" si="21"/>
        <v>45971</v>
      </c>
      <c r="AV18" s="117"/>
      <c r="AW18" s="118"/>
      <c r="AX18" s="119"/>
      <c r="AY18" s="120" t="str">
        <f t="shared" ca="1" si="22"/>
        <v xml:space="preserve">- </v>
      </c>
      <c r="AZ18" s="121"/>
      <c r="BA18" s="120" t="str">
        <f t="shared" ca="1" si="23"/>
        <v xml:space="preserve">- </v>
      </c>
      <c r="BB18" s="102"/>
      <c r="BC18" s="102"/>
      <c r="BD18" s="116">
        <f t="shared" ca="1" si="9"/>
        <v>45971</v>
      </c>
      <c r="BE18" s="117"/>
      <c r="BF18" s="118"/>
      <c r="BG18" s="119"/>
      <c r="BH18" s="120" t="str">
        <f t="shared" ca="1" si="24"/>
        <v xml:space="preserve">- </v>
      </c>
      <c r="BI18" s="121"/>
      <c r="BJ18" s="120" t="str">
        <f t="shared" ca="1" si="25"/>
        <v xml:space="preserve">- </v>
      </c>
      <c r="BM18" s="116">
        <f t="shared" ca="1" si="26"/>
        <v>45971</v>
      </c>
      <c r="BN18" s="117"/>
      <c r="BO18" s="118"/>
      <c r="BP18" s="119"/>
      <c r="BQ18" s="120" t="str">
        <f t="shared" ca="1" si="27"/>
        <v xml:space="preserve">- </v>
      </c>
      <c r="BR18" s="121"/>
      <c r="BS18" s="120" t="str">
        <f t="shared" ca="1" si="28"/>
        <v xml:space="preserve">- </v>
      </c>
      <c r="BT18" s="102"/>
      <c r="BU18" s="102"/>
      <c r="BV18" s="116">
        <f t="shared" ca="1" si="10"/>
        <v>45971</v>
      </c>
      <c r="BW18" s="117"/>
      <c r="BX18" s="118"/>
      <c r="BY18" s="119"/>
      <c r="BZ18" s="120" t="str">
        <f t="shared" ca="1" si="29"/>
        <v xml:space="preserve">- </v>
      </c>
      <c r="CA18" s="121"/>
      <c r="CB18" s="120" t="str">
        <f t="shared" ca="1" si="30"/>
        <v xml:space="preserve">- </v>
      </c>
      <c r="CE18" s="116">
        <f t="shared" ca="1" si="31"/>
        <v>45971</v>
      </c>
      <c r="CF18" s="117"/>
      <c r="CG18" s="118"/>
      <c r="CH18" s="119"/>
      <c r="CI18" s="120" t="str">
        <f t="shared" ca="1" si="32"/>
        <v xml:space="preserve">- </v>
      </c>
      <c r="CJ18" s="121"/>
      <c r="CK18" s="120" t="str">
        <f t="shared" ca="1" si="33"/>
        <v xml:space="preserve">- </v>
      </c>
      <c r="CL18" s="102"/>
      <c r="CM18" s="102"/>
      <c r="CN18" s="116">
        <f t="shared" ca="1" si="11"/>
        <v>45971</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45972</v>
      </c>
      <c r="C19" s="59" t="str">
        <f t="shared" ca="1" si="12"/>
        <v>-</v>
      </c>
      <c r="D19" s="60" t="str">
        <f t="shared" ca="1" si="0"/>
        <v>-</v>
      </c>
      <c r="E19" s="61" t="str">
        <f t="shared" ca="1" si="0"/>
        <v>-</v>
      </c>
      <c r="F19" s="62" t="str">
        <f t="shared" ca="1" si="37"/>
        <v>-</v>
      </c>
      <c r="G19" s="62" t="str">
        <f t="shared" ca="1" si="1"/>
        <v>-</v>
      </c>
      <c r="H19" s="63" t="str">
        <f t="shared" ca="1" si="38"/>
        <v>-</v>
      </c>
      <c r="K19" s="78">
        <f t="shared" ca="1" si="2"/>
        <v>45972</v>
      </c>
      <c r="L19" s="88"/>
      <c r="M19" s="89"/>
      <c r="N19" s="89"/>
      <c r="O19" s="90" t="str">
        <f t="shared" ca="1" si="13"/>
        <v>-</v>
      </c>
      <c r="P19" s="88"/>
      <c r="Q19" s="91" t="str">
        <f t="shared" ca="1" si="3"/>
        <v>-</v>
      </c>
      <c r="T19" s="78">
        <f t="shared" ca="1" si="4"/>
        <v>45972</v>
      </c>
      <c r="U19" s="90" t="str">
        <f t="shared" ca="1" si="14"/>
        <v>-</v>
      </c>
      <c r="V19" s="141" t="str">
        <f t="shared" ca="1" si="5"/>
        <v>-</v>
      </c>
      <c r="W19" s="141" t="str">
        <f t="shared" ca="1" si="5"/>
        <v>-</v>
      </c>
      <c r="X19" s="90" t="str">
        <f t="shared" ca="1" si="15"/>
        <v>-</v>
      </c>
      <c r="Y19" s="90" t="str">
        <f t="shared" ca="1" si="6"/>
        <v>-</v>
      </c>
      <c r="Z19" s="91" t="str">
        <f t="shared" ca="1" si="7"/>
        <v>-</v>
      </c>
      <c r="AC19" s="122">
        <f t="shared" ca="1" si="16"/>
        <v>45972</v>
      </c>
      <c r="AD19" s="123"/>
      <c r="AE19" s="124"/>
      <c r="AF19" s="125"/>
      <c r="AG19" s="115" t="str">
        <f t="shared" ca="1" si="17"/>
        <v xml:space="preserve">- </v>
      </c>
      <c r="AH19" s="126"/>
      <c r="AI19" s="115" t="str">
        <f t="shared" ca="1" si="18"/>
        <v xml:space="preserve">- </v>
      </c>
      <c r="AJ19" s="102"/>
      <c r="AK19" s="102"/>
      <c r="AL19" s="122">
        <f t="shared" ca="1" si="8"/>
        <v>45972</v>
      </c>
      <c r="AM19" s="123"/>
      <c r="AN19" s="124"/>
      <c r="AO19" s="125"/>
      <c r="AP19" s="115" t="str">
        <f t="shared" ca="1" si="19"/>
        <v xml:space="preserve">- </v>
      </c>
      <c r="AQ19" s="126"/>
      <c r="AR19" s="115" t="str">
        <f t="shared" ca="1" si="20"/>
        <v xml:space="preserve">- </v>
      </c>
      <c r="AU19" s="122">
        <f t="shared" ca="1" si="21"/>
        <v>45972</v>
      </c>
      <c r="AV19" s="123"/>
      <c r="AW19" s="124"/>
      <c r="AX19" s="125"/>
      <c r="AY19" s="115" t="str">
        <f t="shared" ca="1" si="22"/>
        <v xml:space="preserve">- </v>
      </c>
      <c r="AZ19" s="126"/>
      <c r="BA19" s="115" t="str">
        <f t="shared" ca="1" si="23"/>
        <v xml:space="preserve">- </v>
      </c>
      <c r="BB19" s="102"/>
      <c r="BC19" s="102"/>
      <c r="BD19" s="122">
        <f t="shared" ca="1" si="9"/>
        <v>45972</v>
      </c>
      <c r="BE19" s="123"/>
      <c r="BF19" s="124"/>
      <c r="BG19" s="125"/>
      <c r="BH19" s="115" t="str">
        <f t="shared" ca="1" si="24"/>
        <v xml:space="preserve">- </v>
      </c>
      <c r="BI19" s="126"/>
      <c r="BJ19" s="115" t="str">
        <f t="shared" ca="1" si="25"/>
        <v xml:space="preserve">- </v>
      </c>
      <c r="BM19" s="122">
        <f t="shared" ca="1" si="26"/>
        <v>45972</v>
      </c>
      <c r="BN19" s="123"/>
      <c r="BO19" s="124"/>
      <c r="BP19" s="125"/>
      <c r="BQ19" s="115" t="str">
        <f t="shared" ca="1" si="27"/>
        <v xml:space="preserve">- </v>
      </c>
      <c r="BR19" s="126"/>
      <c r="BS19" s="115" t="str">
        <f t="shared" ca="1" si="28"/>
        <v xml:space="preserve">- </v>
      </c>
      <c r="BT19" s="102"/>
      <c r="BU19" s="102"/>
      <c r="BV19" s="122">
        <f t="shared" ca="1" si="10"/>
        <v>45972</v>
      </c>
      <c r="BW19" s="123"/>
      <c r="BX19" s="124"/>
      <c r="BY19" s="125"/>
      <c r="BZ19" s="115" t="str">
        <f t="shared" ca="1" si="29"/>
        <v xml:space="preserve">- </v>
      </c>
      <c r="CA19" s="126"/>
      <c r="CB19" s="115" t="str">
        <f t="shared" ca="1" si="30"/>
        <v xml:space="preserve">- </v>
      </c>
      <c r="CE19" s="122">
        <f t="shared" ca="1" si="31"/>
        <v>45972</v>
      </c>
      <c r="CF19" s="123"/>
      <c r="CG19" s="124"/>
      <c r="CH19" s="125"/>
      <c r="CI19" s="115" t="str">
        <f t="shared" ca="1" si="32"/>
        <v xml:space="preserve">- </v>
      </c>
      <c r="CJ19" s="126"/>
      <c r="CK19" s="115" t="str">
        <f t="shared" ca="1" si="33"/>
        <v xml:space="preserve">- </v>
      </c>
      <c r="CL19" s="102"/>
      <c r="CM19" s="102"/>
      <c r="CN19" s="122">
        <f t="shared" ca="1" si="11"/>
        <v>45972</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45973</v>
      </c>
      <c r="C20" s="59" t="str">
        <f t="shared" ca="1" si="12"/>
        <v>-</v>
      </c>
      <c r="D20" s="60" t="str">
        <f t="shared" ca="1" si="0"/>
        <v>-</v>
      </c>
      <c r="E20" s="61" t="str">
        <f t="shared" ca="1" si="0"/>
        <v>-</v>
      </c>
      <c r="F20" s="62" t="str">
        <f t="shared" ca="1" si="37"/>
        <v>-</v>
      </c>
      <c r="G20" s="62" t="str">
        <f t="shared" ca="1" si="1"/>
        <v>-</v>
      </c>
      <c r="H20" s="63" t="str">
        <f t="shared" ca="1" si="38"/>
        <v>-</v>
      </c>
      <c r="K20" s="77">
        <f t="shared" ca="1" si="2"/>
        <v>45973</v>
      </c>
      <c r="L20" s="84"/>
      <c r="M20" s="85"/>
      <c r="N20" s="85"/>
      <c r="O20" s="86" t="str">
        <f t="shared" ca="1" si="13"/>
        <v>-</v>
      </c>
      <c r="P20" s="84"/>
      <c r="Q20" s="87" t="str">
        <f t="shared" ca="1" si="3"/>
        <v>-</v>
      </c>
      <c r="T20" s="77">
        <f t="shared" ca="1" si="4"/>
        <v>45973</v>
      </c>
      <c r="U20" s="86" t="str">
        <f t="shared" ca="1" si="14"/>
        <v>-</v>
      </c>
      <c r="V20" s="140" t="str">
        <f t="shared" ca="1" si="5"/>
        <v>-</v>
      </c>
      <c r="W20" s="140" t="str">
        <f t="shared" ca="1" si="5"/>
        <v>-</v>
      </c>
      <c r="X20" s="86" t="str">
        <f t="shared" ca="1" si="15"/>
        <v>-</v>
      </c>
      <c r="Y20" s="86" t="str">
        <f t="shared" ca="1" si="6"/>
        <v>-</v>
      </c>
      <c r="Z20" s="87" t="str">
        <f t="shared" ca="1" si="7"/>
        <v>-</v>
      </c>
      <c r="AC20" s="116">
        <f t="shared" ca="1" si="16"/>
        <v>45973</v>
      </c>
      <c r="AD20" s="117"/>
      <c r="AE20" s="118"/>
      <c r="AF20" s="119"/>
      <c r="AG20" s="120" t="str">
        <f t="shared" ca="1" si="17"/>
        <v xml:space="preserve">- </v>
      </c>
      <c r="AH20" s="121"/>
      <c r="AI20" s="120" t="str">
        <f t="shared" ca="1" si="18"/>
        <v xml:space="preserve">- </v>
      </c>
      <c r="AJ20" s="102"/>
      <c r="AK20" s="102"/>
      <c r="AL20" s="116">
        <f t="shared" ca="1" si="8"/>
        <v>45973</v>
      </c>
      <c r="AM20" s="117"/>
      <c r="AN20" s="118"/>
      <c r="AO20" s="119"/>
      <c r="AP20" s="120" t="str">
        <f t="shared" ca="1" si="19"/>
        <v xml:space="preserve">- </v>
      </c>
      <c r="AQ20" s="121"/>
      <c r="AR20" s="120" t="str">
        <f t="shared" ca="1" si="20"/>
        <v xml:space="preserve">- </v>
      </c>
      <c r="AU20" s="116">
        <f t="shared" ca="1" si="21"/>
        <v>45973</v>
      </c>
      <c r="AV20" s="117"/>
      <c r="AW20" s="118"/>
      <c r="AX20" s="119"/>
      <c r="AY20" s="120" t="str">
        <f t="shared" ca="1" si="22"/>
        <v xml:space="preserve">- </v>
      </c>
      <c r="AZ20" s="121"/>
      <c r="BA20" s="120" t="str">
        <f t="shared" ca="1" si="23"/>
        <v xml:space="preserve">- </v>
      </c>
      <c r="BB20" s="102"/>
      <c r="BC20" s="102"/>
      <c r="BD20" s="116">
        <f t="shared" ca="1" si="9"/>
        <v>45973</v>
      </c>
      <c r="BE20" s="117"/>
      <c r="BF20" s="118"/>
      <c r="BG20" s="119"/>
      <c r="BH20" s="120" t="str">
        <f t="shared" ca="1" si="24"/>
        <v xml:space="preserve">- </v>
      </c>
      <c r="BI20" s="121"/>
      <c r="BJ20" s="120" t="str">
        <f t="shared" ca="1" si="25"/>
        <v xml:space="preserve">- </v>
      </c>
      <c r="BM20" s="116">
        <f t="shared" ca="1" si="26"/>
        <v>45973</v>
      </c>
      <c r="BN20" s="117"/>
      <c r="BO20" s="118"/>
      <c r="BP20" s="119"/>
      <c r="BQ20" s="120" t="str">
        <f t="shared" ca="1" si="27"/>
        <v xml:space="preserve">- </v>
      </c>
      <c r="BR20" s="121"/>
      <c r="BS20" s="120" t="str">
        <f t="shared" ca="1" si="28"/>
        <v xml:space="preserve">- </v>
      </c>
      <c r="BT20" s="102"/>
      <c r="BU20" s="102"/>
      <c r="BV20" s="116">
        <f t="shared" ca="1" si="10"/>
        <v>45973</v>
      </c>
      <c r="BW20" s="117"/>
      <c r="BX20" s="118"/>
      <c r="BY20" s="119"/>
      <c r="BZ20" s="120" t="str">
        <f t="shared" ca="1" si="29"/>
        <v xml:space="preserve">- </v>
      </c>
      <c r="CA20" s="121"/>
      <c r="CB20" s="120" t="str">
        <f t="shared" ca="1" si="30"/>
        <v xml:space="preserve">- </v>
      </c>
      <c r="CE20" s="116">
        <f t="shared" ca="1" si="31"/>
        <v>45973</v>
      </c>
      <c r="CF20" s="117"/>
      <c r="CG20" s="118"/>
      <c r="CH20" s="119"/>
      <c r="CI20" s="120" t="str">
        <f t="shared" ca="1" si="32"/>
        <v xml:space="preserve">- </v>
      </c>
      <c r="CJ20" s="121"/>
      <c r="CK20" s="120" t="str">
        <f t="shared" ca="1" si="33"/>
        <v xml:space="preserve">- </v>
      </c>
      <c r="CL20" s="102"/>
      <c r="CM20" s="102"/>
      <c r="CN20" s="116">
        <f t="shared" ca="1" si="11"/>
        <v>45973</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45974</v>
      </c>
      <c r="C21" s="59" t="str">
        <f t="shared" ca="1" si="12"/>
        <v>-</v>
      </c>
      <c r="D21" s="60" t="str">
        <f t="shared" ca="1" si="0"/>
        <v>-</v>
      </c>
      <c r="E21" s="61" t="str">
        <f t="shared" ca="1" si="0"/>
        <v>-</v>
      </c>
      <c r="F21" s="62" t="str">
        <f t="shared" ca="1" si="37"/>
        <v>-</v>
      </c>
      <c r="G21" s="62" t="str">
        <f t="shared" ca="1" si="1"/>
        <v>-</v>
      </c>
      <c r="H21" s="63" t="str">
        <f t="shared" ca="1" si="38"/>
        <v>-</v>
      </c>
      <c r="K21" s="78">
        <f t="shared" ca="1" si="2"/>
        <v>45974</v>
      </c>
      <c r="L21" s="88"/>
      <c r="M21" s="89"/>
      <c r="N21" s="89"/>
      <c r="O21" s="90" t="str">
        <f t="shared" ca="1" si="13"/>
        <v>-</v>
      </c>
      <c r="P21" s="88"/>
      <c r="Q21" s="91" t="str">
        <f t="shared" ca="1" si="3"/>
        <v>-</v>
      </c>
      <c r="T21" s="78">
        <f t="shared" ca="1" si="4"/>
        <v>45974</v>
      </c>
      <c r="U21" s="90" t="str">
        <f t="shared" ca="1" si="14"/>
        <v>-</v>
      </c>
      <c r="V21" s="141" t="str">
        <f t="shared" ca="1" si="5"/>
        <v>-</v>
      </c>
      <c r="W21" s="141" t="str">
        <f t="shared" ca="1" si="5"/>
        <v>-</v>
      </c>
      <c r="X21" s="90" t="str">
        <f t="shared" ca="1" si="15"/>
        <v>-</v>
      </c>
      <c r="Y21" s="90" t="str">
        <f t="shared" ca="1" si="6"/>
        <v>-</v>
      </c>
      <c r="Z21" s="91" t="str">
        <f t="shared" ca="1" si="7"/>
        <v>-</v>
      </c>
      <c r="AC21" s="122">
        <f t="shared" ca="1" si="16"/>
        <v>45974</v>
      </c>
      <c r="AD21" s="123"/>
      <c r="AE21" s="124"/>
      <c r="AF21" s="125"/>
      <c r="AG21" s="115" t="str">
        <f t="shared" ca="1" si="17"/>
        <v xml:space="preserve">- </v>
      </c>
      <c r="AH21" s="126"/>
      <c r="AI21" s="115" t="str">
        <f t="shared" ca="1" si="18"/>
        <v xml:space="preserve">- </v>
      </c>
      <c r="AJ21" s="102"/>
      <c r="AK21" s="102"/>
      <c r="AL21" s="122">
        <f t="shared" ca="1" si="8"/>
        <v>45974</v>
      </c>
      <c r="AM21" s="123"/>
      <c r="AN21" s="124"/>
      <c r="AO21" s="125"/>
      <c r="AP21" s="115" t="str">
        <f t="shared" ca="1" si="19"/>
        <v xml:space="preserve">- </v>
      </c>
      <c r="AQ21" s="126"/>
      <c r="AR21" s="115" t="str">
        <f t="shared" ca="1" si="20"/>
        <v xml:space="preserve">- </v>
      </c>
      <c r="AU21" s="122">
        <f t="shared" ca="1" si="21"/>
        <v>45974</v>
      </c>
      <c r="AV21" s="123"/>
      <c r="AW21" s="124"/>
      <c r="AX21" s="125"/>
      <c r="AY21" s="115" t="str">
        <f t="shared" ca="1" si="22"/>
        <v xml:space="preserve">- </v>
      </c>
      <c r="AZ21" s="126"/>
      <c r="BA21" s="115" t="str">
        <f t="shared" ca="1" si="23"/>
        <v xml:space="preserve">- </v>
      </c>
      <c r="BB21" s="102"/>
      <c r="BC21" s="102"/>
      <c r="BD21" s="122">
        <f t="shared" ca="1" si="9"/>
        <v>45974</v>
      </c>
      <c r="BE21" s="123"/>
      <c r="BF21" s="124"/>
      <c r="BG21" s="125"/>
      <c r="BH21" s="115" t="str">
        <f t="shared" ca="1" si="24"/>
        <v xml:space="preserve">- </v>
      </c>
      <c r="BI21" s="126"/>
      <c r="BJ21" s="115" t="str">
        <f t="shared" ca="1" si="25"/>
        <v xml:space="preserve">- </v>
      </c>
      <c r="BM21" s="122">
        <f t="shared" ca="1" si="26"/>
        <v>45974</v>
      </c>
      <c r="BN21" s="123"/>
      <c r="BO21" s="124"/>
      <c r="BP21" s="125"/>
      <c r="BQ21" s="115" t="str">
        <f t="shared" ca="1" si="27"/>
        <v xml:space="preserve">- </v>
      </c>
      <c r="BR21" s="126"/>
      <c r="BS21" s="115" t="str">
        <f t="shared" ca="1" si="28"/>
        <v xml:space="preserve">- </v>
      </c>
      <c r="BT21" s="102"/>
      <c r="BU21" s="102"/>
      <c r="BV21" s="122">
        <f t="shared" ca="1" si="10"/>
        <v>45974</v>
      </c>
      <c r="BW21" s="123"/>
      <c r="BX21" s="124"/>
      <c r="BY21" s="125"/>
      <c r="BZ21" s="115" t="str">
        <f t="shared" ca="1" si="29"/>
        <v xml:space="preserve">- </v>
      </c>
      <c r="CA21" s="126"/>
      <c r="CB21" s="115" t="str">
        <f t="shared" ca="1" si="30"/>
        <v xml:space="preserve">- </v>
      </c>
      <c r="CE21" s="122">
        <f t="shared" ca="1" si="31"/>
        <v>45974</v>
      </c>
      <c r="CF21" s="123"/>
      <c r="CG21" s="124"/>
      <c r="CH21" s="125"/>
      <c r="CI21" s="115" t="str">
        <f t="shared" ca="1" si="32"/>
        <v xml:space="preserve">- </v>
      </c>
      <c r="CJ21" s="126"/>
      <c r="CK21" s="115" t="str">
        <f t="shared" ca="1" si="33"/>
        <v xml:space="preserve">- </v>
      </c>
      <c r="CL21" s="102"/>
      <c r="CM21" s="102"/>
      <c r="CN21" s="122">
        <f t="shared" ca="1" si="11"/>
        <v>45974</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45975</v>
      </c>
      <c r="C22" s="59" t="str">
        <f t="shared" ca="1" si="12"/>
        <v>-</v>
      </c>
      <c r="D22" s="60" t="str">
        <f t="shared" ca="1" si="0"/>
        <v>-</v>
      </c>
      <c r="E22" s="61" t="str">
        <f t="shared" ca="1" si="0"/>
        <v>-</v>
      </c>
      <c r="F22" s="62" t="str">
        <f t="shared" ca="1" si="37"/>
        <v>-</v>
      </c>
      <c r="G22" s="62" t="str">
        <f t="shared" ca="1" si="1"/>
        <v>-</v>
      </c>
      <c r="H22" s="63" t="str">
        <f t="shared" ca="1" si="38"/>
        <v>-</v>
      </c>
      <c r="K22" s="77">
        <f t="shared" ca="1" si="2"/>
        <v>45975</v>
      </c>
      <c r="L22" s="84"/>
      <c r="M22" s="85"/>
      <c r="N22" s="85"/>
      <c r="O22" s="86" t="str">
        <f t="shared" ca="1" si="13"/>
        <v>-</v>
      </c>
      <c r="P22" s="84"/>
      <c r="Q22" s="87" t="str">
        <f t="shared" ca="1" si="3"/>
        <v>-</v>
      </c>
      <c r="T22" s="77">
        <f t="shared" ca="1" si="4"/>
        <v>45975</v>
      </c>
      <c r="U22" s="86" t="str">
        <f t="shared" ca="1" si="14"/>
        <v>-</v>
      </c>
      <c r="V22" s="140" t="str">
        <f t="shared" ca="1" si="5"/>
        <v>-</v>
      </c>
      <c r="W22" s="140" t="str">
        <f t="shared" ca="1" si="5"/>
        <v>-</v>
      </c>
      <c r="X22" s="86" t="str">
        <f t="shared" ca="1" si="15"/>
        <v>-</v>
      </c>
      <c r="Y22" s="86" t="str">
        <f t="shared" ca="1" si="6"/>
        <v>-</v>
      </c>
      <c r="Z22" s="87" t="str">
        <f t="shared" ca="1" si="7"/>
        <v>-</v>
      </c>
      <c r="AC22" s="116">
        <f t="shared" ca="1" si="16"/>
        <v>45975</v>
      </c>
      <c r="AD22" s="117"/>
      <c r="AE22" s="118"/>
      <c r="AF22" s="119"/>
      <c r="AG22" s="120" t="str">
        <f t="shared" ca="1" si="17"/>
        <v xml:space="preserve">- </v>
      </c>
      <c r="AH22" s="121"/>
      <c r="AI22" s="120" t="str">
        <f t="shared" ca="1" si="18"/>
        <v xml:space="preserve">- </v>
      </c>
      <c r="AJ22" s="102"/>
      <c r="AK22" s="102"/>
      <c r="AL22" s="116">
        <f t="shared" ca="1" si="8"/>
        <v>45975</v>
      </c>
      <c r="AM22" s="117"/>
      <c r="AN22" s="118"/>
      <c r="AO22" s="119"/>
      <c r="AP22" s="120" t="str">
        <f t="shared" ca="1" si="19"/>
        <v xml:space="preserve">- </v>
      </c>
      <c r="AQ22" s="121"/>
      <c r="AR22" s="120" t="str">
        <f t="shared" ca="1" si="20"/>
        <v xml:space="preserve">- </v>
      </c>
      <c r="AU22" s="116">
        <f t="shared" ca="1" si="21"/>
        <v>45975</v>
      </c>
      <c r="AV22" s="117"/>
      <c r="AW22" s="118"/>
      <c r="AX22" s="119"/>
      <c r="AY22" s="120" t="str">
        <f t="shared" ca="1" si="22"/>
        <v xml:space="preserve">- </v>
      </c>
      <c r="AZ22" s="121"/>
      <c r="BA22" s="120" t="str">
        <f t="shared" ca="1" si="23"/>
        <v xml:space="preserve">- </v>
      </c>
      <c r="BB22" s="102"/>
      <c r="BC22" s="102"/>
      <c r="BD22" s="116">
        <f t="shared" ca="1" si="9"/>
        <v>45975</v>
      </c>
      <c r="BE22" s="117"/>
      <c r="BF22" s="118"/>
      <c r="BG22" s="119"/>
      <c r="BH22" s="120" t="str">
        <f t="shared" ca="1" si="24"/>
        <v xml:space="preserve">- </v>
      </c>
      <c r="BI22" s="121"/>
      <c r="BJ22" s="120" t="str">
        <f t="shared" ca="1" si="25"/>
        <v xml:space="preserve">- </v>
      </c>
      <c r="BM22" s="116">
        <f t="shared" ca="1" si="26"/>
        <v>45975</v>
      </c>
      <c r="BN22" s="117"/>
      <c r="BO22" s="118"/>
      <c r="BP22" s="119"/>
      <c r="BQ22" s="120" t="str">
        <f t="shared" ca="1" si="27"/>
        <v xml:space="preserve">- </v>
      </c>
      <c r="BR22" s="121"/>
      <c r="BS22" s="120" t="str">
        <f t="shared" ca="1" si="28"/>
        <v xml:space="preserve">- </v>
      </c>
      <c r="BT22" s="102"/>
      <c r="BU22" s="102"/>
      <c r="BV22" s="116">
        <f t="shared" ca="1" si="10"/>
        <v>45975</v>
      </c>
      <c r="BW22" s="117"/>
      <c r="BX22" s="118"/>
      <c r="BY22" s="119"/>
      <c r="BZ22" s="120" t="str">
        <f t="shared" ca="1" si="29"/>
        <v xml:space="preserve">- </v>
      </c>
      <c r="CA22" s="121"/>
      <c r="CB22" s="120" t="str">
        <f t="shared" ca="1" si="30"/>
        <v xml:space="preserve">- </v>
      </c>
      <c r="CE22" s="116">
        <f t="shared" ca="1" si="31"/>
        <v>45975</v>
      </c>
      <c r="CF22" s="117"/>
      <c r="CG22" s="118"/>
      <c r="CH22" s="119"/>
      <c r="CI22" s="120" t="str">
        <f t="shared" ca="1" si="32"/>
        <v xml:space="preserve">- </v>
      </c>
      <c r="CJ22" s="121"/>
      <c r="CK22" s="120" t="str">
        <f t="shared" ca="1" si="33"/>
        <v xml:space="preserve">- </v>
      </c>
      <c r="CL22" s="102"/>
      <c r="CM22" s="102"/>
      <c r="CN22" s="116">
        <f t="shared" ca="1" si="11"/>
        <v>45975</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45976</v>
      </c>
      <c r="C23" s="59" t="str">
        <f t="shared" ca="1" si="12"/>
        <v>-</v>
      </c>
      <c r="D23" s="60" t="str">
        <f t="shared" ca="1" si="0"/>
        <v>-</v>
      </c>
      <c r="E23" s="61" t="str">
        <f t="shared" ca="1" si="0"/>
        <v>-</v>
      </c>
      <c r="F23" s="62" t="str">
        <f t="shared" ca="1" si="37"/>
        <v>-</v>
      </c>
      <c r="G23" s="62" t="str">
        <f t="shared" ca="1" si="1"/>
        <v>-</v>
      </c>
      <c r="H23" s="63" t="str">
        <f t="shared" ca="1" si="38"/>
        <v>-</v>
      </c>
      <c r="K23" s="78">
        <f t="shared" ca="1" si="2"/>
        <v>45976</v>
      </c>
      <c r="L23" s="88"/>
      <c r="M23" s="89"/>
      <c r="N23" s="89"/>
      <c r="O23" s="90" t="str">
        <f t="shared" ca="1" si="13"/>
        <v>-</v>
      </c>
      <c r="P23" s="88"/>
      <c r="Q23" s="91" t="str">
        <f t="shared" ca="1" si="3"/>
        <v>-</v>
      </c>
      <c r="T23" s="78">
        <f t="shared" ca="1" si="4"/>
        <v>45976</v>
      </c>
      <c r="U23" s="90" t="str">
        <f t="shared" ca="1" si="14"/>
        <v>-</v>
      </c>
      <c r="V23" s="141" t="str">
        <f t="shared" ca="1" si="5"/>
        <v>-</v>
      </c>
      <c r="W23" s="141" t="str">
        <f t="shared" ca="1" si="5"/>
        <v>-</v>
      </c>
      <c r="X23" s="90" t="str">
        <f t="shared" ca="1" si="15"/>
        <v>-</v>
      </c>
      <c r="Y23" s="90" t="str">
        <f t="shared" ca="1" si="6"/>
        <v>-</v>
      </c>
      <c r="Z23" s="91" t="str">
        <f t="shared" ca="1" si="7"/>
        <v>-</v>
      </c>
      <c r="AC23" s="122">
        <f t="shared" ca="1" si="16"/>
        <v>45976</v>
      </c>
      <c r="AD23" s="123"/>
      <c r="AE23" s="124"/>
      <c r="AF23" s="125"/>
      <c r="AG23" s="115" t="str">
        <f t="shared" ca="1" si="17"/>
        <v xml:space="preserve">- </v>
      </c>
      <c r="AH23" s="126"/>
      <c r="AI23" s="115" t="str">
        <f t="shared" ca="1" si="18"/>
        <v xml:space="preserve">- </v>
      </c>
      <c r="AJ23" s="102"/>
      <c r="AK23" s="102"/>
      <c r="AL23" s="122">
        <f t="shared" ca="1" si="8"/>
        <v>45976</v>
      </c>
      <c r="AM23" s="123"/>
      <c r="AN23" s="124"/>
      <c r="AO23" s="125"/>
      <c r="AP23" s="115" t="str">
        <f t="shared" ca="1" si="19"/>
        <v xml:space="preserve">- </v>
      </c>
      <c r="AQ23" s="126"/>
      <c r="AR23" s="115" t="str">
        <f t="shared" ca="1" si="20"/>
        <v xml:space="preserve">- </v>
      </c>
      <c r="AU23" s="122">
        <f t="shared" ca="1" si="21"/>
        <v>45976</v>
      </c>
      <c r="AV23" s="123"/>
      <c r="AW23" s="124"/>
      <c r="AX23" s="125"/>
      <c r="AY23" s="115" t="str">
        <f t="shared" ca="1" si="22"/>
        <v xml:space="preserve">- </v>
      </c>
      <c r="AZ23" s="126"/>
      <c r="BA23" s="115" t="str">
        <f t="shared" ca="1" si="23"/>
        <v xml:space="preserve">- </v>
      </c>
      <c r="BB23" s="102"/>
      <c r="BC23" s="102"/>
      <c r="BD23" s="122">
        <f t="shared" ca="1" si="9"/>
        <v>45976</v>
      </c>
      <c r="BE23" s="123"/>
      <c r="BF23" s="124"/>
      <c r="BG23" s="125"/>
      <c r="BH23" s="115" t="str">
        <f t="shared" ca="1" si="24"/>
        <v xml:space="preserve">- </v>
      </c>
      <c r="BI23" s="126"/>
      <c r="BJ23" s="115" t="str">
        <f t="shared" ca="1" si="25"/>
        <v xml:space="preserve">- </v>
      </c>
      <c r="BM23" s="122">
        <f t="shared" ca="1" si="26"/>
        <v>45976</v>
      </c>
      <c r="BN23" s="123"/>
      <c r="BO23" s="124"/>
      <c r="BP23" s="125"/>
      <c r="BQ23" s="115" t="str">
        <f t="shared" ca="1" si="27"/>
        <v xml:space="preserve">- </v>
      </c>
      <c r="BR23" s="126"/>
      <c r="BS23" s="115" t="str">
        <f t="shared" ca="1" si="28"/>
        <v xml:space="preserve">- </v>
      </c>
      <c r="BT23" s="102"/>
      <c r="BU23" s="102"/>
      <c r="BV23" s="122">
        <f t="shared" ca="1" si="10"/>
        <v>45976</v>
      </c>
      <c r="BW23" s="123"/>
      <c r="BX23" s="124"/>
      <c r="BY23" s="125"/>
      <c r="BZ23" s="115" t="str">
        <f t="shared" ca="1" si="29"/>
        <v xml:space="preserve">- </v>
      </c>
      <c r="CA23" s="126"/>
      <c r="CB23" s="115" t="str">
        <f t="shared" ca="1" si="30"/>
        <v xml:space="preserve">- </v>
      </c>
      <c r="CE23" s="122">
        <f t="shared" ca="1" si="31"/>
        <v>45976</v>
      </c>
      <c r="CF23" s="123"/>
      <c r="CG23" s="124"/>
      <c r="CH23" s="125"/>
      <c r="CI23" s="115" t="str">
        <f t="shared" ca="1" si="32"/>
        <v xml:space="preserve">- </v>
      </c>
      <c r="CJ23" s="126"/>
      <c r="CK23" s="115" t="str">
        <f t="shared" ca="1" si="33"/>
        <v xml:space="preserve">- </v>
      </c>
      <c r="CL23" s="102"/>
      <c r="CM23" s="102"/>
      <c r="CN23" s="122">
        <f t="shared" ca="1" si="11"/>
        <v>45976</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45977</v>
      </c>
      <c r="C24" s="59" t="str">
        <f t="shared" ca="1" si="12"/>
        <v>-</v>
      </c>
      <c r="D24" s="60" t="str">
        <f t="shared" ca="1" si="0"/>
        <v>-</v>
      </c>
      <c r="E24" s="61" t="str">
        <f t="shared" ca="1" si="0"/>
        <v>-</v>
      </c>
      <c r="F24" s="62" t="str">
        <f t="shared" ca="1" si="37"/>
        <v>-</v>
      </c>
      <c r="G24" s="62" t="str">
        <f t="shared" ca="1" si="1"/>
        <v>-</v>
      </c>
      <c r="H24" s="63" t="str">
        <f t="shared" ca="1" si="38"/>
        <v>-</v>
      </c>
      <c r="K24" s="77">
        <f t="shared" ca="1" si="2"/>
        <v>45977</v>
      </c>
      <c r="L24" s="84"/>
      <c r="M24" s="85"/>
      <c r="N24" s="85"/>
      <c r="O24" s="86" t="str">
        <f t="shared" ca="1" si="13"/>
        <v>-</v>
      </c>
      <c r="P24" s="84"/>
      <c r="Q24" s="87" t="str">
        <f t="shared" ca="1" si="3"/>
        <v>-</v>
      </c>
      <c r="T24" s="77">
        <f t="shared" ca="1" si="4"/>
        <v>45977</v>
      </c>
      <c r="U24" s="86" t="str">
        <f t="shared" ca="1" si="14"/>
        <v>-</v>
      </c>
      <c r="V24" s="140" t="str">
        <f t="shared" ca="1" si="5"/>
        <v>-</v>
      </c>
      <c r="W24" s="140" t="str">
        <f t="shared" ca="1" si="5"/>
        <v>-</v>
      </c>
      <c r="X24" s="86" t="str">
        <f t="shared" ca="1" si="15"/>
        <v>-</v>
      </c>
      <c r="Y24" s="86" t="str">
        <f t="shared" ca="1" si="6"/>
        <v>-</v>
      </c>
      <c r="Z24" s="87" t="str">
        <f t="shared" ca="1" si="7"/>
        <v>-</v>
      </c>
      <c r="AC24" s="116">
        <f t="shared" ca="1" si="16"/>
        <v>45977</v>
      </c>
      <c r="AD24" s="117"/>
      <c r="AE24" s="118"/>
      <c r="AF24" s="119"/>
      <c r="AG24" s="120" t="str">
        <f t="shared" ca="1" si="17"/>
        <v xml:space="preserve">- </v>
      </c>
      <c r="AH24" s="121"/>
      <c r="AI24" s="120" t="str">
        <f t="shared" ca="1" si="18"/>
        <v xml:space="preserve">- </v>
      </c>
      <c r="AJ24" s="102"/>
      <c r="AK24" s="102"/>
      <c r="AL24" s="116">
        <f t="shared" ca="1" si="8"/>
        <v>45977</v>
      </c>
      <c r="AM24" s="117"/>
      <c r="AN24" s="118"/>
      <c r="AO24" s="119"/>
      <c r="AP24" s="120" t="str">
        <f t="shared" ca="1" si="19"/>
        <v xml:space="preserve">- </v>
      </c>
      <c r="AQ24" s="121"/>
      <c r="AR24" s="120" t="str">
        <f t="shared" ca="1" si="20"/>
        <v xml:space="preserve">- </v>
      </c>
      <c r="AU24" s="116">
        <f t="shared" ca="1" si="21"/>
        <v>45977</v>
      </c>
      <c r="AV24" s="117"/>
      <c r="AW24" s="118"/>
      <c r="AX24" s="119"/>
      <c r="AY24" s="120" t="str">
        <f t="shared" ca="1" si="22"/>
        <v xml:space="preserve">- </v>
      </c>
      <c r="AZ24" s="121"/>
      <c r="BA24" s="120" t="str">
        <f t="shared" ca="1" si="23"/>
        <v xml:space="preserve">- </v>
      </c>
      <c r="BB24" s="102"/>
      <c r="BC24" s="102"/>
      <c r="BD24" s="116">
        <f t="shared" ca="1" si="9"/>
        <v>45977</v>
      </c>
      <c r="BE24" s="117"/>
      <c r="BF24" s="118"/>
      <c r="BG24" s="119"/>
      <c r="BH24" s="120" t="str">
        <f t="shared" ca="1" si="24"/>
        <v xml:space="preserve">- </v>
      </c>
      <c r="BI24" s="121"/>
      <c r="BJ24" s="120" t="str">
        <f t="shared" ca="1" si="25"/>
        <v xml:space="preserve">- </v>
      </c>
      <c r="BM24" s="116">
        <f t="shared" ca="1" si="26"/>
        <v>45977</v>
      </c>
      <c r="BN24" s="117"/>
      <c r="BO24" s="118"/>
      <c r="BP24" s="119"/>
      <c r="BQ24" s="120" t="str">
        <f t="shared" ca="1" si="27"/>
        <v xml:space="preserve">- </v>
      </c>
      <c r="BR24" s="121"/>
      <c r="BS24" s="120" t="str">
        <f t="shared" ca="1" si="28"/>
        <v xml:space="preserve">- </v>
      </c>
      <c r="BT24" s="102"/>
      <c r="BU24" s="102"/>
      <c r="BV24" s="116">
        <f t="shared" ca="1" si="10"/>
        <v>45977</v>
      </c>
      <c r="BW24" s="117"/>
      <c r="BX24" s="118"/>
      <c r="BY24" s="119"/>
      <c r="BZ24" s="120" t="str">
        <f t="shared" ca="1" si="29"/>
        <v xml:space="preserve">- </v>
      </c>
      <c r="CA24" s="121"/>
      <c r="CB24" s="120" t="str">
        <f t="shared" ca="1" si="30"/>
        <v xml:space="preserve">- </v>
      </c>
      <c r="CE24" s="116">
        <f t="shared" ca="1" si="31"/>
        <v>45977</v>
      </c>
      <c r="CF24" s="117"/>
      <c r="CG24" s="118"/>
      <c r="CH24" s="119"/>
      <c r="CI24" s="120" t="str">
        <f t="shared" ca="1" si="32"/>
        <v xml:space="preserve">- </v>
      </c>
      <c r="CJ24" s="121"/>
      <c r="CK24" s="120" t="str">
        <f t="shared" ca="1" si="33"/>
        <v xml:space="preserve">- </v>
      </c>
      <c r="CL24" s="102"/>
      <c r="CM24" s="102"/>
      <c r="CN24" s="116">
        <f t="shared" ca="1" si="11"/>
        <v>45977</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45978</v>
      </c>
      <c r="C25" s="59" t="str">
        <f t="shared" ca="1" si="12"/>
        <v>-</v>
      </c>
      <c r="D25" s="60" t="str">
        <f t="shared" ca="1" si="0"/>
        <v>-</v>
      </c>
      <c r="E25" s="61" t="str">
        <f t="shared" ca="1" si="0"/>
        <v>-</v>
      </c>
      <c r="F25" s="62" t="str">
        <f t="shared" ca="1" si="37"/>
        <v>-</v>
      </c>
      <c r="G25" s="62" t="str">
        <f t="shared" ca="1" si="1"/>
        <v>-</v>
      </c>
      <c r="H25" s="63" t="str">
        <f t="shared" ca="1" si="38"/>
        <v>-</v>
      </c>
      <c r="K25" s="78">
        <f t="shared" ca="1" si="2"/>
        <v>45978</v>
      </c>
      <c r="L25" s="88"/>
      <c r="M25" s="89"/>
      <c r="N25" s="89"/>
      <c r="O25" s="90" t="str">
        <f t="shared" ca="1" si="13"/>
        <v>-</v>
      </c>
      <c r="P25" s="88"/>
      <c r="Q25" s="91" t="str">
        <f t="shared" ca="1" si="3"/>
        <v>-</v>
      </c>
      <c r="T25" s="78">
        <f t="shared" ca="1" si="4"/>
        <v>45978</v>
      </c>
      <c r="U25" s="90" t="str">
        <f t="shared" ca="1" si="14"/>
        <v>-</v>
      </c>
      <c r="V25" s="141" t="str">
        <f t="shared" ca="1" si="5"/>
        <v>-</v>
      </c>
      <c r="W25" s="141" t="str">
        <f t="shared" ca="1" si="5"/>
        <v>-</v>
      </c>
      <c r="X25" s="90" t="str">
        <f t="shared" ca="1" si="15"/>
        <v>-</v>
      </c>
      <c r="Y25" s="90" t="str">
        <f t="shared" ca="1" si="6"/>
        <v>-</v>
      </c>
      <c r="Z25" s="91" t="str">
        <f t="shared" ca="1" si="7"/>
        <v>-</v>
      </c>
      <c r="AC25" s="122">
        <f t="shared" ca="1" si="16"/>
        <v>45978</v>
      </c>
      <c r="AD25" s="123"/>
      <c r="AE25" s="124"/>
      <c r="AF25" s="125"/>
      <c r="AG25" s="115" t="str">
        <f t="shared" ca="1" si="17"/>
        <v xml:space="preserve">- </v>
      </c>
      <c r="AH25" s="126"/>
      <c r="AI25" s="115" t="str">
        <f t="shared" ca="1" si="18"/>
        <v xml:space="preserve">- </v>
      </c>
      <c r="AJ25" s="102"/>
      <c r="AK25" s="102"/>
      <c r="AL25" s="122">
        <f t="shared" ca="1" si="8"/>
        <v>45978</v>
      </c>
      <c r="AM25" s="123"/>
      <c r="AN25" s="124"/>
      <c r="AO25" s="125"/>
      <c r="AP25" s="115" t="str">
        <f t="shared" ca="1" si="19"/>
        <v xml:space="preserve">- </v>
      </c>
      <c r="AQ25" s="126"/>
      <c r="AR25" s="115" t="str">
        <f t="shared" ca="1" si="20"/>
        <v xml:space="preserve">- </v>
      </c>
      <c r="AU25" s="122">
        <f t="shared" ca="1" si="21"/>
        <v>45978</v>
      </c>
      <c r="AV25" s="123"/>
      <c r="AW25" s="124"/>
      <c r="AX25" s="125"/>
      <c r="AY25" s="115" t="str">
        <f t="shared" ca="1" si="22"/>
        <v xml:space="preserve">- </v>
      </c>
      <c r="AZ25" s="126"/>
      <c r="BA25" s="115" t="str">
        <f t="shared" ca="1" si="23"/>
        <v xml:space="preserve">- </v>
      </c>
      <c r="BB25" s="102"/>
      <c r="BC25" s="102"/>
      <c r="BD25" s="122">
        <f t="shared" ca="1" si="9"/>
        <v>45978</v>
      </c>
      <c r="BE25" s="123"/>
      <c r="BF25" s="124"/>
      <c r="BG25" s="125"/>
      <c r="BH25" s="115" t="str">
        <f t="shared" ca="1" si="24"/>
        <v xml:space="preserve">- </v>
      </c>
      <c r="BI25" s="126"/>
      <c r="BJ25" s="115" t="str">
        <f t="shared" ca="1" si="25"/>
        <v xml:space="preserve">- </v>
      </c>
      <c r="BM25" s="122">
        <f t="shared" ca="1" si="26"/>
        <v>45978</v>
      </c>
      <c r="BN25" s="123"/>
      <c r="BO25" s="124"/>
      <c r="BP25" s="125"/>
      <c r="BQ25" s="115" t="str">
        <f t="shared" ca="1" si="27"/>
        <v xml:space="preserve">- </v>
      </c>
      <c r="BR25" s="126"/>
      <c r="BS25" s="115" t="str">
        <f t="shared" ca="1" si="28"/>
        <v xml:space="preserve">- </v>
      </c>
      <c r="BT25" s="102"/>
      <c r="BU25" s="102"/>
      <c r="BV25" s="122">
        <f t="shared" ca="1" si="10"/>
        <v>45978</v>
      </c>
      <c r="BW25" s="123"/>
      <c r="BX25" s="124"/>
      <c r="BY25" s="125"/>
      <c r="BZ25" s="115" t="str">
        <f t="shared" ca="1" si="29"/>
        <v xml:space="preserve">- </v>
      </c>
      <c r="CA25" s="126"/>
      <c r="CB25" s="115" t="str">
        <f t="shared" ca="1" si="30"/>
        <v xml:space="preserve">- </v>
      </c>
      <c r="CE25" s="122">
        <f t="shared" ca="1" si="31"/>
        <v>45978</v>
      </c>
      <c r="CF25" s="123"/>
      <c r="CG25" s="124"/>
      <c r="CH25" s="125"/>
      <c r="CI25" s="115" t="str">
        <f t="shared" ca="1" si="32"/>
        <v xml:space="preserve">- </v>
      </c>
      <c r="CJ25" s="126"/>
      <c r="CK25" s="115" t="str">
        <f t="shared" ca="1" si="33"/>
        <v xml:space="preserve">- </v>
      </c>
      <c r="CL25" s="102"/>
      <c r="CM25" s="102"/>
      <c r="CN25" s="122">
        <f t="shared" ca="1" si="11"/>
        <v>45978</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45979</v>
      </c>
      <c r="C26" s="59" t="str">
        <f t="shared" ca="1" si="12"/>
        <v>-</v>
      </c>
      <c r="D26" s="60" t="str">
        <f t="shared" ca="1" si="0"/>
        <v>-</v>
      </c>
      <c r="E26" s="61" t="str">
        <f t="shared" ca="1" si="0"/>
        <v>-</v>
      </c>
      <c r="F26" s="62" t="str">
        <f t="shared" ca="1" si="37"/>
        <v>-</v>
      </c>
      <c r="G26" s="62" t="str">
        <f t="shared" ca="1" si="1"/>
        <v>-</v>
      </c>
      <c r="H26" s="63" t="str">
        <f t="shared" ca="1" si="38"/>
        <v>-</v>
      </c>
      <c r="K26" s="77">
        <f t="shared" ca="1" si="2"/>
        <v>45979</v>
      </c>
      <c r="L26" s="84"/>
      <c r="M26" s="85"/>
      <c r="N26" s="85"/>
      <c r="O26" s="86" t="str">
        <f t="shared" ca="1" si="13"/>
        <v>-</v>
      </c>
      <c r="P26" s="84"/>
      <c r="Q26" s="87" t="str">
        <f t="shared" ca="1" si="3"/>
        <v>-</v>
      </c>
      <c r="T26" s="77">
        <f t="shared" ca="1" si="4"/>
        <v>45979</v>
      </c>
      <c r="U26" s="86" t="str">
        <f t="shared" ca="1" si="14"/>
        <v>-</v>
      </c>
      <c r="V26" s="140" t="str">
        <f t="shared" ca="1" si="5"/>
        <v>-</v>
      </c>
      <c r="W26" s="140" t="str">
        <f t="shared" ca="1" si="5"/>
        <v>-</v>
      </c>
      <c r="X26" s="86" t="str">
        <f t="shared" ca="1" si="15"/>
        <v>-</v>
      </c>
      <c r="Y26" s="86" t="str">
        <f t="shared" ca="1" si="6"/>
        <v>-</v>
      </c>
      <c r="Z26" s="87" t="str">
        <f t="shared" ca="1" si="7"/>
        <v>-</v>
      </c>
      <c r="AC26" s="116">
        <f t="shared" ca="1" si="16"/>
        <v>45979</v>
      </c>
      <c r="AD26" s="117"/>
      <c r="AE26" s="118"/>
      <c r="AF26" s="119"/>
      <c r="AG26" s="120" t="str">
        <f t="shared" ca="1" si="17"/>
        <v xml:space="preserve">- </v>
      </c>
      <c r="AH26" s="121"/>
      <c r="AI26" s="120" t="str">
        <f t="shared" ca="1" si="18"/>
        <v xml:space="preserve">- </v>
      </c>
      <c r="AJ26" s="102"/>
      <c r="AK26" s="102"/>
      <c r="AL26" s="116">
        <f t="shared" ca="1" si="8"/>
        <v>45979</v>
      </c>
      <c r="AM26" s="117"/>
      <c r="AN26" s="118"/>
      <c r="AO26" s="119"/>
      <c r="AP26" s="120" t="str">
        <f t="shared" ca="1" si="19"/>
        <v xml:space="preserve">- </v>
      </c>
      <c r="AQ26" s="121"/>
      <c r="AR26" s="120" t="str">
        <f t="shared" ca="1" si="20"/>
        <v xml:space="preserve">- </v>
      </c>
      <c r="AU26" s="116">
        <f t="shared" ca="1" si="21"/>
        <v>45979</v>
      </c>
      <c r="AV26" s="117"/>
      <c r="AW26" s="118"/>
      <c r="AX26" s="119"/>
      <c r="AY26" s="120" t="str">
        <f t="shared" ca="1" si="22"/>
        <v xml:space="preserve">- </v>
      </c>
      <c r="AZ26" s="121"/>
      <c r="BA26" s="120" t="str">
        <f t="shared" ca="1" si="23"/>
        <v xml:space="preserve">- </v>
      </c>
      <c r="BB26" s="102"/>
      <c r="BC26" s="102"/>
      <c r="BD26" s="116">
        <f t="shared" ca="1" si="9"/>
        <v>45979</v>
      </c>
      <c r="BE26" s="117"/>
      <c r="BF26" s="118"/>
      <c r="BG26" s="119"/>
      <c r="BH26" s="120" t="str">
        <f t="shared" ca="1" si="24"/>
        <v xml:space="preserve">- </v>
      </c>
      <c r="BI26" s="121"/>
      <c r="BJ26" s="120" t="str">
        <f t="shared" ca="1" si="25"/>
        <v xml:space="preserve">- </v>
      </c>
      <c r="BM26" s="116">
        <f t="shared" ca="1" si="26"/>
        <v>45979</v>
      </c>
      <c r="BN26" s="117"/>
      <c r="BO26" s="118"/>
      <c r="BP26" s="119"/>
      <c r="BQ26" s="120" t="str">
        <f t="shared" ca="1" si="27"/>
        <v xml:space="preserve">- </v>
      </c>
      <c r="BR26" s="121"/>
      <c r="BS26" s="120" t="str">
        <f t="shared" ca="1" si="28"/>
        <v xml:space="preserve">- </v>
      </c>
      <c r="BT26" s="102"/>
      <c r="BU26" s="102"/>
      <c r="BV26" s="116">
        <f t="shared" ca="1" si="10"/>
        <v>45979</v>
      </c>
      <c r="BW26" s="117"/>
      <c r="BX26" s="118"/>
      <c r="BY26" s="119"/>
      <c r="BZ26" s="120" t="str">
        <f t="shared" ca="1" si="29"/>
        <v xml:space="preserve">- </v>
      </c>
      <c r="CA26" s="121"/>
      <c r="CB26" s="120" t="str">
        <f t="shared" ca="1" si="30"/>
        <v xml:space="preserve">- </v>
      </c>
      <c r="CE26" s="116">
        <f t="shared" ca="1" si="31"/>
        <v>45979</v>
      </c>
      <c r="CF26" s="117"/>
      <c r="CG26" s="118"/>
      <c r="CH26" s="119"/>
      <c r="CI26" s="120" t="str">
        <f t="shared" ca="1" si="32"/>
        <v xml:space="preserve">- </v>
      </c>
      <c r="CJ26" s="121"/>
      <c r="CK26" s="120" t="str">
        <f t="shared" ca="1" si="33"/>
        <v xml:space="preserve">- </v>
      </c>
      <c r="CL26" s="102"/>
      <c r="CM26" s="102"/>
      <c r="CN26" s="116">
        <f t="shared" ca="1" si="11"/>
        <v>45979</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45980</v>
      </c>
      <c r="C27" s="59" t="str">
        <f t="shared" ca="1" si="12"/>
        <v>-</v>
      </c>
      <c r="D27" s="60" t="str">
        <f t="shared" ca="1" si="0"/>
        <v>-</v>
      </c>
      <c r="E27" s="61" t="str">
        <f t="shared" ca="1" si="0"/>
        <v>-</v>
      </c>
      <c r="F27" s="62" t="str">
        <f t="shared" ca="1" si="37"/>
        <v>-</v>
      </c>
      <c r="G27" s="62" t="str">
        <f t="shared" ca="1" si="1"/>
        <v>-</v>
      </c>
      <c r="H27" s="63" t="str">
        <f t="shared" ca="1" si="38"/>
        <v>-</v>
      </c>
      <c r="K27" s="78">
        <f t="shared" ca="1" si="2"/>
        <v>45980</v>
      </c>
      <c r="L27" s="88"/>
      <c r="M27" s="89"/>
      <c r="N27" s="89"/>
      <c r="O27" s="90" t="str">
        <f t="shared" ca="1" si="13"/>
        <v>-</v>
      </c>
      <c r="P27" s="88"/>
      <c r="Q27" s="91" t="str">
        <f t="shared" ca="1" si="3"/>
        <v>-</v>
      </c>
      <c r="T27" s="78">
        <f t="shared" ca="1" si="4"/>
        <v>45980</v>
      </c>
      <c r="U27" s="90" t="str">
        <f t="shared" ca="1" si="14"/>
        <v>-</v>
      </c>
      <c r="V27" s="141" t="str">
        <f t="shared" ca="1" si="5"/>
        <v>-</v>
      </c>
      <c r="W27" s="141" t="str">
        <f t="shared" ca="1" si="5"/>
        <v>-</v>
      </c>
      <c r="X27" s="90" t="str">
        <f t="shared" ca="1" si="15"/>
        <v>-</v>
      </c>
      <c r="Y27" s="90" t="str">
        <f t="shared" ca="1" si="6"/>
        <v>-</v>
      </c>
      <c r="Z27" s="91" t="str">
        <f t="shared" ca="1" si="7"/>
        <v>-</v>
      </c>
      <c r="AC27" s="122">
        <f t="shared" ca="1" si="16"/>
        <v>45980</v>
      </c>
      <c r="AD27" s="123"/>
      <c r="AE27" s="124"/>
      <c r="AF27" s="125"/>
      <c r="AG27" s="115" t="str">
        <f t="shared" ca="1" si="17"/>
        <v xml:space="preserve">- </v>
      </c>
      <c r="AH27" s="126"/>
      <c r="AI27" s="115" t="str">
        <f t="shared" ca="1" si="18"/>
        <v xml:space="preserve">- </v>
      </c>
      <c r="AJ27" s="102"/>
      <c r="AK27" s="102"/>
      <c r="AL27" s="122">
        <f t="shared" ca="1" si="8"/>
        <v>45980</v>
      </c>
      <c r="AM27" s="123"/>
      <c r="AN27" s="124"/>
      <c r="AO27" s="125"/>
      <c r="AP27" s="115" t="str">
        <f t="shared" ca="1" si="19"/>
        <v xml:space="preserve">- </v>
      </c>
      <c r="AQ27" s="126"/>
      <c r="AR27" s="115" t="str">
        <f t="shared" ca="1" si="20"/>
        <v xml:space="preserve">- </v>
      </c>
      <c r="AU27" s="122">
        <f t="shared" ca="1" si="21"/>
        <v>45980</v>
      </c>
      <c r="AV27" s="123"/>
      <c r="AW27" s="124"/>
      <c r="AX27" s="125"/>
      <c r="AY27" s="115" t="str">
        <f t="shared" ca="1" si="22"/>
        <v xml:space="preserve">- </v>
      </c>
      <c r="AZ27" s="126"/>
      <c r="BA27" s="115" t="str">
        <f t="shared" ca="1" si="23"/>
        <v xml:space="preserve">- </v>
      </c>
      <c r="BB27" s="102"/>
      <c r="BC27" s="102"/>
      <c r="BD27" s="122">
        <f t="shared" ca="1" si="9"/>
        <v>45980</v>
      </c>
      <c r="BE27" s="123"/>
      <c r="BF27" s="124"/>
      <c r="BG27" s="125"/>
      <c r="BH27" s="115" t="str">
        <f t="shared" ca="1" si="24"/>
        <v xml:space="preserve">- </v>
      </c>
      <c r="BI27" s="126"/>
      <c r="BJ27" s="115" t="str">
        <f t="shared" ca="1" si="25"/>
        <v xml:space="preserve">- </v>
      </c>
      <c r="BM27" s="122">
        <f t="shared" ca="1" si="26"/>
        <v>45980</v>
      </c>
      <c r="BN27" s="123"/>
      <c r="BO27" s="124"/>
      <c r="BP27" s="125"/>
      <c r="BQ27" s="115" t="str">
        <f t="shared" ca="1" si="27"/>
        <v xml:space="preserve">- </v>
      </c>
      <c r="BR27" s="126"/>
      <c r="BS27" s="115" t="str">
        <f t="shared" ca="1" si="28"/>
        <v xml:space="preserve">- </v>
      </c>
      <c r="BT27" s="102"/>
      <c r="BU27" s="102"/>
      <c r="BV27" s="122">
        <f t="shared" ca="1" si="10"/>
        <v>45980</v>
      </c>
      <c r="BW27" s="123"/>
      <c r="BX27" s="124"/>
      <c r="BY27" s="125"/>
      <c r="BZ27" s="115" t="str">
        <f t="shared" ca="1" si="29"/>
        <v xml:space="preserve">- </v>
      </c>
      <c r="CA27" s="126"/>
      <c r="CB27" s="115" t="str">
        <f t="shared" ca="1" si="30"/>
        <v xml:space="preserve">- </v>
      </c>
      <c r="CE27" s="122">
        <f t="shared" ca="1" si="31"/>
        <v>45980</v>
      </c>
      <c r="CF27" s="123"/>
      <c r="CG27" s="124"/>
      <c r="CH27" s="125"/>
      <c r="CI27" s="115" t="str">
        <f t="shared" ca="1" si="32"/>
        <v xml:space="preserve">- </v>
      </c>
      <c r="CJ27" s="126"/>
      <c r="CK27" s="115" t="str">
        <f t="shared" ca="1" si="33"/>
        <v xml:space="preserve">- </v>
      </c>
      <c r="CL27" s="102"/>
      <c r="CM27" s="102"/>
      <c r="CN27" s="122">
        <f t="shared" ca="1" si="11"/>
        <v>45980</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45981</v>
      </c>
      <c r="C28" s="59" t="str">
        <f t="shared" ca="1" si="12"/>
        <v>-</v>
      </c>
      <c r="D28" s="60" t="str">
        <f t="shared" ca="1" si="0"/>
        <v>-</v>
      </c>
      <c r="E28" s="61" t="str">
        <f t="shared" ca="1" si="0"/>
        <v>-</v>
      </c>
      <c r="F28" s="62" t="str">
        <f t="shared" ca="1" si="37"/>
        <v>-</v>
      </c>
      <c r="G28" s="62" t="str">
        <f t="shared" ca="1" si="1"/>
        <v>-</v>
      </c>
      <c r="H28" s="63" t="str">
        <f t="shared" ca="1" si="38"/>
        <v>-</v>
      </c>
      <c r="K28" s="77">
        <f t="shared" ca="1" si="2"/>
        <v>45981</v>
      </c>
      <c r="L28" s="84"/>
      <c r="M28" s="85"/>
      <c r="N28" s="85"/>
      <c r="O28" s="86" t="str">
        <f t="shared" ca="1" si="13"/>
        <v>-</v>
      </c>
      <c r="P28" s="84"/>
      <c r="Q28" s="87" t="str">
        <f t="shared" ca="1" si="3"/>
        <v>-</v>
      </c>
      <c r="T28" s="77">
        <f t="shared" ca="1" si="4"/>
        <v>45981</v>
      </c>
      <c r="U28" s="86" t="str">
        <f t="shared" ca="1" si="14"/>
        <v>-</v>
      </c>
      <c r="V28" s="140" t="str">
        <f t="shared" ca="1" si="5"/>
        <v>-</v>
      </c>
      <c r="W28" s="140" t="str">
        <f t="shared" ca="1" si="5"/>
        <v>-</v>
      </c>
      <c r="X28" s="86" t="str">
        <f t="shared" ca="1" si="15"/>
        <v>-</v>
      </c>
      <c r="Y28" s="86" t="str">
        <f t="shared" ca="1" si="6"/>
        <v>-</v>
      </c>
      <c r="Z28" s="87" t="str">
        <f t="shared" ca="1" si="7"/>
        <v>-</v>
      </c>
      <c r="AC28" s="116">
        <f t="shared" ca="1" si="16"/>
        <v>45981</v>
      </c>
      <c r="AD28" s="117"/>
      <c r="AE28" s="118"/>
      <c r="AF28" s="119"/>
      <c r="AG28" s="120" t="str">
        <f t="shared" ca="1" si="17"/>
        <v xml:space="preserve">- </v>
      </c>
      <c r="AH28" s="121"/>
      <c r="AI28" s="120" t="str">
        <f t="shared" ca="1" si="18"/>
        <v xml:space="preserve">- </v>
      </c>
      <c r="AJ28" s="102"/>
      <c r="AK28" s="102"/>
      <c r="AL28" s="116">
        <f t="shared" ca="1" si="8"/>
        <v>45981</v>
      </c>
      <c r="AM28" s="117"/>
      <c r="AN28" s="118"/>
      <c r="AO28" s="119"/>
      <c r="AP28" s="120" t="str">
        <f t="shared" ca="1" si="19"/>
        <v xml:space="preserve">- </v>
      </c>
      <c r="AQ28" s="121"/>
      <c r="AR28" s="120" t="str">
        <f t="shared" ca="1" si="20"/>
        <v xml:space="preserve">- </v>
      </c>
      <c r="AU28" s="116">
        <f t="shared" ca="1" si="21"/>
        <v>45981</v>
      </c>
      <c r="AV28" s="117"/>
      <c r="AW28" s="118"/>
      <c r="AX28" s="119"/>
      <c r="AY28" s="120" t="str">
        <f t="shared" ca="1" si="22"/>
        <v xml:space="preserve">- </v>
      </c>
      <c r="AZ28" s="121"/>
      <c r="BA28" s="120" t="str">
        <f t="shared" ca="1" si="23"/>
        <v xml:space="preserve">- </v>
      </c>
      <c r="BB28" s="102"/>
      <c r="BC28" s="102"/>
      <c r="BD28" s="116">
        <f t="shared" ca="1" si="9"/>
        <v>45981</v>
      </c>
      <c r="BE28" s="117"/>
      <c r="BF28" s="118"/>
      <c r="BG28" s="119"/>
      <c r="BH28" s="120" t="str">
        <f t="shared" ca="1" si="24"/>
        <v xml:space="preserve">- </v>
      </c>
      <c r="BI28" s="121"/>
      <c r="BJ28" s="120" t="str">
        <f t="shared" ca="1" si="25"/>
        <v xml:space="preserve">- </v>
      </c>
      <c r="BM28" s="116">
        <f t="shared" ca="1" si="26"/>
        <v>45981</v>
      </c>
      <c r="BN28" s="117"/>
      <c r="BO28" s="118"/>
      <c r="BP28" s="119"/>
      <c r="BQ28" s="120" t="str">
        <f t="shared" ca="1" si="27"/>
        <v xml:space="preserve">- </v>
      </c>
      <c r="BR28" s="121"/>
      <c r="BS28" s="120" t="str">
        <f t="shared" ca="1" si="28"/>
        <v xml:space="preserve">- </v>
      </c>
      <c r="BT28" s="102"/>
      <c r="BU28" s="102"/>
      <c r="BV28" s="116">
        <f t="shared" ca="1" si="10"/>
        <v>45981</v>
      </c>
      <c r="BW28" s="117"/>
      <c r="BX28" s="118"/>
      <c r="BY28" s="119"/>
      <c r="BZ28" s="120" t="str">
        <f t="shared" ca="1" si="29"/>
        <v xml:space="preserve">- </v>
      </c>
      <c r="CA28" s="121"/>
      <c r="CB28" s="120" t="str">
        <f t="shared" ca="1" si="30"/>
        <v xml:space="preserve">- </v>
      </c>
      <c r="CE28" s="116">
        <f t="shared" ca="1" si="31"/>
        <v>45981</v>
      </c>
      <c r="CF28" s="117"/>
      <c r="CG28" s="118"/>
      <c r="CH28" s="119"/>
      <c r="CI28" s="120" t="str">
        <f t="shared" ca="1" si="32"/>
        <v xml:space="preserve">- </v>
      </c>
      <c r="CJ28" s="121"/>
      <c r="CK28" s="120" t="str">
        <f t="shared" ca="1" si="33"/>
        <v xml:space="preserve">- </v>
      </c>
      <c r="CL28" s="102"/>
      <c r="CM28" s="102"/>
      <c r="CN28" s="116">
        <f t="shared" ca="1" si="11"/>
        <v>45981</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45982</v>
      </c>
      <c r="C29" s="59" t="str">
        <f t="shared" ca="1" si="12"/>
        <v>-</v>
      </c>
      <c r="D29" s="60" t="str">
        <f t="shared" ca="1" si="0"/>
        <v>-</v>
      </c>
      <c r="E29" s="61" t="str">
        <f t="shared" ca="1" si="0"/>
        <v>-</v>
      </c>
      <c r="F29" s="62" t="str">
        <f t="shared" ca="1" si="37"/>
        <v>-</v>
      </c>
      <c r="G29" s="62" t="str">
        <f t="shared" ca="1" si="1"/>
        <v>-</v>
      </c>
      <c r="H29" s="63" t="str">
        <f t="shared" ca="1" si="38"/>
        <v>-</v>
      </c>
      <c r="K29" s="78">
        <f t="shared" ca="1" si="2"/>
        <v>45982</v>
      </c>
      <c r="L29" s="88"/>
      <c r="M29" s="89"/>
      <c r="N29" s="89"/>
      <c r="O29" s="90" t="str">
        <f t="shared" ca="1" si="13"/>
        <v>-</v>
      </c>
      <c r="P29" s="88"/>
      <c r="Q29" s="91" t="str">
        <f t="shared" ca="1" si="3"/>
        <v>-</v>
      </c>
      <c r="T29" s="78">
        <f t="shared" ca="1" si="4"/>
        <v>45982</v>
      </c>
      <c r="U29" s="90" t="str">
        <f t="shared" ca="1" si="14"/>
        <v>-</v>
      </c>
      <c r="V29" s="141" t="str">
        <f t="shared" ca="1" si="5"/>
        <v>-</v>
      </c>
      <c r="W29" s="141" t="str">
        <f t="shared" ca="1" si="5"/>
        <v>-</v>
      </c>
      <c r="X29" s="90" t="str">
        <f t="shared" ca="1" si="15"/>
        <v>-</v>
      </c>
      <c r="Y29" s="90" t="str">
        <f t="shared" ca="1" si="6"/>
        <v>-</v>
      </c>
      <c r="Z29" s="91" t="str">
        <f t="shared" ca="1" si="7"/>
        <v>-</v>
      </c>
      <c r="AC29" s="122">
        <f t="shared" ca="1" si="16"/>
        <v>45982</v>
      </c>
      <c r="AD29" s="123"/>
      <c r="AE29" s="124"/>
      <c r="AF29" s="125"/>
      <c r="AG29" s="115" t="str">
        <f t="shared" ca="1" si="17"/>
        <v xml:space="preserve">- </v>
      </c>
      <c r="AH29" s="126"/>
      <c r="AI29" s="115" t="str">
        <f t="shared" ca="1" si="18"/>
        <v xml:space="preserve">- </v>
      </c>
      <c r="AJ29" s="102"/>
      <c r="AK29" s="102"/>
      <c r="AL29" s="122">
        <f t="shared" ca="1" si="8"/>
        <v>45982</v>
      </c>
      <c r="AM29" s="123"/>
      <c r="AN29" s="124"/>
      <c r="AO29" s="125"/>
      <c r="AP29" s="115" t="str">
        <f t="shared" ca="1" si="19"/>
        <v xml:space="preserve">- </v>
      </c>
      <c r="AQ29" s="126"/>
      <c r="AR29" s="115" t="str">
        <f t="shared" ca="1" si="20"/>
        <v xml:space="preserve">- </v>
      </c>
      <c r="AU29" s="122">
        <f t="shared" ca="1" si="21"/>
        <v>45982</v>
      </c>
      <c r="AV29" s="123"/>
      <c r="AW29" s="124"/>
      <c r="AX29" s="125"/>
      <c r="AY29" s="115" t="str">
        <f t="shared" ca="1" si="22"/>
        <v xml:space="preserve">- </v>
      </c>
      <c r="AZ29" s="126"/>
      <c r="BA29" s="115" t="str">
        <f t="shared" ca="1" si="23"/>
        <v xml:space="preserve">- </v>
      </c>
      <c r="BB29" s="102"/>
      <c r="BC29" s="102"/>
      <c r="BD29" s="122">
        <f t="shared" ca="1" si="9"/>
        <v>45982</v>
      </c>
      <c r="BE29" s="123"/>
      <c r="BF29" s="124"/>
      <c r="BG29" s="125"/>
      <c r="BH29" s="115" t="str">
        <f t="shared" ca="1" si="24"/>
        <v xml:space="preserve">- </v>
      </c>
      <c r="BI29" s="126"/>
      <c r="BJ29" s="115" t="str">
        <f t="shared" ca="1" si="25"/>
        <v xml:space="preserve">- </v>
      </c>
      <c r="BM29" s="122">
        <f t="shared" ca="1" si="26"/>
        <v>45982</v>
      </c>
      <c r="BN29" s="123"/>
      <c r="BO29" s="124"/>
      <c r="BP29" s="125"/>
      <c r="BQ29" s="115" t="str">
        <f t="shared" ca="1" si="27"/>
        <v xml:space="preserve">- </v>
      </c>
      <c r="BR29" s="126"/>
      <c r="BS29" s="115" t="str">
        <f t="shared" ca="1" si="28"/>
        <v xml:space="preserve">- </v>
      </c>
      <c r="BT29" s="102"/>
      <c r="BU29" s="102"/>
      <c r="BV29" s="122">
        <f t="shared" ca="1" si="10"/>
        <v>45982</v>
      </c>
      <c r="BW29" s="123"/>
      <c r="BX29" s="124"/>
      <c r="BY29" s="125"/>
      <c r="BZ29" s="115" t="str">
        <f t="shared" ca="1" si="29"/>
        <v xml:space="preserve">- </v>
      </c>
      <c r="CA29" s="126"/>
      <c r="CB29" s="115" t="str">
        <f t="shared" ca="1" si="30"/>
        <v xml:space="preserve">- </v>
      </c>
      <c r="CE29" s="122">
        <f t="shared" ca="1" si="31"/>
        <v>45982</v>
      </c>
      <c r="CF29" s="123"/>
      <c r="CG29" s="124"/>
      <c r="CH29" s="125"/>
      <c r="CI29" s="115" t="str">
        <f t="shared" ca="1" si="32"/>
        <v xml:space="preserve">- </v>
      </c>
      <c r="CJ29" s="126"/>
      <c r="CK29" s="115" t="str">
        <f t="shared" ca="1" si="33"/>
        <v xml:space="preserve">- </v>
      </c>
      <c r="CL29" s="102"/>
      <c r="CM29" s="102"/>
      <c r="CN29" s="122">
        <f t="shared" ca="1" si="11"/>
        <v>45982</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45983</v>
      </c>
      <c r="C30" s="59" t="str">
        <f t="shared" ca="1" si="12"/>
        <v>-</v>
      </c>
      <c r="D30" s="60" t="str">
        <f t="shared" ca="1" si="0"/>
        <v>-</v>
      </c>
      <c r="E30" s="61" t="str">
        <f t="shared" ca="1" si="0"/>
        <v>-</v>
      </c>
      <c r="F30" s="62" t="str">
        <f t="shared" ca="1" si="37"/>
        <v>-</v>
      </c>
      <c r="G30" s="62" t="str">
        <f t="shared" ca="1" si="1"/>
        <v>-</v>
      </c>
      <c r="H30" s="63" t="str">
        <f t="shared" ca="1" si="38"/>
        <v>-</v>
      </c>
      <c r="K30" s="77">
        <f t="shared" ca="1" si="2"/>
        <v>45983</v>
      </c>
      <c r="L30" s="84"/>
      <c r="M30" s="85"/>
      <c r="N30" s="85"/>
      <c r="O30" s="86" t="str">
        <f t="shared" ca="1" si="13"/>
        <v>-</v>
      </c>
      <c r="P30" s="84"/>
      <c r="Q30" s="87" t="str">
        <f t="shared" ca="1" si="3"/>
        <v>-</v>
      </c>
      <c r="T30" s="77">
        <f t="shared" ca="1" si="4"/>
        <v>45983</v>
      </c>
      <c r="U30" s="86" t="str">
        <f t="shared" ca="1" si="14"/>
        <v>-</v>
      </c>
      <c r="V30" s="140" t="str">
        <f t="shared" ca="1" si="5"/>
        <v>-</v>
      </c>
      <c r="W30" s="140" t="str">
        <f t="shared" ca="1" si="5"/>
        <v>-</v>
      </c>
      <c r="X30" s="86" t="str">
        <f t="shared" ca="1" si="15"/>
        <v>-</v>
      </c>
      <c r="Y30" s="86" t="str">
        <f t="shared" ca="1" si="6"/>
        <v>-</v>
      </c>
      <c r="Z30" s="87" t="str">
        <f t="shared" ca="1" si="7"/>
        <v>-</v>
      </c>
      <c r="AC30" s="116">
        <f t="shared" ca="1" si="16"/>
        <v>45983</v>
      </c>
      <c r="AD30" s="117"/>
      <c r="AE30" s="118"/>
      <c r="AF30" s="119"/>
      <c r="AG30" s="120" t="str">
        <f t="shared" ca="1" si="17"/>
        <v xml:space="preserve">- </v>
      </c>
      <c r="AH30" s="121"/>
      <c r="AI30" s="120" t="str">
        <f t="shared" ca="1" si="18"/>
        <v xml:space="preserve">- </v>
      </c>
      <c r="AJ30" s="102"/>
      <c r="AK30" s="102"/>
      <c r="AL30" s="116">
        <f t="shared" ca="1" si="8"/>
        <v>45983</v>
      </c>
      <c r="AM30" s="117"/>
      <c r="AN30" s="118"/>
      <c r="AO30" s="119"/>
      <c r="AP30" s="120" t="str">
        <f t="shared" ca="1" si="19"/>
        <v xml:space="preserve">- </v>
      </c>
      <c r="AQ30" s="121"/>
      <c r="AR30" s="120" t="str">
        <f t="shared" ca="1" si="20"/>
        <v xml:space="preserve">- </v>
      </c>
      <c r="AU30" s="116">
        <f t="shared" ca="1" si="21"/>
        <v>45983</v>
      </c>
      <c r="AV30" s="117"/>
      <c r="AW30" s="118"/>
      <c r="AX30" s="119"/>
      <c r="AY30" s="120" t="str">
        <f t="shared" ca="1" si="22"/>
        <v xml:space="preserve">- </v>
      </c>
      <c r="AZ30" s="121"/>
      <c r="BA30" s="120" t="str">
        <f t="shared" ca="1" si="23"/>
        <v xml:space="preserve">- </v>
      </c>
      <c r="BB30" s="102"/>
      <c r="BC30" s="102"/>
      <c r="BD30" s="116">
        <f t="shared" ca="1" si="9"/>
        <v>45983</v>
      </c>
      <c r="BE30" s="117"/>
      <c r="BF30" s="118"/>
      <c r="BG30" s="119"/>
      <c r="BH30" s="120" t="str">
        <f t="shared" ca="1" si="24"/>
        <v xml:space="preserve">- </v>
      </c>
      <c r="BI30" s="121"/>
      <c r="BJ30" s="120" t="str">
        <f t="shared" ca="1" si="25"/>
        <v xml:space="preserve">- </v>
      </c>
      <c r="BM30" s="116">
        <f t="shared" ca="1" si="26"/>
        <v>45983</v>
      </c>
      <c r="BN30" s="117"/>
      <c r="BO30" s="118"/>
      <c r="BP30" s="119"/>
      <c r="BQ30" s="120" t="str">
        <f t="shared" ca="1" si="27"/>
        <v xml:space="preserve">- </v>
      </c>
      <c r="BR30" s="121"/>
      <c r="BS30" s="120" t="str">
        <f t="shared" ca="1" si="28"/>
        <v xml:space="preserve">- </v>
      </c>
      <c r="BT30" s="102"/>
      <c r="BU30" s="102"/>
      <c r="BV30" s="116">
        <f t="shared" ca="1" si="10"/>
        <v>45983</v>
      </c>
      <c r="BW30" s="117"/>
      <c r="BX30" s="118"/>
      <c r="BY30" s="119"/>
      <c r="BZ30" s="120" t="str">
        <f t="shared" ca="1" si="29"/>
        <v xml:space="preserve">- </v>
      </c>
      <c r="CA30" s="121"/>
      <c r="CB30" s="120" t="str">
        <f t="shared" ca="1" si="30"/>
        <v xml:space="preserve">- </v>
      </c>
      <c r="CE30" s="116">
        <f t="shared" ca="1" si="31"/>
        <v>45983</v>
      </c>
      <c r="CF30" s="117"/>
      <c r="CG30" s="118"/>
      <c r="CH30" s="119"/>
      <c r="CI30" s="120" t="str">
        <f t="shared" ca="1" si="32"/>
        <v xml:space="preserve">- </v>
      </c>
      <c r="CJ30" s="121"/>
      <c r="CK30" s="120" t="str">
        <f t="shared" ca="1" si="33"/>
        <v xml:space="preserve">- </v>
      </c>
      <c r="CL30" s="102"/>
      <c r="CM30" s="102"/>
      <c r="CN30" s="116">
        <f t="shared" ca="1" si="11"/>
        <v>45983</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45984</v>
      </c>
      <c r="C31" s="59" t="str">
        <f t="shared" ca="1" si="12"/>
        <v>-</v>
      </c>
      <c r="D31" s="60" t="str">
        <f t="shared" ca="1" si="0"/>
        <v>-</v>
      </c>
      <c r="E31" s="61" t="str">
        <f t="shared" ca="1" si="0"/>
        <v>-</v>
      </c>
      <c r="F31" s="62" t="str">
        <f t="shared" ca="1" si="37"/>
        <v>-</v>
      </c>
      <c r="G31" s="62" t="str">
        <f t="shared" ca="1" si="1"/>
        <v>-</v>
      </c>
      <c r="H31" s="63" t="str">
        <f t="shared" ca="1" si="38"/>
        <v>-</v>
      </c>
      <c r="K31" s="78">
        <f t="shared" ca="1" si="2"/>
        <v>45984</v>
      </c>
      <c r="L31" s="88"/>
      <c r="M31" s="89"/>
      <c r="N31" s="89"/>
      <c r="O31" s="90" t="str">
        <f t="shared" ca="1" si="13"/>
        <v>-</v>
      </c>
      <c r="P31" s="88"/>
      <c r="Q31" s="91" t="str">
        <f t="shared" ca="1" si="3"/>
        <v>-</v>
      </c>
      <c r="T31" s="78">
        <f t="shared" ca="1" si="4"/>
        <v>45984</v>
      </c>
      <c r="U31" s="90" t="str">
        <f t="shared" ca="1" si="14"/>
        <v>-</v>
      </c>
      <c r="V31" s="141" t="str">
        <f t="shared" ca="1" si="5"/>
        <v>-</v>
      </c>
      <c r="W31" s="141" t="str">
        <f t="shared" ca="1" si="5"/>
        <v>-</v>
      </c>
      <c r="X31" s="90" t="str">
        <f t="shared" ca="1" si="15"/>
        <v>-</v>
      </c>
      <c r="Y31" s="90" t="str">
        <f t="shared" ca="1" si="6"/>
        <v>-</v>
      </c>
      <c r="Z31" s="91" t="str">
        <f t="shared" ca="1" si="7"/>
        <v>-</v>
      </c>
      <c r="AC31" s="122">
        <f t="shared" ca="1" si="16"/>
        <v>45984</v>
      </c>
      <c r="AD31" s="123"/>
      <c r="AE31" s="124"/>
      <c r="AF31" s="125"/>
      <c r="AG31" s="115" t="str">
        <f t="shared" ca="1" si="17"/>
        <v xml:space="preserve">- </v>
      </c>
      <c r="AH31" s="126"/>
      <c r="AI31" s="115" t="str">
        <f t="shared" ca="1" si="18"/>
        <v xml:space="preserve">- </v>
      </c>
      <c r="AJ31" s="102"/>
      <c r="AK31" s="102"/>
      <c r="AL31" s="122">
        <f t="shared" ca="1" si="8"/>
        <v>45984</v>
      </c>
      <c r="AM31" s="123"/>
      <c r="AN31" s="124"/>
      <c r="AO31" s="125"/>
      <c r="AP31" s="115" t="str">
        <f t="shared" ca="1" si="19"/>
        <v xml:space="preserve">- </v>
      </c>
      <c r="AQ31" s="126"/>
      <c r="AR31" s="115" t="str">
        <f t="shared" ca="1" si="20"/>
        <v xml:space="preserve">- </v>
      </c>
      <c r="AU31" s="122">
        <f t="shared" ca="1" si="21"/>
        <v>45984</v>
      </c>
      <c r="AV31" s="123"/>
      <c r="AW31" s="124"/>
      <c r="AX31" s="125"/>
      <c r="AY31" s="115" t="str">
        <f t="shared" ca="1" si="22"/>
        <v xml:space="preserve">- </v>
      </c>
      <c r="AZ31" s="126"/>
      <c r="BA31" s="115" t="str">
        <f t="shared" ca="1" si="23"/>
        <v xml:space="preserve">- </v>
      </c>
      <c r="BB31" s="102"/>
      <c r="BC31" s="102"/>
      <c r="BD31" s="122">
        <f t="shared" ca="1" si="9"/>
        <v>45984</v>
      </c>
      <c r="BE31" s="123"/>
      <c r="BF31" s="124"/>
      <c r="BG31" s="125"/>
      <c r="BH31" s="115" t="str">
        <f t="shared" ca="1" si="24"/>
        <v xml:space="preserve">- </v>
      </c>
      <c r="BI31" s="126"/>
      <c r="BJ31" s="115" t="str">
        <f t="shared" ca="1" si="25"/>
        <v xml:space="preserve">- </v>
      </c>
      <c r="BM31" s="122">
        <f t="shared" ca="1" si="26"/>
        <v>45984</v>
      </c>
      <c r="BN31" s="123"/>
      <c r="BO31" s="124"/>
      <c r="BP31" s="125"/>
      <c r="BQ31" s="115" t="str">
        <f t="shared" ca="1" si="27"/>
        <v xml:space="preserve">- </v>
      </c>
      <c r="BR31" s="126"/>
      <c r="BS31" s="115" t="str">
        <f t="shared" ca="1" si="28"/>
        <v xml:space="preserve">- </v>
      </c>
      <c r="BT31" s="102"/>
      <c r="BU31" s="102"/>
      <c r="BV31" s="122">
        <f t="shared" ca="1" si="10"/>
        <v>45984</v>
      </c>
      <c r="BW31" s="123"/>
      <c r="BX31" s="124"/>
      <c r="BY31" s="125"/>
      <c r="BZ31" s="115" t="str">
        <f t="shared" ca="1" si="29"/>
        <v xml:space="preserve">- </v>
      </c>
      <c r="CA31" s="126"/>
      <c r="CB31" s="115" t="str">
        <f t="shared" ca="1" si="30"/>
        <v xml:space="preserve">- </v>
      </c>
      <c r="CE31" s="122">
        <f t="shared" ca="1" si="31"/>
        <v>45984</v>
      </c>
      <c r="CF31" s="123"/>
      <c r="CG31" s="124"/>
      <c r="CH31" s="125"/>
      <c r="CI31" s="115" t="str">
        <f t="shared" ca="1" si="32"/>
        <v xml:space="preserve">- </v>
      </c>
      <c r="CJ31" s="126"/>
      <c r="CK31" s="115" t="str">
        <f t="shared" ca="1" si="33"/>
        <v xml:space="preserve">- </v>
      </c>
      <c r="CL31" s="102"/>
      <c r="CM31" s="102"/>
      <c r="CN31" s="122">
        <f t="shared" ca="1" si="11"/>
        <v>45984</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45985</v>
      </c>
      <c r="C32" s="59" t="str">
        <f t="shared" ca="1" si="12"/>
        <v>-</v>
      </c>
      <c r="D32" s="60" t="str">
        <f t="shared" ca="1" si="0"/>
        <v>-</v>
      </c>
      <c r="E32" s="61" t="str">
        <f t="shared" ca="1" si="0"/>
        <v>-</v>
      </c>
      <c r="F32" s="62" t="str">
        <f t="shared" ca="1" si="37"/>
        <v>-</v>
      </c>
      <c r="G32" s="62" t="str">
        <f t="shared" ca="1" si="1"/>
        <v>-</v>
      </c>
      <c r="H32" s="63" t="str">
        <f t="shared" ca="1" si="38"/>
        <v>-</v>
      </c>
      <c r="K32" s="77">
        <f t="shared" ca="1" si="2"/>
        <v>45985</v>
      </c>
      <c r="L32" s="84"/>
      <c r="M32" s="85"/>
      <c r="N32" s="85"/>
      <c r="O32" s="86" t="str">
        <f t="shared" ca="1" si="13"/>
        <v>-</v>
      </c>
      <c r="P32" s="84"/>
      <c r="Q32" s="87" t="str">
        <f t="shared" ca="1" si="3"/>
        <v>-</v>
      </c>
      <c r="T32" s="77">
        <f t="shared" ca="1" si="4"/>
        <v>45985</v>
      </c>
      <c r="U32" s="86" t="str">
        <f t="shared" ca="1" si="14"/>
        <v>-</v>
      </c>
      <c r="V32" s="140" t="str">
        <f t="shared" ca="1" si="5"/>
        <v>-</v>
      </c>
      <c r="W32" s="140" t="str">
        <f t="shared" ca="1" si="5"/>
        <v>-</v>
      </c>
      <c r="X32" s="86" t="str">
        <f t="shared" ca="1" si="15"/>
        <v>-</v>
      </c>
      <c r="Y32" s="86" t="str">
        <f t="shared" ca="1" si="6"/>
        <v>-</v>
      </c>
      <c r="Z32" s="87" t="str">
        <f t="shared" ca="1" si="7"/>
        <v>-</v>
      </c>
      <c r="AC32" s="116">
        <f t="shared" ca="1" si="16"/>
        <v>45985</v>
      </c>
      <c r="AD32" s="117"/>
      <c r="AE32" s="118"/>
      <c r="AF32" s="119"/>
      <c r="AG32" s="120" t="str">
        <f t="shared" ca="1" si="17"/>
        <v xml:space="preserve">- </v>
      </c>
      <c r="AH32" s="121"/>
      <c r="AI32" s="120" t="str">
        <f t="shared" ca="1" si="18"/>
        <v xml:space="preserve">- </v>
      </c>
      <c r="AJ32" s="102"/>
      <c r="AK32" s="102"/>
      <c r="AL32" s="116">
        <f t="shared" ca="1" si="8"/>
        <v>45985</v>
      </c>
      <c r="AM32" s="117"/>
      <c r="AN32" s="118"/>
      <c r="AO32" s="119"/>
      <c r="AP32" s="120" t="str">
        <f t="shared" ca="1" si="19"/>
        <v xml:space="preserve">- </v>
      </c>
      <c r="AQ32" s="121"/>
      <c r="AR32" s="120" t="str">
        <f t="shared" ca="1" si="20"/>
        <v xml:space="preserve">- </v>
      </c>
      <c r="AU32" s="116">
        <f t="shared" ca="1" si="21"/>
        <v>45985</v>
      </c>
      <c r="AV32" s="117"/>
      <c r="AW32" s="118"/>
      <c r="AX32" s="119"/>
      <c r="AY32" s="120" t="str">
        <f t="shared" ca="1" si="22"/>
        <v xml:space="preserve">- </v>
      </c>
      <c r="AZ32" s="121"/>
      <c r="BA32" s="120" t="str">
        <f t="shared" ca="1" si="23"/>
        <v xml:space="preserve">- </v>
      </c>
      <c r="BB32" s="102"/>
      <c r="BC32" s="102"/>
      <c r="BD32" s="116">
        <f t="shared" ca="1" si="9"/>
        <v>45985</v>
      </c>
      <c r="BE32" s="117"/>
      <c r="BF32" s="118"/>
      <c r="BG32" s="119"/>
      <c r="BH32" s="120" t="str">
        <f t="shared" ca="1" si="24"/>
        <v xml:space="preserve">- </v>
      </c>
      <c r="BI32" s="121"/>
      <c r="BJ32" s="120" t="str">
        <f t="shared" ca="1" si="25"/>
        <v xml:space="preserve">- </v>
      </c>
      <c r="BM32" s="116">
        <f t="shared" ca="1" si="26"/>
        <v>45985</v>
      </c>
      <c r="BN32" s="117"/>
      <c r="BO32" s="118"/>
      <c r="BP32" s="119"/>
      <c r="BQ32" s="120" t="str">
        <f t="shared" ca="1" si="27"/>
        <v xml:space="preserve">- </v>
      </c>
      <c r="BR32" s="121"/>
      <c r="BS32" s="120" t="str">
        <f t="shared" ca="1" si="28"/>
        <v xml:space="preserve">- </v>
      </c>
      <c r="BT32" s="102"/>
      <c r="BU32" s="102"/>
      <c r="BV32" s="116">
        <f t="shared" ca="1" si="10"/>
        <v>45985</v>
      </c>
      <c r="BW32" s="117"/>
      <c r="BX32" s="118"/>
      <c r="BY32" s="119"/>
      <c r="BZ32" s="120" t="str">
        <f t="shared" ca="1" si="29"/>
        <v xml:space="preserve">- </v>
      </c>
      <c r="CA32" s="121"/>
      <c r="CB32" s="120" t="str">
        <f t="shared" ca="1" si="30"/>
        <v xml:space="preserve">- </v>
      </c>
      <c r="CE32" s="116">
        <f t="shared" ca="1" si="31"/>
        <v>45985</v>
      </c>
      <c r="CF32" s="117"/>
      <c r="CG32" s="118"/>
      <c r="CH32" s="119"/>
      <c r="CI32" s="120" t="str">
        <f t="shared" ca="1" si="32"/>
        <v xml:space="preserve">- </v>
      </c>
      <c r="CJ32" s="121"/>
      <c r="CK32" s="120" t="str">
        <f t="shared" ca="1" si="33"/>
        <v xml:space="preserve">- </v>
      </c>
      <c r="CL32" s="102"/>
      <c r="CM32" s="102"/>
      <c r="CN32" s="116">
        <f t="shared" ca="1" si="11"/>
        <v>45985</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45986</v>
      </c>
      <c r="C33" s="59" t="str">
        <f t="shared" ca="1" si="12"/>
        <v>-</v>
      </c>
      <c r="D33" s="60" t="str">
        <f t="shared" ca="1" si="0"/>
        <v>-</v>
      </c>
      <c r="E33" s="61" t="str">
        <f t="shared" ca="1" si="0"/>
        <v>-</v>
      </c>
      <c r="F33" s="62" t="str">
        <f t="shared" ca="1" si="37"/>
        <v>-</v>
      </c>
      <c r="G33" s="62" t="str">
        <f t="shared" ca="1" si="1"/>
        <v>-</v>
      </c>
      <c r="H33" s="63" t="str">
        <f t="shared" ca="1" si="38"/>
        <v>-</v>
      </c>
      <c r="K33" s="78">
        <f t="shared" ca="1" si="2"/>
        <v>45986</v>
      </c>
      <c r="L33" s="88"/>
      <c r="M33" s="89"/>
      <c r="N33" s="89"/>
      <c r="O33" s="90" t="str">
        <f t="shared" ca="1" si="13"/>
        <v>-</v>
      </c>
      <c r="P33" s="88"/>
      <c r="Q33" s="91" t="str">
        <f t="shared" ca="1" si="3"/>
        <v>-</v>
      </c>
      <c r="T33" s="78">
        <f t="shared" ca="1" si="4"/>
        <v>45986</v>
      </c>
      <c r="U33" s="90" t="str">
        <f t="shared" ca="1" si="14"/>
        <v>-</v>
      </c>
      <c r="V33" s="141" t="str">
        <f t="shared" ca="1" si="5"/>
        <v>-</v>
      </c>
      <c r="W33" s="141" t="str">
        <f t="shared" ca="1" si="5"/>
        <v>-</v>
      </c>
      <c r="X33" s="90" t="str">
        <f t="shared" ca="1" si="15"/>
        <v>-</v>
      </c>
      <c r="Y33" s="90" t="str">
        <f t="shared" ca="1" si="6"/>
        <v>-</v>
      </c>
      <c r="Z33" s="91" t="str">
        <f t="shared" ca="1" si="7"/>
        <v>-</v>
      </c>
      <c r="AC33" s="122">
        <f t="shared" ca="1" si="16"/>
        <v>45986</v>
      </c>
      <c r="AD33" s="123"/>
      <c r="AE33" s="124"/>
      <c r="AF33" s="125"/>
      <c r="AG33" s="115" t="str">
        <f t="shared" ca="1" si="17"/>
        <v xml:space="preserve">- </v>
      </c>
      <c r="AH33" s="126"/>
      <c r="AI33" s="115" t="str">
        <f t="shared" ca="1" si="18"/>
        <v xml:space="preserve">- </v>
      </c>
      <c r="AJ33" s="102"/>
      <c r="AK33" s="102"/>
      <c r="AL33" s="122">
        <f t="shared" ca="1" si="8"/>
        <v>45986</v>
      </c>
      <c r="AM33" s="123"/>
      <c r="AN33" s="124"/>
      <c r="AO33" s="125"/>
      <c r="AP33" s="115" t="str">
        <f t="shared" ca="1" si="19"/>
        <v xml:space="preserve">- </v>
      </c>
      <c r="AQ33" s="126"/>
      <c r="AR33" s="115" t="str">
        <f t="shared" ca="1" si="20"/>
        <v xml:space="preserve">- </v>
      </c>
      <c r="AU33" s="122">
        <f t="shared" ca="1" si="21"/>
        <v>45986</v>
      </c>
      <c r="AV33" s="123"/>
      <c r="AW33" s="124"/>
      <c r="AX33" s="125"/>
      <c r="AY33" s="115" t="str">
        <f t="shared" ca="1" si="22"/>
        <v xml:space="preserve">- </v>
      </c>
      <c r="AZ33" s="126"/>
      <c r="BA33" s="115" t="str">
        <f t="shared" ca="1" si="23"/>
        <v xml:space="preserve">- </v>
      </c>
      <c r="BB33" s="102"/>
      <c r="BC33" s="102"/>
      <c r="BD33" s="122">
        <f t="shared" ca="1" si="9"/>
        <v>45986</v>
      </c>
      <c r="BE33" s="123"/>
      <c r="BF33" s="124"/>
      <c r="BG33" s="125"/>
      <c r="BH33" s="115" t="str">
        <f t="shared" ca="1" si="24"/>
        <v xml:space="preserve">- </v>
      </c>
      <c r="BI33" s="126"/>
      <c r="BJ33" s="115" t="str">
        <f t="shared" ca="1" si="25"/>
        <v xml:space="preserve">- </v>
      </c>
      <c r="BM33" s="122">
        <f t="shared" ca="1" si="26"/>
        <v>45986</v>
      </c>
      <c r="BN33" s="123"/>
      <c r="BO33" s="124"/>
      <c r="BP33" s="125"/>
      <c r="BQ33" s="115" t="str">
        <f t="shared" ca="1" si="27"/>
        <v xml:space="preserve">- </v>
      </c>
      <c r="BR33" s="126"/>
      <c r="BS33" s="115" t="str">
        <f t="shared" ca="1" si="28"/>
        <v xml:space="preserve">- </v>
      </c>
      <c r="BT33" s="102"/>
      <c r="BU33" s="102"/>
      <c r="BV33" s="122">
        <f t="shared" ca="1" si="10"/>
        <v>45986</v>
      </c>
      <c r="BW33" s="123"/>
      <c r="BX33" s="124"/>
      <c r="BY33" s="125"/>
      <c r="BZ33" s="115" t="str">
        <f t="shared" ca="1" si="29"/>
        <v xml:space="preserve">- </v>
      </c>
      <c r="CA33" s="126"/>
      <c r="CB33" s="115" t="str">
        <f t="shared" ca="1" si="30"/>
        <v xml:space="preserve">- </v>
      </c>
      <c r="CE33" s="122">
        <f t="shared" ca="1" si="31"/>
        <v>45986</v>
      </c>
      <c r="CF33" s="123"/>
      <c r="CG33" s="124"/>
      <c r="CH33" s="125"/>
      <c r="CI33" s="115" t="str">
        <f t="shared" ca="1" si="32"/>
        <v xml:space="preserve">- </v>
      </c>
      <c r="CJ33" s="126"/>
      <c r="CK33" s="115" t="str">
        <f t="shared" ca="1" si="33"/>
        <v xml:space="preserve">- </v>
      </c>
      <c r="CL33" s="102"/>
      <c r="CM33" s="102"/>
      <c r="CN33" s="122">
        <f t="shared" ca="1" si="11"/>
        <v>45986</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45987</v>
      </c>
      <c r="C34" s="59" t="str">
        <f t="shared" ca="1" si="12"/>
        <v>-</v>
      </c>
      <c r="D34" s="60" t="str">
        <f t="shared" ca="1" si="0"/>
        <v>-</v>
      </c>
      <c r="E34" s="61" t="str">
        <f t="shared" ca="1" si="0"/>
        <v>-</v>
      </c>
      <c r="F34" s="62" t="str">
        <f t="shared" ca="1" si="37"/>
        <v>-</v>
      </c>
      <c r="G34" s="62" t="str">
        <f t="shared" ca="1" si="1"/>
        <v>-</v>
      </c>
      <c r="H34" s="63" t="str">
        <f t="shared" ca="1" si="38"/>
        <v>-</v>
      </c>
      <c r="K34" s="77">
        <f t="shared" ca="1" si="2"/>
        <v>45987</v>
      </c>
      <c r="L34" s="84"/>
      <c r="M34" s="85"/>
      <c r="N34" s="85"/>
      <c r="O34" s="86" t="str">
        <f t="shared" ca="1" si="13"/>
        <v>-</v>
      </c>
      <c r="P34" s="84"/>
      <c r="Q34" s="87" t="str">
        <f t="shared" ca="1" si="3"/>
        <v>-</v>
      </c>
      <c r="T34" s="77">
        <f t="shared" ca="1" si="4"/>
        <v>45987</v>
      </c>
      <c r="U34" s="86" t="str">
        <f t="shared" ca="1" si="14"/>
        <v>-</v>
      </c>
      <c r="V34" s="140" t="str">
        <f t="shared" ca="1" si="5"/>
        <v>-</v>
      </c>
      <c r="W34" s="140" t="str">
        <f t="shared" ca="1" si="5"/>
        <v>-</v>
      </c>
      <c r="X34" s="86" t="str">
        <f t="shared" ca="1" si="15"/>
        <v>-</v>
      </c>
      <c r="Y34" s="86" t="str">
        <f t="shared" ca="1" si="6"/>
        <v>-</v>
      </c>
      <c r="Z34" s="87" t="str">
        <f t="shared" ca="1" si="7"/>
        <v>-</v>
      </c>
      <c r="AC34" s="116">
        <f t="shared" ca="1" si="16"/>
        <v>45987</v>
      </c>
      <c r="AD34" s="117"/>
      <c r="AE34" s="118"/>
      <c r="AF34" s="119"/>
      <c r="AG34" s="120" t="str">
        <f t="shared" ca="1" si="17"/>
        <v xml:space="preserve">- </v>
      </c>
      <c r="AH34" s="121"/>
      <c r="AI34" s="120" t="str">
        <f t="shared" ca="1" si="18"/>
        <v xml:space="preserve">- </v>
      </c>
      <c r="AJ34" s="102"/>
      <c r="AK34" s="102"/>
      <c r="AL34" s="116">
        <f t="shared" ca="1" si="8"/>
        <v>45987</v>
      </c>
      <c r="AM34" s="117"/>
      <c r="AN34" s="118"/>
      <c r="AO34" s="119"/>
      <c r="AP34" s="120" t="str">
        <f t="shared" ca="1" si="19"/>
        <v xml:space="preserve">- </v>
      </c>
      <c r="AQ34" s="121"/>
      <c r="AR34" s="120" t="str">
        <f t="shared" ca="1" si="20"/>
        <v xml:space="preserve">- </v>
      </c>
      <c r="AU34" s="116">
        <f t="shared" ca="1" si="21"/>
        <v>45987</v>
      </c>
      <c r="AV34" s="117"/>
      <c r="AW34" s="118"/>
      <c r="AX34" s="119"/>
      <c r="AY34" s="120" t="str">
        <f t="shared" ca="1" si="22"/>
        <v xml:space="preserve">- </v>
      </c>
      <c r="AZ34" s="121"/>
      <c r="BA34" s="120" t="str">
        <f t="shared" ca="1" si="23"/>
        <v xml:space="preserve">- </v>
      </c>
      <c r="BB34" s="102"/>
      <c r="BC34" s="102"/>
      <c r="BD34" s="116">
        <f t="shared" ca="1" si="9"/>
        <v>45987</v>
      </c>
      <c r="BE34" s="117"/>
      <c r="BF34" s="118"/>
      <c r="BG34" s="119"/>
      <c r="BH34" s="120" t="str">
        <f t="shared" ca="1" si="24"/>
        <v xml:space="preserve">- </v>
      </c>
      <c r="BI34" s="121"/>
      <c r="BJ34" s="120" t="str">
        <f t="shared" ca="1" si="25"/>
        <v xml:space="preserve">- </v>
      </c>
      <c r="BM34" s="116">
        <f t="shared" ca="1" si="26"/>
        <v>45987</v>
      </c>
      <c r="BN34" s="117"/>
      <c r="BO34" s="118"/>
      <c r="BP34" s="119"/>
      <c r="BQ34" s="120" t="str">
        <f t="shared" ca="1" si="27"/>
        <v xml:space="preserve">- </v>
      </c>
      <c r="BR34" s="121"/>
      <c r="BS34" s="120" t="str">
        <f t="shared" ca="1" si="28"/>
        <v xml:space="preserve">- </v>
      </c>
      <c r="BT34" s="102"/>
      <c r="BU34" s="102"/>
      <c r="BV34" s="116">
        <f t="shared" ca="1" si="10"/>
        <v>45987</v>
      </c>
      <c r="BW34" s="117"/>
      <c r="BX34" s="118"/>
      <c r="BY34" s="119"/>
      <c r="BZ34" s="120" t="str">
        <f t="shared" ca="1" si="29"/>
        <v xml:space="preserve">- </v>
      </c>
      <c r="CA34" s="121"/>
      <c r="CB34" s="120" t="str">
        <f t="shared" ca="1" si="30"/>
        <v xml:space="preserve">- </v>
      </c>
      <c r="CE34" s="116">
        <f t="shared" ca="1" si="31"/>
        <v>45987</v>
      </c>
      <c r="CF34" s="117"/>
      <c r="CG34" s="118"/>
      <c r="CH34" s="119"/>
      <c r="CI34" s="120" t="str">
        <f t="shared" ca="1" si="32"/>
        <v xml:space="preserve">- </v>
      </c>
      <c r="CJ34" s="121"/>
      <c r="CK34" s="120" t="str">
        <f t="shared" ca="1" si="33"/>
        <v xml:space="preserve">- </v>
      </c>
      <c r="CL34" s="102"/>
      <c r="CM34" s="102"/>
      <c r="CN34" s="116">
        <f t="shared" ca="1" si="11"/>
        <v>45987</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45988</v>
      </c>
      <c r="C35" s="59" t="str">
        <f t="shared" ca="1" si="12"/>
        <v>-</v>
      </c>
      <c r="D35" s="60" t="str">
        <f t="shared" ca="1" si="0"/>
        <v>-</v>
      </c>
      <c r="E35" s="61" t="str">
        <f t="shared" ca="1" si="0"/>
        <v>-</v>
      </c>
      <c r="F35" s="62" t="str">
        <f t="shared" ca="1" si="37"/>
        <v>-</v>
      </c>
      <c r="G35" s="62" t="str">
        <f t="shared" ca="1" si="1"/>
        <v>-</v>
      </c>
      <c r="H35" s="63" t="str">
        <f t="shared" ca="1" si="38"/>
        <v>-</v>
      </c>
      <c r="K35" s="78">
        <f t="shared" ca="1" si="2"/>
        <v>45988</v>
      </c>
      <c r="L35" s="88"/>
      <c r="M35" s="89"/>
      <c r="N35" s="89"/>
      <c r="O35" s="90" t="str">
        <f t="shared" ca="1" si="13"/>
        <v>-</v>
      </c>
      <c r="P35" s="88"/>
      <c r="Q35" s="91" t="str">
        <f t="shared" ca="1" si="3"/>
        <v>-</v>
      </c>
      <c r="T35" s="78">
        <f t="shared" ca="1" si="4"/>
        <v>45988</v>
      </c>
      <c r="U35" s="90" t="str">
        <f t="shared" ca="1" si="14"/>
        <v>-</v>
      </c>
      <c r="V35" s="141" t="str">
        <f t="shared" ca="1" si="5"/>
        <v>-</v>
      </c>
      <c r="W35" s="141" t="str">
        <f t="shared" ca="1" si="5"/>
        <v>-</v>
      </c>
      <c r="X35" s="90" t="str">
        <f t="shared" ca="1" si="15"/>
        <v>-</v>
      </c>
      <c r="Y35" s="90" t="str">
        <f t="shared" ca="1" si="6"/>
        <v>-</v>
      </c>
      <c r="Z35" s="91" t="str">
        <f t="shared" ca="1" si="7"/>
        <v>-</v>
      </c>
      <c r="AC35" s="122">
        <f t="shared" ca="1" si="16"/>
        <v>45988</v>
      </c>
      <c r="AD35" s="123"/>
      <c r="AE35" s="124"/>
      <c r="AF35" s="125"/>
      <c r="AG35" s="115" t="str">
        <f t="shared" ca="1" si="17"/>
        <v xml:space="preserve">- </v>
      </c>
      <c r="AH35" s="126"/>
      <c r="AI35" s="115" t="str">
        <f t="shared" ca="1" si="18"/>
        <v xml:space="preserve">- </v>
      </c>
      <c r="AJ35" s="102"/>
      <c r="AK35" s="102"/>
      <c r="AL35" s="122">
        <f t="shared" ca="1" si="8"/>
        <v>45988</v>
      </c>
      <c r="AM35" s="123"/>
      <c r="AN35" s="124"/>
      <c r="AO35" s="125"/>
      <c r="AP35" s="115" t="str">
        <f t="shared" ca="1" si="19"/>
        <v xml:space="preserve">- </v>
      </c>
      <c r="AQ35" s="126"/>
      <c r="AR35" s="115" t="str">
        <f t="shared" ca="1" si="20"/>
        <v xml:space="preserve">- </v>
      </c>
      <c r="AU35" s="122">
        <f t="shared" ca="1" si="21"/>
        <v>45988</v>
      </c>
      <c r="AV35" s="123"/>
      <c r="AW35" s="124"/>
      <c r="AX35" s="125"/>
      <c r="AY35" s="115" t="str">
        <f t="shared" ca="1" si="22"/>
        <v xml:space="preserve">- </v>
      </c>
      <c r="AZ35" s="126"/>
      <c r="BA35" s="115" t="str">
        <f t="shared" ca="1" si="23"/>
        <v xml:space="preserve">- </v>
      </c>
      <c r="BB35" s="102"/>
      <c r="BC35" s="102"/>
      <c r="BD35" s="122">
        <f t="shared" ca="1" si="9"/>
        <v>45988</v>
      </c>
      <c r="BE35" s="123"/>
      <c r="BF35" s="124"/>
      <c r="BG35" s="125"/>
      <c r="BH35" s="115" t="str">
        <f t="shared" ca="1" si="24"/>
        <v xml:space="preserve">- </v>
      </c>
      <c r="BI35" s="126"/>
      <c r="BJ35" s="115" t="str">
        <f t="shared" ca="1" si="25"/>
        <v xml:space="preserve">- </v>
      </c>
      <c r="BM35" s="122">
        <f t="shared" ca="1" si="26"/>
        <v>45988</v>
      </c>
      <c r="BN35" s="123"/>
      <c r="BO35" s="124"/>
      <c r="BP35" s="125"/>
      <c r="BQ35" s="115" t="str">
        <f t="shared" ca="1" si="27"/>
        <v xml:space="preserve">- </v>
      </c>
      <c r="BR35" s="126"/>
      <c r="BS35" s="115" t="str">
        <f t="shared" ca="1" si="28"/>
        <v xml:space="preserve">- </v>
      </c>
      <c r="BT35" s="102"/>
      <c r="BU35" s="102"/>
      <c r="BV35" s="122">
        <f t="shared" ca="1" si="10"/>
        <v>45988</v>
      </c>
      <c r="BW35" s="123"/>
      <c r="BX35" s="124"/>
      <c r="BY35" s="125"/>
      <c r="BZ35" s="115" t="str">
        <f t="shared" ca="1" si="29"/>
        <v xml:space="preserve">- </v>
      </c>
      <c r="CA35" s="126"/>
      <c r="CB35" s="115" t="str">
        <f t="shared" ca="1" si="30"/>
        <v xml:space="preserve">- </v>
      </c>
      <c r="CE35" s="122">
        <f t="shared" ca="1" si="31"/>
        <v>45988</v>
      </c>
      <c r="CF35" s="123"/>
      <c r="CG35" s="124"/>
      <c r="CH35" s="125"/>
      <c r="CI35" s="115" t="str">
        <f t="shared" ca="1" si="32"/>
        <v xml:space="preserve">- </v>
      </c>
      <c r="CJ35" s="126"/>
      <c r="CK35" s="115" t="str">
        <f t="shared" ca="1" si="33"/>
        <v xml:space="preserve">- </v>
      </c>
      <c r="CL35" s="102"/>
      <c r="CM35" s="102"/>
      <c r="CN35" s="122">
        <f t="shared" ca="1" si="11"/>
        <v>45988</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45989</v>
      </c>
      <c r="C36" s="59" t="str">
        <f t="shared" ca="1" si="12"/>
        <v>-</v>
      </c>
      <c r="D36" s="60" t="str">
        <f t="shared" ca="1" si="0"/>
        <v>-</v>
      </c>
      <c r="E36" s="61" t="str">
        <f t="shared" ca="1" si="0"/>
        <v>-</v>
      </c>
      <c r="F36" s="62" t="str">
        <f t="shared" ca="1" si="37"/>
        <v>-</v>
      </c>
      <c r="G36" s="62" t="str">
        <f t="shared" ca="1" si="1"/>
        <v>-</v>
      </c>
      <c r="H36" s="63" t="str">
        <f t="shared" ca="1" si="38"/>
        <v>-</v>
      </c>
      <c r="K36" s="77">
        <f t="shared" ca="1" si="2"/>
        <v>45989</v>
      </c>
      <c r="L36" s="84"/>
      <c r="M36" s="85"/>
      <c r="N36" s="85"/>
      <c r="O36" s="86" t="str">
        <f t="shared" ca="1" si="13"/>
        <v>-</v>
      </c>
      <c r="P36" s="84"/>
      <c r="Q36" s="87" t="str">
        <f t="shared" ca="1" si="3"/>
        <v>-</v>
      </c>
      <c r="T36" s="77">
        <f t="shared" ca="1" si="4"/>
        <v>45989</v>
      </c>
      <c r="U36" s="86" t="str">
        <f t="shared" ca="1" si="14"/>
        <v>-</v>
      </c>
      <c r="V36" s="140" t="str">
        <f t="shared" ca="1" si="5"/>
        <v>-</v>
      </c>
      <c r="W36" s="140" t="str">
        <f t="shared" ca="1" si="5"/>
        <v>-</v>
      </c>
      <c r="X36" s="86" t="str">
        <f t="shared" ca="1" si="15"/>
        <v>-</v>
      </c>
      <c r="Y36" s="86" t="str">
        <f t="shared" ca="1" si="6"/>
        <v>-</v>
      </c>
      <c r="Z36" s="87" t="str">
        <f t="shared" ca="1" si="7"/>
        <v>-</v>
      </c>
      <c r="AC36" s="116">
        <f t="shared" ca="1" si="16"/>
        <v>45989</v>
      </c>
      <c r="AD36" s="117"/>
      <c r="AE36" s="118"/>
      <c r="AF36" s="119"/>
      <c r="AG36" s="120" t="str">
        <f t="shared" ca="1" si="17"/>
        <v xml:space="preserve">- </v>
      </c>
      <c r="AH36" s="121"/>
      <c r="AI36" s="120" t="str">
        <f t="shared" ca="1" si="18"/>
        <v xml:space="preserve">- </v>
      </c>
      <c r="AJ36" s="102"/>
      <c r="AK36" s="102"/>
      <c r="AL36" s="116">
        <f t="shared" ca="1" si="8"/>
        <v>45989</v>
      </c>
      <c r="AM36" s="117"/>
      <c r="AN36" s="118"/>
      <c r="AO36" s="119"/>
      <c r="AP36" s="120" t="str">
        <f t="shared" ca="1" si="19"/>
        <v xml:space="preserve">- </v>
      </c>
      <c r="AQ36" s="121"/>
      <c r="AR36" s="120" t="str">
        <f t="shared" ca="1" si="20"/>
        <v xml:space="preserve">- </v>
      </c>
      <c r="AU36" s="116">
        <f t="shared" ca="1" si="21"/>
        <v>45989</v>
      </c>
      <c r="AV36" s="117"/>
      <c r="AW36" s="118"/>
      <c r="AX36" s="119"/>
      <c r="AY36" s="120" t="str">
        <f t="shared" ca="1" si="22"/>
        <v xml:space="preserve">- </v>
      </c>
      <c r="AZ36" s="121"/>
      <c r="BA36" s="120" t="str">
        <f t="shared" ca="1" si="23"/>
        <v xml:space="preserve">- </v>
      </c>
      <c r="BB36" s="102"/>
      <c r="BC36" s="102"/>
      <c r="BD36" s="116">
        <f t="shared" ca="1" si="9"/>
        <v>45989</v>
      </c>
      <c r="BE36" s="117"/>
      <c r="BF36" s="118"/>
      <c r="BG36" s="119"/>
      <c r="BH36" s="120" t="str">
        <f t="shared" ca="1" si="24"/>
        <v xml:space="preserve">- </v>
      </c>
      <c r="BI36" s="121"/>
      <c r="BJ36" s="120" t="str">
        <f t="shared" ca="1" si="25"/>
        <v xml:space="preserve">- </v>
      </c>
      <c r="BM36" s="116">
        <f t="shared" ca="1" si="26"/>
        <v>45989</v>
      </c>
      <c r="BN36" s="117"/>
      <c r="BO36" s="118"/>
      <c r="BP36" s="119"/>
      <c r="BQ36" s="120" t="str">
        <f t="shared" ca="1" si="27"/>
        <v xml:space="preserve">- </v>
      </c>
      <c r="BR36" s="121"/>
      <c r="BS36" s="120" t="str">
        <f t="shared" ca="1" si="28"/>
        <v xml:space="preserve">- </v>
      </c>
      <c r="BT36" s="102"/>
      <c r="BU36" s="102"/>
      <c r="BV36" s="116">
        <f t="shared" ca="1" si="10"/>
        <v>45989</v>
      </c>
      <c r="BW36" s="117"/>
      <c r="BX36" s="118"/>
      <c r="BY36" s="119"/>
      <c r="BZ36" s="120" t="str">
        <f t="shared" ca="1" si="29"/>
        <v xml:space="preserve">- </v>
      </c>
      <c r="CA36" s="121"/>
      <c r="CB36" s="120" t="str">
        <f t="shared" ca="1" si="30"/>
        <v xml:space="preserve">- </v>
      </c>
      <c r="CE36" s="116">
        <f t="shared" ca="1" si="31"/>
        <v>45989</v>
      </c>
      <c r="CF36" s="117"/>
      <c r="CG36" s="118"/>
      <c r="CH36" s="119"/>
      <c r="CI36" s="120" t="str">
        <f t="shared" ca="1" si="32"/>
        <v xml:space="preserve">- </v>
      </c>
      <c r="CJ36" s="121"/>
      <c r="CK36" s="120" t="str">
        <f t="shared" ca="1" si="33"/>
        <v xml:space="preserve">- </v>
      </c>
      <c r="CL36" s="102"/>
      <c r="CM36" s="102"/>
      <c r="CN36" s="116">
        <f t="shared" ca="1" si="11"/>
        <v>45989</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45990</v>
      </c>
      <c r="C37" s="59" t="str">
        <f t="shared" ca="1" si="12"/>
        <v>-</v>
      </c>
      <c r="D37" s="60" t="str">
        <f t="shared" ca="1" si="0"/>
        <v>-</v>
      </c>
      <c r="E37" s="61" t="str">
        <f t="shared" ca="1" si="0"/>
        <v>-</v>
      </c>
      <c r="F37" s="62" t="str">
        <f t="shared" ca="1" si="37"/>
        <v>-</v>
      </c>
      <c r="G37" s="62" t="str">
        <f t="shared" ca="1" si="1"/>
        <v>-</v>
      </c>
      <c r="H37" s="63" t="str">
        <f t="shared" ca="1" si="38"/>
        <v>-</v>
      </c>
      <c r="K37" s="78">
        <f t="shared" ca="1" si="2"/>
        <v>45990</v>
      </c>
      <c r="L37" s="88"/>
      <c r="M37" s="89"/>
      <c r="N37" s="89"/>
      <c r="O37" s="90" t="str">
        <f t="shared" ca="1" si="13"/>
        <v>-</v>
      </c>
      <c r="P37" s="88"/>
      <c r="Q37" s="91" t="str">
        <f t="shared" ca="1" si="3"/>
        <v>-</v>
      </c>
      <c r="T37" s="78">
        <f t="shared" ca="1" si="4"/>
        <v>45990</v>
      </c>
      <c r="U37" s="90" t="str">
        <f t="shared" ca="1" si="14"/>
        <v>-</v>
      </c>
      <c r="V37" s="141" t="str">
        <f t="shared" ca="1" si="5"/>
        <v>-</v>
      </c>
      <c r="W37" s="141" t="str">
        <f t="shared" ca="1" si="5"/>
        <v>-</v>
      </c>
      <c r="X37" s="90" t="str">
        <f t="shared" ca="1" si="15"/>
        <v>-</v>
      </c>
      <c r="Y37" s="90" t="str">
        <f t="shared" ca="1" si="6"/>
        <v>-</v>
      </c>
      <c r="Z37" s="91" t="str">
        <f t="shared" ca="1" si="7"/>
        <v>-</v>
      </c>
      <c r="AC37" s="122">
        <f t="shared" ca="1" si="16"/>
        <v>45990</v>
      </c>
      <c r="AD37" s="123"/>
      <c r="AE37" s="124"/>
      <c r="AF37" s="125"/>
      <c r="AG37" s="115" t="str">
        <f t="shared" ca="1" si="17"/>
        <v xml:space="preserve">- </v>
      </c>
      <c r="AH37" s="126"/>
      <c r="AI37" s="115" t="str">
        <f t="shared" ca="1" si="18"/>
        <v xml:space="preserve">- </v>
      </c>
      <c r="AJ37" s="102"/>
      <c r="AK37" s="102"/>
      <c r="AL37" s="122">
        <f t="shared" ca="1" si="8"/>
        <v>45990</v>
      </c>
      <c r="AM37" s="123"/>
      <c r="AN37" s="124"/>
      <c r="AO37" s="125"/>
      <c r="AP37" s="115" t="str">
        <f t="shared" ca="1" si="19"/>
        <v xml:space="preserve">- </v>
      </c>
      <c r="AQ37" s="126"/>
      <c r="AR37" s="115" t="str">
        <f t="shared" ca="1" si="20"/>
        <v xml:space="preserve">- </v>
      </c>
      <c r="AU37" s="122">
        <f t="shared" ca="1" si="21"/>
        <v>45990</v>
      </c>
      <c r="AV37" s="123"/>
      <c r="AW37" s="124"/>
      <c r="AX37" s="125"/>
      <c r="AY37" s="115" t="str">
        <f t="shared" ca="1" si="22"/>
        <v xml:space="preserve">- </v>
      </c>
      <c r="AZ37" s="126"/>
      <c r="BA37" s="115" t="str">
        <f t="shared" ca="1" si="23"/>
        <v xml:space="preserve">- </v>
      </c>
      <c r="BB37" s="102"/>
      <c r="BC37" s="102"/>
      <c r="BD37" s="122">
        <f t="shared" ca="1" si="9"/>
        <v>45990</v>
      </c>
      <c r="BE37" s="123"/>
      <c r="BF37" s="124"/>
      <c r="BG37" s="125"/>
      <c r="BH37" s="115" t="str">
        <f t="shared" ca="1" si="24"/>
        <v xml:space="preserve">- </v>
      </c>
      <c r="BI37" s="126"/>
      <c r="BJ37" s="115" t="str">
        <f t="shared" ca="1" si="25"/>
        <v xml:space="preserve">- </v>
      </c>
      <c r="BM37" s="122">
        <f t="shared" ca="1" si="26"/>
        <v>45990</v>
      </c>
      <c r="BN37" s="123"/>
      <c r="BO37" s="124"/>
      <c r="BP37" s="125"/>
      <c r="BQ37" s="115" t="str">
        <f t="shared" ca="1" si="27"/>
        <v xml:space="preserve">- </v>
      </c>
      <c r="BR37" s="126"/>
      <c r="BS37" s="115" t="str">
        <f t="shared" ca="1" si="28"/>
        <v xml:space="preserve">- </v>
      </c>
      <c r="BT37" s="102"/>
      <c r="BU37" s="102"/>
      <c r="BV37" s="122">
        <f t="shared" ca="1" si="10"/>
        <v>45990</v>
      </c>
      <c r="BW37" s="123"/>
      <c r="BX37" s="124"/>
      <c r="BY37" s="125"/>
      <c r="BZ37" s="115" t="str">
        <f t="shared" ca="1" si="29"/>
        <v xml:space="preserve">- </v>
      </c>
      <c r="CA37" s="126"/>
      <c r="CB37" s="115" t="str">
        <f t="shared" ca="1" si="30"/>
        <v xml:space="preserve">- </v>
      </c>
      <c r="CE37" s="122">
        <f t="shared" ca="1" si="31"/>
        <v>45990</v>
      </c>
      <c r="CF37" s="123"/>
      <c r="CG37" s="124"/>
      <c r="CH37" s="125"/>
      <c r="CI37" s="115" t="str">
        <f t="shared" ca="1" si="32"/>
        <v xml:space="preserve">- </v>
      </c>
      <c r="CJ37" s="126"/>
      <c r="CK37" s="115" t="str">
        <f t="shared" ca="1" si="33"/>
        <v xml:space="preserve">- </v>
      </c>
      <c r="CL37" s="102"/>
      <c r="CM37" s="102"/>
      <c r="CN37" s="122">
        <f t="shared" ca="1" si="11"/>
        <v>45990</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45991</v>
      </c>
      <c r="C38" s="59" t="str">
        <f t="shared" ca="1" si="12"/>
        <v>-</v>
      </c>
      <c r="D38" s="60" t="str">
        <f t="shared" ca="1" si="0"/>
        <v>-</v>
      </c>
      <c r="E38" s="61" t="str">
        <f t="shared" ca="1" si="0"/>
        <v>-</v>
      </c>
      <c r="F38" s="62" t="str">
        <f t="shared" ca="1" si="37"/>
        <v>-</v>
      </c>
      <c r="G38" s="62" t="str">
        <f t="shared" ca="1" si="1"/>
        <v>-</v>
      </c>
      <c r="H38" s="63" t="str">
        <f t="shared" ca="1" si="38"/>
        <v>-</v>
      </c>
      <c r="K38" s="77">
        <f t="shared" ca="1" si="2"/>
        <v>45991</v>
      </c>
      <c r="L38" s="84"/>
      <c r="M38" s="85"/>
      <c r="N38" s="85"/>
      <c r="O38" s="86" t="str">
        <f t="shared" ca="1" si="13"/>
        <v>-</v>
      </c>
      <c r="P38" s="84"/>
      <c r="Q38" s="87" t="str">
        <f t="shared" ca="1" si="3"/>
        <v>-</v>
      </c>
      <c r="T38" s="77">
        <f t="shared" ca="1" si="4"/>
        <v>45991</v>
      </c>
      <c r="U38" s="86" t="str">
        <f t="shared" ca="1" si="14"/>
        <v>-</v>
      </c>
      <c r="V38" s="140" t="str">
        <f t="shared" ca="1" si="5"/>
        <v>-</v>
      </c>
      <c r="W38" s="140" t="str">
        <f t="shared" ca="1" si="5"/>
        <v>-</v>
      </c>
      <c r="X38" s="86" t="str">
        <f t="shared" ca="1" si="15"/>
        <v>-</v>
      </c>
      <c r="Y38" s="86" t="str">
        <f t="shared" ca="1" si="6"/>
        <v>-</v>
      </c>
      <c r="Z38" s="87" t="str">
        <f t="shared" ca="1" si="7"/>
        <v>-</v>
      </c>
      <c r="AC38" s="116">
        <f t="shared" ca="1" si="16"/>
        <v>45991</v>
      </c>
      <c r="AD38" s="117"/>
      <c r="AE38" s="118"/>
      <c r="AF38" s="119"/>
      <c r="AG38" s="120" t="str">
        <f t="shared" ca="1" si="17"/>
        <v xml:space="preserve">- </v>
      </c>
      <c r="AH38" s="121"/>
      <c r="AI38" s="120" t="str">
        <f t="shared" ca="1" si="18"/>
        <v xml:space="preserve">- </v>
      </c>
      <c r="AJ38" s="102"/>
      <c r="AK38" s="102"/>
      <c r="AL38" s="116">
        <f t="shared" ca="1" si="8"/>
        <v>45991</v>
      </c>
      <c r="AM38" s="117"/>
      <c r="AN38" s="118"/>
      <c r="AO38" s="119"/>
      <c r="AP38" s="120" t="str">
        <f t="shared" ca="1" si="19"/>
        <v xml:space="preserve">- </v>
      </c>
      <c r="AQ38" s="121"/>
      <c r="AR38" s="120" t="str">
        <f t="shared" ca="1" si="20"/>
        <v xml:space="preserve">- </v>
      </c>
      <c r="AU38" s="116">
        <f t="shared" ca="1" si="21"/>
        <v>45991</v>
      </c>
      <c r="AV38" s="117"/>
      <c r="AW38" s="118"/>
      <c r="AX38" s="119"/>
      <c r="AY38" s="120" t="str">
        <f t="shared" ca="1" si="22"/>
        <v xml:space="preserve">- </v>
      </c>
      <c r="AZ38" s="121"/>
      <c r="BA38" s="120" t="str">
        <f t="shared" ca="1" si="23"/>
        <v xml:space="preserve">- </v>
      </c>
      <c r="BB38" s="102"/>
      <c r="BC38" s="102"/>
      <c r="BD38" s="116">
        <f t="shared" ca="1" si="9"/>
        <v>45991</v>
      </c>
      <c r="BE38" s="117"/>
      <c r="BF38" s="118"/>
      <c r="BG38" s="119"/>
      <c r="BH38" s="120" t="str">
        <f t="shared" ca="1" si="24"/>
        <v xml:space="preserve">- </v>
      </c>
      <c r="BI38" s="121"/>
      <c r="BJ38" s="120" t="str">
        <f t="shared" ca="1" si="25"/>
        <v xml:space="preserve">- </v>
      </c>
      <c r="BM38" s="116">
        <f t="shared" ca="1" si="26"/>
        <v>45991</v>
      </c>
      <c r="BN38" s="117"/>
      <c r="BO38" s="118"/>
      <c r="BP38" s="119"/>
      <c r="BQ38" s="120" t="str">
        <f t="shared" ca="1" si="27"/>
        <v xml:space="preserve">- </v>
      </c>
      <c r="BR38" s="121"/>
      <c r="BS38" s="120" t="str">
        <f t="shared" ca="1" si="28"/>
        <v xml:space="preserve">- </v>
      </c>
      <c r="BT38" s="102"/>
      <c r="BU38" s="102"/>
      <c r="BV38" s="116">
        <f t="shared" ca="1" si="10"/>
        <v>45991</v>
      </c>
      <c r="BW38" s="117"/>
      <c r="BX38" s="118"/>
      <c r="BY38" s="119"/>
      <c r="BZ38" s="120" t="str">
        <f t="shared" ca="1" si="29"/>
        <v xml:space="preserve">- </v>
      </c>
      <c r="CA38" s="121"/>
      <c r="CB38" s="120" t="str">
        <f t="shared" ca="1" si="30"/>
        <v xml:space="preserve">- </v>
      </c>
      <c r="CE38" s="116">
        <f t="shared" ca="1" si="31"/>
        <v>45991</v>
      </c>
      <c r="CF38" s="117"/>
      <c r="CG38" s="118"/>
      <c r="CH38" s="119"/>
      <c r="CI38" s="120" t="str">
        <f t="shared" ca="1" si="32"/>
        <v xml:space="preserve">- </v>
      </c>
      <c r="CJ38" s="121"/>
      <c r="CK38" s="120" t="str">
        <f t="shared" ca="1" si="33"/>
        <v xml:space="preserve">- </v>
      </c>
      <c r="CL38" s="102"/>
      <c r="CM38" s="102"/>
      <c r="CN38" s="116">
        <f t="shared" ca="1" si="11"/>
        <v>45991</v>
      </c>
      <c r="CO38" s="117"/>
      <c r="CP38" s="118"/>
      <c r="CQ38" s="119"/>
      <c r="CR38" s="120" t="str">
        <f t="shared" ca="1" si="34"/>
        <v xml:space="preserve">- </v>
      </c>
      <c r="CS38" s="121"/>
      <c r="CT38" s="120" t="str">
        <f t="shared" ca="1" si="35"/>
        <v xml:space="preserve">- </v>
      </c>
    </row>
    <row r="39" spans="1:98" ht="15.75" customHeight="1" x14ac:dyDescent="0.25">
      <c r="A39" s="57">
        <v>31</v>
      </c>
      <c r="B39" s="58" t="str">
        <f t="shared" ca="1" si="36"/>
        <v>　</v>
      </c>
      <c r="C39" s="59" t="str">
        <f t="shared" ca="1" si="12"/>
        <v/>
      </c>
      <c r="D39" s="60" t="str">
        <f t="shared" ca="1" si="0"/>
        <v/>
      </c>
      <c r="E39" s="61" t="str">
        <f t="shared" ca="1" si="0"/>
        <v/>
      </c>
      <c r="F39" s="62" t="str">
        <f t="shared" ca="1" si="37"/>
        <v/>
      </c>
      <c r="G39" s="62" t="str">
        <f t="shared" ca="1" si="1"/>
        <v/>
      </c>
      <c r="H39" s="63" t="str">
        <f t="shared" ca="1" si="38"/>
        <v/>
      </c>
      <c r="K39" s="78" t="str">
        <f t="shared" ca="1" si="2"/>
        <v>　</v>
      </c>
      <c r="L39" s="88"/>
      <c r="M39" s="89"/>
      <c r="N39" s="89"/>
      <c r="O39" s="90" t="str">
        <f t="shared" ca="1" si="13"/>
        <v/>
      </c>
      <c r="P39" s="88"/>
      <c r="Q39" s="91" t="str">
        <f t="shared" ca="1" si="3"/>
        <v/>
      </c>
      <c r="T39" s="78" t="str">
        <f t="shared" ca="1" si="4"/>
        <v>　</v>
      </c>
      <c r="U39" s="90" t="str">
        <f t="shared" ca="1" si="14"/>
        <v/>
      </c>
      <c r="V39" s="141" t="str">
        <f t="shared" ca="1" si="5"/>
        <v/>
      </c>
      <c r="W39" s="141" t="str">
        <f t="shared" ca="1" si="5"/>
        <v/>
      </c>
      <c r="X39" s="90" t="str">
        <f t="shared" ca="1" si="15"/>
        <v/>
      </c>
      <c r="Y39" s="90" t="str">
        <f t="shared" ca="1" si="6"/>
        <v/>
      </c>
      <c r="Z39" s="91" t="str">
        <f t="shared" ca="1" si="7"/>
        <v/>
      </c>
      <c r="AC39" s="127" t="str">
        <f t="shared" ca="1" si="16"/>
        <v>　</v>
      </c>
      <c r="AD39" s="128"/>
      <c r="AE39" s="129"/>
      <c r="AF39" s="130"/>
      <c r="AG39" s="131" t="str">
        <f t="shared" ca="1" si="17"/>
        <v/>
      </c>
      <c r="AH39" s="132"/>
      <c r="AI39" s="131" t="str">
        <f t="shared" ca="1" si="18"/>
        <v/>
      </c>
      <c r="AJ39" s="102"/>
      <c r="AK39" s="102"/>
      <c r="AL39" s="127" t="str">
        <f t="shared" ca="1" si="8"/>
        <v>　</v>
      </c>
      <c r="AM39" s="128"/>
      <c r="AN39" s="129"/>
      <c r="AO39" s="130"/>
      <c r="AP39" s="131" t="str">
        <f t="shared" ca="1" si="19"/>
        <v/>
      </c>
      <c r="AQ39" s="132"/>
      <c r="AR39" s="131" t="str">
        <f t="shared" ca="1" si="20"/>
        <v/>
      </c>
      <c r="AU39" s="127" t="str">
        <f t="shared" ca="1" si="21"/>
        <v>　</v>
      </c>
      <c r="AV39" s="128"/>
      <c r="AW39" s="129"/>
      <c r="AX39" s="130"/>
      <c r="AY39" s="131" t="str">
        <f t="shared" ca="1" si="22"/>
        <v/>
      </c>
      <c r="AZ39" s="132"/>
      <c r="BA39" s="131" t="str">
        <f t="shared" ca="1" si="23"/>
        <v/>
      </c>
      <c r="BB39" s="102"/>
      <c r="BC39" s="102"/>
      <c r="BD39" s="127" t="str">
        <f t="shared" ca="1" si="9"/>
        <v>　</v>
      </c>
      <c r="BE39" s="128"/>
      <c r="BF39" s="129"/>
      <c r="BG39" s="130"/>
      <c r="BH39" s="131" t="str">
        <f t="shared" ca="1" si="24"/>
        <v/>
      </c>
      <c r="BI39" s="132"/>
      <c r="BJ39" s="131" t="str">
        <f t="shared" ca="1" si="25"/>
        <v/>
      </c>
      <c r="BM39" s="127" t="str">
        <f t="shared" ca="1" si="26"/>
        <v>　</v>
      </c>
      <c r="BN39" s="128"/>
      <c r="BO39" s="129"/>
      <c r="BP39" s="130"/>
      <c r="BQ39" s="131" t="str">
        <f t="shared" ca="1" si="27"/>
        <v/>
      </c>
      <c r="BR39" s="132"/>
      <c r="BS39" s="131" t="str">
        <f t="shared" ca="1" si="28"/>
        <v/>
      </c>
      <c r="BT39" s="102"/>
      <c r="BU39" s="102"/>
      <c r="BV39" s="127" t="str">
        <f t="shared" ca="1" si="10"/>
        <v>　</v>
      </c>
      <c r="BW39" s="128"/>
      <c r="BX39" s="129"/>
      <c r="BY39" s="130"/>
      <c r="BZ39" s="131" t="str">
        <f t="shared" ca="1" si="29"/>
        <v/>
      </c>
      <c r="CA39" s="132"/>
      <c r="CB39" s="131" t="str">
        <f t="shared" ca="1" si="30"/>
        <v/>
      </c>
      <c r="CE39" s="127" t="str">
        <f t="shared" ca="1" si="31"/>
        <v>　</v>
      </c>
      <c r="CF39" s="128"/>
      <c r="CG39" s="129"/>
      <c r="CH39" s="130"/>
      <c r="CI39" s="131" t="str">
        <f t="shared" ca="1" si="32"/>
        <v/>
      </c>
      <c r="CJ39" s="132"/>
      <c r="CK39" s="131" t="str">
        <f t="shared" ca="1" si="33"/>
        <v/>
      </c>
      <c r="CL39" s="102"/>
      <c r="CM39" s="102"/>
      <c r="CN39" s="127" t="str">
        <f t="shared" ca="1" si="11"/>
        <v>　</v>
      </c>
      <c r="CO39" s="128"/>
      <c r="CP39" s="129"/>
      <c r="CQ39" s="130"/>
      <c r="CR39" s="131" t="str">
        <f t="shared" ca="1" si="34"/>
        <v/>
      </c>
      <c r="CS39" s="132"/>
      <c r="CT39" s="131" t="str">
        <f t="shared" ca="1" si="35"/>
        <v/>
      </c>
    </row>
    <row r="40" spans="1:98" ht="15.75" customHeight="1" x14ac:dyDescent="0.25">
      <c r="B40" s="64" t="s">
        <v>363</v>
      </c>
      <c r="C40" s="65">
        <f ca="1">SUBTOTAL(109,月計表_11[①])</f>
        <v>0</v>
      </c>
      <c r="D40" s="66">
        <f ca="1">SUBTOTAL(109,月計表_11[②])</f>
        <v>0</v>
      </c>
      <c r="E40" s="67">
        <f ca="1">SUBTOTAL(109,月計表_11[③])</f>
        <v>0</v>
      </c>
      <c r="F40" s="68">
        <f ca="1">SUBTOTAL(109,月計表_11[計])</f>
        <v>0</v>
      </c>
      <c r="G40" s="68">
        <f ca="1">SUBTOTAL(109,月計表_11[免])</f>
        <v>0</v>
      </c>
      <c r="H40" s="68">
        <f ca="1">SUBTOTAL(109,月計表_11[総])</f>
        <v>0</v>
      </c>
      <c r="K40" s="79" t="s">
        <v>363</v>
      </c>
      <c r="L40" s="181">
        <f ca="1">SUMIF($K$9:$K$39,"&lt;&gt;"&amp;"　",$L$9:$L$39)</f>
        <v>0</v>
      </c>
      <c r="M40" s="182">
        <f ca="1">SUMIF($K$9:$K$39,"&lt;&gt;"&amp;"　",$M$9:$M$39)</f>
        <v>0</v>
      </c>
      <c r="N40" s="183">
        <f ca="1">SUMIF($K$9:$K$39,"&lt;&gt;"&amp;"　",$N$9:$N$39)</f>
        <v>0</v>
      </c>
      <c r="O40" s="184">
        <f ca="1">SUMIF($K$9:$K$39,"&lt;&gt;"&amp;"　",$O$9:$O$39)</f>
        <v>0</v>
      </c>
      <c r="P40" s="184">
        <f ca="1">SUMIF($K$9:$K$39,"&lt;&gt;"&amp;"　",$P$9:$P$39)</f>
        <v>0</v>
      </c>
      <c r="Q40" s="184">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月計表_11[[#Totals],[①]]*税率①</f>
        <v>0</v>
      </c>
      <c r="D41" s="71">
        <f ca="1">月計表_11[[#Totals],[②]]*税率②</f>
        <v>0</v>
      </c>
      <c r="E41" s="72">
        <f ca="1">月計表_11[[#Totals],[③]]*税率③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BB262F68-274E-4578-929D-11233AA45E5E}">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7A8E656C-8062-45E1-84A7-471377E3F2CD}"/>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B50735C6-C448-4FE8-BFFA-1777A047094F}">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C9BE1-375D-4CD9-B074-13E156C397C2}">
  <dimension ref="A1:CT41"/>
  <sheetViews>
    <sheetView showGridLines="0" showRowColHeaders="0" topLeftCell="A2" zoomScale="90" zoomScaleNormal="90" workbookViewId="0">
      <pane xSplit="9" ySplit="7"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12</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12月分</v>
      </c>
      <c r="P4" s="48"/>
      <c r="Q4" s="48" t="str">
        <f ca="1">$H$4</f>
        <v>令和 7年 12月分</v>
      </c>
      <c r="Y4" s="48"/>
      <c r="Z4" s="48" t="str">
        <f ca="1">$H$4</f>
        <v>令和 7年 12月分</v>
      </c>
      <c r="AI4" s="98" t="str">
        <f ca="1">$Z$4</f>
        <v>令和 7年 12月分</v>
      </c>
      <c r="AL4" s="102"/>
      <c r="AM4" s="102"/>
      <c r="AN4" s="102"/>
      <c r="AO4" s="102"/>
      <c r="AP4" s="102"/>
      <c r="AQ4" s="102"/>
      <c r="AR4" s="98" t="str">
        <f ca="1">$Z$4</f>
        <v>令和 7年 12月分</v>
      </c>
      <c r="BA4" s="98" t="str">
        <f ca="1">$Z$4</f>
        <v>令和 7年 12月分</v>
      </c>
      <c r="BD4" s="102"/>
      <c r="BE4" s="102"/>
      <c r="BF4" s="102"/>
      <c r="BG4" s="102"/>
      <c r="BH4" s="102"/>
      <c r="BI4" s="102"/>
      <c r="BJ4" s="98" t="str">
        <f ca="1">$Z$4</f>
        <v>令和 7年 12月分</v>
      </c>
      <c r="BS4" s="98" t="str">
        <f ca="1">$Z$4</f>
        <v>令和 7年 12月分</v>
      </c>
      <c r="BV4" s="102"/>
      <c r="BW4" s="102"/>
      <c r="BX4" s="102"/>
      <c r="BY4" s="102"/>
      <c r="BZ4" s="102"/>
      <c r="CA4" s="102"/>
      <c r="CB4" s="98" t="str">
        <f ca="1">$Z$4</f>
        <v>令和 7年 12月分</v>
      </c>
      <c r="CK4" s="98" t="str">
        <f ca="1">$Z$4</f>
        <v>令和 7年 12月分</v>
      </c>
      <c r="CN4" s="102"/>
      <c r="CO4" s="102"/>
      <c r="CP4" s="102"/>
      <c r="CQ4" s="102"/>
      <c r="CR4" s="102"/>
      <c r="CS4" s="102"/>
      <c r="CT4" s="98" t="str">
        <f ca="1">$Z$4</f>
        <v>令和 7年 12月分</v>
      </c>
    </row>
    <row r="5" spans="1:98" ht="34.5" customHeight="1" x14ac:dyDescent="0.25">
      <c r="B5" s="409" t="s">
        <v>355</v>
      </c>
      <c r="C5" s="410"/>
      <c r="D5" s="42" t="str">
        <f>証票番号</f>
        <v>(例)98765</v>
      </c>
      <c r="E5" s="41" t="s">
        <v>356</v>
      </c>
      <c r="F5" s="406" t="str">
        <f>施設_名称1&amp;施設_名称2</f>
        <v>（例）ホテル大阪府庁</v>
      </c>
      <c r="G5" s="407"/>
      <c r="H5" s="408"/>
      <c r="K5" s="409" t="s">
        <v>355</v>
      </c>
      <c r="L5" s="410"/>
      <c r="M5" s="42" t="str">
        <f>証票番号</f>
        <v>(例)98765</v>
      </c>
      <c r="N5" s="41" t="s">
        <v>356</v>
      </c>
      <c r="O5" s="406" t="str">
        <f>施設_名称1&amp;施設_名称2</f>
        <v>（例）ホテル大阪府庁</v>
      </c>
      <c r="P5" s="407"/>
      <c r="Q5" s="408"/>
      <c r="T5" s="409" t="s">
        <v>355</v>
      </c>
      <c r="U5" s="410"/>
      <c r="V5" s="42" t="str">
        <f>証票番号</f>
        <v>(例)98765</v>
      </c>
      <c r="W5" s="41" t="s">
        <v>356</v>
      </c>
      <c r="X5" s="406" t="str">
        <f>施設_名称1&amp;施設_名称2</f>
        <v>（例）ホテル大阪府庁</v>
      </c>
      <c r="Y5" s="407"/>
      <c r="Z5" s="408"/>
      <c r="AC5" s="99" t="s">
        <v>373</v>
      </c>
      <c r="AD5" s="398" t="str">
        <f>$X$5</f>
        <v>（例）ホテル大阪府庁</v>
      </c>
      <c r="AE5" s="399"/>
      <c r="AF5" s="400"/>
      <c r="AG5" s="400"/>
      <c r="AH5" s="400"/>
      <c r="AI5" s="401"/>
      <c r="AL5" s="99" t="s">
        <v>373</v>
      </c>
      <c r="AM5" s="398" t="str">
        <f>$X$5</f>
        <v>（例）ホテル大阪府庁</v>
      </c>
      <c r="AN5" s="399"/>
      <c r="AO5" s="400"/>
      <c r="AP5" s="400"/>
      <c r="AQ5" s="400"/>
      <c r="AR5" s="401"/>
      <c r="AU5" s="99" t="s">
        <v>373</v>
      </c>
      <c r="AV5" s="398" t="str">
        <f>$X$5</f>
        <v>（例）ホテル大阪府庁</v>
      </c>
      <c r="AW5" s="399"/>
      <c r="AX5" s="400"/>
      <c r="AY5" s="400"/>
      <c r="AZ5" s="400"/>
      <c r="BA5" s="401"/>
      <c r="BD5" s="99" t="s">
        <v>373</v>
      </c>
      <c r="BE5" s="398" t="str">
        <f>$X$5</f>
        <v>（例）ホテル大阪府庁</v>
      </c>
      <c r="BF5" s="399"/>
      <c r="BG5" s="400"/>
      <c r="BH5" s="400"/>
      <c r="BI5" s="400"/>
      <c r="BJ5" s="401"/>
      <c r="BM5" s="99" t="s">
        <v>373</v>
      </c>
      <c r="BN5" s="398" t="str">
        <f>$X$5</f>
        <v>（例）ホテル大阪府庁</v>
      </c>
      <c r="BO5" s="399"/>
      <c r="BP5" s="400"/>
      <c r="BQ5" s="400"/>
      <c r="BR5" s="400"/>
      <c r="BS5" s="401"/>
      <c r="BV5" s="99" t="s">
        <v>373</v>
      </c>
      <c r="BW5" s="398" t="str">
        <f>$X$5</f>
        <v>（例）ホテル大阪府庁</v>
      </c>
      <c r="BX5" s="399"/>
      <c r="BY5" s="400"/>
      <c r="BZ5" s="400"/>
      <c r="CA5" s="400"/>
      <c r="CB5" s="401"/>
      <c r="CE5" s="99" t="s">
        <v>373</v>
      </c>
      <c r="CF5" s="398" t="str">
        <f>$X$5</f>
        <v>（例）ホテル大阪府庁</v>
      </c>
      <c r="CG5" s="399"/>
      <c r="CH5" s="400"/>
      <c r="CI5" s="400"/>
      <c r="CJ5" s="400"/>
      <c r="CK5" s="401"/>
      <c r="CN5" s="99" t="s">
        <v>373</v>
      </c>
      <c r="CO5" s="398" t="str">
        <f>$X$5</f>
        <v>（例）ホテル大阪府庁</v>
      </c>
      <c r="CP5" s="399"/>
      <c r="CQ5" s="400"/>
      <c r="CR5" s="400"/>
      <c r="CS5" s="400"/>
      <c r="CT5" s="401"/>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402" t="s">
        <v>374</v>
      </c>
      <c r="AD7" s="403"/>
      <c r="AE7" s="404" t="str" cm="1">
        <f t="array" aca="1" ref="AE7" ca="1">IF(INDIRECT("部屋別名称_"&amp;AC1)="","",INDIRECT("部屋別名称_"&amp;AC1))</f>
        <v/>
      </c>
      <c r="AF7" s="404"/>
      <c r="AG7" s="404"/>
      <c r="AH7" s="404"/>
      <c r="AI7" s="405"/>
      <c r="AJ7" s="102"/>
      <c r="AK7" s="102"/>
      <c r="AL7" s="402" t="s">
        <v>374</v>
      </c>
      <c r="AM7" s="403"/>
      <c r="AN7" s="404" t="str" cm="1">
        <f t="array" aca="1" ref="AN7" ca="1">IF(INDIRECT("部屋別名称_"&amp;AL1)="","",INDIRECT("部屋別名称_"&amp;AL1))</f>
        <v/>
      </c>
      <c r="AO7" s="404"/>
      <c r="AP7" s="404"/>
      <c r="AQ7" s="404"/>
      <c r="AR7" s="405"/>
      <c r="AU7" s="402" t="s">
        <v>374</v>
      </c>
      <c r="AV7" s="403"/>
      <c r="AW7" s="404" t="str" cm="1">
        <f t="array" aca="1" ref="AW7" ca="1">IF(INDIRECT("部屋別名称_"&amp;AU1)="","",INDIRECT("部屋別名称_"&amp;AU1))</f>
        <v/>
      </c>
      <c r="AX7" s="404"/>
      <c r="AY7" s="404"/>
      <c r="AZ7" s="404"/>
      <c r="BA7" s="405"/>
      <c r="BB7" s="102"/>
      <c r="BC7" s="102"/>
      <c r="BD7" s="402" t="s">
        <v>374</v>
      </c>
      <c r="BE7" s="403"/>
      <c r="BF7" s="404" t="str" cm="1">
        <f t="array" aca="1" ref="BF7" ca="1">IF(INDIRECT("部屋別名称_"&amp;BD1)="","",INDIRECT("部屋別名称_"&amp;BD1))</f>
        <v/>
      </c>
      <c r="BG7" s="404"/>
      <c r="BH7" s="404"/>
      <c r="BI7" s="404"/>
      <c r="BJ7" s="405"/>
      <c r="BM7" s="402" t="s">
        <v>374</v>
      </c>
      <c r="BN7" s="403"/>
      <c r="BO7" s="404" t="str" cm="1">
        <f t="array" aca="1" ref="BO7" ca="1">IF(INDIRECT("部屋別名称_"&amp;BM1)="","",INDIRECT("部屋別名称_"&amp;BM1))</f>
        <v/>
      </c>
      <c r="BP7" s="404"/>
      <c r="BQ7" s="404"/>
      <c r="BR7" s="404"/>
      <c r="BS7" s="405"/>
      <c r="BT7" s="102"/>
      <c r="BU7" s="102"/>
      <c r="BV7" s="402" t="s">
        <v>374</v>
      </c>
      <c r="BW7" s="403"/>
      <c r="BX7" s="404" t="str" cm="1">
        <f t="array" aca="1" ref="BX7" ca="1">IF(INDIRECT("部屋別名称_"&amp;BV1)="","",INDIRECT("部屋別名称_"&amp;BV1))</f>
        <v/>
      </c>
      <c r="BY7" s="404"/>
      <c r="BZ7" s="404"/>
      <c r="CA7" s="404"/>
      <c r="CB7" s="405"/>
      <c r="CE7" s="402" t="s">
        <v>374</v>
      </c>
      <c r="CF7" s="403"/>
      <c r="CG7" s="404" t="str" cm="1">
        <f t="array" aca="1" ref="CG7" ca="1">IF(INDIRECT("部屋別名称_"&amp;CE1)="","",INDIRECT("部屋別名称_"&amp;CE1))</f>
        <v/>
      </c>
      <c r="CH7" s="404"/>
      <c r="CI7" s="404"/>
      <c r="CJ7" s="404"/>
      <c r="CK7" s="405"/>
      <c r="CL7" s="102"/>
      <c r="CM7" s="102"/>
      <c r="CN7" s="402" t="s">
        <v>374</v>
      </c>
      <c r="CO7" s="403"/>
      <c r="CP7" s="404" t="str" cm="1">
        <f t="array" aca="1" ref="CP7" ca="1">IF(INDIRECT("部屋別名称_"&amp;CN1)="","",INDIRECT("部屋別名称_"&amp;CN1))</f>
        <v/>
      </c>
      <c r="CQ7" s="404"/>
      <c r="CR7" s="404"/>
      <c r="CS7" s="404"/>
      <c r="CT7" s="405"/>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45992</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45992</v>
      </c>
      <c r="L9" s="80"/>
      <c r="M9" s="81"/>
      <c r="N9" s="81"/>
      <c r="O9" s="82" t="str">
        <f ca="1">IF($K9="　","",IF(COUNT(L9:N9)=0,"-",SUM(L9:N9)))</f>
        <v>-</v>
      </c>
      <c r="P9" s="80"/>
      <c r="Q9" s="83" t="str">
        <f t="shared" ref="Q9:Q39" ca="1" si="3">IF($K9="　","",IF(COUNT(O9:P9)=0,"-",SUM(O9:P9)))</f>
        <v>-</v>
      </c>
      <c r="T9" s="76">
        <f t="shared" ref="T9:T39" ca="1" si="4">$B9</f>
        <v>45992</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45992</v>
      </c>
      <c r="AD9" s="110"/>
      <c r="AE9" s="111"/>
      <c r="AF9" s="112"/>
      <c r="AG9" s="113" t="str">
        <f ca="1">IF(AC9="　","",IF(COUNT(AD9:AF9)=0,"- ",SUM(AD9:AF9)))</f>
        <v xml:space="preserve">- </v>
      </c>
      <c r="AH9" s="114"/>
      <c r="AI9" s="115" t="str">
        <f ca="1">IF(AC9="　","",IF(COUNT(AG9:AH9)=0,"- ",SUM(AG9:AH9)))</f>
        <v xml:space="preserve">- </v>
      </c>
      <c r="AJ9" s="102"/>
      <c r="AK9" s="102"/>
      <c r="AL9" s="109">
        <f t="shared" ref="AL9:AL39" ca="1" si="8">$B9</f>
        <v>45992</v>
      </c>
      <c r="AM9" s="110"/>
      <c r="AN9" s="111"/>
      <c r="AO9" s="112"/>
      <c r="AP9" s="113" t="str">
        <f ca="1">IF(AL9="　","",IF(COUNT(AM9:AO9)=0,"- ",SUM(AM9:AO9)))</f>
        <v xml:space="preserve">- </v>
      </c>
      <c r="AQ9" s="114"/>
      <c r="AR9" s="115" t="str">
        <f ca="1">IF(AL9="　","",IF(COUNT(AP9:AQ9)=0,"- ",SUM(AP9:AQ9)))</f>
        <v xml:space="preserve">- </v>
      </c>
      <c r="AU9" s="109">
        <f ca="1">$B9</f>
        <v>45992</v>
      </c>
      <c r="AV9" s="110"/>
      <c r="AW9" s="111"/>
      <c r="AX9" s="112"/>
      <c r="AY9" s="113" t="str">
        <f ca="1">IF(AU9="　","",IF(COUNT(AV9:AX9)=0,"- ",SUM(AV9:AX9)))</f>
        <v xml:space="preserve">- </v>
      </c>
      <c r="AZ9" s="114"/>
      <c r="BA9" s="115" t="str">
        <f ca="1">IF(AU9="　","",IF(COUNT(AY9:AZ9)=0,"- ",SUM(AY9:AZ9)))</f>
        <v xml:space="preserve">- </v>
      </c>
      <c r="BB9" s="102"/>
      <c r="BC9" s="102"/>
      <c r="BD9" s="109">
        <f t="shared" ref="BD9:BD39" ca="1" si="9">$B9</f>
        <v>45992</v>
      </c>
      <c r="BE9" s="110"/>
      <c r="BF9" s="111"/>
      <c r="BG9" s="112"/>
      <c r="BH9" s="113" t="str">
        <f ca="1">IF(BD9="　","",IF(COUNT(BE9:BG9)=0,"- ",SUM(BE9:BG9)))</f>
        <v xml:space="preserve">- </v>
      </c>
      <c r="BI9" s="114"/>
      <c r="BJ9" s="115" t="str">
        <f ca="1">IF(BD9="　","",IF(COUNT(BH9:BI9)=0,"- ",SUM(BH9:BI9)))</f>
        <v xml:space="preserve">- </v>
      </c>
      <c r="BM9" s="109">
        <f ca="1">$B9</f>
        <v>45992</v>
      </c>
      <c r="BN9" s="110"/>
      <c r="BO9" s="111"/>
      <c r="BP9" s="112"/>
      <c r="BQ9" s="113" t="str">
        <f ca="1">IF(BM9="　","",IF(COUNT(BN9:BP9)=0,"- ",SUM(BN9:BP9)))</f>
        <v xml:space="preserve">- </v>
      </c>
      <c r="BR9" s="114"/>
      <c r="BS9" s="115" t="str">
        <f ca="1">IF(BM9="　","",IF(COUNT(BQ9:BR9)=0,"- ",SUM(BQ9:BR9)))</f>
        <v xml:space="preserve">- </v>
      </c>
      <c r="BT9" s="102"/>
      <c r="BU9" s="102"/>
      <c r="BV9" s="109">
        <f t="shared" ref="BV9:BV39" ca="1" si="10">$B9</f>
        <v>45992</v>
      </c>
      <c r="BW9" s="110"/>
      <c r="BX9" s="111"/>
      <c r="BY9" s="112"/>
      <c r="BZ9" s="113" t="str">
        <f ca="1">IF(BV9="　","",IF(COUNT(BW9:BY9)=0,"- ",SUM(BW9:BY9)))</f>
        <v xml:space="preserve">- </v>
      </c>
      <c r="CA9" s="114"/>
      <c r="CB9" s="115" t="str">
        <f ca="1">IF(BV9="　","",IF(COUNT(BZ9:CA9)=0,"- ",SUM(BZ9:CA9)))</f>
        <v xml:space="preserve">- </v>
      </c>
      <c r="CE9" s="109">
        <f ca="1">$B9</f>
        <v>45992</v>
      </c>
      <c r="CF9" s="110"/>
      <c r="CG9" s="111"/>
      <c r="CH9" s="112"/>
      <c r="CI9" s="113" t="str">
        <f ca="1">IF(CE9="　","",IF(COUNT(CF9:CH9)=0,"- ",SUM(CF9:CH9)))</f>
        <v xml:space="preserve">- </v>
      </c>
      <c r="CJ9" s="114"/>
      <c r="CK9" s="115" t="str">
        <f ca="1">IF(CE9="　","",IF(COUNT(CI9:CJ9)=0,"- ",SUM(CI9:CJ9)))</f>
        <v xml:space="preserve">- </v>
      </c>
      <c r="CL9" s="102"/>
      <c r="CM9" s="102"/>
      <c r="CN9" s="109">
        <f t="shared" ref="CN9:CN39" ca="1" si="11">$B9</f>
        <v>45992</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45993</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45993</v>
      </c>
      <c r="L10" s="84"/>
      <c r="M10" s="85"/>
      <c r="N10" s="85"/>
      <c r="O10" s="86" t="str">
        <f t="shared" ref="O10:O39" ca="1" si="13">IF($K10="　","",IF(COUNT(L10:N10)=0,"-",SUM(L10:N10)))</f>
        <v>-</v>
      </c>
      <c r="P10" s="84"/>
      <c r="Q10" s="87" t="str">
        <f t="shared" ca="1" si="3"/>
        <v>-</v>
      </c>
      <c r="T10" s="77">
        <f t="shared" ca="1" si="4"/>
        <v>45993</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45993</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45993</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45993</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45993</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45993</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45993</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45993</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45993</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45994</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45994</v>
      </c>
      <c r="L11" s="88"/>
      <c r="M11" s="89"/>
      <c r="N11" s="89"/>
      <c r="O11" s="90" t="str">
        <f t="shared" ca="1" si="13"/>
        <v>-</v>
      </c>
      <c r="P11" s="88"/>
      <c r="Q11" s="91" t="str">
        <f t="shared" ca="1" si="3"/>
        <v>-</v>
      </c>
      <c r="T11" s="78">
        <f t="shared" ca="1" si="4"/>
        <v>45994</v>
      </c>
      <c r="U11" s="90" t="str">
        <f t="shared" ca="1" si="14"/>
        <v>-</v>
      </c>
      <c r="V11" s="141" t="str">
        <f t="shared" ca="1" si="5"/>
        <v>-</v>
      </c>
      <c r="W11" s="141" t="str">
        <f t="shared" ca="1" si="5"/>
        <v>-</v>
      </c>
      <c r="X11" s="90" t="str">
        <f t="shared" ca="1" si="15"/>
        <v>-</v>
      </c>
      <c r="Y11" s="90" t="str">
        <f t="shared" ca="1" si="6"/>
        <v>-</v>
      </c>
      <c r="Z11" s="91" t="str">
        <f t="shared" ca="1" si="7"/>
        <v>-</v>
      </c>
      <c r="AC11" s="122">
        <f t="shared" ca="1" si="16"/>
        <v>45994</v>
      </c>
      <c r="AD11" s="123"/>
      <c r="AE11" s="124"/>
      <c r="AF11" s="125"/>
      <c r="AG11" s="115" t="str">
        <f t="shared" ca="1" si="17"/>
        <v xml:space="preserve">- </v>
      </c>
      <c r="AH11" s="126"/>
      <c r="AI11" s="115" t="str">
        <f t="shared" ca="1" si="18"/>
        <v xml:space="preserve">- </v>
      </c>
      <c r="AJ11" s="102"/>
      <c r="AK11" s="102"/>
      <c r="AL11" s="122">
        <f t="shared" ca="1" si="8"/>
        <v>45994</v>
      </c>
      <c r="AM11" s="123"/>
      <c r="AN11" s="124"/>
      <c r="AO11" s="125"/>
      <c r="AP11" s="115" t="str">
        <f t="shared" ca="1" si="19"/>
        <v xml:space="preserve">- </v>
      </c>
      <c r="AQ11" s="126"/>
      <c r="AR11" s="115" t="str">
        <f t="shared" ca="1" si="20"/>
        <v xml:space="preserve">- </v>
      </c>
      <c r="AU11" s="122">
        <f t="shared" ca="1" si="21"/>
        <v>45994</v>
      </c>
      <c r="AV11" s="123"/>
      <c r="AW11" s="124"/>
      <c r="AX11" s="125"/>
      <c r="AY11" s="115" t="str">
        <f t="shared" ca="1" si="22"/>
        <v xml:space="preserve">- </v>
      </c>
      <c r="AZ11" s="126"/>
      <c r="BA11" s="115" t="str">
        <f t="shared" ca="1" si="23"/>
        <v xml:space="preserve">- </v>
      </c>
      <c r="BB11" s="102"/>
      <c r="BC11" s="102"/>
      <c r="BD11" s="122">
        <f t="shared" ca="1" si="9"/>
        <v>45994</v>
      </c>
      <c r="BE11" s="123"/>
      <c r="BF11" s="124"/>
      <c r="BG11" s="125"/>
      <c r="BH11" s="115" t="str">
        <f t="shared" ca="1" si="24"/>
        <v xml:space="preserve">- </v>
      </c>
      <c r="BI11" s="126"/>
      <c r="BJ11" s="115" t="str">
        <f t="shared" ca="1" si="25"/>
        <v xml:space="preserve">- </v>
      </c>
      <c r="BM11" s="122">
        <f t="shared" ca="1" si="26"/>
        <v>45994</v>
      </c>
      <c r="BN11" s="123"/>
      <c r="BO11" s="124"/>
      <c r="BP11" s="125"/>
      <c r="BQ11" s="115" t="str">
        <f t="shared" ca="1" si="27"/>
        <v xml:space="preserve">- </v>
      </c>
      <c r="BR11" s="126"/>
      <c r="BS11" s="115" t="str">
        <f t="shared" ca="1" si="28"/>
        <v xml:space="preserve">- </v>
      </c>
      <c r="BT11" s="102"/>
      <c r="BU11" s="102"/>
      <c r="BV11" s="122">
        <f t="shared" ca="1" si="10"/>
        <v>45994</v>
      </c>
      <c r="BW11" s="123"/>
      <c r="BX11" s="124"/>
      <c r="BY11" s="125"/>
      <c r="BZ11" s="115" t="str">
        <f t="shared" ca="1" si="29"/>
        <v xml:space="preserve">- </v>
      </c>
      <c r="CA11" s="126"/>
      <c r="CB11" s="115" t="str">
        <f t="shared" ca="1" si="30"/>
        <v xml:space="preserve">- </v>
      </c>
      <c r="CE11" s="122">
        <f t="shared" ca="1" si="31"/>
        <v>45994</v>
      </c>
      <c r="CF11" s="123"/>
      <c r="CG11" s="124"/>
      <c r="CH11" s="125"/>
      <c r="CI11" s="115" t="str">
        <f t="shared" ca="1" si="32"/>
        <v xml:space="preserve">- </v>
      </c>
      <c r="CJ11" s="126"/>
      <c r="CK11" s="115" t="str">
        <f t="shared" ca="1" si="33"/>
        <v xml:space="preserve">- </v>
      </c>
      <c r="CL11" s="102"/>
      <c r="CM11" s="102"/>
      <c r="CN11" s="122">
        <f t="shared" ca="1" si="11"/>
        <v>45994</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45995</v>
      </c>
      <c r="C12" s="59" t="str">
        <f t="shared" ca="1" si="12"/>
        <v>-</v>
      </c>
      <c r="D12" s="60" t="str">
        <f t="shared" ca="1" si="0"/>
        <v>-</v>
      </c>
      <c r="E12" s="61" t="str">
        <f t="shared" ca="1" si="0"/>
        <v>-</v>
      </c>
      <c r="F12" s="62" t="str">
        <f t="shared" ca="1" si="37"/>
        <v>-</v>
      </c>
      <c r="G12" s="62" t="str">
        <f t="shared" ca="1" si="1"/>
        <v>-</v>
      </c>
      <c r="H12" s="63" t="str">
        <f t="shared" ca="1" si="38"/>
        <v>-</v>
      </c>
      <c r="K12" s="77">
        <f t="shared" ca="1" si="2"/>
        <v>45995</v>
      </c>
      <c r="L12" s="84"/>
      <c r="M12" s="85"/>
      <c r="N12" s="85"/>
      <c r="O12" s="86" t="str">
        <f t="shared" ca="1" si="13"/>
        <v>-</v>
      </c>
      <c r="P12" s="84"/>
      <c r="Q12" s="87" t="str">
        <f t="shared" ca="1" si="3"/>
        <v>-</v>
      </c>
      <c r="T12" s="77">
        <f t="shared" ca="1" si="4"/>
        <v>45995</v>
      </c>
      <c r="U12" s="86" t="str">
        <f t="shared" ca="1" si="14"/>
        <v>-</v>
      </c>
      <c r="V12" s="140" t="str">
        <f t="shared" ca="1" si="5"/>
        <v>-</v>
      </c>
      <c r="W12" s="140" t="str">
        <f t="shared" ca="1" si="5"/>
        <v>-</v>
      </c>
      <c r="X12" s="86" t="str">
        <f t="shared" ca="1" si="15"/>
        <v>-</v>
      </c>
      <c r="Y12" s="86" t="str">
        <f t="shared" ca="1" si="6"/>
        <v>-</v>
      </c>
      <c r="Z12" s="87" t="str">
        <f t="shared" ca="1" si="7"/>
        <v>-</v>
      </c>
      <c r="AC12" s="116">
        <f t="shared" ca="1" si="16"/>
        <v>45995</v>
      </c>
      <c r="AD12" s="117"/>
      <c r="AE12" s="118"/>
      <c r="AF12" s="119"/>
      <c r="AG12" s="120" t="str">
        <f t="shared" ca="1" si="17"/>
        <v xml:space="preserve">- </v>
      </c>
      <c r="AH12" s="121"/>
      <c r="AI12" s="120" t="str">
        <f t="shared" ca="1" si="18"/>
        <v xml:space="preserve">- </v>
      </c>
      <c r="AJ12" s="102"/>
      <c r="AK12" s="102"/>
      <c r="AL12" s="116">
        <f t="shared" ca="1" si="8"/>
        <v>45995</v>
      </c>
      <c r="AM12" s="117"/>
      <c r="AN12" s="118"/>
      <c r="AO12" s="119"/>
      <c r="AP12" s="120" t="str">
        <f t="shared" ca="1" si="19"/>
        <v xml:space="preserve">- </v>
      </c>
      <c r="AQ12" s="121"/>
      <c r="AR12" s="120" t="str">
        <f t="shared" ca="1" si="20"/>
        <v xml:space="preserve">- </v>
      </c>
      <c r="AU12" s="116">
        <f t="shared" ca="1" si="21"/>
        <v>45995</v>
      </c>
      <c r="AV12" s="117"/>
      <c r="AW12" s="118"/>
      <c r="AX12" s="119"/>
      <c r="AY12" s="120" t="str">
        <f t="shared" ca="1" si="22"/>
        <v xml:space="preserve">- </v>
      </c>
      <c r="AZ12" s="121"/>
      <c r="BA12" s="120" t="str">
        <f t="shared" ca="1" si="23"/>
        <v xml:space="preserve">- </v>
      </c>
      <c r="BB12" s="102"/>
      <c r="BC12" s="102"/>
      <c r="BD12" s="116">
        <f t="shared" ca="1" si="9"/>
        <v>45995</v>
      </c>
      <c r="BE12" s="117"/>
      <c r="BF12" s="118"/>
      <c r="BG12" s="119"/>
      <c r="BH12" s="120" t="str">
        <f t="shared" ca="1" si="24"/>
        <v xml:space="preserve">- </v>
      </c>
      <c r="BI12" s="121"/>
      <c r="BJ12" s="120" t="str">
        <f t="shared" ca="1" si="25"/>
        <v xml:space="preserve">- </v>
      </c>
      <c r="BM12" s="116">
        <f t="shared" ca="1" si="26"/>
        <v>45995</v>
      </c>
      <c r="BN12" s="117"/>
      <c r="BO12" s="118"/>
      <c r="BP12" s="119"/>
      <c r="BQ12" s="120" t="str">
        <f t="shared" ca="1" si="27"/>
        <v xml:space="preserve">- </v>
      </c>
      <c r="BR12" s="121"/>
      <c r="BS12" s="120" t="str">
        <f t="shared" ca="1" si="28"/>
        <v xml:space="preserve">- </v>
      </c>
      <c r="BT12" s="102"/>
      <c r="BU12" s="102"/>
      <c r="BV12" s="116">
        <f t="shared" ca="1" si="10"/>
        <v>45995</v>
      </c>
      <c r="BW12" s="117"/>
      <c r="BX12" s="118"/>
      <c r="BY12" s="119"/>
      <c r="BZ12" s="120" t="str">
        <f t="shared" ca="1" si="29"/>
        <v xml:space="preserve">- </v>
      </c>
      <c r="CA12" s="121"/>
      <c r="CB12" s="120" t="str">
        <f t="shared" ca="1" si="30"/>
        <v xml:space="preserve">- </v>
      </c>
      <c r="CE12" s="116">
        <f t="shared" ca="1" si="31"/>
        <v>45995</v>
      </c>
      <c r="CF12" s="117"/>
      <c r="CG12" s="118"/>
      <c r="CH12" s="119"/>
      <c r="CI12" s="120" t="str">
        <f t="shared" ca="1" si="32"/>
        <v xml:space="preserve">- </v>
      </c>
      <c r="CJ12" s="121"/>
      <c r="CK12" s="120" t="str">
        <f t="shared" ca="1" si="33"/>
        <v xml:space="preserve">- </v>
      </c>
      <c r="CL12" s="102"/>
      <c r="CM12" s="102"/>
      <c r="CN12" s="116">
        <f t="shared" ca="1" si="11"/>
        <v>45995</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45996</v>
      </c>
      <c r="C13" s="59" t="str">
        <f t="shared" ca="1" si="12"/>
        <v>-</v>
      </c>
      <c r="D13" s="60" t="str">
        <f t="shared" ca="1" si="0"/>
        <v>-</v>
      </c>
      <c r="E13" s="61" t="str">
        <f t="shared" ca="1" si="0"/>
        <v>-</v>
      </c>
      <c r="F13" s="62" t="str">
        <f t="shared" ca="1" si="37"/>
        <v>-</v>
      </c>
      <c r="G13" s="62" t="str">
        <f t="shared" ca="1" si="1"/>
        <v>-</v>
      </c>
      <c r="H13" s="63" t="str">
        <f t="shared" ca="1" si="38"/>
        <v>-</v>
      </c>
      <c r="K13" s="78">
        <f t="shared" ca="1" si="2"/>
        <v>45996</v>
      </c>
      <c r="L13" s="88"/>
      <c r="M13" s="89"/>
      <c r="N13" s="89"/>
      <c r="O13" s="90" t="str">
        <f t="shared" ca="1" si="13"/>
        <v>-</v>
      </c>
      <c r="P13" s="88"/>
      <c r="Q13" s="91" t="str">
        <f t="shared" ca="1" si="3"/>
        <v>-</v>
      </c>
      <c r="T13" s="78">
        <f t="shared" ca="1" si="4"/>
        <v>45996</v>
      </c>
      <c r="U13" s="90" t="str">
        <f t="shared" ca="1" si="14"/>
        <v>-</v>
      </c>
      <c r="V13" s="141" t="str">
        <f t="shared" ca="1" si="5"/>
        <v>-</v>
      </c>
      <c r="W13" s="141" t="str">
        <f t="shared" ca="1" si="5"/>
        <v>-</v>
      </c>
      <c r="X13" s="90" t="str">
        <f t="shared" ca="1" si="15"/>
        <v>-</v>
      </c>
      <c r="Y13" s="90" t="str">
        <f t="shared" ca="1" si="6"/>
        <v>-</v>
      </c>
      <c r="Z13" s="91" t="str">
        <f t="shared" ca="1" si="7"/>
        <v>-</v>
      </c>
      <c r="AC13" s="122">
        <f t="shared" ca="1" si="16"/>
        <v>45996</v>
      </c>
      <c r="AD13" s="123"/>
      <c r="AE13" s="124"/>
      <c r="AF13" s="125"/>
      <c r="AG13" s="115" t="str">
        <f t="shared" ca="1" si="17"/>
        <v xml:space="preserve">- </v>
      </c>
      <c r="AH13" s="126"/>
      <c r="AI13" s="115" t="str">
        <f t="shared" ca="1" si="18"/>
        <v xml:space="preserve">- </v>
      </c>
      <c r="AJ13" s="102"/>
      <c r="AK13" s="102"/>
      <c r="AL13" s="122">
        <f t="shared" ca="1" si="8"/>
        <v>45996</v>
      </c>
      <c r="AM13" s="123"/>
      <c r="AN13" s="124"/>
      <c r="AO13" s="125"/>
      <c r="AP13" s="115" t="str">
        <f t="shared" ca="1" si="19"/>
        <v xml:space="preserve">- </v>
      </c>
      <c r="AQ13" s="126"/>
      <c r="AR13" s="115" t="str">
        <f t="shared" ca="1" si="20"/>
        <v xml:space="preserve">- </v>
      </c>
      <c r="AU13" s="122">
        <f t="shared" ca="1" si="21"/>
        <v>45996</v>
      </c>
      <c r="AV13" s="123"/>
      <c r="AW13" s="124"/>
      <c r="AX13" s="125"/>
      <c r="AY13" s="115" t="str">
        <f t="shared" ca="1" si="22"/>
        <v xml:space="preserve">- </v>
      </c>
      <c r="AZ13" s="126"/>
      <c r="BA13" s="115" t="str">
        <f t="shared" ca="1" si="23"/>
        <v xml:space="preserve">- </v>
      </c>
      <c r="BB13" s="102"/>
      <c r="BC13" s="102"/>
      <c r="BD13" s="122">
        <f t="shared" ca="1" si="9"/>
        <v>45996</v>
      </c>
      <c r="BE13" s="123"/>
      <c r="BF13" s="124"/>
      <c r="BG13" s="125"/>
      <c r="BH13" s="115" t="str">
        <f t="shared" ca="1" si="24"/>
        <v xml:space="preserve">- </v>
      </c>
      <c r="BI13" s="126"/>
      <c r="BJ13" s="115" t="str">
        <f t="shared" ca="1" si="25"/>
        <v xml:space="preserve">- </v>
      </c>
      <c r="BM13" s="122">
        <f t="shared" ca="1" si="26"/>
        <v>45996</v>
      </c>
      <c r="BN13" s="123"/>
      <c r="BO13" s="124"/>
      <c r="BP13" s="125"/>
      <c r="BQ13" s="115" t="str">
        <f t="shared" ca="1" si="27"/>
        <v xml:space="preserve">- </v>
      </c>
      <c r="BR13" s="126"/>
      <c r="BS13" s="115" t="str">
        <f t="shared" ca="1" si="28"/>
        <v xml:space="preserve">- </v>
      </c>
      <c r="BT13" s="102"/>
      <c r="BU13" s="102"/>
      <c r="BV13" s="122">
        <f t="shared" ca="1" si="10"/>
        <v>45996</v>
      </c>
      <c r="BW13" s="123"/>
      <c r="BX13" s="124"/>
      <c r="BY13" s="125"/>
      <c r="BZ13" s="115" t="str">
        <f t="shared" ca="1" si="29"/>
        <v xml:space="preserve">- </v>
      </c>
      <c r="CA13" s="126"/>
      <c r="CB13" s="115" t="str">
        <f t="shared" ca="1" si="30"/>
        <v xml:space="preserve">- </v>
      </c>
      <c r="CE13" s="122">
        <f t="shared" ca="1" si="31"/>
        <v>45996</v>
      </c>
      <c r="CF13" s="123"/>
      <c r="CG13" s="124"/>
      <c r="CH13" s="125"/>
      <c r="CI13" s="115" t="str">
        <f t="shared" ca="1" si="32"/>
        <v xml:space="preserve">- </v>
      </c>
      <c r="CJ13" s="126"/>
      <c r="CK13" s="115" t="str">
        <f t="shared" ca="1" si="33"/>
        <v xml:space="preserve">- </v>
      </c>
      <c r="CL13" s="102"/>
      <c r="CM13" s="102"/>
      <c r="CN13" s="122">
        <f t="shared" ca="1" si="11"/>
        <v>45996</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45997</v>
      </c>
      <c r="C14" s="59" t="str">
        <f t="shared" ca="1" si="12"/>
        <v>-</v>
      </c>
      <c r="D14" s="60" t="str">
        <f t="shared" ca="1" si="0"/>
        <v>-</v>
      </c>
      <c r="E14" s="61" t="str">
        <f t="shared" ca="1" si="0"/>
        <v>-</v>
      </c>
      <c r="F14" s="62" t="str">
        <f t="shared" ca="1" si="37"/>
        <v>-</v>
      </c>
      <c r="G14" s="62" t="str">
        <f t="shared" ca="1" si="1"/>
        <v>-</v>
      </c>
      <c r="H14" s="63" t="str">
        <f t="shared" ca="1" si="38"/>
        <v>-</v>
      </c>
      <c r="K14" s="77">
        <f t="shared" ca="1" si="2"/>
        <v>45997</v>
      </c>
      <c r="L14" s="84"/>
      <c r="M14" s="85"/>
      <c r="N14" s="85"/>
      <c r="O14" s="86" t="str">
        <f t="shared" ca="1" si="13"/>
        <v>-</v>
      </c>
      <c r="P14" s="84"/>
      <c r="Q14" s="87" t="str">
        <f t="shared" ca="1" si="3"/>
        <v>-</v>
      </c>
      <c r="T14" s="77">
        <f t="shared" ca="1" si="4"/>
        <v>45997</v>
      </c>
      <c r="U14" s="86" t="str">
        <f t="shared" ca="1" si="14"/>
        <v>-</v>
      </c>
      <c r="V14" s="140" t="str">
        <f t="shared" ca="1" si="5"/>
        <v>-</v>
      </c>
      <c r="W14" s="140" t="str">
        <f t="shared" ca="1" si="5"/>
        <v>-</v>
      </c>
      <c r="X14" s="86" t="str">
        <f t="shared" ca="1" si="15"/>
        <v>-</v>
      </c>
      <c r="Y14" s="86" t="str">
        <f t="shared" ca="1" si="6"/>
        <v>-</v>
      </c>
      <c r="Z14" s="87" t="str">
        <f t="shared" ca="1" si="7"/>
        <v>-</v>
      </c>
      <c r="AC14" s="116">
        <f t="shared" ca="1" si="16"/>
        <v>45997</v>
      </c>
      <c r="AD14" s="117"/>
      <c r="AE14" s="118"/>
      <c r="AF14" s="119"/>
      <c r="AG14" s="120" t="str">
        <f t="shared" ca="1" si="17"/>
        <v xml:space="preserve">- </v>
      </c>
      <c r="AH14" s="121"/>
      <c r="AI14" s="120" t="str">
        <f t="shared" ca="1" si="18"/>
        <v xml:space="preserve">- </v>
      </c>
      <c r="AJ14" s="102"/>
      <c r="AK14" s="102"/>
      <c r="AL14" s="116">
        <f t="shared" ca="1" si="8"/>
        <v>45997</v>
      </c>
      <c r="AM14" s="117"/>
      <c r="AN14" s="118"/>
      <c r="AO14" s="119"/>
      <c r="AP14" s="120" t="str">
        <f t="shared" ca="1" si="19"/>
        <v xml:space="preserve">- </v>
      </c>
      <c r="AQ14" s="121"/>
      <c r="AR14" s="120" t="str">
        <f t="shared" ca="1" si="20"/>
        <v xml:space="preserve">- </v>
      </c>
      <c r="AU14" s="116">
        <f t="shared" ca="1" si="21"/>
        <v>45997</v>
      </c>
      <c r="AV14" s="117"/>
      <c r="AW14" s="118"/>
      <c r="AX14" s="119"/>
      <c r="AY14" s="120" t="str">
        <f t="shared" ca="1" si="22"/>
        <v xml:space="preserve">- </v>
      </c>
      <c r="AZ14" s="121"/>
      <c r="BA14" s="120" t="str">
        <f t="shared" ca="1" si="23"/>
        <v xml:space="preserve">- </v>
      </c>
      <c r="BB14" s="102"/>
      <c r="BC14" s="102"/>
      <c r="BD14" s="116">
        <f t="shared" ca="1" si="9"/>
        <v>45997</v>
      </c>
      <c r="BE14" s="117"/>
      <c r="BF14" s="118"/>
      <c r="BG14" s="119"/>
      <c r="BH14" s="120" t="str">
        <f t="shared" ca="1" si="24"/>
        <v xml:space="preserve">- </v>
      </c>
      <c r="BI14" s="121"/>
      <c r="BJ14" s="120" t="str">
        <f t="shared" ca="1" si="25"/>
        <v xml:space="preserve">- </v>
      </c>
      <c r="BM14" s="116">
        <f t="shared" ca="1" si="26"/>
        <v>45997</v>
      </c>
      <c r="BN14" s="117"/>
      <c r="BO14" s="118"/>
      <c r="BP14" s="119"/>
      <c r="BQ14" s="120" t="str">
        <f t="shared" ca="1" si="27"/>
        <v xml:space="preserve">- </v>
      </c>
      <c r="BR14" s="121"/>
      <c r="BS14" s="120" t="str">
        <f t="shared" ca="1" si="28"/>
        <v xml:space="preserve">- </v>
      </c>
      <c r="BT14" s="102"/>
      <c r="BU14" s="102"/>
      <c r="BV14" s="116">
        <f t="shared" ca="1" si="10"/>
        <v>45997</v>
      </c>
      <c r="BW14" s="117"/>
      <c r="BX14" s="118"/>
      <c r="BY14" s="119"/>
      <c r="BZ14" s="120" t="str">
        <f t="shared" ca="1" si="29"/>
        <v xml:space="preserve">- </v>
      </c>
      <c r="CA14" s="121"/>
      <c r="CB14" s="120" t="str">
        <f t="shared" ca="1" si="30"/>
        <v xml:space="preserve">- </v>
      </c>
      <c r="CE14" s="116">
        <f t="shared" ca="1" si="31"/>
        <v>45997</v>
      </c>
      <c r="CF14" s="117"/>
      <c r="CG14" s="118"/>
      <c r="CH14" s="119"/>
      <c r="CI14" s="120" t="str">
        <f t="shared" ca="1" si="32"/>
        <v xml:space="preserve">- </v>
      </c>
      <c r="CJ14" s="121"/>
      <c r="CK14" s="120" t="str">
        <f t="shared" ca="1" si="33"/>
        <v xml:space="preserve">- </v>
      </c>
      <c r="CL14" s="102"/>
      <c r="CM14" s="102"/>
      <c r="CN14" s="116">
        <f t="shared" ca="1" si="11"/>
        <v>45997</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45998</v>
      </c>
      <c r="C15" s="59" t="str">
        <f t="shared" ca="1" si="12"/>
        <v>-</v>
      </c>
      <c r="D15" s="60" t="str">
        <f t="shared" ca="1" si="0"/>
        <v>-</v>
      </c>
      <c r="E15" s="61" t="str">
        <f t="shared" ca="1" si="0"/>
        <v>-</v>
      </c>
      <c r="F15" s="62" t="str">
        <f t="shared" ca="1" si="37"/>
        <v>-</v>
      </c>
      <c r="G15" s="62" t="str">
        <f t="shared" ca="1" si="1"/>
        <v>-</v>
      </c>
      <c r="H15" s="63" t="str">
        <f t="shared" ca="1" si="38"/>
        <v>-</v>
      </c>
      <c r="K15" s="78">
        <f t="shared" ca="1" si="2"/>
        <v>45998</v>
      </c>
      <c r="L15" s="88"/>
      <c r="M15" s="89"/>
      <c r="N15" s="89"/>
      <c r="O15" s="90" t="str">
        <f t="shared" ca="1" si="13"/>
        <v>-</v>
      </c>
      <c r="P15" s="88"/>
      <c r="Q15" s="91" t="str">
        <f t="shared" ca="1" si="3"/>
        <v>-</v>
      </c>
      <c r="T15" s="78">
        <f t="shared" ca="1" si="4"/>
        <v>45998</v>
      </c>
      <c r="U15" s="90" t="str">
        <f t="shared" ca="1" si="14"/>
        <v>-</v>
      </c>
      <c r="V15" s="141" t="str">
        <f t="shared" ca="1" si="5"/>
        <v>-</v>
      </c>
      <c r="W15" s="141" t="str">
        <f t="shared" ca="1" si="5"/>
        <v>-</v>
      </c>
      <c r="X15" s="90" t="str">
        <f t="shared" ca="1" si="15"/>
        <v>-</v>
      </c>
      <c r="Y15" s="90" t="str">
        <f t="shared" ca="1" si="6"/>
        <v>-</v>
      </c>
      <c r="Z15" s="91" t="str">
        <f t="shared" ca="1" si="7"/>
        <v>-</v>
      </c>
      <c r="AC15" s="122">
        <f t="shared" ca="1" si="16"/>
        <v>45998</v>
      </c>
      <c r="AD15" s="123"/>
      <c r="AE15" s="124"/>
      <c r="AF15" s="125"/>
      <c r="AG15" s="115" t="str">
        <f t="shared" ca="1" si="17"/>
        <v xml:space="preserve">- </v>
      </c>
      <c r="AH15" s="126"/>
      <c r="AI15" s="115" t="str">
        <f t="shared" ca="1" si="18"/>
        <v xml:space="preserve">- </v>
      </c>
      <c r="AJ15" s="102"/>
      <c r="AK15" s="102"/>
      <c r="AL15" s="122">
        <f t="shared" ca="1" si="8"/>
        <v>45998</v>
      </c>
      <c r="AM15" s="123"/>
      <c r="AN15" s="124"/>
      <c r="AO15" s="125"/>
      <c r="AP15" s="115" t="str">
        <f t="shared" ca="1" si="19"/>
        <v xml:space="preserve">- </v>
      </c>
      <c r="AQ15" s="126"/>
      <c r="AR15" s="115" t="str">
        <f t="shared" ca="1" si="20"/>
        <v xml:space="preserve">- </v>
      </c>
      <c r="AU15" s="122">
        <f t="shared" ca="1" si="21"/>
        <v>45998</v>
      </c>
      <c r="AV15" s="123"/>
      <c r="AW15" s="124"/>
      <c r="AX15" s="125"/>
      <c r="AY15" s="115" t="str">
        <f t="shared" ca="1" si="22"/>
        <v xml:space="preserve">- </v>
      </c>
      <c r="AZ15" s="126"/>
      <c r="BA15" s="115" t="str">
        <f t="shared" ca="1" si="23"/>
        <v xml:space="preserve">- </v>
      </c>
      <c r="BB15" s="102"/>
      <c r="BC15" s="102"/>
      <c r="BD15" s="122">
        <f t="shared" ca="1" si="9"/>
        <v>45998</v>
      </c>
      <c r="BE15" s="123"/>
      <c r="BF15" s="124"/>
      <c r="BG15" s="125"/>
      <c r="BH15" s="115" t="str">
        <f t="shared" ca="1" si="24"/>
        <v xml:space="preserve">- </v>
      </c>
      <c r="BI15" s="126"/>
      <c r="BJ15" s="115" t="str">
        <f t="shared" ca="1" si="25"/>
        <v xml:space="preserve">- </v>
      </c>
      <c r="BM15" s="122">
        <f t="shared" ca="1" si="26"/>
        <v>45998</v>
      </c>
      <c r="BN15" s="123"/>
      <c r="BO15" s="124"/>
      <c r="BP15" s="125"/>
      <c r="BQ15" s="115" t="str">
        <f t="shared" ca="1" si="27"/>
        <v xml:space="preserve">- </v>
      </c>
      <c r="BR15" s="126"/>
      <c r="BS15" s="115" t="str">
        <f t="shared" ca="1" si="28"/>
        <v xml:space="preserve">- </v>
      </c>
      <c r="BT15" s="102"/>
      <c r="BU15" s="102"/>
      <c r="BV15" s="122">
        <f t="shared" ca="1" si="10"/>
        <v>45998</v>
      </c>
      <c r="BW15" s="123"/>
      <c r="BX15" s="124"/>
      <c r="BY15" s="125"/>
      <c r="BZ15" s="115" t="str">
        <f t="shared" ca="1" si="29"/>
        <v xml:space="preserve">- </v>
      </c>
      <c r="CA15" s="126"/>
      <c r="CB15" s="115" t="str">
        <f t="shared" ca="1" si="30"/>
        <v xml:space="preserve">- </v>
      </c>
      <c r="CE15" s="122">
        <f t="shared" ca="1" si="31"/>
        <v>45998</v>
      </c>
      <c r="CF15" s="123"/>
      <c r="CG15" s="124"/>
      <c r="CH15" s="125"/>
      <c r="CI15" s="115" t="str">
        <f t="shared" ca="1" si="32"/>
        <v xml:space="preserve">- </v>
      </c>
      <c r="CJ15" s="126"/>
      <c r="CK15" s="115" t="str">
        <f t="shared" ca="1" si="33"/>
        <v xml:space="preserve">- </v>
      </c>
      <c r="CL15" s="102"/>
      <c r="CM15" s="102"/>
      <c r="CN15" s="122">
        <f t="shared" ca="1" si="11"/>
        <v>45998</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45999</v>
      </c>
      <c r="C16" s="59" t="str">
        <f t="shared" ca="1" si="12"/>
        <v>-</v>
      </c>
      <c r="D16" s="60" t="str">
        <f t="shared" ca="1" si="0"/>
        <v>-</v>
      </c>
      <c r="E16" s="61" t="str">
        <f t="shared" ca="1" si="0"/>
        <v>-</v>
      </c>
      <c r="F16" s="62" t="str">
        <f t="shared" ca="1" si="37"/>
        <v>-</v>
      </c>
      <c r="G16" s="62" t="str">
        <f t="shared" ca="1" si="1"/>
        <v>-</v>
      </c>
      <c r="H16" s="63" t="str">
        <f t="shared" ca="1" si="38"/>
        <v>-</v>
      </c>
      <c r="K16" s="77">
        <f t="shared" ca="1" si="2"/>
        <v>45999</v>
      </c>
      <c r="L16" s="84"/>
      <c r="M16" s="85"/>
      <c r="N16" s="85"/>
      <c r="O16" s="86" t="str">
        <f t="shared" ca="1" si="13"/>
        <v>-</v>
      </c>
      <c r="P16" s="84"/>
      <c r="Q16" s="87" t="str">
        <f t="shared" ca="1" si="3"/>
        <v>-</v>
      </c>
      <c r="T16" s="77">
        <f t="shared" ca="1" si="4"/>
        <v>45999</v>
      </c>
      <c r="U16" s="86" t="str">
        <f t="shared" ca="1" si="14"/>
        <v>-</v>
      </c>
      <c r="V16" s="140" t="str">
        <f t="shared" ca="1" si="5"/>
        <v>-</v>
      </c>
      <c r="W16" s="140" t="str">
        <f t="shared" ca="1" si="5"/>
        <v>-</v>
      </c>
      <c r="X16" s="86" t="str">
        <f t="shared" ca="1" si="15"/>
        <v>-</v>
      </c>
      <c r="Y16" s="86" t="str">
        <f t="shared" ca="1" si="6"/>
        <v>-</v>
      </c>
      <c r="Z16" s="87" t="str">
        <f t="shared" ca="1" si="7"/>
        <v>-</v>
      </c>
      <c r="AC16" s="116">
        <f t="shared" ca="1" si="16"/>
        <v>45999</v>
      </c>
      <c r="AD16" s="117"/>
      <c r="AE16" s="118"/>
      <c r="AF16" s="119"/>
      <c r="AG16" s="120" t="str">
        <f t="shared" ca="1" si="17"/>
        <v xml:space="preserve">- </v>
      </c>
      <c r="AH16" s="121"/>
      <c r="AI16" s="120" t="str">
        <f t="shared" ca="1" si="18"/>
        <v xml:space="preserve">- </v>
      </c>
      <c r="AJ16" s="102"/>
      <c r="AK16" s="102"/>
      <c r="AL16" s="116">
        <f t="shared" ca="1" si="8"/>
        <v>45999</v>
      </c>
      <c r="AM16" s="117"/>
      <c r="AN16" s="118"/>
      <c r="AO16" s="119"/>
      <c r="AP16" s="120" t="str">
        <f t="shared" ca="1" si="19"/>
        <v xml:space="preserve">- </v>
      </c>
      <c r="AQ16" s="121"/>
      <c r="AR16" s="120" t="str">
        <f t="shared" ca="1" si="20"/>
        <v xml:space="preserve">- </v>
      </c>
      <c r="AU16" s="116">
        <f t="shared" ca="1" si="21"/>
        <v>45999</v>
      </c>
      <c r="AV16" s="117"/>
      <c r="AW16" s="118"/>
      <c r="AX16" s="119"/>
      <c r="AY16" s="120" t="str">
        <f t="shared" ca="1" si="22"/>
        <v xml:space="preserve">- </v>
      </c>
      <c r="AZ16" s="121"/>
      <c r="BA16" s="120" t="str">
        <f t="shared" ca="1" si="23"/>
        <v xml:space="preserve">- </v>
      </c>
      <c r="BB16" s="102"/>
      <c r="BC16" s="102"/>
      <c r="BD16" s="116">
        <f t="shared" ca="1" si="9"/>
        <v>45999</v>
      </c>
      <c r="BE16" s="117"/>
      <c r="BF16" s="118"/>
      <c r="BG16" s="119"/>
      <c r="BH16" s="120" t="str">
        <f t="shared" ca="1" si="24"/>
        <v xml:space="preserve">- </v>
      </c>
      <c r="BI16" s="121"/>
      <c r="BJ16" s="120" t="str">
        <f t="shared" ca="1" si="25"/>
        <v xml:space="preserve">- </v>
      </c>
      <c r="BM16" s="116">
        <f t="shared" ca="1" si="26"/>
        <v>45999</v>
      </c>
      <c r="BN16" s="117"/>
      <c r="BO16" s="118"/>
      <c r="BP16" s="119"/>
      <c r="BQ16" s="120" t="str">
        <f t="shared" ca="1" si="27"/>
        <v xml:space="preserve">- </v>
      </c>
      <c r="BR16" s="121"/>
      <c r="BS16" s="120" t="str">
        <f t="shared" ca="1" si="28"/>
        <v xml:space="preserve">- </v>
      </c>
      <c r="BT16" s="102"/>
      <c r="BU16" s="102"/>
      <c r="BV16" s="116">
        <f t="shared" ca="1" si="10"/>
        <v>45999</v>
      </c>
      <c r="BW16" s="117"/>
      <c r="BX16" s="118"/>
      <c r="BY16" s="119"/>
      <c r="BZ16" s="120" t="str">
        <f t="shared" ca="1" si="29"/>
        <v xml:space="preserve">- </v>
      </c>
      <c r="CA16" s="121"/>
      <c r="CB16" s="120" t="str">
        <f t="shared" ca="1" si="30"/>
        <v xml:space="preserve">- </v>
      </c>
      <c r="CE16" s="116">
        <f t="shared" ca="1" si="31"/>
        <v>45999</v>
      </c>
      <c r="CF16" s="117"/>
      <c r="CG16" s="118"/>
      <c r="CH16" s="119"/>
      <c r="CI16" s="120" t="str">
        <f t="shared" ca="1" si="32"/>
        <v xml:space="preserve">- </v>
      </c>
      <c r="CJ16" s="121"/>
      <c r="CK16" s="120" t="str">
        <f t="shared" ca="1" si="33"/>
        <v xml:space="preserve">- </v>
      </c>
      <c r="CL16" s="102"/>
      <c r="CM16" s="102"/>
      <c r="CN16" s="116">
        <f t="shared" ca="1" si="11"/>
        <v>45999</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46000</v>
      </c>
      <c r="C17" s="59" t="str">
        <f t="shared" ca="1" si="12"/>
        <v>-</v>
      </c>
      <c r="D17" s="60" t="str">
        <f t="shared" ca="1" si="0"/>
        <v>-</v>
      </c>
      <c r="E17" s="61" t="str">
        <f t="shared" ca="1" si="0"/>
        <v>-</v>
      </c>
      <c r="F17" s="62" t="str">
        <f t="shared" ca="1" si="37"/>
        <v>-</v>
      </c>
      <c r="G17" s="62" t="str">
        <f t="shared" ca="1" si="1"/>
        <v>-</v>
      </c>
      <c r="H17" s="63" t="str">
        <f t="shared" ca="1" si="38"/>
        <v>-</v>
      </c>
      <c r="K17" s="78">
        <f t="shared" ca="1" si="2"/>
        <v>46000</v>
      </c>
      <c r="L17" s="88"/>
      <c r="M17" s="89"/>
      <c r="N17" s="89"/>
      <c r="O17" s="90" t="str">
        <f t="shared" ca="1" si="13"/>
        <v>-</v>
      </c>
      <c r="P17" s="88"/>
      <c r="Q17" s="91" t="str">
        <f t="shared" ca="1" si="3"/>
        <v>-</v>
      </c>
      <c r="T17" s="78">
        <f t="shared" ca="1" si="4"/>
        <v>46000</v>
      </c>
      <c r="U17" s="90" t="str">
        <f t="shared" ca="1" si="14"/>
        <v>-</v>
      </c>
      <c r="V17" s="141" t="str">
        <f t="shared" ca="1" si="5"/>
        <v>-</v>
      </c>
      <c r="W17" s="141" t="str">
        <f t="shared" ca="1" si="5"/>
        <v>-</v>
      </c>
      <c r="X17" s="90" t="str">
        <f t="shared" ca="1" si="15"/>
        <v>-</v>
      </c>
      <c r="Y17" s="90" t="str">
        <f t="shared" ca="1" si="6"/>
        <v>-</v>
      </c>
      <c r="Z17" s="91" t="str">
        <f t="shared" ca="1" si="7"/>
        <v>-</v>
      </c>
      <c r="AC17" s="122">
        <f t="shared" ca="1" si="16"/>
        <v>46000</v>
      </c>
      <c r="AD17" s="123"/>
      <c r="AE17" s="124"/>
      <c r="AF17" s="125"/>
      <c r="AG17" s="115" t="str">
        <f t="shared" ca="1" si="17"/>
        <v xml:space="preserve">- </v>
      </c>
      <c r="AH17" s="126"/>
      <c r="AI17" s="115" t="str">
        <f t="shared" ca="1" si="18"/>
        <v xml:space="preserve">- </v>
      </c>
      <c r="AJ17" s="102"/>
      <c r="AK17" s="102"/>
      <c r="AL17" s="122">
        <f t="shared" ca="1" si="8"/>
        <v>46000</v>
      </c>
      <c r="AM17" s="123"/>
      <c r="AN17" s="124"/>
      <c r="AO17" s="125"/>
      <c r="AP17" s="115" t="str">
        <f t="shared" ca="1" si="19"/>
        <v xml:space="preserve">- </v>
      </c>
      <c r="AQ17" s="126"/>
      <c r="AR17" s="115" t="str">
        <f t="shared" ca="1" si="20"/>
        <v xml:space="preserve">- </v>
      </c>
      <c r="AU17" s="122">
        <f t="shared" ca="1" si="21"/>
        <v>46000</v>
      </c>
      <c r="AV17" s="123"/>
      <c r="AW17" s="124"/>
      <c r="AX17" s="125"/>
      <c r="AY17" s="115" t="str">
        <f t="shared" ca="1" si="22"/>
        <v xml:space="preserve">- </v>
      </c>
      <c r="AZ17" s="126"/>
      <c r="BA17" s="115" t="str">
        <f t="shared" ca="1" si="23"/>
        <v xml:space="preserve">- </v>
      </c>
      <c r="BB17" s="102"/>
      <c r="BC17" s="102"/>
      <c r="BD17" s="122">
        <f t="shared" ca="1" si="9"/>
        <v>46000</v>
      </c>
      <c r="BE17" s="123"/>
      <c r="BF17" s="124"/>
      <c r="BG17" s="125"/>
      <c r="BH17" s="115" t="str">
        <f t="shared" ca="1" si="24"/>
        <v xml:space="preserve">- </v>
      </c>
      <c r="BI17" s="126"/>
      <c r="BJ17" s="115" t="str">
        <f t="shared" ca="1" si="25"/>
        <v xml:space="preserve">- </v>
      </c>
      <c r="BM17" s="122">
        <f t="shared" ca="1" si="26"/>
        <v>46000</v>
      </c>
      <c r="BN17" s="123"/>
      <c r="BO17" s="124"/>
      <c r="BP17" s="125"/>
      <c r="BQ17" s="115" t="str">
        <f t="shared" ca="1" si="27"/>
        <v xml:space="preserve">- </v>
      </c>
      <c r="BR17" s="126"/>
      <c r="BS17" s="115" t="str">
        <f t="shared" ca="1" si="28"/>
        <v xml:space="preserve">- </v>
      </c>
      <c r="BT17" s="102"/>
      <c r="BU17" s="102"/>
      <c r="BV17" s="122">
        <f t="shared" ca="1" si="10"/>
        <v>46000</v>
      </c>
      <c r="BW17" s="123"/>
      <c r="BX17" s="124"/>
      <c r="BY17" s="125"/>
      <c r="BZ17" s="115" t="str">
        <f t="shared" ca="1" si="29"/>
        <v xml:space="preserve">- </v>
      </c>
      <c r="CA17" s="126"/>
      <c r="CB17" s="115" t="str">
        <f t="shared" ca="1" si="30"/>
        <v xml:space="preserve">- </v>
      </c>
      <c r="CE17" s="122">
        <f t="shared" ca="1" si="31"/>
        <v>46000</v>
      </c>
      <c r="CF17" s="123"/>
      <c r="CG17" s="124"/>
      <c r="CH17" s="125"/>
      <c r="CI17" s="115" t="str">
        <f t="shared" ca="1" si="32"/>
        <v xml:space="preserve">- </v>
      </c>
      <c r="CJ17" s="126"/>
      <c r="CK17" s="115" t="str">
        <f t="shared" ca="1" si="33"/>
        <v xml:space="preserve">- </v>
      </c>
      <c r="CL17" s="102"/>
      <c r="CM17" s="102"/>
      <c r="CN17" s="122">
        <f t="shared" ca="1" si="11"/>
        <v>46000</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46001</v>
      </c>
      <c r="C18" s="59" t="str">
        <f t="shared" ca="1" si="12"/>
        <v>-</v>
      </c>
      <c r="D18" s="60" t="str">
        <f t="shared" ca="1" si="0"/>
        <v>-</v>
      </c>
      <c r="E18" s="61" t="str">
        <f t="shared" ca="1" si="0"/>
        <v>-</v>
      </c>
      <c r="F18" s="62" t="str">
        <f t="shared" ca="1" si="37"/>
        <v>-</v>
      </c>
      <c r="G18" s="62" t="str">
        <f t="shared" ca="1" si="1"/>
        <v>-</v>
      </c>
      <c r="H18" s="63" t="str">
        <f t="shared" ca="1" si="38"/>
        <v>-</v>
      </c>
      <c r="K18" s="77">
        <f t="shared" ca="1" si="2"/>
        <v>46001</v>
      </c>
      <c r="L18" s="84"/>
      <c r="M18" s="85"/>
      <c r="N18" s="85"/>
      <c r="O18" s="86" t="str">
        <f t="shared" ca="1" si="13"/>
        <v>-</v>
      </c>
      <c r="P18" s="84"/>
      <c r="Q18" s="87" t="str">
        <f t="shared" ca="1" si="3"/>
        <v>-</v>
      </c>
      <c r="T18" s="77">
        <f t="shared" ca="1" si="4"/>
        <v>46001</v>
      </c>
      <c r="U18" s="86" t="str">
        <f t="shared" ca="1" si="14"/>
        <v>-</v>
      </c>
      <c r="V18" s="140" t="str">
        <f t="shared" ca="1" si="5"/>
        <v>-</v>
      </c>
      <c r="W18" s="140" t="str">
        <f t="shared" ca="1" si="5"/>
        <v>-</v>
      </c>
      <c r="X18" s="86" t="str">
        <f t="shared" ca="1" si="15"/>
        <v>-</v>
      </c>
      <c r="Y18" s="86" t="str">
        <f t="shared" ca="1" si="6"/>
        <v>-</v>
      </c>
      <c r="Z18" s="87" t="str">
        <f t="shared" ca="1" si="7"/>
        <v>-</v>
      </c>
      <c r="AC18" s="116">
        <f t="shared" ca="1" si="16"/>
        <v>46001</v>
      </c>
      <c r="AD18" s="117"/>
      <c r="AE18" s="118"/>
      <c r="AF18" s="119"/>
      <c r="AG18" s="120" t="str">
        <f t="shared" ca="1" si="17"/>
        <v xml:space="preserve">- </v>
      </c>
      <c r="AH18" s="121"/>
      <c r="AI18" s="120" t="str">
        <f t="shared" ca="1" si="18"/>
        <v xml:space="preserve">- </v>
      </c>
      <c r="AJ18" s="102"/>
      <c r="AK18" s="102"/>
      <c r="AL18" s="116">
        <f t="shared" ca="1" si="8"/>
        <v>46001</v>
      </c>
      <c r="AM18" s="117"/>
      <c r="AN18" s="118"/>
      <c r="AO18" s="119"/>
      <c r="AP18" s="120" t="str">
        <f t="shared" ca="1" si="19"/>
        <v xml:space="preserve">- </v>
      </c>
      <c r="AQ18" s="121"/>
      <c r="AR18" s="120" t="str">
        <f t="shared" ca="1" si="20"/>
        <v xml:space="preserve">- </v>
      </c>
      <c r="AU18" s="116">
        <f t="shared" ca="1" si="21"/>
        <v>46001</v>
      </c>
      <c r="AV18" s="117"/>
      <c r="AW18" s="118"/>
      <c r="AX18" s="119"/>
      <c r="AY18" s="120" t="str">
        <f t="shared" ca="1" si="22"/>
        <v xml:space="preserve">- </v>
      </c>
      <c r="AZ18" s="121"/>
      <c r="BA18" s="120" t="str">
        <f t="shared" ca="1" si="23"/>
        <v xml:space="preserve">- </v>
      </c>
      <c r="BB18" s="102"/>
      <c r="BC18" s="102"/>
      <c r="BD18" s="116">
        <f t="shared" ca="1" si="9"/>
        <v>46001</v>
      </c>
      <c r="BE18" s="117"/>
      <c r="BF18" s="118"/>
      <c r="BG18" s="119"/>
      <c r="BH18" s="120" t="str">
        <f t="shared" ca="1" si="24"/>
        <v xml:space="preserve">- </v>
      </c>
      <c r="BI18" s="121"/>
      <c r="BJ18" s="120" t="str">
        <f t="shared" ca="1" si="25"/>
        <v xml:space="preserve">- </v>
      </c>
      <c r="BM18" s="116">
        <f t="shared" ca="1" si="26"/>
        <v>46001</v>
      </c>
      <c r="BN18" s="117"/>
      <c r="BO18" s="118"/>
      <c r="BP18" s="119"/>
      <c r="BQ18" s="120" t="str">
        <f t="shared" ca="1" si="27"/>
        <v xml:space="preserve">- </v>
      </c>
      <c r="BR18" s="121"/>
      <c r="BS18" s="120" t="str">
        <f t="shared" ca="1" si="28"/>
        <v xml:space="preserve">- </v>
      </c>
      <c r="BT18" s="102"/>
      <c r="BU18" s="102"/>
      <c r="BV18" s="116">
        <f t="shared" ca="1" si="10"/>
        <v>46001</v>
      </c>
      <c r="BW18" s="117"/>
      <c r="BX18" s="118"/>
      <c r="BY18" s="119"/>
      <c r="BZ18" s="120" t="str">
        <f t="shared" ca="1" si="29"/>
        <v xml:space="preserve">- </v>
      </c>
      <c r="CA18" s="121"/>
      <c r="CB18" s="120" t="str">
        <f t="shared" ca="1" si="30"/>
        <v xml:space="preserve">- </v>
      </c>
      <c r="CE18" s="116">
        <f t="shared" ca="1" si="31"/>
        <v>46001</v>
      </c>
      <c r="CF18" s="117"/>
      <c r="CG18" s="118"/>
      <c r="CH18" s="119"/>
      <c r="CI18" s="120" t="str">
        <f t="shared" ca="1" si="32"/>
        <v xml:space="preserve">- </v>
      </c>
      <c r="CJ18" s="121"/>
      <c r="CK18" s="120" t="str">
        <f t="shared" ca="1" si="33"/>
        <v xml:space="preserve">- </v>
      </c>
      <c r="CL18" s="102"/>
      <c r="CM18" s="102"/>
      <c r="CN18" s="116">
        <f t="shared" ca="1" si="11"/>
        <v>46001</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46002</v>
      </c>
      <c r="C19" s="59" t="str">
        <f t="shared" ca="1" si="12"/>
        <v>-</v>
      </c>
      <c r="D19" s="60" t="str">
        <f t="shared" ca="1" si="0"/>
        <v>-</v>
      </c>
      <c r="E19" s="61" t="str">
        <f t="shared" ca="1" si="0"/>
        <v>-</v>
      </c>
      <c r="F19" s="62" t="str">
        <f t="shared" ca="1" si="37"/>
        <v>-</v>
      </c>
      <c r="G19" s="62" t="str">
        <f t="shared" ca="1" si="1"/>
        <v>-</v>
      </c>
      <c r="H19" s="63" t="str">
        <f t="shared" ca="1" si="38"/>
        <v>-</v>
      </c>
      <c r="K19" s="78">
        <f t="shared" ca="1" si="2"/>
        <v>46002</v>
      </c>
      <c r="L19" s="88"/>
      <c r="M19" s="89"/>
      <c r="N19" s="89"/>
      <c r="O19" s="90" t="str">
        <f t="shared" ca="1" si="13"/>
        <v>-</v>
      </c>
      <c r="P19" s="88"/>
      <c r="Q19" s="91" t="str">
        <f t="shared" ca="1" si="3"/>
        <v>-</v>
      </c>
      <c r="T19" s="78">
        <f t="shared" ca="1" si="4"/>
        <v>46002</v>
      </c>
      <c r="U19" s="90" t="str">
        <f t="shared" ca="1" si="14"/>
        <v>-</v>
      </c>
      <c r="V19" s="141" t="str">
        <f t="shared" ca="1" si="5"/>
        <v>-</v>
      </c>
      <c r="W19" s="141" t="str">
        <f t="shared" ca="1" si="5"/>
        <v>-</v>
      </c>
      <c r="X19" s="90" t="str">
        <f t="shared" ca="1" si="15"/>
        <v>-</v>
      </c>
      <c r="Y19" s="90" t="str">
        <f t="shared" ca="1" si="6"/>
        <v>-</v>
      </c>
      <c r="Z19" s="91" t="str">
        <f t="shared" ca="1" si="7"/>
        <v>-</v>
      </c>
      <c r="AC19" s="122">
        <f t="shared" ca="1" si="16"/>
        <v>46002</v>
      </c>
      <c r="AD19" s="123"/>
      <c r="AE19" s="124"/>
      <c r="AF19" s="125"/>
      <c r="AG19" s="115" t="str">
        <f t="shared" ca="1" si="17"/>
        <v xml:space="preserve">- </v>
      </c>
      <c r="AH19" s="126"/>
      <c r="AI19" s="115" t="str">
        <f t="shared" ca="1" si="18"/>
        <v xml:space="preserve">- </v>
      </c>
      <c r="AJ19" s="102"/>
      <c r="AK19" s="102"/>
      <c r="AL19" s="122">
        <f t="shared" ca="1" si="8"/>
        <v>46002</v>
      </c>
      <c r="AM19" s="123"/>
      <c r="AN19" s="124"/>
      <c r="AO19" s="125"/>
      <c r="AP19" s="115" t="str">
        <f t="shared" ca="1" si="19"/>
        <v xml:space="preserve">- </v>
      </c>
      <c r="AQ19" s="126"/>
      <c r="AR19" s="115" t="str">
        <f t="shared" ca="1" si="20"/>
        <v xml:space="preserve">- </v>
      </c>
      <c r="AU19" s="122">
        <f t="shared" ca="1" si="21"/>
        <v>46002</v>
      </c>
      <c r="AV19" s="123"/>
      <c r="AW19" s="124"/>
      <c r="AX19" s="125"/>
      <c r="AY19" s="115" t="str">
        <f t="shared" ca="1" si="22"/>
        <v xml:space="preserve">- </v>
      </c>
      <c r="AZ19" s="126"/>
      <c r="BA19" s="115" t="str">
        <f t="shared" ca="1" si="23"/>
        <v xml:space="preserve">- </v>
      </c>
      <c r="BB19" s="102"/>
      <c r="BC19" s="102"/>
      <c r="BD19" s="122">
        <f t="shared" ca="1" si="9"/>
        <v>46002</v>
      </c>
      <c r="BE19" s="123"/>
      <c r="BF19" s="124"/>
      <c r="BG19" s="125"/>
      <c r="BH19" s="115" t="str">
        <f t="shared" ca="1" si="24"/>
        <v xml:space="preserve">- </v>
      </c>
      <c r="BI19" s="126"/>
      <c r="BJ19" s="115" t="str">
        <f t="shared" ca="1" si="25"/>
        <v xml:space="preserve">- </v>
      </c>
      <c r="BM19" s="122">
        <f t="shared" ca="1" si="26"/>
        <v>46002</v>
      </c>
      <c r="BN19" s="123"/>
      <c r="BO19" s="124"/>
      <c r="BP19" s="125"/>
      <c r="BQ19" s="115" t="str">
        <f t="shared" ca="1" si="27"/>
        <v xml:space="preserve">- </v>
      </c>
      <c r="BR19" s="126"/>
      <c r="BS19" s="115" t="str">
        <f t="shared" ca="1" si="28"/>
        <v xml:space="preserve">- </v>
      </c>
      <c r="BT19" s="102"/>
      <c r="BU19" s="102"/>
      <c r="BV19" s="122">
        <f t="shared" ca="1" si="10"/>
        <v>46002</v>
      </c>
      <c r="BW19" s="123"/>
      <c r="BX19" s="124"/>
      <c r="BY19" s="125"/>
      <c r="BZ19" s="115" t="str">
        <f t="shared" ca="1" si="29"/>
        <v xml:space="preserve">- </v>
      </c>
      <c r="CA19" s="126"/>
      <c r="CB19" s="115" t="str">
        <f t="shared" ca="1" si="30"/>
        <v xml:space="preserve">- </v>
      </c>
      <c r="CE19" s="122">
        <f t="shared" ca="1" si="31"/>
        <v>46002</v>
      </c>
      <c r="CF19" s="123"/>
      <c r="CG19" s="124"/>
      <c r="CH19" s="125"/>
      <c r="CI19" s="115" t="str">
        <f t="shared" ca="1" si="32"/>
        <v xml:space="preserve">- </v>
      </c>
      <c r="CJ19" s="126"/>
      <c r="CK19" s="115" t="str">
        <f t="shared" ca="1" si="33"/>
        <v xml:space="preserve">- </v>
      </c>
      <c r="CL19" s="102"/>
      <c r="CM19" s="102"/>
      <c r="CN19" s="122">
        <f t="shared" ca="1" si="11"/>
        <v>46002</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46003</v>
      </c>
      <c r="C20" s="59" t="str">
        <f t="shared" ca="1" si="12"/>
        <v>-</v>
      </c>
      <c r="D20" s="60" t="str">
        <f t="shared" ca="1" si="0"/>
        <v>-</v>
      </c>
      <c r="E20" s="61" t="str">
        <f t="shared" ca="1" si="0"/>
        <v>-</v>
      </c>
      <c r="F20" s="62" t="str">
        <f t="shared" ca="1" si="37"/>
        <v>-</v>
      </c>
      <c r="G20" s="62" t="str">
        <f t="shared" ca="1" si="1"/>
        <v>-</v>
      </c>
      <c r="H20" s="63" t="str">
        <f t="shared" ca="1" si="38"/>
        <v>-</v>
      </c>
      <c r="K20" s="77">
        <f t="shared" ca="1" si="2"/>
        <v>46003</v>
      </c>
      <c r="L20" s="84"/>
      <c r="M20" s="85"/>
      <c r="N20" s="85"/>
      <c r="O20" s="86" t="str">
        <f t="shared" ca="1" si="13"/>
        <v>-</v>
      </c>
      <c r="P20" s="84"/>
      <c r="Q20" s="87" t="str">
        <f t="shared" ca="1" si="3"/>
        <v>-</v>
      </c>
      <c r="T20" s="77">
        <f t="shared" ca="1" si="4"/>
        <v>46003</v>
      </c>
      <c r="U20" s="86" t="str">
        <f t="shared" ca="1" si="14"/>
        <v>-</v>
      </c>
      <c r="V20" s="140" t="str">
        <f t="shared" ca="1" si="5"/>
        <v>-</v>
      </c>
      <c r="W20" s="140" t="str">
        <f t="shared" ca="1" si="5"/>
        <v>-</v>
      </c>
      <c r="X20" s="86" t="str">
        <f t="shared" ca="1" si="15"/>
        <v>-</v>
      </c>
      <c r="Y20" s="86" t="str">
        <f t="shared" ca="1" si="6"/>
        <v>-</v>
      </c>
      <c r="Z20" s="87" t="str">
        <f t="shared" ca="1" si="7"/>
        <v>-</v>
      </c>
      <c r="AC20" s="116">
        <f t="shared" ca="1" si="16"/>
        <v>46003</v>
      </c>
      <c r="AD20" s="117"/>
      <c r="AE20" s="118"/>
      <c r="AF20" s="119"/>
      <c r="AG20" s="120" t="str">
        <f t="shared" ca="1" si="17"/>
        <v xml:space="preserve">- </v>
      </c>
      <c r="AH20" s="121"/>
      <c r="AI20" s="120" t="str">
        <f t="shared" ca="1" si="18"/>
        <v xml:space="preserve">- </v>
      </c>
      <c r="AJ20" s="102"/>
      <c r="AK20" s="102"/>
      <c r="AL20" s="116">
        <f t="shared" ca="1" si="8"/>
        <v>46003</v>
      </c>
      <c r="AM20" s="117"/>
      <c r="AN20" s="118"/>
      <c r="AO20" s="119"/>
      <c r="AP20" s="120" t="str">
        <f t="shared" ca="1" si="19"/>
        <v xml:space="preserve">- </v>
      </c>
      <c r="AQ20" s="121"/>
      <c r="AR20" s="120" t="str">
        <f t="shared" ca="1" si="20"/>
        <v xml:space="preserve">- </v>
      </c>
      <c r="AU20" s="116">
        <f t="shared" ca="1" si="21"/>
        <v>46003</v>
      </c>
      <c r="AV20" s="117"/>
      <c r="AW20" s="118"/>
      <c r="AX20" s="119"/>
      <c r="AY20" s="120" t="str">
        <f t="shared" ca="1" si="22"/>
        <v xml:space="preserve">- </v>
      </c>
      <c r="AZ20" s="121"/>
      <c r="BA20" s="120" t="str">
        <f t="shared" ca="1" si="23"/>
        <v xml:space="preserve">- </v>
      </c>
      <c r="BB20" s="102"/>
      <c r="BC20" s="102"/>
      <c r="BD20" s="116">
        <f t="shared" ca="1" si="9"/>
        <v>46003</v>
      </c>
      <c r="BE20" s="117"/>
      <c r="BF20" s="118"/>
      <c r="BG20" s="119"/>
      <c r="BH20" s="120" t="str">
        <f t="shared" ca="1" si="24"/>
        <v xml:space="preserve">- </v>
      </c>
      <c r="BI20" s="121"/>
      <c r="BJ20" s="120" t="str">
        <f t="shared" ca="1" si="25"/>
        <v xml:space="preserve">- </v>
      </c>
      <c r="BM20" s="116">
        <f t="shared" ca="1" si="26"/>
        <v>46003</v>
      </c>
      <c r="BN20" s="117"/>
      <c r="BO20" s="118"/>
      <c r="BP20" s="119"/>
      <c r="BQ20" s="120" t="str">
        <f t="shared" ca="1" si="27"/>
        <v xml:space="preserve">- </v>
      </c>
      <c r="BR20" s="121"/>
      <c r="BS20" s="120" t="str">
        <f t="shared" ca="1" si="28"/>
        <v xml:space="preserve">- </v>
      </c>
      <c r="BT20" s="102"/>
      <c r="BU20" s="102"/>
      <c r="BV20" s="116">
        <f t="shared" ca="1" si="10"/>
        <v>46003</v>
      </c>
      <c r="BW20" s="117"/>
      <c r="BX20" s="118"/>
      <c r="BY20" s="119"/>
      <c r="BZ20" s="120" t="str">
        <f t="shared" ca="1" si="29"/>
        <v xml:space="preserve">- </v>
      </c>
      <c r="CA20" s="121"/>
      <c r="CB20" s="120" t="str">
        <f t="shared" ca="1" si="30"/>
        <v xml:space="preserve">- </v>
      </c>
      <c r="CE20" s="116">
        <f t="shared" ca="1" si="31"/>
        <v>46003</v>
      </c>
      <c r="CF20" s="117"/>
      <c r="CG20" s="118"/>
      <c r="CH20" s="119"/>
      <c r="CI20" s="120" t="str">
        <f t="shared" ca="1" si="32"/>
        <v xml:space="preserve">- </v>
      </c>
      <c r="CJ20" s="121"/>
      <c r="CK20" s="120" t="str">
        <f t="shared" ca="1" si="33"/>
        <v xml:space="preserve">- </v>
      </c>
      <c r="CL20" s="102"/>
      <c r="CM20" s="102"/>
      <c r="CN20" s="116">
        <f t="shared" ca="1" si="11"/>
        <v>46003</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46004</v>
      </c>
      <c r="C21" s="59" t="str">
        <f t="shared" ca="1" si="12"/>
        <v>-</v>
      </c>
      <c r="D21" s="60" t="str">
        <f t="shared" ca="1" si="0"/>
        <v>-</v>
      </c>
      <c r="E21" s="61" t="str">
        <f t="shared" ca="1" si="0"/>
        <v>-</v>
      </c>
      <c r="F21" s="62" t="str">
        <f t="shared" ca="1" si="37"/>
        <v>-</v>
      </c>
      <c r="G21" s="62" t="str">
        <f t="shared" ca="1" si="1"/>
        <v>-</v>
      </c>
      <c r="H21" s="63" t="str">
        <f t="shared" ca="1" si="38"/>
        <v>-</v>
      </c>
      <c r="K21" s="78">
        <f t="shared" ca="1" si="2"/>
        <v>46004</v>
      </c>
      <c r="L21" s="88"/>
      <c r="M21" s="89"/>
      <c r="N21" s="89"/>
      <c r="O21" s="90" t="str">
        <f t="shared" ca="1" si="13"/>
        <v>-</v>
      </c>
      <c r="P21" s="88"/>
      <c r="Q21" s="91" t="str">
        <f t="shared" ca="1" si="3"/>
        <v>-</v>
      </c>
      <c r="T21" s="78">
        <f t="shared" ca="1" si="4"/>
        <v>46004</v>
      </c>
      <c r="U21" s="90" t="str">
        <f t="shared" ca="1" si="14"/>
        <v>-</v>
      </c>
      <c r="V21" s="141" t="str">
        <f t="shared" ca="1" si="5"/>
        <v>-</v>
      </c>
      <c r="W21" s="141" t="str">
        <f t="shared" ca="1" si="5"/>
        <v>-</v>
      </c>
      <c r="X21" s="90" t="str">
        <f t="shared" ca="1" si="15"/>
        <v>-</v>
      </c>
      <c r="Y21" s="90" t="str">
        <f t="shared" ca="1" si="6"/>
        <v>-</v>
      </c>
      <c r="Z21" s="91" t="str">
        <f t="shared" ca="1" si="7"/>
        <v>-</v>
      </c>
      <c r="AC21" s="122">
        <f t="shared" ca="1" si="16"/>
        <v>46004</v>
      </c>
      <c r="AD21" s="123"/>
      <c r="AE21" s="124"/>
      <c r="AF21" s="125"/>
      <c r="AG21" s="115" t="str">
        <f t="shared" ca="1" si="17"/>
        <v xml:space="preserve">- </v>
      </c>
      <c r="AH21" s="126"/>
      <c r="AI21" s="115" t="str">
        <f t="shared" ca="1" si="18"/>
        <v xml:space="preserve">- </v>
      </c>
      <c r="AJ21" s="102"/>
      <c r="AK21" s="102"/>
      <c r="AL21" s="122">
        <f t="shared" ca="1" si="8"/>
        <v>46004</v>
      </c>
      <c r="AM21" s="123"/>
      <c r="AN21" s="124"/>
      <c r="AO21" s="125"/>
      <c r="AP21" s="115" t="str">
        <f t="shared" ca="1" si="19"/>
        <v xml:space="preserve">- </v>
      </c>
      <c r="AQ21" s="126"/>
      <c r="AR21" s="115" t="str">
        <f t="shared" ca="1" si="20"/>
        <v xml:space="preserve">- </v>
      </c>
      <c r="AU21" s="122">
        <f t="shared" ca="1" si="21"/>
        <v>46004</v>
      </c>
      <c r="AV21" s="123"/>
      <c r="AW21" s="124"/>
      <c r="AX21" s="125"/>
      <c r="AY21" s="115" t="str">
        <f t="shared" ca="1" si="22"/>
        <v xml:space="preserve">- </v>
      </c>
      <c r="AZ21" s="126"/>
      <c r="BA21" s="115" t="str">
        <f t="shared" ca="1" si="23"/>
        <v xml:space="preserve">- </v>
      </c>
      <c r="BB21" s="102"/>
      <c r="BC21" s="102"/>
      <c r="BD21" s="122">
        <f t="shared" ca="1" si="9"/>
        <v>46004</v>
      </c>
      <c r="BE21" s="123"/>
      <c r="BF21" s="124"/>
      <c r="BG21" s="125"/>
      <c r="BH21" s="115" t="str">
        <f t="shared" ca="1" si="24"/>
        <v xml:space="preserve">- </v>
      </c>
      <c r="BI21" s="126"/>
      <c r="BJ21" s="115" t="str">
        <f t="shared" ca="1" si="25"/>
        <v xml:space="preserve">- </v>
      </c>
      <c r="BM21" s="122">
        <f t="shared" ca="1" si="26"/>
        <v>46004</v>
      </c>
      <c r="BN21" s="123"/>
      <c r="BO21" s="124"/>
      <c r="BP21" s="125"/>
      <c r="BQ21" s="115" t="str">
        <f t="shared" ca="1" si="27"/>
        <v xml:space="preserve">- </v>
      </c>
      <c r="BR21" s="126"/>
      <c r="BS21" s="115" t="str">
        <f t="shared" ca="1" si="28"/>
        <v xml:space="preserve">- </v>
      </c>
      <c r="BT21" s="102"/>
      <c r="BU21" s="102"/>
      <c r="BV21" s="122">
        <f t="shared" ca="1" si="10"/>
        <v>46004</v>
      </c>
      <c r="BW21" s="123"/>
      <c r="BX21" s="124"/>
      <c r="BY21" s="125"/>
      <c r="BZ21" s="115" t="str">
        <f t="shared" ca="1" si="29"/>
        <v xml:space="preserve">- </v>
      </c>
      <c r="CA21" s="126"/>
      <c r="CB21" s="115" t="str">
        <f t="shared" ca="1" si="30"/>
        <v xml:space="preserve">- </v>
      </c>
      <c r="CE21" s="122">
        <f t="shared" ca="1" si="31"/>
        <v>46004</v>
      </c>
      <c r="CF21" s="123"/>
      <c r="CG21" s="124"/>
      <c r="CH21" s="125"/>
      <c r="CI21" s="115" t="str">
        <f t="shared" ca="1" si="32"/>
        <v xml:space="preserve">- </v>
      </c>
      <c r="CJ21" s="126"/>
      <c r="CK21" s="115" t="str">
        <f t="shared" ca="1" si="33"/>
        <v xml:space="preserve">- </v>
      </c>
      <c r="CL21" s="102"/>
      <c r="CM21" s="102"/>
      <c r="CN21" s="122">
        <f t="shared" ca="1" si="11"/>
        <v>46004</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46005</v>
      </c>
      <c r="C22" s="59" t="str">
        <f t="shared" ca="1" si="12"/>
        <v>-</v>
      </c>
      <c r="D22" s="60" t="str">
        <f t="shared" ca="1" si="0"/>
        <v>-</v>
      </c>
      <c r="E22" s="61" t="str">
        <f t="shared" ca="1" si="0"/>
        <v>-</v>
      </c>
      <c r="F22" s="62" t="str">
        <f t="shared" ca="1" si="37"/>
        <v>-</v>
      </c>
      <c r="G22" s="62" t="str">
        <f t="shared" ca="1" si="1"/>
        <v>-</v>
      </c>
      <c r="H22" s="63" t="str">
        <f t="shared" ca="1" si="38"/>
        <v>-</v>
      </c>
      <c r="K22" s="77">
        <f t="shared" ca="1" si="2"/>
        <v>46005</v>
      </c>
      <c r="L22" s="84"/>
      <c r="M22" s="85"/>
      <c r="N22" s="85"/>
      <c r="O22" s="86" t="str">
        <f t="shared" ca="1" si="13"/>
        <v>-</v>
      </c>
      <c r="P22" s="84"/>
      <c r="Q22" s="87" t="str">
        <f t="shared" ca="1" si="3"/>
        <v>-</v>
      </c>
      <c r="T22" s="77">
        <f t="shared" ca="1" si="4"/>
        <v>46005</v>
      </c>
      <c r="U22" s="86" t="str">
        <f t="shared" ca="1" si="14"/>
        <v>-</v>
      </c>
      <c r="V22" s="140" t="str">
        <f t="shared" ca="1" si="5"/>
        <v>-</v>
      </c>
      <c r="W22" s="140" t="str">
        <f t="shared" ca="1" si="5"/>
        <v>-</v>
      </c>
      <c r="X22" s="86" t="str">
        <f t="shared" ca="1" si="15"/>
        <v>-</v>
      </c>
      <c r="Y22" s="86" t="str">
        <f t="shared" ca="1" si="6"/>
        <v>-</v>
      </c>
      <c r="Z22" s="87" t="str">
        <f t="shared" ca="1" si="7"/>
        <v>-</v>
      </c>
      <c r="AC22" s="116">
        <f t="shared" ca="1" si="16"/>
        <v>46005</v>
      </c>
      <c r="AD22" s="117"/>
      <c r="AE22" s="118"/>
      <c r="AF22" s="119"/>
      <c r="AG22" s="120" t="str">
        <f t="shared" ca="1" si="17"/>
        <v xml:space="preserve">- </v>
      </c>
      <c r="AH22" s="121"/>
      <c r="AI22" s="120" t="str">
        <f t="shared" ca="1" si="18"/>
        <v xml:space="preserve">- </v>
      </c>
      <c r="AJ22" s="102"/>
      <c r="AK22" s="102"/>
      <c r="AL22" s="116">
        <f t="shared" ca="1" si="8"/>
        <v>46005</v>
      </c>
      <c r="AM22" s="117"/>
      <c r="AN22" s="118"/>
      <c r="AO22" s="119"/>
      <c r="AP22" s="120" t="str">
        <f t="shared" ca="1" si="19"/>
        <v xml:space="preserve">- </v>
      </c>
      <c r="AQ22" s="121"/>
      <c r="AR22" s="120" t="str">
        <f t="shared" ca="1" si="20"/>
        <v xml:space="preserve">- </v>
      </c>
      <c r="AU22" s="116">
        <f t="shared" ca="1" si="21"/>
        <v>46005</v>
      </c>
      <c r="AV22" s="117"/>
      <c r="AW22" s="118"/>
      <c r="AX22" s="119"/>
      <c r="AY22" s="120" t="str">
        <f t="shared" ca="1" si="22"/>
        <v xml:space="preserve">- </v>
      </c>
      <c r="AZ22" s="121"/>
      <c r="BA22" s="120" t="str">
        <f t="shared" ca="1" si="23"/>
        <v xml:space="preserve">- </v>
      </c>
      <c r="BB22" s="102"/>
      <c r="BC22" s="102"/>
      <c r="BD22" s="116">
        <f t="shared" ca="1" si="9"/>
        <v>46005</v>
      </c>
      <c r="BE22" s="117"/>
      <c r="BF22" s="118"/>
      <c r="BG22" s="119"/>
      <c r="BH22" s="120" t="str">
        <f t="shared" ca="1" si="24"/>
        <v xml:space="preserve">- </v>
      </c>
      <c r="BI22" s="121"/>
      <c r="BJ22" s="120" t="str">
        <f t="shared" ca="1" si="25"/>
        <v xml:space="preserve">- </v>
      </c>
      <c r="BM22" s="116">
        <f t="shared" ca="1" si="26"/>
        <v>46005</v>
      </c>
      <c r="BN22" s="117"/>
      <c r="BO22" s="118"/>
      <c r="BP22" s="119"/>
      <c r="BQ22" s="120" t="str">
        <f t="shared" ca="1" si="27"/>
        <v xml:space="preserve">- </v>
      </c>
      <c r="BR22" s="121"/>
      <c r="BS22" s="120" t="str">
        <f t="shared" ca="1" si="28"/>
        <v xml:space="preserve">- </v>
      </c>
      <c r="BT22" s="102"/>
      <c r="BU22" s="102"/>
      <c r="BV22" s="116">
        <f t="shared" ca="1" si="10"/>
        <v>46005</v>
      </c>
      <c r="BW22" s="117"/>
      <c r="BX22" s="118"/>
      <c r="BY22" s="119"/>
      <c r="BZ22" s="120" t="str">
        <f t="shared" ca="1" si="29"/>
        <v xml:space="preserve">- </v>
      </c>
      <c r="CA22" s="121"/>
      <c r="CB22" s="120" t="str">
        <f t="shared" ca="1" si="30"/>
        <v xml:space="preserve">- </v>
      </c>
      <c r="CE22" s="116">
        <f t="shared" ca="1" si="31"/>
        <v>46005</v>
      </c>
      <c r="CF22" s="117"/>
      <c r="CG22" s="118"/>
      <c r="CH22" s="119"/>
      <c r="CI22" s="120" t="str">
        <f t="shared" ca="1" si="32"/>
        <v xml:space="preserve">- </v>
      </c>
      <c r="CJ22" s="121"/>
      <c r="CK22" s="120" t="str">
        <f t="shared" ca="1" si="33"/>
        <v xml:space="preserve">- </v>
      </c>
      <c r="CL22" s="102"/>
      <c r="CM22" s="102"/>
      <c r="CN22" s="116">
        <f t="shared" ca="1" si="11"/>
        <v>46005</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46006</v>
      </c>
      <c r="C23" s="59" t="str">
        <f t="shared" ca="1" si="12"/>
        <v>-</v>
      </c>
      <c r="D23" s="60" t="str">
        <f t="shared" ca="1" si="0"/>
        <v>-</v>
      </c>
      <c r="E23" s="61" t="str">
        <f t="shared" ca="1" si="0"/>
        <v>-</v>
      </c>
      <c r="F23" s="62" t="str">
        <f t="shared" ca="1" si="37"/>
        <v>-</v>
      </c>
      <c r="G23" s="62" t="str">
        <f t="shared" ca="1" si="1"/>
        <v>-</v>
      </c>
      <c r="H23" s="63" t="str">
        <f t="shared" ca="1" si="38"/>
        <v>-</v>
      </c>
      <c r="K23" s="78">
        <f t="shared" ca="1" si="2"/>
        <v>46006</v>
      </c>
      <c r="L23" s="88"/>
      <c r="M23" s="89"/>
      <c r="N23" s="89"/>
      <c r="O23" s="90" t="str">
        <f t="shared" ca="1" si="13"/>
        <v>-</v>
      </c>
      <c r="P23" s="88"/>
      <c r="Q23" s="91" t="str">
        <f t="shared" ca="1" si="3"/>
        <v>-</v>
      </c>
      <c r="T23" s="78">
        <f t="shared" ca="1" si="4"/>
        <v>46006</v>
      </c>
      <c r="U23" s="90" t="str">
        <f t="shared" ca="1" si="14"/>
        <v>-</v>
      </c>
      <c r="V23" s="141" t="str">
        <f t="shared" ca="1" si="5"/>
        <v>-</v>
      </c>
      <c r="W23" s="141" t="str">
        <f t="shared" ca="1" si="5"/>
        <v>-</v>
      </c>
      <c r="X23" s="90" t="str">
        <f t="shared" ca="1" si="15"/>
        <v>-</v>
      </c>
      <c r="Y23" s="90" t="str">
        <f t="shared" ca="1" si="6"/>
        <v>-</v>
      </c>
      <c r="Z23" s="91" t="str">
        <f t="shared" ca="1" si="7"/>
        <v>-</v>
      </c>
      <c r="AC23" s="122">
        <f t="shared" ca="1" si="16"/>
        <v>46006</v>
      </c>
      <c r="AD23" s="123"/>
      <c r="AE23" s="124"/>
      <c r="AF23" s="125"/>
      <c r="AG23" s="115" t="str">
        <f t="shared" ca="1" si="17"/>
        <v xml:space="preserve">- </v>
      </c>
      <c r="AH23" s="126"/>
      <c r="AI23" s="115" t="str">
        <f t="shared" ca="1" si="18"/>
        <v xml:space="preserve">- </v>
      </c>
      <c r="AJ23" s="102"/>
      <c r="AK23" s="102"/>
      <c r="AL23" s="122">
        <f t="shared" ca="1" si="8"/>
        <v>46006</v>
      </c>
      <c r="AM23" s="123"/>
      <c r="AN23" s="124"/>
      <c r="AO23" s="125"/>
      <c r="AP23" s="115" t="str">
        <f t="shared" ca="1" si="19"/>
        <v xml:space="preserve">- </v>
      </c>
      <c r="AQ23" s="126"/>
      <c r="AR23" s="115" t="str">
        <f t="shared" ca="1" si="20"/>
        <v xml:space="preserve">- </v>
      </c>
      <c r="AU23" s="122">
        <f t="shared" ca="1" si="21"/>
        <v>46006</v>
      </c>
      <c r="AV23" s="123"/>
      <c r="AW23" s="124"/>
      <c r="AX23" s="125"/>
      <c r="AY23" s="115" t="str">
        <f t="shared" ca="1" si="22"/>
        <v xml:space="preserve">- </v>
      </c>
      <c r="AZ23" s="126"/>
      <c r="BA23" s="115" t="str">
        <f t="shared" ca="1" si="23"/>
        <v xml:space="preserve">- </v>
      </c>
      <c r="BB23" s="102"/>
      <c r="BC23" s="102"/>
      <c r="BD23" s="122">
        <f t="shared" ca="1" si="9"/>
        <v>46006</v>
      </c>
      <c r="BE23" s="123"/>
      <c r="BF23" s="124"/>
      <c r="BG23" s="125"/>
      <c r="BH23" s="115" t="str">
        <f t="shared" ca="1" si="24"/>
        <v xml:space="preserve">- </v>
      </c>
      <c r="BI23" s="126"/>
      <c r="BJ23" s="115" t="str">
        <f t="shared" ca="1" si="25"/>
        <v xml:space="preserve">- </v>
      </c>
      <c r="BM23" s="122">
        <f t="shared" ca="1" si="26"/>
        <v>46006</v>
      </c>
      <c r="BN23" s="123"/>
      <c r="BO23" s="124"/>
      <c r="BP23" s="125"/>
      <c r="BQ23" s="115" t="str">
        <f t="shared" ca="1" si="27"/>
        <v xml:space="preserve">- </v>
      </c>
      <c r="BR23" s="126"/>
      <c r="BS23" s="115" t="str">
        <f t="shared" ca="1" si="28"/>
        <v xml:space="preserve">- </v>
      </c>
      <c r="BT23" s="102"/>
      <c r="BU23" s="102"/>
      <c r="BV23" s="122">
        <f t="shared" ca="1" si="10"/>
        <v>46006</v>
      </c>
      <c r="BW23" s="123"/>
      <c r="BX23" s="124"/>
      <c r="BY23" s="125"/>
      <c r="BZ23" s="115" t="str">
        <f t="shared" ca="1" si="29"/>
        <v xml:space="preserve">- </v>
      </c>
      <c r="CA23" s="126"/>
      <c r="CB23" s="115" t="str">
        <f t="shared" ca="1" si="30"/>
        <v xml:space="preserve">- </v>
      </c>
      <c r="CE23" s="122">
        <f t="shared" ca="1" si="31"/>
        <v>46006</v>
      </c>
      <c r="CF23" s="123"/>
      <c r="CG23" s="124"/>
      <c r="CH23" s="125"/>
      <c r="CI23" s="115" t="str">
        <f t="shared" ca="1" si="32"/>
        <v xml:space="preserve">- </v>
      </c>
      <c r="CJ23" s="126"/>
      <c r="CK23" s="115" t="str">
        <f t="shared" ca="1" si="33"/>
        <v xml:space="preserve">- </v>
      </c>
      <c r="CL23" s="102"/>
      <c r="CM23" s="102"/>
      <c r="CN23" s="122">
        <f t="shared" ca="1" si="11"/>
        <v>46006</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46007</v>
      </c>
      <c r="C24" s="59" t="str">
        <f t="shared" ca="1" si="12"/>
        <v>-</v>
      </c>
      <c r="D24" s="60" t="str">
        <f t="shared" ca="1" si="0"/>
        <v>-</v>
      </c>
      <c r="E24" s="61" t="str">
        <f t="shared" ca="1" si="0"/>
        <v>-</v>
      </c>
      <c r="F24" s="62" t="str">
        <f t="shared" ca="1" si="37"/>
        <v>-</v>
      </c>
      <c r="G24" s="62" t="str">
        <f t="shared" ca="1" si="1"/>
        <v>-</v>
      </c>
      <c r="H24" s="63" t="str">
        <f t="shared" ca="1" si="38"/>
        <v>-</v>
      </c>
      <c r="K24" s="77">
        <f t="shared" ca="1" si="2"/>
        <v>46007</v>
      </c>
      <c r="L24" s="84"/>
      <c r="M24" s="85"/>
      <c r="N24" s="85"/>
      <c r="O24" s="86" t="str">
        <f t="shared" ca="1" si="13"/>
        <v>-</v>
      </c>
      <c r="P24" s="84"/>
      <c r="Q24" s="87" t="str">
        <f t="shared" ca="1" si="3"/>
        <v>-</v>
      </c>
      <c r="T24" s="77">
        <f t="shared" ca="1" si="4"/>
        <v>46007</v>
      </c>
      <c r="U24" s="86" t="str">
        <f t="shared" ca="1" si="14"/>
        <v>-</v>
      </c>
      <c r="V24" s="140" t="str">
        <f t="shared" ca="1" si="5"/>
        <v>-</v>
      </c>
      <c r="W24" s="140" t="str">
        <f t="shared" ca="1" si="5"/>
        <v>-</v>
      </c>
      <c r="X24" s="86" t="str">
        <f t="shared" ca="1" si="15"/>
        <v>-</v>
      </c>
      <c r="Y24" s="86" t="str">
        <f t="shared" ca="1" si="6"/>
        <v>-</v>
      </c>
      <c r="Z24" s="87" t="str">
        <f t="shared" ca="1" si="7"/>
        <v>-</v>
      </c>
      <c r="AC24" s="116">
        <f t="shared" ca="1" si="16"/>
        <v>46007</v>
      </c>
      <c r="AD24" s="117"/>
      <c r="AE24" s="118"/>
      <c r="AF24" s="119"/>
      <c r="AG24" s="120" t="str">
        <f t="shared" ca="1" si="17"/>
        <v xml:space="preserve">- </v>
      </c>
      <c r="AH24" s="121"/>
      <c r="AI24" s="120" t="str">
        <f t="shared" ca="1" si="18"/>
        <v xml:space="preserve">- </v>
      </c>
      <c r="AJ24" s="102"/>
      <c r="AK24" s="102"/>
      <c r="AL24" s="116">
        <f t="shared" ca="1" si="8"/>
        <v>46007</v>
      </c>
      <c r="AM24" s="117"/>
      <c r="AN24" s="118"/>
      <c r="AO24" s="119"/>
      <c r="AP24" s="120" t="str">
        <f t="shared" ca="1" si="19"/>
        <v xml:space="preserve">- </v>
      </c>
      <c r="AQ24" s="121"/>
      <c r="AR24" s="120" t="str">
        <f t="shared" ca="1" si="20"/>
        <v xml:space="preserve">- </v>
      </c>
      <c r="AU24" s="116">
        <f t="shared" ca="1" si="21"/>
        <v>46007</v>
      </c>
      <c r="AV24" s="117"/>
      <c r="AW24" s="118"/>
      <c r="AX24" s="119"/>
      <c r="AY24" s="120" t="str">
        <f t="shared" ca="1" si="22"/>
        <v xml:space="preserve">- </v>
      </c>
      <c r="AZ24" s="121"/>
      <c r="BA24" s="120" t="str">
        <f t="shared" ca="1" si="23"/>
        <v xml:space="preserve">- </v>
      </c>
      <c r="BB24" s="102"/>
      <c r="BC24" s="102"/>
      <c r="BD24" s="116">
        <f t="shared" ca="1" si="9"/>
        <v>46007</v>
      </c>
      <c r="BE24" s="117"/>
      <c r="BF24" s="118"/>
      <c r="BG24" s="119"/>
      <c r="BH24" s="120" t="str">
        <f t="shared" ca="1" si="24"/>
        <v xml:space="preserve">- </v>
      </c>
      <c r="BI24" s="121"/>
      <c r="BJ24" s="120" t="str">
        <f t="shared" ca="1" si="25"/>
        <v xml:space="preserve">- </v>
      </c>
      <c r="BM24" s="116">
        <f t="shared" ca="1" si="26"/>
        <v>46007</v>
      </c>
      <c r="BN24" s="117"/>
      <c r="BO24" s="118"/>
      <c r="BP24" s="119"/>
      <c r="BQ24" s="120" t="str">
        <f t="shared" ca="1" si="27"/>
        <v xml:space="preserve">- </v>
      </c>
      <c r="BR24" s="121"/>
      <c r="BS24" s="120" t="str">
        <f t="shared" ca="1" si="28"/>
        <v xml:space="preserve">- </v>
      </c>
      <c r="BT24" s="102"/>
      <c r="BU24" s="102"/>
      <c r="BV24" s="116">
        <f t="shared" ca="1" si="10"/>
        <v>46007</v>
      </c>
      <c r="BW24" s="117"/>
      <c r="BX24" s="118"/>
      <c r="BY24" s="119"/>
      <c r="BZ24" s="120" t="str">
        <f t="shared" ca="1" si="29"/>
        <v xml:space="preserve">- </v>
      </c>
      <c r="CA24" s="121"/>
      <c r="CB24" s="120" t="str">
        <f t="shared" ca="1" si="30"/>
        <v xml:space="preserve">- </v>
      </c>
      <c r="CE24" s="116">
        <f t="shared" ca="1" si="31"/>
        <v>46007</v>
      </c>
      <c r="CF24" s="117"/>
      <c r="CG24" s="118"/>
      <c r="CH24" s="119"/>
      <c r="CI24" s="120" t="str">
        <f t="shared" ca="1" si="32"/>
        <v xml:space="preserve">- </v>
      </c>
      <c r="CJ24" s="121"/>
      <c r="CK24" s="120" t="str">
        <f t="shared" ca="1" si="33"/>
        <v xml:space="preserve">- </v>
      </c>
      <c r="CL24" s="102"/>
      <c r="CM24" s="102"/>
      <c r="CN24" s="116">
        <f t="shared" ca="1" si="11"/>
        <v>46007</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46008</v>
      </c>
      <c r="C25" s="59" t="str">
        <f t="shared" ca="1" si="12"/>
        <v>-</v>
      </c>
      <c r="D25" s="60" t="str">
        <f t="shared" ca="1" si="0"/>
        <v>-</v>
      </c>
      <c r="E25" s="61" t="str">
        <f t="shared" ca="1" si="0"/>
        <v>-</v>
      </c>
      <c r="F25" s="62" t="str">
        <f t="shared" ca="1" si="37"/>
        <v>-</v>
      </c>
      <c r="G25" s="62" t="str">
        <f t="shared" ca="1" si="1"/>
        <v>-</v>
      </c>
      <c r="H25" s="63" t="str">
        <f t="shared" ca="1" si="38"/>
        <v>-</v>
      </c>
      <c r="K25" s="78">
        <f t="shared" ca="1" si="2"/>
        <v>46008</v>
      </c>
      <c r="L25" s="88"/>
      <c r="M25" s="89"/>
      <c r="N25" s="89"/>
      <c r="O25" s="90" t="str">
        <f t="shared" ca="1" si="13"/>
        <v>-</v>
      </c>
      <c r="P25" s="88"/>
      <c r="Q25" s="91" t="str">
        <f t="shared" ca="1" si="3"/>
        <v>-</v>
      </c>
      <c r="T25" s="78">
        <f t="shared" ca="1" si="4"/>
        <v>46008</v>
      </c>
      <c r="U25" s="90" t="str">
        <f t="shared" ca="1" si="14"/>
        <v>-</v>
      </c>
      <c r="V25" s="141" t="str">
        <f t="shared" ca="1" si="5"/>
        <v>-</v>
      </c>
      <c r="W25" s="141" t="str">
        <f t="shared" ca="1" si="5"/>
        <v>-</v>
      </c>
      <c r="X25" s="90" t="str">
        <f t="shared" ca="1" si="15"/>
        <v>-</v>
      </c>
      <c r="Y25" s="90" t="str">
        <f t="shared" ca="1" si="6"/>
        <v>-</v>
      </c>
      <c r="Z25" s="91" t="str">
        <f t="shared" ca="1" si="7"/>
        <v>-</v>
      </c>
      <c r="AC25" s="122">
        <f t="shared" ca="1" si="16"/>
        <v>46008</v>
      </c>
      <c r="AD25" s="123"/>
      <c r="AE25" s="124"/>
      <c r="AF25" s="125"/>
      <c r="AG25" s="115" t="str">
        <f t="shared" ca="1" si="17"/>
        <v xml:space="preserve">- </v>
      </c>
      <c r="AH25" s="126"/>
      <c r="AI25" s="115" t="str">
        <f t="shared" ca="1" si="18"/>
        <v xml:space="preserve">- </v>
      </c>
      <c r="AJ25" s="102"/>
      <c r="AK25" s="102"/>
      <c r="AL25" s="122">
        <f t="shared" ca="1" si="8"/>
        <v>46008</v>
      </c>
      <c r="AM25" s="123"/>
      <c r="AN25" s="124"/>
      <c r="AO25" s="125"/>
      <c r="AP25" s="115" t="str">
        <f t="shared" ca="1" si="19"/>
        <v xml:space="preserve">- </v>
      </c>
      <c r="AQ25" s="126"/>
      <c r="AR25" s="115" t="str">
        <f t="shared" ca="1" si="20"/>
        <v xml:space="preserve">- </v>
      </c>
      <c r="AU25" s="122">
        <f t="shared" ca="1" si="21"/>
        <v>46008</v>
      </c>
      <c r="AV25" s="123"/>
      <c r="AW25" s="124"/>
      <c r="AX25" s="125"/>
      <c r="AY25" s="115" t="str">
        <f t="shared" ca="1" si="22"/>
        <v xml:space="preserve">- </v>
      </c>
      <c r="AZ25" s="126"/>
      <c r="BA25" s="115" t="str">
        <f t="shared" ca="1" si="23"/>
        <v xml:space="preserve">- </v>
      </c>
      <c r="BB25" s="102"/>
      <c r="BC25" s="102"/>
      <c r="BD25" s="122">
        <f t="shared" ca="1" si="9"/>
        <v>46008</v>
      </c>
      <c r="BE25" s="123"/>
      <c r="BF25" s="124"/>
      <c r="BG25" s="125"/>
      <c r="BH25" s="115" t="str">
        <f t="shared" ca="1" si="24"/>
        <v xml:space="preserve">- </v>
      </c>
      <c r="BI25" s="126"/>
      <c r="BJ25" s="115" t="str">
        <f t="shared" ca="1" si="25"/>
        <v xml:space="preserve">- </v>
      </c>
      <c r="BM25" s="122">
        <f t="shared" ca="1" si="26"/>
        <v>46008</v>
      </c>
      <c r="BN25" s="123"/>
      <c r="BO25" s="124"/>
      <c r="BP25" s="125"/>
      <c r="BQ25" s="115" t="str">
        <f t="shared" ca="1" si="27"/>
        <v xml:space="preserve">- </v>
      </c>
      <c r="BR25" s="126"/>
      <c r="BS25" s="115" t="str">
        <f t="shared" ca="1" si="28"/>
        <v xml:space="preserve">- </v>
      </c>
      <c r="BT25" s="102"/>
      <c r="BU25" s="102"/>
      <c r="BV25" s="122">
        <f t="shared" ca="1" si="10"/>
        <v>46008</v>
      </c>
      <c r="BW25" s="123"/>
      <c r="BX25" s="124"/>
      <c r="BY25" s="125"/>
      <c r="BZ25" s="115" t="str">
        <f t="shared" ca="1" si="29"/>
        <v xml:space="preserve">- </v>
      </c>
      <c r="CA25" s="126"/>
      <c r="CB25" s="115" t="str">
        <f t="shared" ca="1" si="30"/>
        <v xml:space="preserve">- </v>
      </c>
      <c r="CE25" s="122">
        <f t="shared" ca="1" si="31"/>
        <v>46008</v>
      </c>
      <c r="CF25" s="123"/>
      <c r="CG25" s="124"/>
      <c r="CH25" s="125"/>
      <c r="CI25" s="115" t="str">
        <f t="shared" ca="1" si="32"/>
        <v xml:space="preserve">- </v>
      </c>
      <c r="CJ25" s="126"/>
      <c r="CK25" s="115" t="str">
        <f t="shared" ca="1" si="33"/>
        <v xml:space="preserve">- </v>
      </c>
      <c r="CL25" s="102"/>
      <c r="CM25" s="102"/>
      <c r="CN25" s="122">
        <f t="shared" ca="1" si="11"/>
        <v>46008</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46009</v>
      </c>
      <c r="C26" s="59" t="str">
        <f t="shared" ca="1" si="12"/>
        <v>-</v>
      </c>
      <c r="D26" s="60" t="str">
        <f t="shared" ca="1" si="0"/>
        <v>-</v>
      </c>
      <c r="E26" s="61" t="str">
        <f t="shared" ca="1" si="0"/>
        <v>-</v>
      </c>
      <c r="F26" s="62" t="str">
        <f t="shared" ca="1" si="37"/>
        <v>-</v>
      </c>
      <c r="G26" s="62" t="str">
        <f t="shared" ca="1" si="1"/>
        <v>-</v>
      </c>
      <c r="H26" s="63" t="str">
        <f t="shared" ca="1" si="38"/>
        <v>-</v>
      </c>
      <c r="K26" s="77">
        <f t="shared" ca="1" si="2"/>
        <v>46009</v>
      </c>
      <c r="L26" s="84"/>
      <c r="M26" s="85"/>
      <c r="N26" s="85"/>
      <c r="O26" s="86" t="str">
        <f t="shared" ca="1" si="13"/>
        <v>-</v>
      </c>
      <c r="P26" s="84"/>
      <c r="Q26" s="87" t="str">
        <f t="shared" ca="1" si="3"/>
        <v>-</v>
      </c>
      <c r="T26" s="77">
        <f t="shared" ca="1" si="4"/>
        <v>46009</v>
      </c>
      <c r="U26" s="86" t="str">
        <f t="shared" ca="1" si="14"/>
        <v>-</v>
      </c>
      <c r="V26" s="140" t="str">
        <f t="shared" ca="1" si="5"/>
        <v>-</v>
      </c>
      <c r="W26" s="140" t="str">
        <f t="shared" ca="1" si="5"/>
        <v>-</v>
      </c>
      <c r="X26" s="86" t="str">
        <f t="shared" ca="1" si="15"/>
        <v>-</v>
      </c>
      <c r="Y26" s="86" t="str">
        <f t="shared" ca="1" si="6"/>
        <v>-</v>
      </c>
      <c r="Z26" s="87" t="str">
        <f t="shared" ca="1" si="7"/>
        <v>-</v>
      </c>
      <c r="AC26" s="116">
        <f t="shared" ca="1" si="16"/>
        <v>46009</v>
      </c>
      <c r="AD26" s="117"/>
      <c r="AE26" s="118"/>
      <c r="AF26" s="119"/>
      <c r="AG26" s="120" t="str">
        <f t="shared" ca="1" si="17"/>
        <v xml:space="preserve">- </v>
      </c>
      <c r="AH26" s="121"/>
      <c r="AI26" s="120" t="str">
        <f t="shared" ca="1" si="18"/>
        <v xml:space="preserve">- </v>
      </c>
      <c r="AJ26" s="102"/>
      <c r="AK26" s="102"/>
      <c r="AL26" s="116">
        <f t="shared" ca="1" si="8"/>
        <v>46009</v>
      </c>
      <c r="AM26" s="117"/>
      <c r="AN26" s="118"/>
      <c r="AO26" s="119"/>
      <c r="AP26" s="120" t="str">
        <f t="shared" ca="1" si="19"/>
        <v xml:space="preserve">- </v>
      </c>
      <c r="AQ26" s="121"/>
      <c r="AR26" s="120" t="str">
        <f t="shared" ca="1" si="20"/>
        <v xml:space="preserve">- </v>
      </c>
      <c r="AU26" s="116">
        <f t="shared" ca="1" si="21"/>
        <v>46009</v>
      </c>
      <c r="AV26" s="117"/>
      <c r="AW26" s="118"/>
      <c r="AX26" s="119"/>
      <c r="AY26" s="120" t="str">
        <f t="shared" ca="1" si="22"/>
        <v xml:space="preserve">- </v>
      </c>
      <c r="AZ26" s="121"/>
      <c r="BA26" s="120" t="str">
        <f t="shared" ca="1" si="23"/>
        <v xml:space="preserve">- </v>
      </c>
      <c r="BB26" s="102"/>
      <c r="BC26" s="102"/>
      <c r="BD26" s="116">
        <f t="shared" ca="1" si="9"/>
        <v>46009</v>
      </c>
      <c r="BE26" s="117"/>
      <c r="BF26" s="118"/>
      <c r="BG26" s="119"/>
      <c r="BH26" s="120" t="str">
        <f t="shared" ca="1" si="24"/>
        <v xml:space="preserve">- </v>
      </c>
      <c r="BI26" s="121"/>
      <c r="BJ26" s="120" t="str">
        <f t="shared" ca="1" si="25"/>
        <v xml:space="preserve">- </v>
      </c>
      <c r="BM26" s="116">
        <f t="shared" ca="1" si="26"/>
        <v>46009</v>
      </c>
      <c r="BN26" s="117"/>
      <c r="BO26" s="118"/>
      <c r="BP26" s="119"/>
      <c r="BQ26" s="120" t="str">
        <f t="shared" ca="1" si="27"/>
        <v xml:space="preserve">- </v>
      </c>
      <c r="BR26" s="121"/>
      <c r="BS26" s="120" t="str">
        <f t="shared" ca="1" si="28"/>
        <v xml:space="preserve">- </v>
      </c>
      <c r="BT26" s="102"/>
      <c r="BU26" s="102"/>
      <c r="BV26" s="116">
        <f t="shared" ca="1" si="10"/>
        <v>46009</v>
      </c>
      <c r="BW26" s="117"/>
      <c r="BX26" s="118"/>
      <c r="BY26" s="119"/>
      <c r="BZ26" s="120" t="str">
        <f t="shared" ca="1" si="29"/>
        <v xml:space="preserve">- </v>
      </c>
      <c r="CA26" s="121"/>
      <c r="CB26" s="120" t="str">
        <f t="shared" ca="1" si="30"/>
        <v xml:space="preserve">- </v>
      </c>
      <c r="CE26" s="116">
        <f t="shared" ca="1" si="31"/>
        <v>46009</v>
      </c>
      <c r="CF26" s="117"/>
      <c r="CG26" s="118"/>
      <c r="CH26" s="119"/>
      <c r="CI26" s="120" t="str">
        <f t="shared" ca="1" si="32"/>
        <v xml:space="preserve">- </v>
      </c>
      <c r="CJ26" s="121"/>
      <c r="CK26" s="120" t="str">
        <f t="shared" ca="1" si="33"/>
        <v xml:space="preserve">- </v>
      </c>
      <c r="CL26" s="102"/>
      <c r="CM26" s="102"/>
      <c r="CN26" s="116">
        <f t="shared" ca="1" si="11"/>
        <v>46009</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46010</v>
      </c>
      <c r="C27" s="59" t="str">
        <f t="shared" ca="1" si="12"/>
        <v>-</v>
      </c>
      <c r="D27" s="60" t="str">
        <f t="shared" ca="1" si="0"/>
        <v>-</v>
      </c>
      <c r="E27" s="61" t="str">
        <f t="shared" ca="1" si="0"/>
        <v>-</v>
      </c>
      <c r="F27" s="62" t="str">
        <f t="shared" ca="1" si="37"/>
        <v>-</v>
      </c>
      <c r="G27" s="62" t="str">
        <f t="shared" ca="1" si="1"/>
        <v>-</v>
      </c>
      <c r="H27" s="63" t="str">
        <f t="shared" ca="1" si="38"/>
        <v>-</v>
      </c>
      <c r="K27" s="78">
        <f t="shared" ca="1" si="2"/>
        <v>46010</v>
      </c>
      <c r="L27" s="88"/>
      <c r="M27" s="89"/>
      <c r="N27" s="89"/>
      <c r="O27" s="90" t="str">
        <f t="shared" ca="1" si="13"/>
        <v>-</v>
      </c>
      <c r="P27" s="88"/>
      <c r="Q27" s="91" t="str">
        <f t="shared" ca="1" si="3"/>
        <v>-</v>
      </c>
      <c r="T27" s="78">
        <f t="shared" ca="1" si="4"/>
        <v>46010</v>
      </c>
      <c r="U27" s="90" t="str">
        <f t="shared" ca="1" si="14"/>
        <v>-</v>
      </c>
      <c r="V27" s="141" t="str">
        <f t="shared" ca="1" si="5"/>
        <v>-</v>
      </c>
      <c r="W27" s="141" t="str">
        <f t="shared" ca="1" si="5"/>
        <v>-</v>
      </c>
      <c r="X27" s="90" t="str">
        <f t="shared" ca="1" si="15"/>
        <v>-</v>
      </c>
      <c r="Y27" s="90" t="str">
        <f t="shared" ca="1" si="6"/>
        <v>-</v>
      </c>
      <c r="Z27" s="91" t="str">
        <f t="shared" ca="1" si="7"/>
        <v>-</v>
      </c>
      <c r="AC27" s="122">
        <f t="shared" ca="1" si="16"/>
        <v>46010</v>
      </c>
      <c r="AD27" s="123"/>
      <c r="AE27" s="124"/>
      <c r="AF27" s="125"/>
      <c r="AG27" s="115" t="str">
        <f t="shared" ca="1" si="17"/>
        <v xml:space="preserve">- </v>
      </c>
      <c r="AH27" s="126"/>
      <c r="AI27" s="115" t="str">
        <f t="shared" ca="1" si="18"/>
        <v xml:space="preserve">- </v>
      </c>
      <c r="AJ27" s="102"/>
      <c r="AK27" s="102"/>
      <c r="AL27" s="122">
        <f t="shared" ca="1" si="8"/>
        <v>46010</v>
      </c>
      <c r="AM27" s="123"/>
      <c r="AN27" s="124"/>
      <c r="AO27" s="125"/>
      <c r="AP27" s="115" t="str">
        <f t="shared" ca="1" si="19"/>
        <v xml:space="preserve">- </v>
      </c>
      <c r="AQ27" s="126"/>
      <c r="AR27" s="115" t="str">
        <f t="shared" ca="1" si="20"/>
        <v xml:space="preserve">- </v>
      </c>
      <c r="AU27" s="122">
        <f t="shared" ca="1" si="21"/>
        <v>46010</v>
      </c>
      <c r="AV27" s="123"/>
      <c r="AW27" s="124"/>
      <c r="AX27" s="125"/>
      <c r="AY27" s="115" t="str">
        <f t="shared" ca="1" si="22"/>
        <v xml:space="preserve">- </v>
      </c>
      <c r="AZ27" s="126"/>
      <c r="BA27" s="115" t="str">
        <f t="shared" ca="1" si="23"/>
        <v xml:space="preserve">- </v>
      </c>
      <c r="BB27" s="102"/>
      <c r="BC27" s="102"/>
      <c r="BD27" s="122">
        <f t="shared" ca="1" si="9"/>
        <v>46010</v>
      </c>
      <c r="BE27" s="123"/>
      <c r="BF27" s="124"/>
      <c r="BG27" s="125"/>
      <c r="BH27" s="115" t="str">
        <f t="shared" ca="1" si="24"/>
        <v xml:space="preserve">- </v>
      </c>
      <c r="BI27" s="126"/>
      <c r="BJ27" s="115" t="str">
        <f t="shared" ca="1" si="25"/>
        <v xml:space="preserve">- </v>
      </c>
      <c r="BM27" s="122">
        <f t="shared" ca="1" si="26"/>
        <v>46010</v>
      </c>
      <c r="BN27" s="123"/>
      <c r="BO27" s="124"/>
      <c r="BP27" s="125"/>
      <c r="BQ27" s="115" t="str">
        <f t="shared" ca="1" si="27"/>
        <v xml:space="preserve">- </v>
      </c>
      <c r="BR27" s="126"/>
      <c r="BS27" s="115" t="str">
        <f t="shared" ca="1" si="28"/>
        <v xml:space="preserve">- </v>
      </c>
      <c r="BT27" s="102"/>
      <c r="BU27" s="102"/>
      <c r="BV27" s="122">
        <f t="shared" ca="1" si="10"/>
        <v>46010</v>
      </c>
      <c r="BW27" s="123"/>
      <c r="BX27" s="124"/>
      <c r="BY27" s="125"/>
      <c r="BZ27" s="115" t="str">
        <f t="shared" ca="1" si="29"/>
        <v xml:space="preserve">- </v>
      </c>
      <c r="CA27" s="126"/>
      <c r="CB27" s="115" t="str">
        <f t="shared" ca="1" si="30"/>
        <v xml:space="preserve">- </v>
      </c>
      <c r="CE27" s="122">
        <f t="shared" ca="1" si="31"/>
        <v>46010</v>
      </c>
      <c r="CF27" s="123"/>
      <c r="CG27" s="124"/>
      <c r="CH27" s="125"/>
      <c r="CI27" s="115" t="str">
        <f t="shared" ca="1" si="32"/>
        <v xml:space="preserve">- </v>
      </c>
      <c r="CJ27" s="126"/>
      <c r="CK27" s="115" t="str">
        <f t="shared" ca="1" si="33"/>
        <v xml:space="preserve">- </v>
      </c>
      <c r="CL27" s="102"/>
      <c r="CM27" s="102"/>
      <c r="CN27" s="122">
        <f t="shared" ca="1" si="11"/>
        <v>46010</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46011</v>
      </c>
      <c r="C28" s="59" t="str">
        <f t="shared" ca="1" si="12"/>
        <v>-</v>
      </c>
      <c r="D28" s="60" t="str">
        <f t="shared" ca="1" si="0"/>
        <v>-</v>
      </c>
      <c r="E28" s="61" t="str">
        <f t="shared" ca="1" si="0"/>
        <v>-</v>
      </c>
      <c r="F28" s="62" t="str">
        <f t="shared" ca="1" si="37"/>
        <v>-</v>
      </c>
      <c r="G28" s="62" t="str">
        <f t="shared" ca="1" si="1"/>
        <v>-</v>
      </c>
      <c r="H28" s="63" t="str">
        <f t="shared" ca="1" si="38"/>
        <v>-</v>
      </c>
      <c r="K28" s="77">
        <f t="shared" ca="1" si="2"/>
        <v>46011</v>
      </c>
      <c r="L28" s="84"/>
      <c r="M28" s="85"/>
      <c r="N28" s="85"/>
      <c r="O28" s="86" t="str">
        <f t="shared" ca="1" si="13"/>
        <v>-</v>
      </c>
      <c r="P28" s="84"/>
      <c r="Q28" s="87" t="str">
        <f t="shared" ca="1" si="3"/>
        <v>-</v>
      </c>
      <c r="T28" s="77">
        <f t="shared" ca="1" si="4"/>
        <v>46011</v>
      </c>
      <c r="U28" s="86" t="str">
        <f t="shared" ca="1" si="14"/>
        <v>-</v>
      </c>
      <c r="V28" s="140" t="str">
        <f t="shared" ca="1" si="5"/>
        <v>-</v>
      </c>
      <c r="W28" s="140" t="str">
        <f t="shared" ca="1" si="5"/>
        <v>-</v>
      </c>
      <c r="X28" s="86" t="str">
        <f t="shared" ca="1" si="15"/>
        <v>-</v>
      </c>
      <c r="Y28" s="86" t="str">
        <f t="shared" ca="1" si="6"/>
        <v>-</v>
      </c>
      <c r="Z28" s="87" t="str">
        <f t="shared" ca="1" si="7"/>
        <v>-</v>
      </c>
      <c r="AC28" s="116">
        <f t="shared" ca="1" si="16"/>
        <v>46011</v>
      </c>
      <c r="AD28" s="117"/>
      <c r="AE28" s="118"/>
      <c r="AF28" s="119"/>
      <c r="AG28" s="120" t="str">
        <f t="shared" ca="1" si="17"/>
        <v xml:space="preserve">- </v>
      </c>
      <c r="AH28" s="121"/>
      <c r="AI28" s="120" t="str">
        <f t="shared" ca="1" si="18"/>
        <v xml:space="preserve">- </v>
      </c>
      <c r="AJ28" s="102"/>
      <c r="AK28" s="102"/>
      <c r="AL28" s="116">
        <f t="shared" ca="1" si="8"/>
        <v>46011</v>
      </c>
      <c r="AM28" s="117"/>
      <c r="AN28" s="118"/>
      <c r="AO28" s="119"/>
      <c r="AP28" s="120" t="str">
        <f t="shared" ca="1" si="19"/>
        <v xml:space="preserve">- </v>
      </c>
      <c r="AQ28" s="121"/>
      <c r="AR28" s="120" t="str">
        <f t="shared" ca="1" si="20"/>
        <v xml:space="preserve">- </v>
      </c>
      <c r="AU28" s="116">
        <f t="shared" ca="1" si="21"/>
        <v>46011</v>
      </c>
      <c r="AV28" s="117"/>
      <c r="AW28" s="118"/>
      <c r="AX28" s="119"/>
      <c r="AY28" s="120" t="str">
        <f t="shared" ca="1" si="22"/>
        <v xml:space="preserve">- </v>
      </c>
      <c r="AZ28" s="121"/>
      <c r="BA28" s="120" t="str">
        <f t="shared" ca="1" si="23"/>
        <v xml:space="preserve">- </v>
      </c>
      <c r="BB28" s="102"/>
      <c r="BC28" s="102"/>
      <c r="BD28" s="116">
        <f t="shared" ca="1" si="9"/>
        <v>46011</v>
      </c>
      <c r="BE28" s="117"/>
      <c r="BF28" s="118"/>
      <c r="BG28" s="119"/>
      <c r="BH28" s="120" t="str">
        <f t="shared" ca="1" si="24"/>
        <v xml:space="preserve">- </v>
      </c>
      <c r="BI28" s="121"/>
      <c r="BJ28" s="120" t="str">
        <f t="shared" ca="1" si="25"/>
        <v xml:space="preserve">- </v>
      </c>
      <c r="BM28" s="116">
        <f t="shared" ca="1" si="26"/>
        <v>46011</v>
      </c>
      <c r="BN28" s="117"/>
      <c r="BO28" s="118"/>
      <c r="BP28" s="119"/>
      <c r="BQ28" s="120" t="str">
        <f t="shared" ca="1" si="27"/>
        <v xml:space="preserve">- </v>
      </c>
      <c r="BR28" s="121"/>
      <c r="BS28" s="120" t="str">
        <f t="shared" ca="1" si="28"/>
        <v xml:space="preserve">- </v>
      </c>
      <c r="BT28" s="102"/>
      <c r="BU28" s="102"/>
      <c r="BV28" s="116">
        <f t="shared" ca="1" si="10"/>
        <v>46011</v>
      </c>
      <c r="BW28" s="117"/>
      <c r="BX28" s="118"/>
      <c r="BY28" s="119"/>
      <c r="BZ28" s="120" t="str">
        <f t="shared" ca="1" si="29"/>
        <v xml:space="preserve">- </v>
      </c>
      <c r="CA28" s="121"/>
      <c r="CB28" s="120" t="str">
        <f t="shared" ca="1" si="30"/>
        <v xml:space="preserve">- </v>
      </c>
      <c r="CE28" s="116">
        <f t="shared" ca="1" si="31"/>
        <v>46011</v>
      </c>
      <c r="CF28" s="117"/>
      <c r="CG28" s="118"/>
      <c r="CH28" s="119"/>
      <c r="CI28" s="120" t="str">
        <f t="shared" ca="1" si="32"/>
        <v xml:space="preserve">- </v>
      </c>
      <c r="CJ28" s="121"/>
      <c r="CK28" s="120" t="str">
        <f t="shared" ca="1" si="33"/>
        <v xml:space="preserve">- </v>
      </c>
      <c r="CL28" s="102"/>
      <c r="CM28" s="102"/>
      <c r="CN28" s="116">
        <f t="shared" ca="1" si="11"/>
        <v>46011</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46012</v>
      </c>
      <c r="C29" s="59" t="str">
        <f t="shared" ca="1" si="12"/>
        <v>-</v>
      </c>
      <c r="D29" s="60" t="str">
        <f t="shared" ca="1" si="0"/>
        <v>-</v>
      </c>
      <c r="E29" s="61" t="str">
        <f t="shared" ca="1" si="0"/>
        <v>-</v>
      </c>
      <c r="F29" s="62" t="str">
        <f t="shared" ca="1" si="37"/>
        <v>-</v>
      </c>
      <c r="G29" s="62" t="str">
        <f t="shared" ca="1" si="1"/>
        <v>-</v>
      </c>
      <c r="H29" s="63" t="str">
        <f t="shared" ca="1" si="38"/>
        <v>-</v>
      </c>
      <c r="K29" s="78">
        <f t="shared" ca="1" si="2"/>
        <v>46012</v>
      </c>
      <c r="L29" s="88"/>
      <c r="M29" s="89"/>
      <c r="N29" s="89"/>
      <c r="O29" s="90" t="str">
        <f t="shared" ca="1" si="13"/>
        <v>-</v>
      </c>
      <c r="P29" s="88"/>
      <c r="Q29" s="91" t="str">
        <f t="shared" ca="1" si="3"/>
        <v>-</v>
      </c>
      <c r="T29" s="78">
        <f t="shared" ca="1" si="4"/>
        <v>46012</v>
      </c>
      <c r="U29" s="90" t="str">
        <f t="shared" ca="1" si="14"/>
        <v>-</v>
      </c>
      <c r="V29" s="141" t="str">
        <f t="shared" ca="1" si="5"/>
        <v>-</v>
      </c>
      <c r="W29" s="141" t="str">
        <f t="shared" ca="1" si="5"/>
        <v>-</v>
      </c>
      <c r="X29" s="90" t="str">
        <f t="shared" ca="1" si="15"/>
        <v>-</v>
      </c>
      <c r="Y29" s="90" t="str">
        <f t="shared" ca="1" si="6"/>
        <v>-</v>
      </c>
      <c r="Z29" s="91" t="str">
        <f t="shared" ca="1" si="7"/>
        <v>-</v>
      </c>
      <c r="AC29" s="122">
        <f t="shared" ca="1" si="16"/>
        <v>46012</v>
      </c>
      <c r="AD29" s="123"/>
      <c r="AE29" s="124"/>
      <c r="AF29" s="125"/>
      <c r="AG29" s="115" t="str">
        <f t="shared" ca="1" si="17"/>
        <v xml:space="preserve">- </v>
      </c>
      <c r="AH29" s="126"/>
      <c r="AI29" s="115" t="str">
        <f t="shared" ca="1" si="18"/>
        <v xml:space="preserve">- </v>
      </c>
      <c r="AJ29" s="102"/>
      <c r="AK29" s="102"/>
      <c r="AL29" s="122">
        <f t="shared" ca="1" si="8"/>
        <v>46012</v>
      </c>
      <c r="AM29" s="123"/>
      <c r="AN29" s="124"/>
      <c r="AO29" s="125"/>
      <c r="AP29" s="115" t="str">
        <f t="shared" ca="1" si="19"/>
        <v xml:space="preserve">- </v>
      </c>
      <c r="AQ29" s="126"/>
      <c r="AR29" s="115" t="str">
        <f t="shared" ca="1" si="20"/>
        <v xml:space="preserve">- </v>
      </c>
      <c r="AU29" s="122">
        <f t="shared" ca="1" si="21"/>
        <v>46012</v>
      </c>
      <c r="AV29" s="123"/>
      <c r="AW29" s="124"/>
      <c r="AX29" s="125"/>
      <c r="AY29" s="115" t="str">
        <f t="shared" ca="1" si="22"/>
        <v xml:space="preserve">- </v>
      </c>
      <c r="AZ29" s="126"/>
      <c r="BA29" s="115" t="str">
        <f t="shared" ca="1" si="23"/>
        <v xml:space="preserve">- </v>
      </c>
      <c r="BB29" s="102"/>
      <c r="BC29" s="102"/>
      <c r="BD29" s="122">
        <f t="shared" ca="1" si="9"/>
        <v>46012</v>
      </c>
      <c r="BE29" s="123"/>
      <c r="BF29" s="124"/>
      <c r="BG29" s="125"/>
      <c r="BH29" s="115" t="str">
        <f t="shared" ca="1" si="24"/>
        <v xml:space="preserve">- </v>
      </c>
      <c r="BI29" s="126"/>
      <c r="BJ29" s="115" t="str">
        <f t="shared" ca="1" si="25"/>
        <v xml:space="preserve">- </v>
      </c>
      <c r="BM29" s="122">
        <f t="shared" ca="1" si="26"/>
        <v>46012</v>
      </c>
      <c r="BN29" s="123"/>
      <c r="BO29" s="124"/>
      <c r="BP29" s="125"/>
      <c r="BQ29" s="115" t="str">
        <f t="shared" ca="1" si="27"/>
        <v xml:space="preserve">- </v>
      </c>
      <c r="BR29" s="126"/>
      <c r="BS29" s="115" t="str">
        <f t="shared" ca="1" si="28"/>
        <v xml:space="preserve">- </v>
      </c>
      <c r="BT29" s="102"/>
      <c r="BU29" s="102"/>
      <c r="BV29" s="122">
        <f t="shared" ca="1" si="10"/>
        <v>46012</v>
      </c>
      <c r="BW29" s="123"/>
      <c r="BX29" s="124"/>
      <c r="BY29" s="125"/>
      <c r="BZ29" s="115" t="str">
        <f t="shared" ca="1" si="29"/>
        <v xml:space="preserve">- </v>
      </c>
      <c r="CA29" s="126"/>
      <c r="CB29" s="115" t="str">
        <f t="shared" ca="1" si="30"/>
        <v xml:space="preserve">- </v>
      </c>
      <c r="CE29" s="122">
        <f t="shared" ca="1" si="31"/>
        <v>46012</v>
      </c>
      <c r="CF29" s="123"/>
      <c r="CG29" s="124"/>
      <c r="CH29" s="125"/>
      <c r="CI29" s="115" t="str">
        <f t="shared" ca="1" si="32"/>
        <v xml:space="preserve">- </v>
      </c>
      <c r="CJ29" s="126"/>
      <c r="CK29" s="115" t="str">
        <f t="shared" ca="1" si="33"/>
        <v xml:space="preserve">- </v>
      </c>
      <c r="CL29" s="102"/>
      <c r="CM29" s="102"/>
      <c r="CN29" s="122">
        <f t="shared" ca="1" si="11"/>
        <v>46012</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46013</v>
      </c>
      <c r="C30" s="59" t="str">
        <f t="shared" ca="1" si="12"/>
        <v>-</v>
      </c>
      <c r="D30" s="60" t="str">
        <f t="shared" ca="1" si="0"/>
        <v>-</v>
      </c>
      <c r="E30" s="61" t="str">
        <f t="shared" ca="1" si="0"/>
        <v>-</v>
      </c>
      <c r="F30" s="62" t="str">
        <f t="shared" ca="1" si="37"/>
        <v>-</v>
      </c>
      <c r="G30" s="62" t="str">
        <f t="shared" ca="1" si="1"/>
        <v>-</v>
      </c>
      <c r="H30" s="63" t="str">
        <f t="shared" ca="1" si="38"/>
        <v>-</v>
      </c>
      <c r="K30" s="77">
        <f t="shared" ca="1" si="2"/>
        <v>46013</v>
      </c>
      <c r="L30" s="84"/>
      <c r="M30" s="85"/>
      <c r="N30" s="85"/>
      <c r="O30" s="86" t="str">
        <f t="shared" ca="1" si="13"/>
        <v>-</v>
      </c>
      <c r="P30" s="84"/>
      <c r="Q30" s="87" t="str">
        <f t="shared" ca="1" si="3"/>
        <v>-</v>
      </c>
      <c r="T30" s="77">
        <f t="shared" ca="1" si="4"/>
        <v>46013</v>
      </c>
      <c r="U30" s="86" t="str">
        <f t="shared" ca="1" si="14"/>
        <v>-</v>
      </c>
      <c r="V30" s="140" t="str">
        <f t="shared" ca="1" si="5"/>
        <v>-</v>
      </c>
      <c r="W30" s="140" t="str">
        <f t="shared" ca="1" si="5"/>
        <v>-</v>
      </c>
      <c r="X30" s="86" t="str">
        <f t="shared" ca="1" si="15"/>
        <v>-</v>
      </c>
      <c r="Y30" s="86" t="str">
        <f t="shared" ca="1" si="6"/>
        <v>-</v>
      </c>
      <c r="Z30" s="87" t="str">
        <f t="shared" ca="1" si="7"/>
        <v>-</v>
      </c>
      <c r="AC30" s="116">
        <f t="shared" ca="1" si="16"/>
        <v>46013</v>
      </c>
      <c r="AD30" s="117"/>
      <c r="AE30" s="118"/>
      <c r="AF30" s="119"/>
      <c r="AG30" s="120" t="str">
        <f t="shared" ca="1" si="17"/>
        <v xml:space="preserve">- </v>
      </c>
      <c r="AH30" s="121"/>
      <c r="AI30" s="120" t="str">
        <f t="shared" ca="1" si="18"/>
        <v xml:space="preserve">- </v>
      </c>
      <c r="AJ30" s="102"/>
      <c r="AK30" s="102"/>
      <c r="AL30" s="116">
        <f t="shared" ca="1" si="8"/>
        <v>46013</v>
      </c>
      <c r="AM30" s="117"/>
      <c r="AN30" s="118"/>
      <c r="AO30" s="119"/>
      <c r="AP30" s="120" t="str">
        <f t="shared" ca="1" si="19"/>
        <v xml:space="preserve">- </v>
      </c>
      <c r="AQ30" s="121"/>
      <c r="AR30" s="120" t="str">
        <f t="shared" ca="1" si="20"/>
        <v xml:space="preserve">- </v>
      </c>
      <c r="AU30" s="116">
        <f t="shared" ca="1" si="21"/>
        <v>46013</v>
      </c>
      <c r="AV30" s="117"/>
      <c r="AW30" s="118"/>
      <c r="AX30" s="119"/>
      <c r="AY30" s="120" t="str">
        <f t="shared" ca="1" si="22"/>
        <v xml:space="preserve">- </v>
      </c>
      <c r="AZ30" s="121"/>
      <c r="BA30" s="120" t="str">
        <f t="shared" ca="1" si="23"/>
        <v xml:space="preserve">- </v>
      </c>
      <c r="BB30" s="102"/>
      <c r="BC30" s="102"/>
      <c r="BD30" s="116">
        <f t="shared" ca="1" si="9"/>
        <v>46013</v>
      </c>
      <c r="BE30" s="117"/>
      <c r="BF30" s="118"/>
      <c r="BG30" s="119"/>
      <c r="BH30" s="120" t="str">
        <f t="shared" ca="1" si="24"/>
        <v xml:space="preserve">- </v>
      </c>
      <c r="BI30" s="121"/>
      <c r="BJ30" s="120" t="str">
        <f t="shared" ca="1" si="25"/>
        <v xml:space="preserve">- </v>
      </c>
      <c r="BM30" s="116">
        <f t="shared" ca="1" si="26"/>
        <v>46013</v>
      </c>
      <c r="BN30" s="117"/>
      <c r="BO30" s="118"/>
      <c r="BP30" s="119"/>
      <c r="BQ30" s="120" t="str">
        <f t="shared" ca="1" si="27"/>
        <v xml:space="preserve">- </v>
      </c>
      <c r="BR30" s="121"/>
      <c r="BS30" s="120" t="str">
        <f t="shared" ca="1" si="28"/>
        <v xml:space="preserve">- </v>
      </c>
      <c r="BT30" s="102"/>
      <c r="BU30" s="102"/>
      <c r="BV30" s="116">
        <f t="shared" ca="1" si="10"/>
        <v>46013</v>
      </c>
      <c r="BW30" s="117"/>
      <c r="BX30" s="118"/>
      <c r="BY30" s="119"/>
      <c r="BZ30" s="120" t="str">
        <f t="shared" ca="1" si="29"/>
        <v xml:space="preserve">- </v>
      </c>
      <c r="CA30" s="121"/>
      <c r="CB30" s="120" t="str">
        <f t="shared" ca="1" si="30"/>
        <v xml:space="preserve">- </v>
      </c>
      <c r="CE30" s="116">
        <f t="shared" ca="1" si="31"/>
        <v>46013</v>
      </c>
      <c r="CF30" s="117"/>
      <c r="CG30" s="118"/>
      <c r="CH30" s="119"/>
      <c r="CI30" s="120" t="str">
        <f t="shared" ca="1" si="32"/>
        <v xml:space="preserve">- </v>
      </c>
      <c r="CJ30" s="121"/>
      <c r="CK30" s="120" t="str">
        <f t="shared" ca="1" si="33"/>
        <v xml:space="preserve">- </v>
      </c>
      <c r="CL30" s="102"/>
      <c r="CM30" s="102"/>
      <c r="CN30" s="116">
        <f t="shared" ca="1" si="11"/>
        <v>46013</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46014</v>
      </c>
      <c r="C31" s="59" t="str">
        <f t="shared" ca="1" si="12"/>
        <v>-</v>
      </c>
      <c r="D31" s="60" t="str">
        <f t="shared" ca="1" si="0"/>
        <v>-</v>
      </c>
      <c r="E31" s="61" t="str">
        <f t="shared" ca="1" si="0"/>
        <v>-</v>
      </c>
      <c r="F31" s="62" t="str">
        <f t="shared" ca="1" si="37"/>
        <v>-</v>
      </c>
      <c r="G31" s="62" t="str">
        <f t="shared" ca="1" si="1"/>
        <v>-</v>
      </c>
      <c r="H31" s="63" t="str">
        <f t="shared" ca="1" si="38"/>
        <v>-</v>
      </c>
      <c r="K31" s="78">
        <f t="shared" ca="1" si="2"/>
        <v>46014</v>
      </c>
      <c r="L31" s="88"/>
      <c r="M31" s="89"/>
      <c r="N31" s="89"/>
      <c r="O31" s="90" t="str">
        <f t="shared" ca="1" si="13"/>
        <v>-</v>
      </c>
      <c r="P31" s="88"/>
      <c r="Q31" s="91" t="str">
        <f t="shared" ca="1" si="3"/>
        <v>-</v>
      </c>
      <c r="T31" s="78">
        <f t="shared" ca="1" si="4"/>
        <v>46014</v>
      </c>
      <c r="U31" s="90" t="str">
        <f t="shared" ca="1" si="14"/>
        <v>-</v>
      </c>
      <c r="V31" s="141" t="str">
        <f t="shared" ca="1" si="5"/>
        <v>-</v>
      </c>
      <c r="W31" s="141" t="str">
        <f t="shared" ca="1" si="5"/>
        <v>-</v>
      </c>
      <c r="X31" s="90" t="str">
        <f t="shared" ca="1" si="15"/>
        <v>-</v>
      </c>
      <c r="Y31" s="90" t="str">
        <f t="shared" ca="1" si="6"/>
        <v>-</v>
      </c>
      <c r="Z31" s="91" t="str">
        <f t="shared" ca="1" si="7"/>
        <v>-</v>
      </c>
      <c r="AC31" s="122">
        <f t="shared" ca="1" si="16"/>
        <v>46014</v>
      </c>
      <c r="AD31" s="123"/>
      <c r="AE31" s="124"/>
      <c r="AF31" s="125"/>
      <c r="AG31" s="115" t="str">
        <f t="shared" ca="1" si="17"/>
        <v xml:space="preserve">- </v>
      </c>
      <c r="AH31" s="126"/>
      <c r="AI31" s="115" t="str">
        <f t="shared" ca="1" si="18"/>
        <v xml:space="preserve">- </v>
      </c>
      <c r="AJ31" s="102"/>
      <c r="AK31" s="102"/>
      <c r="AL31" s="122">
        <f t="shared" ca="1" si="8"/>
        <v>46014</v>
      </c>
      <c r="AM31" s="123"/>
      <c r="AN31" s="124"/>
      <c r="AO31" s="125"/>
      <c r="AP31" s="115" t="str">
        <f t="shared" ca="1" si="19"/>
        <v xml:space="preserve">- </v>
      </c>
      <c r="AQ31" s="126"/>
      <c r="AR31" s="115" t="str">
        <f t="shared" ca="1" si="20"/>
        <v xml:space="preserve">- </v>
      </c>
      <c r="AU31" s="122">
        <f t="shared" ca="1" si="21"/>
        <v>46014</v>
      </c>
      <c r="AV31" s="123"/>
      <c r="AW31" s="124"/>
      <c r="AX31" s="125"/>
      <c r="AY31" s="115" t="str">
        <f t="shared" ca="1" si="22"/>
        <v xml:space="preserve">- </v>
      </c>
      <c r="AZ31" s="126"/>
      <c r="BA31" s="115" t="str">
        <f t="shared" ca="1" si="23"/>
        <v xml:space="preserve">- </v>
      </c>
      <c r="BB31" s="102"/>
      <c r="BC31" s="102"/>
      <c r="BD31" s="122">
        <f t="shared" ca="1" si="9"/>
        <v>46014</v>
      </c>
      <c r="BE31" s="123"/>
      <c r="BF31" s="124"/>
      <c r="BG31" s="125"/>
      <c r="BH31" s="115" t="str">
        <f t="shared" ca="1" si="24"/>
        <v xml:space="preserve">- </v>
      </c>
      <c r="BI31" s="126"/>
      <c r="BJ31" s="115" t="str">
        <f t="shared" ca="1" si="25"/>
        <v xml:space="preserve">- </v>
      </c>
      <c r="BM31" s="122">
        <f t="shared" ca="1" si="26"/>
        <v>46014</v>
      </c>
      <c r="BN31" s="123"/>
      <c r="BO31" s="124"/>
      <c r="BP31" s="125"/>
      <c r="BQ31" s="115" t="str">
        <f t="shared" ca="1" si="27"/>
        <v xml:space="preserve">- </v>
      </c>
      <c r="BR31" s="126"/>
      <c r="BS31" s="115" t="str">
        <f t="shared" ca="1" si="28"/>
        <v xml:space="preserve">- </v>
      </c>
      <c r="BT31" s="102"/>
      <c r="BU31" s="102"/>
      <c r="BV31" s="122">
        <f t="shared" ca="1" si="10"/>
        <v>46014</v>
      </c>
      <c r="BW31" s="123"/>
      <c r="BX31" s="124"/>
      <c r="BY31" s="125"/>
      <c r="BZ31" s="115" t="str">
        <f t="shared" ca="1" si="29"/>
        <v xml:space="preserve">- </v>
      </c>
      <c r="CA31" s="126"/>
      <c r="CB31" s="115" t="str">
        <f t="shared" ca="1" si="30"/>
        <v xml:space="preserve">- </v>
      </c>
      <c r="CE31" s="122">
        <f t="shared" ca="1" si="31"/>
        <v>46014</v>
      </c>
      <c r="CF31" s="123"/>
      <c r="CG31" s="124"/>
      <c r="CH31" s="125"/>
      <c r="CI31" s="115" t="str">
        <f t="shared" ca="1" si="32"/>
        <v xml:space="preserve">- </v>
      </c>
      <c r="CJ31" s="126"/>
      <c r="CK31" s="115" t="str">
        <f t="shared" ca="1" si="33"/>
        <v xml:space="preserve">- </v>
      </c>
      <c r="CL31" s="102"/>
      <c r="CM31" s="102"/>
      <c r="CN31" s="122">
        <f t="shared" ca="1" si="11"/>
        <v>46014</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46015</v>
      </c>
      <c r="C32" s="59" t="str">
        <f t="shared" ca="1" si="12"/>
        <v>-</v>
      </c>
      <c r="D32" s="60" t="str">
        <f t="shared" ca="1" si="0"/>
        <v>-</v>
      </c>
      <c r="E32" s="61" t="str">
        <f t="shared" ca="1" si="0"/>
        <v>-</v>
      </c>
      <c r="F32" s="62" t="str">
        <f t="shared" ca="1" si="37"/>
        <v>-</v>
      </c>
      <c r="G32" s="62" t="str">
        <f t="shared" ca="1" si="1"/>
        <v>-</v>
      </c>
      <c r="H32" s="63" t="str">
        <f t="shared" ca="1" si="38"/>
        <v>-</v>
      </c>
      <c r="K32" s="77">
        <f t="shared" ca="1" si="2"/>
        <v>46015</v>
      </c>
      <c r="L32" s="84"/>
      <c r="M32" s="85"/>
      <c r="N32" s="85"/>
      <c r="O32" s="86" t="str">
        <f t="shared" ca="1" si="13"/>
        <v>-</v>
      </c>
      <c r="P32" s="84"/>
      <c r="Q32" s="87" t="str">
        <f t="shared" ca="1" si="3"/>
        <v>-</v>
      </c>
      <c r="T32" s="77">
        <f t="shared" ca="1" si="4"/>
        <v>46015</v>
      </c>
      <c r="U32" s="86" t="str">
        <f t="shared" ca="1" si="14"/>
        <v>-</v>
      </c>
      <c r="V32" s="140" t="str">
        <f t="shared" ca="1" si="5"/>
        <v>-</v>
      </c>
      <c r="W32" s="140" t="str">
        <f t="shared" ca="1" si="5"/>
        <v>-</v>
      </c>
      <c r="X32" s="86" t="str">
        <f t="shared" ca="1" si="15"/>
        <v>-</v>
      </c>
      <c r="Y32" s="86" t="str">
        <f t="shared" ca="1" si="6"/>
        <v>-</v>
      </c>
      <c r="Z32" s="87" t="str">
        <f t="shared" ca="1" si="7"/>
        <v>-</v>
      </c>
      <c r="AC32" s="116">
        <f t="shared" ca="1" si="16"/>
        <v>46015</v>
      </c>
      <c r="AD32" s="117"/>
      <c r="AE32" s="118"/>
      <c r="AF32" s="119"/>
      <c r="AG32" s="120" t="str">
        <f t="shared" ca="1" si="17"/>
        <v xml:space="preserve">- </v>
      </c>
      <c r="AH32" s="121"/>
      <c r="AI32" s="120" t="str">
        <f t="shared" ca="1" si="18"/>
        <v xml:space="preserve">- </v>
      </c>
      <c r="AJ32" s="102"/>
      <c r="AK32" s="102"/>
      <c r="AL32" s="116">
        <f t="shared" ca="1" si="8"/>
        <v>46015</v>
      </c>
      <c r="AM32" s="117"/>
      <c r="AN32" s="118"/>
      <c r="AO32" s="119"/>
      <c r="AP32" s="120" t="str">
        <f t="shared" ca="1" si="19"/>
        <v xml:space="preserve">- </v>
      </c>
      <c r="AQ32" s="121"/>
      <c r="AR32" s="120" t="str">
        <f t="shared" ca="1" si="20"/>
        <v xml:space="preserve">- </v>
      </c>
      <c r="AU32" s="116">
        <f t="shared" ca="1" si="21"/>
        <v>46015</v>
      </c>
      <c r="AV32" s="117"/>
      <c r="AW32" s="118"/>
      <c r="AX32" s="119"/>
      <c r="AY32" s="120" t="str">
        <f t="shared" ca="1" si="22"/>
        <v xml:space="preserve">- </v>
      </c>
      <c r="AZ32" s="121"/>
      <c r="BA32" s="120" t="str">
        <f t="shared" ca="1" si="23"/>
        <v xml:space="preserve">- </v>
      </c>
      <c r="BB32" s="102"/>
      <c r="BC32" s="102"/>
      <c r="BD32" s="116">
        <f t="shared" ca="1" si="9"/>
        <v>46015</v>
      </c>
      <c r="BE32" s="117"/>
      <c r="BF32" s="118"/>
      <c r="BG32" s="119"/>
      <c r="BH32" s="120" t="str">
        <f t="shared" ca="1" si="24"/>
        <v xml:space="preserve">- </v>
      </c>
      <c r="BI32" s="121"/>
      <c r="BJ32" s="120" t="str">
        <f t="shared" ca="1" si="25"/>
        <v xml:space="preserve">- </v>
      </c>
      <c r="BM32" s="116">
        <f t="shared" ca="1" si="26"/>
        <v>46015</v>
      </c>
      <c r="BN32" s="117"/>
      <c r="BO32" s="118"/>
      <c r="BP32" s="119"/>
      <c r="BQ32" s="120" t="str">
        <f t="shared" ca="1" si="27"/>
        <v xml:space="preserve">- </v>
      </c>
      <c r="BR32" s="121"/>
      <c r="BS32" s="120" t="str">
        <f t="shared" ca="1" si="28"/>
        <v xml:space="preserve">- </v>
      </c>
      <c r="BT32" s="102"/>
      <c r="BU32" s="102"/>
      <c r="BV32" s="116">
        <f t="shared" ca="1" si="10"/>
        <v>46015</v>
      </c>
      <c r="BW32" s="117"/>
      <c r="BX32" s="118"/>
      <c r="BY32" s="119"/>
      <c r="BZ32" s="120" t="str">
        <f t="shared" ca="1" si="29"/>
        <v xml:space="preserve">- </v>
      </c>
      <c r="CA32" s="121"/>
      <c r="CB32" s="120" t="str">
        <f t="shared" ca="1" si="30"/>
        <v xml:space="preserve">- </v>
      </c>
      <c r="CE32" s="116">
        <f t="shared" ca="1" si="31"/>
        <v>46015</v>
      </c>
      <c r="CF32" s="117"/>
      <c r="CG32" s="118"/>
      <c r="CH32" s="119"/>
      <c r="CI32" s="120" t="str">
        <f t="shared" ca="1" si="32"/>
        <v xml:space="preserve">- </v>
      </c>
      <c r="CJ32" s="121"/>
      <c r="CK32" s="120" t="str">
        <f t="shared" ca="1" si="33"/>
        <v xml:space="preserve">- </v>
      </c>
      <c r="CL32" s="102"/>
      <c r="CM32" s="102"/>
      <c r="CN32" s="116">
        <f t="shared" ca="1" si="11"/>
        <v>46015</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46016</v>
      </c>
      <c r="C33" s="59" t="str">
        <f t="shared" ca="1" si="12"/>
        <v>-</v>
      </c>
      <c r="D33" s="60" t="str">
        <f t="shared" ca="1" si="0"/>
        <v>-</v>
      </c>
      <c r="E33" s="61" t="str">
        <f t="shared" ca="1" si="0"/>
        <v>-</v>
      </c>
      <c r="F33" s="62" t="str">
        <f t="shared" ca="1" si="37"/>
        <v>-</v>
      </c>
      <c r="G33" s="62" t="str">
        <f t="shared" ca="1" si="1"/>
        <v>-</v>
      </c>
      <c r="H33" s="63" t="str">
        <f t="shared" ca="1" si="38"/>
        <v>-</v>
      </c>
      <c r="K33" s="78">
        <f t="shared" ca="1" si="2"/>
        <v>46016</v>
      </c>
      <c r="L33" s="88"/>
      <c r="M33" s="89"/>
      <c r="N33" s="89"/>
      <c r="O33" s="90" t="str">
        <f t="shared" ca="1" si="13"/>
        <v>-</v>
      </c>
      <c r="P33" s="88"/>
      <c r="Q33" s="91" t="str">
        <f t="shared" ca="1" si="3"/>
        <v>-</v>
      </c>
      <c r="T33" s="78">
        <f t="shared" ca="1" si="4"/>
        <v>46016</v>
      </c>
      <c r="U33" s="90" t="str">
        <f t="shared" ca="1" si="14"/>
        <v>-</v>
      </c>
      <c r="V33" s="141" t="str">
        <f t="shared" ca="1" si="5"/>
        <v>-</v>
      </c>
      <c r="W33" s="141" t="str">
        <f t="shared" ca="1" si="5"/>
        <v>-</v>
      </c>
      <c r="X33" s="90" t="str">
        <f t="shared" ca="1" si="15"/>
        <v>-</v>
      </c>
      <c r="Y33" s="90" t="str">
        <f t="shared" ca="1" si="6"/>
        <v>-</v>
      </c>
      <c r="Z33" s="91" t="str">
        <f t="shared" ca="1" si="7"/>
        <v>-</v>
      </c>
      <c r="AC33" s="122">
        <f t="shared" ca="1" si="16"/>
        <v>46016</v>
      </c>
      <c r="AD33" s="123"/>
      <c r="AE33" s="124"/>
      <c r="AF33" s="125"/>
      <c r="AG33" s="115" t="str">
        <f t="shared" ca="1" si="17"/>
        <v xml:space="preserve">- </v>
      </c>
      <c r="AH33" s="126"/>
      <c r="AI33" s="115" t="str">
        <f t="shared" ca="1" si="18"/>
        <v xml:space="preserve">- </v>
      </c>
      <c r="AJ33" s="102"/>
      <c r="AK33" s="102"/>
      <c r="AL33" s="122">
        <f t="shared" ca="1" si="8"/>
        <v>46016</v>
      </c>
      <c r="AM33" s="123"/>
      <c r="AN33" s="124"/>
      <c r="AO33" s="125"/>
      <c r="AP33" s="115" t="str">
        <f t="shared" ca="1" si="19"/>
        <v xml:space="preserve">- </v>
      </c>
      <c r="AQ33" s="126"/>
      <c r="AR33" s="115" t="str">
        <f t="shared" ca="1" si="20"/>
        <v xml:space="preserve">- </v>
      </c>
      <c r="AU33" s="122">
        <f t="shared" ca="1" si="21"/>
        <v>46016</v>
      </c>
      <c r="AV33" s="123"/>
      <c r="AW33" s="124"/>
      <c r="AX33" s="125"/>
      <c r="AY33" s="115" t="str">
        <f t="shared" ca="1" si="22"/>
        <v xml:space="preserve">- </v>
      </c>
      <c r="AZ33" s="126"/>
      <c r="BA33" s="115" t="str">
        <f t="shared" ca="1" si="23"/>
        <v xml:space="preserve">- </v>
      </c>
      <c r="BB33" s="102"/>
      <c r="BC33" s="102"/>
      <c r="BD33" s="122">
        <f t="shared" ca="1" si="9"/>
        <v>46016</v>
      </c>
      <c r="BE33" s="123"/>
      <c r="BF33" s="124"/>
      <c r="BG33" s="125"/>
      <c r="BH33" s="115" t="str">
        <f t="shared" ca="1" si="24"/>
        <v xml:space="preserve">- </v>
      </c>
      <c r="BI33" s="126"/>
      <c r="BJ33" s="115" t="str">
        <f t="shared" ca="1" si="25"/>
        <v xml:space="preserve">- </v>
      </c>
      <c r="BM33" s="122">
        <f t="shared" ca="1" si="26"/>
        <v>46016</v>
      </c>
      <c r="BN33" s="123"/>
      <c r="BO33" s="124"/>
      <c r="BP33" s="125"/>
      <c r="BQ33" s="115" t="str">
        <f t="shared" ca="1" si="27"/>
        <v xml:space="preserve">- </v>
      </c>
      <c r="BR33" s="126"/>
      <c r="BS33" s="115" t="str">
        <f t="shared" ca="1" si="28"/>
        <v xml:space="preserve">- </v>
      </c>
      <c r="BT33" s="102"/>
      <c r="BU33" s="102"/>
      <c r="BV33" s="122">
        <f t="shared" ca="1" si="10"/>
        <v>46016</v>
      </c>
      <c r="BW33" s="123"/>
      <c r="BX33" s="124"/>
      <c r="BY33" s="125"/>
      <c r="BZ33" s="115" t="str">
        <f t="shared" ca="1" si="29"/>
        <v xml:space="preserve">- </v>
      </c>
      <c r="CA33" s="126"/>
      <c r="CB33" s="115" t="str">
        <f t="shared" ca="1" si="30"/>
        <v xml:space="preserve">- </v>
      </c>
      <c r="CE33" s="122">
        <f t="shared" ca="1" si="31"/>
        <v>46016</v>
      </c>
      <c r="CF33" s="123"/>
      <c r="CG33" s="124"/>
      <c r="CH33" s="125"/>
      <c r="CI33" s="115" t="str">
        <f t="shared" ca="1" si="32"/>
        <v xml:space="preserve">- </v>
      </c>
      <c r="CJ33" s="126"/>
      <c r="CK33" s="115" t="str">
        <f t="shared" ca="1" si="33"/>
        <v xml:space="preserve">- </v>
      </c>
      <c r="CL33" s="102"/>
      <c r="CM33" s="102"/>
      <c r="CN33" s="122">
        <f t="shared" ca="1" si="11"/>
        <v>46016</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46017</v>
      </c>
      <c r="C34" s="59" t="str">
        <f t="shared" ca="1" si="12"/>
        <v>-</v>
      </c>
      <c r="D34" s="60" t="str">
        <f t="shared" ca="1" si="0"/>
        <v>-</v>
      </c>
      <c r="E34" s="61" t="str">
        <f t="shared" ca="1" si="0"/>
        <v>-</v>
      </c>
      <c r="F34" s="62" t="str">
        <f t="shared" ca="1" si="37"/>
        <v>-</v>
      </c>
      <c r="G34" s="62" t="str">
        <f t="shared" ca="1" si="1"/>
        <v>-</v>
      </c>
      <c r="H34" s="63" t="str">
        <f t="shared" ca="1" si="38"/>
        <v>-</v>
      </c>
      <c r="K34" s="77">
        <f t="shared" ca="1" si="2"/>
        <v>46017</v>
      </c>
      <c r="L34" s="84"/>
      <c r="M34" s="85"/>
      <c r="N34" s="85"/>
      <c r="O34" s="86" t="str">
        <f t="shared" ca="1" si="13"/>
        <v>-</v>
      </c>
      <c r="P34" s="84"/>
      <c r="Q34" s="87" t="str">
        <f t="shared" ca="1" si="3"/>
        <v>-</v>
      </c>
      <c r="T34" s="77">
        <f t="shared" ca="1" si="4"/>
        <v>46017</v>
      </c>
      <c r="U34" s="86" t="str">
        <f t="shared" ca="1" si="14"/>
        <v>-</v>
      </c>
      <c r="V34" s="140" t="str">
        <f t="shared" ca="1" si="5"/>
        <v>-</v>
      </c>
      <c r="W34" s="140" t="str">
        <f t="shared" ca="1" si="5"/>
        <v>-</v>
      </c>
      <c r="X34" s="86" t="str">
        <f t="shared" ca="1" si="15"/>
        <v>-</v>
      </c>
      <c r="Y34" s="86" t="str">
        <f t="shared" ca="1" si="6"/>
        <v>-</v>
      </c>
      <c r="Z34" s="87" t="str">
        <f t="shared" ca="1" si="7"/>
        <v>-</v>
      </c>
      <c r="AC34" s="116">
        <f t="shared" ca="1" si="16"/>
        <v>46017</v>
      </c>
      <c r="AD34" s="117"/>
      <c r="AE34" s="118"/>
      <c r="AF34" s="119"/>
      <c r="AG34" s="120" t="str">
        <f t="shared" ca="1" si="17"/>
        <v xml:space="preserve">- </v>
      </c>
      <c r="AH34" s="121"/>
      <c r="AI34" s="120" t="str">
        <f t="shared" ca="1" si="18"/>
        <v xml:space="preserve">- </v>
      </c>
      <c r="AJ34" s="102"/>
      <c r="AK34" s="102"/>
      <c r="AL34" s="116">
        <f t="shared" ca="1" si="8"/>
        <v>46017</v>
      </c>
      <c r="AM34" s="117"/>
      <c r="AN34" s="118"/>
      <c r="AO34" s="119"/>
      <c r="AP34" s="120" t="str">
        <f t="shared" ca="1" si="19"/>
        <v xml:space="preserve">- </v>
      </c>
      <c r="AQ34" s="121"/>
      <c r="AR34" s="120" t="str">
        <f t="shared" ca="1" si="20"/>
        <v xml:space="preserve">- </v>
      </c>
      <c r="AU34" s="116">
        <f t="shared" ca="1" si="21"/>
        <v>46017</v>
      </c>
      <c r="AV34" s="117"/>
      <c r="AW34" s="118"/>
      <c r="AX34" s="119"/>
      <c r="AY34" s="120" t="str">
        <f t="shared" ca="1" si="22"/>
        <v xml:space="preserve">- </v>
      </c>
      <c r="AZ34" s="121"/>
      <c r="BA34" s="120" t="str">
        <f t="shared" ca="1" si="23"/>
        <v xml:space="preserve">- </v>
      </c>
      <c r="BB34" s="102"/>
      <c r="BC34" s="102"/>
      <c r="BD34" s="116">
        <f t="shared" ca="1" si="9"/>
        <v>46017</v>
      </c>
      <c r="BE34" s="117"/>
      <c r="BF34" s="118"/>
      <c r="BG34" s="119"/>
      <c r="BH34" s="120" t="str">
        <f t="shared" ca="1" si="24"/>
        <v xml:space="preserve">- </v>
      </c>
      <c r="BI34" s="121"/>
      <c r="BJ34" s="120" t="str">
        <f t="shared" ca="1" si="25"/>
        <v xml:space="preserve">- </v>
      </c>
      <c r="BM34" s="116">
        <f t="shared" ca="1" si="26"/>
        <v>46017</v>
      </c>
      <c r="BN34" s="117"/>
      <c r="BO34" s="118"/>
      <c r="BP34" s="119"/>
      <c r="BQ34" s="120" t="str">
        <f t="shared" ca="1" si="27"/>
        <v xml:space="preserve">- </v>
      </c>
      <c r="BR34" s="121"/>
      <c r="BS34" s="120" t="str">
        <f t="shared" ca="1" si="28"/>
        <v xml:space="preserve">- </v>
      </c>
      <c r="BT34" s="102"/>
      <c r="BU34" s="102"/>
      <c r="BV34" s="116">
        <f t="shared" ca="1" si="10"/>
        <v>46017</v>
      </c>
      <c r="BW34" s="117"/>
      <c r="BX34" s="118"/>
      <c r="BY34" s="119"/>
      <c r="BZ34" s="120" t="str">
        <f t="shared" ca="1" si="29"/>
        <v xml:space="preserve">- </v>
      </c>
      <c r="CA34" s="121"/>
      <c r="CB34" s="120" t="str">
        <f t="shared" ca="1" si="30"/>
        <v xml:space="preserve">- </v>
      </c>
      <c r="CE34" s="116">
        <f t="shared" ca="1" si="31"/>
        <v>46017</v>
      </c>
      <c r="CF34" s="117"/>
      <c r="CG34" s="118"/>
      <c r="CH34" s="119"/>
      <c r="CI34" s="120" t="str">
        <f t="shared" ca="1" si="32"/>
        <v xml:space="preserve">- </v>
      </c>
      <c r="CJ34" s="121"/>
      <c r="CK34" s="120" t="str">
        <f t="shared" ca="1" si="33"/>
        <v xml:space="preserve">- </v>
      </c>
      <c r="CL34" s="102"/>
      <c r="CM34" s="102"/>
      <c r="CN34" s="116">
        <f t="shared" ca="1" si="11"/>
        <v>46017</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46018</v>
      </c>
      <c r="C35" s="59" t="str">
        <f t="shared" ca="1" si="12"/>
        <v>-</v>
      </c>
      <c r="D35" s="60" t="str">
        <f t="shared" ca="1" si="0"/>
        <v>-</v>
      </c>
      <c r="E35" s="61" t="str">
        <f t="shared" ca="1" si="0"/>
        <v>-</v>
      </c>
      <c r="F35" s="62" t="str">
        <f t="shared" ca="1" si="37"/>
        <v>-</v>
      </c>
      <c r="G35" s="62" t="str">
        <f t="shared" ca="1" si="1"/>
        <v>-</v>
      </c>
      <c r="H35" s="63" t="str">
        <f t="shared" ca="1" si="38"/>
        <v>-</v>
      </c>
      <c r="K35" s="78">
        <f t="shared" ca="1" si="2"/>
        <v>46018</v>
      </c>
      <c r="L35" s="88"/>
      <c r="M35" s="89"/>
      <c r="N35" s="89"/>
      <c r="O35" s="90" t="str">
        <f t="shared" ca="1" si="13"/>
        <v>-</v>
      </c>
      <c r="P35" s="88"/>
      <c r="Q35" s="91" t="str">
        <f t="shared" ca="1" si="3"/>
        <v>-</v>
      </c>
      <c r="T35" s="78">
        <f t="shared" ca="1" si="4"/>
        <v>46018</v>
      </c>
      <c r="U35" s="90" t="str">
        <f t="shared" ca="1" si="14"/>
        <v>-</v>
      </c>
      <c r="V35" s="141" t="str">
        <f t="shared" ca="1" si="5"/>
        <v>-</v>
      </c>
      <c r="W35" s="141" t="str">
        <f t="shared" ca="1" si="5"/>
        <v>-</v>
      </c>
      <c r="X35" s="90" t="str">
        <f t="shared" ca="1" si="15"/>
        <v>-</v>
      </c>
      <c r="Y35" s="90" t="str">
        <f t="shared" ca="1" si="6"/>
        <v>-</v>
      </c>
      <c r="Z35" s="91" t="str">
        <f t="shared" ca="1" si="7"/>
        <v>-</v>
      </c>
      <c r="AC35" s="122">
        <f t="shared" ca="1" si="16"/>
        <v>46018</v>
      </c>
      <c r="AD35" s="123"/>
      <c r="AE35" s="124"/>
      <c r="AF35" s="125"/>
      <c r="AG35" s="115" t="str">
        <f t="shared" ca="1" si="17"/>
        <v xml:space="preserve">- </v>
      </c>
      <c r="AH35" s="126"/>
      <c r="AI35" s="115" t="str">
        <f t="shared" ca="1" si="18"/>
        <v xml:space="preserve">- </v>
      </c>
      <c r="AJ35" s="102"/>
      <c r="AK35" s="102"/>
      <c r="AL35" s="122">
        <f t="shared" ca="1" si="8"/>
        <v>46018</v>
      </c>
      <c r="AM35" s="123"/>
      <c r="AN35" s="124"/>
      <c r="AO35" s="125"/>
      <c r="AP35" s="115" t="str">
        <f t="shared" ca="1" si="19"/>
        <v xml:space="preserve">- </v>
      </c>
      <c r="AQ35" s="126"/>
      <c r="AR35" s="115" t="str">
        <f t="shared" ca="1" si="20"/>
        <v xml:space="preserve">- </v>
      </c>
      <c r="AU35" s="122">
        <f t="shared" ca="1" si="21"/>
        <v>46018</v>
      </c>
      <c r="AV35" s="123"/>
      <c r="AW35" s="124"/>
      <c r="AX35" s="125"/>
      <c r="AY35" s="115" t="str">
        <f t="shared" ca="1" si="22"/>
        <v xml:space="preserve">- </v>
      </c>
      <c r="AZ35" s="126"/>
      <c r="BA35" s="115" t="str">
        <f t="shared" ca="1" si="23"/>
        <v xml:space="preserve">- </v>
      </c>
      <c r="BB35" s="102"/>
      <c r="BC35" s="102"/>
      <c r="BD35" s="122">
        <f t="shared" ca="1" si="9"/>
        <v>46018</v>
      </c>
      <c r="BE35" s="123"/>
      <c r="BF35" s="124"/>
      <c r="BG35" s="125"/>
      <c r="BH35" s="115" t="str">
        <f t="shared" ca="1" si="24"/>
        <v xml:space="preserve">- </v>
      </c>
      <c r="BI35" s="126"/>
      <c r="BJ35" s="115" t="str">
        <f t="shared" ca="1" si="25"/>
        <v xml:space="preserve">- </v>
      </c>
      <c r="BM35" s="122">
        <f t="shared" ca="1" si="26"/>
        <v>46018</v>
      </c>
      <c r="BN35" s="123"/>
      <c r="BO35" s="124"/>
      <c r="BP35" s="125"/>
      <c r="BQ35" s="115" t="str">
        <f t="shared" ca="1" si="27"/>
        <v xml:space="preserve">- </v>
      </c>
      <c r="BR35" s="126"/>
      <c r="BS35" s="115" t="str">
        <f t="shared" ca="1" si="28"/>
        <v xml:space="preserve">- </v>
      </c>
      <c r="BT35" s="102"/>
      <c r="BU35" s="102"/>
      <c r="BV35" s="122">
        <f t="shared" ca="1" si="10"/>
        <v>46018</v>
      </c>
      <c r="BW35" s="123"/>
      <c r="BX35" s="124"/>
      <c r="BY35" s="125"/>
      <c r="BZ35" s="115" t="str">
        <f t="shared" ca="1" si="29"/>
        <v xml:space="preserve">- </v>
      </c>
      <c r="CA35" s="126"/>
      <c r="CB35" s="115" t="str">
        <f t="shared" ca="1" si="30"/>
        <v xml:space="preserve">- </v>
      </c>
      <c r="CE35" s="122">
        <f t="shared" ca="1" si="31"/>
        <v>46018</v>
      </c>
      <c r="CF35" s="123"/>
      <c r="CG35" s="124"/>
      <c r="CH35" s="125"/>
      <c r="CI35" s="115" t="str">
        <f t="shared" ca="1" si="32"/>
        <v xml:space="preserve">- </v>
      </c>
      <c r="CJ35" s="126"/>
      <c r="CK35" s="115" t="str">
        <f t="shared" ca="1" si="33"/>
        <v xml:space="preserve">- </v>
      </c>
      <c r="CL35" s="102"/>
      <c r="CM35" s="102"/>
      <c r="CN35" s="122">
        <f t="shared" ca="1" si="11"/>
        <v>46018</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46019</v>
      </c>
      <c r="C36" s="59" t="str">
        <f t="shared" ca="1" si="12"/>
        <v>-</v>
      </c>
      <c r="D36" s="60" t="str">
        <f t="shared" ca="1" si="0"/>
        <v>-</v>
      </c>
      <c r="E36" s="61" t="str">
        <f t="shared" ca="1" si="0"/>
        <v>-</v>
      </c>
      <c r="F36" s="62" t="str">
        <f t="shared" ca="1" si="37"/>
        <v>-</v>
      </c>
      <c r="G36" s="62" t="str">
        <f t="shared" ca="1" si="1"/>
        <v>-</v>
      </c>
      <c r="H36" s="63" t="str">
        <f t="shared" ca="1" si="38"/>
        <v>-</v>
      </c>
      <c r="K36" s="77">
        <f t="shared" ca="1" si="2"/>
        <v>46019</v>
      </c>
      <c r="L36" s="84"/>
      <c r="M36" s="85"/>
      <c r="N36" s="85"/>
      <c r="O36" s="86" t="str">
        <f t="shared" ca="1" si="13"/>
        <v>-</v>
      </c>
      <c r="P36" s="84"/>
      <c r="Q36" s="87" t="str">
        <f t="shared" ca="1" si="3"/>
        <v>-</v>
      </c>
      <c r="T36" s="77">
        <f t="shared" ca="1" si="4"/>
        <v>46019</v>
      </c>
      <c r="U36" s="86" t="str">
        <f t="shared" ca="1" si="14"/>
        <v>-</v>
      </c>
      <c r="V36" s="140" t="str">
        <f t="shared" ca="1" si="5"/>
        <v>-</v>
      </c>
      <c r="W36" s="140" t="str">
        <f t="shared" ca="1" si="5"/>
        <v>-</v>
      </c>
      <c r="X36" s="86" t="str">
        <f t="shared" ca="1" si="15"/>
        <v>-</v>
      </c>
      <c r="Y36" s="86" t="str">
        <f t="shared" ca="1" si="6"/>
        <v>-</v>
      </c>
      <c r="Z36" s="87" t="str">
        <f t="shared" ca="1" si="7"/>
        <v>-</v>
      </c>
      <c r="AC36" s="116">
        <f t="shared" ca="1" si="16"/>
        <v>46019</v>
      </c>
      <c r="AD36" s="117"/>
      <c r="AE36" s="118"/>
      <c r="AF36" s="119"/>
      <c r="AG36" s="120" t="str">
        <f t="shared" ca="1" si="17"/>
        <v xml:space="preserve">- </v>
      </c>
      <c r="AH36" s="121"/>
      <c r="AI36" s="120" t="str">
        <f t="shared" ca="1" si="18"/>
        <v xml:space="preserve">- </v>
      </c>
      <c r="AJ36" s="102"/>
      <c r="AK36" s="102"/>
      <c r="AL36" s="116">
        <f t="shared" ca="1" si="8"/>
        <v>46019</v>
      </c>
      <c r="AM36" s="117"/>
      <c r="AN36" s="118"/>
      <c r="AO36" s="119"/>
      <c r="AP36" s="120" t="str">
        <f t="shared" ca="1" si="19"/>
        <v xml:space="preserve">- </v>
      </c>
      <c r="AQ36" s="121"/>
      <c r="AR36" s="120" t="str">
        <f t="shared" ca="1" si="20"/>
        <v xml:space="preserve">- </v>
      </c>
      <c r="AU36" s="116">
        <f t="shared" ca="1" si="21"/>
        <v>46019</v>
      </c>
      <c r="AV36" s="117"/>
      <c r="AW36" s="118"/>
      <c r="AX36" s="119"/>
      <c r="AY36" s="120" t="str">
        <f t="shared" ca="1" si="22"/>
        <v xml:space="preserve">- </v>
      </c>
      <c r="AZ36" s="121"/>
      <c r="BA36" s="120" t="str">
        <f t="shared" ca="1" si="23"/>
        <v xml:space="preserve">- </v>
      </c>
      <c r="BB36" s="102"/>
      <c r="BC36" s="102"/>
      <c r="BD36" s="116">
        <f t="shared" ca="1" si="9"/>
        <v>46019</v>
      </c>
      <c r="BE36" s="117"/>
      <c r="BF36" s="118"/>
      <c r="BG36" s="119"/>
      <c r="BH36" s="120" t="str">
        <f t="shared" ca="1" si="24"/>
        <v xml:space="preserve">- </v>
      </c>
      <c r="BI36" s="121"/>
      <c r="BJ36" s="120" t="str">
        <f t="shared" ca="1" si="25"/>
        <v xml:space="preserve">- </v>
      </c>
      <c r="BM36" s="116">
        <f t="shared" ca="1" si="26"/>
        <v>46019</v>
      </c>
      <c r="BN36" s="117"/>
      <c r="BO36" s="118"/>
      <c r="BP36" s="119"/>
      <c r="BQ36" s="120" t="str">
        <f t="shared" ca="1" si="27"/>
        <v xml:space="preserve">- </v>
      </c>
      <c r="BR36" s="121"/>
      <c r="BS36" s="120" t="str">
        <f t="shared" ca="1" si="28"/>
        <v xml:space="preserve">- </v>
      </c>
      <c r="BT36" s="102"/>
      <c r="BU36" s="102"/>
      <c r="BV36" s="116">
        <f t="shared" ca="1" si="10"/>
        <v>46019</v>
      </c>
      <c r="BW36" s="117"/>
      <c r="BX36" s="118"/>
      <c r="BY36" s="119"/>
      <c r="BZ36" s="120" t="str">
        <f t="shared" ca="1" si="29"/>
        <v xml:space="preserve">- </v>
      </c>
      <c r="CA36" s="121"/>
      <c r="CB36" s="120" t="str">
        <f t="shared" ca="1" si="30"/>
        <v xml:space="preserve">- </v>
      </c>
      <c r="CE36" s="116">
        <f t="shared" ca="1" si="31"/>
        <v>46019</v>
      </c>
      <c r="CF36" s="117"/>
      <c r="CG36" s="118"/>
      <c r="CH36" s="119"/>
      <c r="CI36" s="120" t="str">
        <f t="shared" ca="1" si="32"/>
        <v xml:space="preserve">- </v>
      </c>
      <c r="CJ36" s="121"/>
      <c r="CK36" s="120" t="str">
        <f t="shared" ca="1" si="33"/>
        <v xml:space="preserve">- </v>
      </c>
      <c r="CL36" s="102"/>
      <c r="CM36" s="102"/>
      <c r="CN36" s="116">
        <f t="shared" ca="1" si="11"/>
        <v>46019</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46020</v>
      </c>
      <c r="C37" s="59" t="str">
        <f t="shared" ca="1" si="12"/>
        <v>-</v>
      </c>
      <c r="D37" s="60" t="str">
        <f t="shared" ca="1" si="0"/>
        <v>-</v>
      </c>
      <c r="E37" s="61" t="str">
        <f t="shared" ca="1" si="0"/>
        <v>-</v>
      </c>
      <c r="F37" s="62" t="str">
        <f t="shared" ca="1" si="37"/>
        <v>-</v>
      </c>
      <c r="G37" s="62" t="str">
        <f t="shared" ca="1" si="1"/>
        <v>-</v>
      </c>
      <c r="H37" s="63" t="str">
        <f t="shared" ca="1" si="38"/>
        <v>-</v>
      </c>
      <c r="K37" s="78">
        <f t="shared" ca="1" si="2"/>
        <v>46020</v>
      </c>
      <c r="L37" s="88"/>
      <c r="M37" s="89"/>
      <c r="N37" s="89"/>
      <c r="O37" s="90" t="str">
        <f t="shared" ca="1" si="13"/>
        <v>-</v>
      </c>
      <c r="P37" s="88"/>
      <c r="Q37" s="91" t="str">
        <f t="shared" ca="1" si="3"/>
        <v>-</v>
      </c>
      <c r="T37" s="78">
        <f t="shared" ca="1" si="4"/>
        <v>46020</v>
      </c>
      <c r="U37" s="90" t="str">
        <f t="shared" ca="1" si="14"/>
        <v>-</v>
      </c>
      <c r="V37" s="141" t="str">
        <f t="shared" ca="1" si="5"/>
        <v>-</v>
      </c>
      <c r="W37" s="141" t="str">
        <f t="shared" ca="1" si="5"/>
        <v>-</v>
      </c>
      <c r="X37" s="90" t="str">
        <f t="shared" ca="1" si="15"/>
        <v>-</v>
      </c>
      <c r="Y37" s="90" t="str">
        <f t="shared" ca="1" si="6"/>
        <v>-</v>
      </c>
      <c r="Z37" s="91" t="str">
        <f t="shared" ca="1" si="7"/>
        <v>-</v>
      </c>
      <c r="AC37" s="122">
        <f t="shared" ca="1" si="16"/>
        <v>46020</v>
      </c>
      <c r="AD37" s="123"/>
      <c r="AE37" s="124"/>
      <c r="AF37" s="125"/>
      <c r="AG37" s="115" t="str">
        <f t="shared" ca="1" si="17"/>
        <v xml:space="preserve">- </v>
      </c>
      <c r="AH37" s="126"/>
      <c r="AI37" s="115" t="str">
        <f t="shared" ca="1" si="18"/>
        <v xml:space="preserve">- </v>
      </c>
      <c r="AJ37" s="102"/>
      <c r="AK37" s="102"/>
      <c r="AL37" s="122">
        <f t="shared" ca="1" si="8"/>
        <v>46020</v>
      </c>
      <c r="AM37" s="123"/>
      <c r="AN37" s="124"/>
      <c r="AO37" s="125"/>
      <c r="AP37" s="115" t="str">
        <f t="shared" ca="1" si="19"/>
        <v xml:space="preserve">- </v>
      </c>
      <c r="AQ37" s="126"/>
      <c r="AR37" s="115" t="str">
        <f t="shared" ca="1" si="20"/>
        <v xml:space="preserve">- </v>
      </c>
      <c r="AU37" s="122">
        <f t="shared" ca="1" si="21"/>
        <v>46020</v>
      </c>
      <c r="AV37" s="123"/>
      <c r="AW37" s="124"/>
      <c r="AX37" s="125"/>
      <c r="AY37" s="115" t="str">
        <f t="shared" ca="1" si="22"/>
        <v xml:space="preserve">- </v>
      </c>
      <c r="AZ37" s="126"/>
      <c r="BA37" s="115" t="str">
        <f t="shared" ca="1" si="23"/>
        <v xml:space="preserve">- </v>
      </c>
      <c r="BB37" s="102"/>
      <c r="BC37" s="102"/>
      <c r="BD37" s="122">
        <f t="shared" ca="1" si="9"/>
        <v>46020</v>
      </c>
      <c r="BE37" s="123"/>
      <c r="BF37" s="124"/>
      <c r="BG37" s="125"/>
      <c r="BH37" s="115" t="str">
        <f t="shared" ca="1" si="24"/>
        <v xml:space="preserve">- </v>
      </c>
      <c r="BI37" s="126"/>
      <c r="BJ37" s="115" t="str">
        <f t="shared" ca="1" si="25"/>
        <v xml:space="preserve">- </v>
      </c>
      <c r="BM37" s="122">
        <f t="shared" ca="1" si="26"/>
        <v>46020</v>
      </c>
      <c r="BN37" s="123"/>
      <c r="BO37" s="124"/>
      <c r="BP37" s="125"/>
      <c r="BQ37" s="115" t="str">
        <f t="shared" ca="1" si="27"/>
        <v xml:space="preserve">- </v>
      </c>
      <c r="BR37" s="126"/>
      <c r="BS37" s="115" t="str">
        <f t="shared" ca="1" si="28"/>
        <v xml:space="preserve">- </v>
      </c>
      <c r="BT37" s="102"/>
      <c r="BU37" s="102"/>
      <c r="BV37" s="122">
        <f t="shared" ca="1" si="10"/>
        <v>46020</v>
      </c>
      <c r="BW37" s="123"/>
      <c r="BX37" s="124"/>
      <c r="BY37" s="125"/>
      <c r="BZ37" s="115" t="str">
        <f t="shared" ca="1" si="29"/>
        <v xml:space="preserve">- </v>
      </c>
      <c r="CA37" s="126"/>
      <c r="CB37" s="115" t="str">
        <f t="shared" ca="1" si="30"/>
        <v xml:space="preserve">- </v>
      </c>
      <c r="CE37" s="122">
        <f t="shared" ca="1" si="31"/>
        <v>46020</v>
      </c>
      <c r="CF37" s="123"/>
      <c r="CG37" s="124"/>
      <c r="CH37" s="125"/>
      <c r="CI37" s="115" t="str">
        <f t="shared" ca="1" si="32"/>
        <v xml:space="preserve">- </v>
      </c>
      <c r="CJ37" s="126"/>
      <c r="CK37" s="115" t="str">
        <f t="shared" ca="1" si="33"/>
        <v xml:space="preserve">- </v>
      </c>
      <c r="CL37" s="102"/>
      <c r="CM37" s="102"/>
      <c r="CN37" s="122">
        <f t="shared" ca="1" si="11"/>
        <v>46020</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46021</v>
      </c>
      <c r="C38" s="59" t="str">
        <f t="shared" ca="1" si="12"/>
        <v>-</v>
      </c>
      <c r="D38" s="60" t="str">
        <f t="shared" ca="1" si="0"/>
        <v>-</v>
      </c>
      <c r="E38" s="61" t="str">
        <f t="shared" ca="1" si="0"/>
        <v>-</v>
      </c>
      <c r="F38" s="62" t="str">
        <f t="shared" ca="1" si="37"/>
        <v>-</v>
      </c>
      <c r="G38" s="62" t="str">
        <f t="shared" ca="1" si="1"/>
        <v>-</v>
      </c>
      <c r="H38" s="63" t="str">
        <f t="shared" ca="1" si="38"/>
        <v>-</v>
      </c>
      <c r="K38" s="77">
        <f t="shared" ca="1" si="2"/>
        <v>46021</v>
      </c>
      <c r="L38" s="84"/>
      <c r="M38" s="85"/>
      <c r="N38" s="85"/>
      <c r="O38" s="86" t="str">
        <f t="shared" ca="1" si="13"/>
        <v>-</v>
      </c>
      <c r="P38" s="84"/>
      <c r="Q38" s="87" t="str">
        <f t="shared" ca="1" si="3"/>
        <v>-</v>
      </c>
      <c r="T38" s="77">
        <f t="shared" ca="1" si="4"/>
        <v>46021</v>
      </c>
      <c r="U38" s="86" t="str">
        <f t="shared" ca="1" si="14"/>
        <v>-</v>
      </c>
      <c r="V38" s="140" t="str">
        <f t="shared" ca="1" si="5"/>
        <v>-</v>
      </c>
      <c r="W38" s="140" t="str">
        <f t="shared" ca="1" si="5"/>
        <v>-</v>
      </c>
      <c r="X38" s="86" t="str">
        <f t="shared" ca="1" si="15"/>
        <v>-</v>
      </c>
      <c r="Y38" s="86" t="str">
        <f t="shared" ca="1" si="6"/>
        <v>-</v>
      </c>
      <c r="Z38" s="87" t="str">
        <f t="shared" ca="1" si="7"/>
        <v>-</v>
      </c>
      <c r="AC38" s="116">
        <f t="shared" ca="1" si="16"/>
        <v>46021</v>
      </c>
      <c r="AD38" s="117"/>
      <c r="AE38" s="118"/>
      <c r="AF38" s="119"/>
      <c r="AG38" s="120" t="str">
        <f t="shared" ca="1" si="17"/>
        <v xml:space="preserve">- </v>
      </c>
      <c r="AH38" s="121"/>
      <c r="AI38" s="120" t="str">
        <f t="shared" ca="1" si="18"/>
        <v xml:space="preserve">- </v>
      </c>
      <c r="AJ38" s="102"/>
      <c r="AK38" s="102"/>
      <c r="AL38" s="116">
        <f t="shared" ca="1" si="8"/>
        <v>46021</v>
      </c>
      <c r="AM38" s="117"/>
      <c r="AN38" s="118"/>
      <c r="AO38" s="119"/>
      <c r="AP38" s="120" t="str">
        <f t="shared" ca="1" si="19"/>
        <v xml:space="preserve">- </v>
      </c>
      <c r="AQ38" s="121"/>
      <c r="AR38" s="120" t="str">
        <f t="shared" ca="1" si="20"/>
        <v xml:space="preserve">- </v>
      </c>
      <c r="AU38" s="116">
        <f t="shared" ca="1" si="21"/>
        <v>46021</v>
      </c>
      <c r="AV38" s="117"/>
      <c r="AW38" s="118"/>
      <c r="AX38" s="119"/>
      <c r="AY38" s="120" t="str">
        <f t="shared" ca="1" si="22"/>
        <v xml:space="preserve">- </v>
      </c>
      <c r="AZ38" s="121"/>
      <c r="BA38" s="120" t="str">
        <f t="shared" ca="1" si="23"/>
        <v xml:space="preserve">- </v>
      </c>
      <c r="BB38" s="102"/>
      <c r="BC38" s="102"/>
      <c r="BD38" s="116">
        <f t="shared" ca="1" si="9"/>
        <v>46021</v>
      </c>
      <c r="BE38" s="117"/>
      <c r="BF38" s="118"/>
      <c r="BG38" s="119"/>
      <c r="BH38" s="120" t="str">
        <f t="shared" ca="1" si="24"/>
        <v xml:space="preserve">- </v>
      </c>
      <c r="BI38" s="121"/>
      <c r="BJ38" s="120" t="str">
        <f t="shared" ca="1" si="25"/>
        <v xml:space="preserve">- </v>
      </c>
      <c r="BM38" s="116">
        <f t="shared" ca="1" si="26"/>
        <v>46021</v>
      </c>
      <c r="BN38" s="117"/>
      <c r="BO38" s="118"/>
      <c r="BP38" s="119"/>
      <c r="BQ38" s="120" t="str">
        <f t="shared" ca="1" si="27"/>
        <v xml:space="preserve">- </v>
      </c>
      <c r="BR38" s="121"/>
      <c r="BS38" s="120" t="str">
        <f t="shared" ca="1" si="28"/>
        <v xml:space="preserve">- </v>
      </c>
      <c r="BT38" s="102"/>
      <c r="BU38" s="102"/>
      <c r="BV38" s="116">
        <f t="shared" ca="1" si="10"/>
        <v>46021</v>
      </c>
      <c r="BW38" s="117"/>
      <c r="BX38" s="118"/>
      <c r="BY38" s="119"/>
      <c r="BZ38" s="120" t="str">
        <f t="shared" ca="1" si="29"/>
        <v xml:space="preserve">- </v>
      </c>
      <c r="CA38" s="121"/>
      <c r="CB38" s="120" t="str">
        <f t="shared" ca="1" si="30"/>
        <v xml:space="preserve">- </v>
      </c>
      <c r="CE38" s="116">
        <f t="shared" ca="1" si="31"/>
        <v>46021</v>
      </c>
      <c r="CF38" s="117"/>
      <c r="CG38" s="118"/>
      <c r="CH38" s="119"/>
      <c r="CI38" s="120" t="str">
        <f t="shared" ca="1" si="32"/>
        <v xml:space="preserve">- </v>
      </c>
      <c r="CJ38" s="121"/>
      <c r="CK38" s="120" t="str">
        <f t="shared" ca="1" si="33"/>
        <v xml:space="preserve">- </v>
      </c>
      <c r="CL38" s="102"/>
      <c r="CM38" s="102"/>
      <c r="CN38" s="116">
        <f t="shared" ca="1" si="11"/>
        <v>46021</v>
      </c>
      <c r="CO38" s="117"/>
      <c r="CP38" s="118"/>
      <c r="CQ38" s="119"/>
      <c r="CR38" s="120" t="str">
        <f t="shared" ca="1" si="34"/>
        <v xml:space="preserve">- </v>
      </c>
      <c r="CS38" s="121"/>
      <c r="CT38" s="120" t="str">
        <f t="shared" ca="1" si="35"/>
        <v xml:space="preserve">- </v>
      </c>
    </row>
    <row r="39" spans="1:98" ht="15.75" customHeight="1" x14ac:dyDescent="0.25">
      <c r="A39" s="57">
        <v>31</v>
      </c>
      <c r="B39" s="58">
        <f t="shared" ca="1" si="36"/>
        <v>46022</v>
      </c>
      <c r="C39" s="59" t="str">
        <f t="shared" ca="1" si="12"/>
        <v>-</v>
      </c>
      <c r="D39" s="60" t="str">
        <f t="shared" ca="1" si="0"/>
        <v>-</v>
      </c>
      <c r="E39" s="61" t="str">
        <f t="shared" ca="1" si="0"/>
        <v>-</v>
      </c>
      <c r="F39" s="62" t="str">
        <f t="shared" ca="1" si="37"/>
        <v>-</v>
      </c>
      <c r="G39" s="62" t="str">
        <f t="shared" ca="1" si="1"/>
        <v>-</v>
      </c>
      <c r="H39" s="63" t="str">
        <f t="shared" ca="1" si="38"/>
        <v>-</v>
      </c>
      <c r="K39" s="78">
        <f t="shared" ca="1" si="2"/>
        <v>46022</v>
      </c>
      <c r="L39" s="88"/>
      <c r="M39" s="89"/>
      <c r="N39" s="89"/>
      <c r="O39" s="90" t="str">
        <f t="shared" ca="1" si="13"/>
        <v>-</v>
      </c>
      <c r="P39" s="88"/>
      <c r="Q39" s="91" t="str">
        <f t="shared" ca="1" si="3"/>
        <v>-</v>
      </c>
      <c r="T39" s="78">
        <f t="shared" ca="1" si="4"/>
        <v>46022</v>
      </c>
      <c r="U39" s="90" t="str">
        <f t="shared" ca="1" si="14"/>
        <v>-</v>
      </c>
      <c r="V39" s="141" t="str">
        <f t="shared" ca="1" si="5"/>
        <v>-</v>
      </c>
      <c r="W39" s="141" t="str">
        <f t="shared" ca="1" si="5"/>
        <v>-</v>
      </c>
      <c r="X39" s="90" t="str">
        <f t="shared" ca="1" si="15"/>
        <v>-</v>
      </c>
      <c r="Y39" s="90" t="str">
        <f t="shared" ca="1" si="6"/>
        <v>-</v>
      </c>
      <c r="Z39" s="91" t="str">
        <f t="shared" ca="1" si="7"/>
        <v>-</v>
      </c>
      <c r="AC39" s="127">
        <f t="shared" ca="1" si="16"/>
        <v>46022</v>
      </c>
      <c r="AD39" s="128"/>
      <c r="AE39" s="129"/>
      <c r="AF39" s="130"/>
      <c r="AG39" s="131" t="str">
        <f t="shared" ca="1" si="17"/>
        <v xml:space="preserve">- </v>
      </c>
      <c r="AH39" s="132"/>
      <c r="AI39" s="131" t="str">
        <f t="shared" ca="1" si="18"/>
        <v xml:space="preserve">- </v>
      </c>
      <c r="AJ39" s="102"/>
      <c r="AK39" s="102"/>
      <c r="AL39" s="127">
        <f t="shared" ca="1" si="8"/>
        <v>46022</v>
      </c>
      <c r="AM39" s="128"/>
      <c r="AN39" s="129"/>
      <c r="AO39" s="130"/>
      <c r="AP39" s="131" t="str">
        <f t="shared" ca="1" si="19"/>
        <v xml:space="preserve">- </v>
      </c>
      <c r="AQ39" s="132"/>
      <c r="AR39" s="131" t="str">
        <f t="shared" ca="1" si="20"/>
        <v xml:space="preserve">- </v>
      </c>
      <c r="AU39" s="127">
        <f t="shared" ca="1" si="21"/>
        <v>46022</v>
      </c>
      <c r="AV39" s="128"/>
      <c r="AW39" s="129"/>
      <c r="AX39" s="130"/>
      <c r="AY39" s="131" t="str">
        <f t="shared" ca="1" si="22"/>
        <v xml:space="preserve">- </v>
      </c>
      <c r="AZ39" s="132"/>
      <c r="BA39" s="131" t="str">
        <f t="shared" ca="1" si="23"/>
        <v xml:space="preserve">- </v>
      </c>
      <c r="BB39" s="102"/>
      <c r="BC39" s="102"/>
      <c r="BD39" s="127">
        <f t="shared" ca="1" si="9"/>
        <v>46022</v>
      </c>
      <c r="BE39" s="128"/>
      <c r="BF39" s="129"/>
      <c r="BG39" s="130"/>
      <c r="BH39" s="131" t="str">
        <f t="shared" ca="1" si="24"/>
        <v xml:space="preserve">- </v>
      </c>
      <c r="BI39" s="132"/>
      <c r="BJ39" s="131" t="str">
        <f t="shared" ca="1" si="25"/>
        <v xml:space="preserve">- </v>
      </c>
      <c r="BM39" s="127">
        <f t="shared" ca="1" si="26"/>
        <v>46022</v>
      </c>
      <c r="BN39" s="128"/>
      <c r="BO39" s="129"/>
      <c r="BP39" s="130"/>
      <c r="BQ39" s="131" t="str">
        <f t="shared" ca="1" si="27"/>
        <v xml:space="preserve">- </v>
      </c>
      <c r="BR39" s="132"/>
      <c r="BS39" s="131" t="str">
        <f t="shared" ca="1" si="28"/>
        <v xml:space="preserve">- </v>
      </c>
      <c r="BT39" s="102"/>
      <c r="BU39" s="102"/>
      <c r="BV39" s="127">
        <f t="shared" ca="1" si="10"/>
        <v>46022</v>
      </c>
      <c r="BW39" s="128"/>
      <c r="BX39" s="129"/>
      <c r="BY39" s="130"/>
      <c r="BZ39" s="131" t="str">
        <f t="shared" ca="1" si="29"/>
        <v xml:space="preserve">- </v>
      </c>
      <c r="CA39" s="132"/>
      <c r="CB39" s="131" t="str">
        <f t="shared" ca="1" si="30"/>
        <v xml:space="preserve">- </v>
      </c>
      <c r="CE39" s="127">
        <f t="shared" ca="1" si="31"/>
        <v>46022</v>
      </c>
      <c r="CF39" s="128"/>
      <c r="CG39" s="129"/>
      <c r="CH39" s="130"/>
      <c r="CI39" s="131" t="str">
        <f t="shared" ca="1" si="32"/>
        <v xml:space="preserve">- </v>
      </c>
      <c r="CJ39" s="132"/>
      <c r="CK39" s="131" t="str">
        <f t="shared" ca="1" si="33"/>
        <v xml:space="preserve">- </v>
      </c>
      <c r="CL39" s="102"/>
      <c r="CM39" s="102"/>
      <c r="CN39" s="127">
        <f t="shared" ca="1" si="11"/>
        <v>46022</v>
      </c>
      <c r="CO39" s="128"/>
      <c r="CP39" s="129"/>
      <c r="CQ39" s="130"/>
      <c r="CR39" s="131" t="str">
        <f t="shared" ca="1" si="34"/>
        <v xml:space="preserve">- </v>
      </c>
      <c r="CS39" s="132"/>
      <c r="CT39" s="131" t="str">
        <f t="shared" ca="1" si="35"/>
        <v xml:space="preserve">- </v>
      </c>
    </row>
    <row r="40" spans="1:98" ht="15.75" customHeight="1" x14ac:dyDescent="0.25">
      <c r="B40" s="64" t="s">
        <v>363</v>
      </c>
      <c r="C40" s="65">
        <f ca="1">SUBTOTAL(109,月計表_12[①])</f>
        <v>0</v>
      </c>
      <c r="D40" s="66">
        <f ca="1">SUBTOTAL(109,月計表_12[②])</f>
        <v>0</v>
      </c>
      <c r="E40" s="67">
        <f ca="1">SUBTOTAL(109,月計表_12[③])</f>
        <v>0</v>
      </c>
      <c r="F40" s="68">
        <f ca="1">SUBTOTAL(109,月計表_12[計])</f>
        <v>0</v>
      </c>
      <c r="G40" s="68">
        <f ca="1">SUBTOTAL(109,月計表_12[免])</f>
        <v>0</v>
      </c>
      <c r="H40" s="68">
        <f ca="1">SUBTOTAL(109,月計表_12[総])</f>
        <v>0</v>
      </c>
      <c r="K40" s="79" t="s">
        <v>363</v>
      </c>
      <c r="L40" s="181">
        <f ca="1">SUMIF($K$9:$K$39,"&lt;&gt;"&amp;"　",$L$9:$L$39)</f>
        <v>0</v>
      </c>
      <c r="M40" s="182">
        <f ca="1">SUMIF($K$9:$K$39,"&lt;&gt;"&amp;"　",$M$9:$M$39)</f>
        <v>0</v>
      </c>
      <c r="N40" s="183">
        <f ca="1">SUMIF($K$9:$K$39,"&lt;&gt;"&amp;"　",$N$9:$N$39)</f>
        <v>0</v>
      </c>
      <c r="O40" s="184">
        <f ca="1">SUMIF($K$9:$K$39,"&lt;&gt;"&amp;"　",$O$9:$O$39)</f>
        <v>0</v>
      </c>
      <c r="P40" s="184">
        <f ca="1">SUMIF($K$9:$K$39,"&lt;&gt;"&amp;"　",$P$9:$P$39)</f>
        <v>0</v>
      </c>
      <c r="Q40" s="184">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月計表_12[[#Totals],[①]]*税率①</f>
        <v>0</v>
      </c>
      <c r="D41" s="71">
        <f ca="1">月計表_12[[#Totals],[②]]*税率②</f>
        <v>0</v>
      </c>
      <c r="E41" s="72">
        <f ca="1">月計表_12[[#Totals],[③]]*税率③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8F920838-FA4D-46F5-BE69-5238B5996EEF}">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34EFD6A7-B7C1-4023-A4EE-4673B055BEF6}"/>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DE96CFFB-BE0B-476E-8A8B-338B9E9F5BAF}">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4BD8F-BE54-464E-9696-6E5D10A022A4}">
  <dimension ref="A1:CT41"/>
  <sheetViews>
    <sheetView showGridLines="0" showRowColHeaders="0" zoomScale="90" zoomScaleNormal="90" workbookViewId="0">
      <pane xSplit="9" ySplit="8"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申告情報入力!$P$6</f>
        <v>令和 8年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1</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8年 1月分</v>
      </c>
      <c r="P4" s="48"/>
      <c r="Q4" s="48" t="str">
        <f ca="1">$H$4</f>
        <v>令和 8年 1月分</v>
      </c>
      <c r="Y4" s="48"/>
      <c r="Z4" s="48" t="str">
        <f ca="1">$H$4</f>
        <v>令和 8年 1月分</v>
      </c>
      <c r="AI4" s="98" t="str">
        <f ca="1">$Z$4</f>
        <v>令和 8年 1月分</v>
      </c>
      <c r="AL4" s="102"/>
      <c r="AM4" s="102"/>
      <c r="AN4" s="102"/>
      <c r="AO4" s="102"/>
      <c r="AP4" s="102"/>
      <c r="AQ4" s="102"/>
      <c r="AR4" s="98" t="str">
        <f ca="1">$Z$4</f>
        <v>令和 8年 1月分</v>
      </c>
      <c r="BA4" s="98" t="str">
        <f ca="1">$Z$4</f>
        <v>令和 8年 1月分</v>
      </c>
      <c r="BD4" s="102"/>
      <c r="BE4" s="102"/>
      <c r="BF4" s="102"/>
      <c r="BG4" s="102"/>
      <c r="BH4" s="102"/>
      <c r="BI4" s="102"/>
      <c r="BJ4" s="98" t="str">
        <f ca="1">$Z$4</f>
        <v>令和 8年 1月分</v>
      </c>
      <c r="BS4" s="98" t="str">
        <f ca="1">$Z$4</f>
        <v>令和 8年 1月分</v>
      </c>
      <c r="BV4" s="102"/>
      <c r="BW4" s="102"/>
      <c r="BX4" s="102"/>
      <c r="BY4" s="102"/>
      <c r="BZ4" s="102"/>
      <c r="CA4" s="102"/>
      <c r="CB4" s="98" t="str">
        <f ca="1">$Z$4</f>
        <v>令和 8年 1月分</v>
      </c>
      <c r="CK4" s="98" t="str">
        <f ca="1">$Z$4</f>
        <v>令和 8年 1月分</v>
      </c>
      <c r="CN4" s="102"/>
      <c r="CO4" s="102"/>
      <c r="CP4" s="102"/>
      <c r="CQ4" s="102"/>
      <c r="CR4" s="102"/>
      <c r="CS4" s="102"/>
      <c r="CT4" s="98" t="str">
        <f ca="1">$Z$4</f>
        <v>令和 8年 1月分</v>
      </c>
    </row>
    <row r="5" spans="1:98" ht="34.5" customHeight="1" x14ac:dyDescent="0.25">
      <c r="B5" s="409" t="s">
        <v>355</v>
      </c>
      <c r="C5" s="410"/>
      <c r="D5" s="42" t="str">
        <f>証票番号</f>
        <v>(例)98765</v>
      </c>
      <c r="E5" s="41" t="s">
        <v>356</v>
      </c>
      <c r="F5" s="406" t="str">
        <f>施設_名称1&amp;施設_名称2</f>
        <v>（例）ホテル大阪府庁</v>
      </c>
      <c r="G5" s="407"/>
      <c r="H5" s="408"/>
      <c r="K5" s="409" t="s">
        <v>355</v>
      </c>
      <c r="L5" s="410"/>
      <c r="M5" s="42" t="str">
        <f>証票番号</f>
        <v>(例)98765</v>
      </c>
      <c r="N5" s="41" t="s">
        <v>356</v>
      </c>
      <c r="O5" s="406" t="str">
        <f>施設_名称1&amp;施設_名称2</f>
        <v>（例）ホテル大阪府庁</v>
      </c>
      <c r="P5" s="407"/>
      <c r="Q5" s="408"/>
      <c r="T5" s="409" t="s">
        <v>355</v>
      </c>
      <c r="U5" s="410"/>
      <c r="V5" s="42" t="str">
        <f>証票番号</f>
        <v>(例)98765</v>
      </c>
      <c r="W5" s="41" t="s">
        <v>356</v>
      </c>
      <c r="X5" s="406" t="str">
        <f>施設_名称1&amp;施設_名称2</f>
        <v>（例）ホテル大阪府庁</v>
      </c>
      <c r="Y5" s="407"/>
      <c r="Z5" s="408"/>
      <c r="AC5" s="99" t="s">
        <v>373</v>
      </c>
      <c r="AD5" s="398" t="str">
        <f>$X$5</f>
        <v>（例）ホテル大阪府庁</v>
      </c>
      <c r="AE5" s="399"/>
      <c r="AF5" s="400"/>
      <c r="AG5" s="400"/>
      <c r="AH5" s="400"/>
      <c r="AI5" s="401"/>
      <c r="AL5" s="99" t="s">
        <v>373</v>
      </c>
      <c r="AM5" s="398" t="str">
        <f>$X$5</f>
        <v>（例）ホテル大阪府庁</v>
      </c>
      <c r="AN5" s="399"/>
      <c r="AO5" s="400"/>
      <c r="AP5" s="400"/>
      <c r="AQ5" s="400"/>
      <c r="AR5" s="401"/>
      <c r="AU5" s="99" t="s">
        <v>373</v>
      </c>
      <c r="AV5" s="398" t="str">
        <f>$X$5</f>
        <v>（例）ホテル大阪府庁</v>
      </c>
      <c r="AW5" s="399"/>
      <c r="AX5" s="400"/>
      <c r="AY5" s="400"/>
      <c r="AZ5" s="400"/>
      <c r="BA5" s="401"/>
      <c r="BD5" s="99" t="s">
        <v>373</v>
      </c>
      <c r="BE5" s="398" t="str">
        <f>$X$5</f>
        <v>（例）ホテル大阪府庁</v>
      </c>
      <c r="BF5" s="399"/>
      <c r="BG5" s="400"/>
      <c r="BH5" s="400"/>
      <c r="BI5" s="400"/>
      <c r="BJ5" s="401"/>
      <c r="BM5" s="99" t="s">
        <v>373</v>
      </c>
      <c r="BN5" s="398" t="str">
        <f>$X$5</f>
        <v>（例）ホテル大阪府庁</v>
      </c>
      <c r="BO5" s="399"/>
      <c r="BP5" s="400"/>
      <c r="BQ5" s="400"/>
      <c r="BR5" s="400"/>
      <c r="BS5" s="401"/>
      <c r="BV5" s="99" t="s">
        <v>373</v>
      </c>
      <c r="BW5" s="398" t="str">
        <f>$X$5</f>
        <v>（例）ホテル大阪府庁</v>
      </c>
      <c r="BX5" s="399"/>
      <c r="BY5" s="400"/>
      <c r="BZ5" s="400"/>
      <c r="CA5" s="400"/>
      <c r="CB5" s="401"/>
      <c r="CE5" s="99" t="s">
        <v>373</v>
      </c>
      <c r="CF5" s="398" t="str">
        <f>$X$5</f>
        <v>（例）ホテル大阪府庁</v>
      </c>
      <c r="CG5" s="399"/>
      <c r="CH5" s="400"/>
      <c r="CI5" s="400"/>
      <c r="CJ5" s="400"/>
      <c r="CK5" s="401"/>
      <c r="CN5" s="99" t="s">
        <v>373</v>
      </c>
      <c r="CO5" s="398" t="str">
        <f>$X$5</f>
        <v>（例）ホテル大阪府庁</v>
      </c>
      <c r="CP5" s="399"/>
      <c r="CQ5" s="400"/>
      <c r="CR5" s="400"/>
      <c r="CS5" s="400"/>
      <c r="CT5" s="401"/>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402" t="s">
        <v>374</v>
      </c>
      <c r="AD7" s="403"/>
      <c r="AE7" s="404" t="str" cm="1">
        <f t="array" aca="1" ref="AE7" ca="1">IF(INDIRECT("部屋別名称_"&amp;AC1)="","",INDIRECT("部屋別名称_"&amp;AC1))</f>
        <v/>
      </c>
      <c r="AF7" s="404"/>
      <c r="AG7" s="404"/>
      <c r="AH7" s="404"/>
      <c r="AI7" s="405"/>
      <c r="AJ7" s="102"/>
      <c r="AK7" s="102"/>
      <c r="AL7" s="402" t="s">
        <v>374</v>
      </c>
      <c r="AM7" s="403"/>
      <c r="AN7" s="404" t="str" cm="1">
        <f t="array" aca="1" ref="AN7" ca="1">IF(INDIRECT("部屋別名称_"&amp;AL1)="","",INDIRECT("部屋別名称_"&amp;AL1))</f>
        <v/>
      </c>
      <c r="AO7" s="404"/>
      <c r="AP7" s="404"/>
      <c r="AQ7" s="404"/>
      <c r="AR7" s="405"/>
      <c r="AU7" s="402" t="s">
        <v>374</v>
      </c>
      <c r="AV7" s="403"/>
      <c r="AW7" s="404" t="str" cm="1">
        <f t="array" aca="1" ref="AW7" ca="1">IF(INDIRECT("部屋別名称_"&amp;AU1)="","",INDIRECT("部屋別名称_"&amp;AU1))</f>
        <v/>
      </c>
      <c r="AX7" s="404"/>
      <c r="AY7" s="404"/>
      <c r="AZ7" s="404"/>
      <c r="BA7" s="405"/>
      <c r="BB7" s="102"/>
      <c r="BC7" s="102"/>
      <c r="BD7" s="402" t="s">
        <v>374</v>
      </c>
      <c r="BE7" s="403"/>
      <c r="BF7" s="404" t="str" cm="1">
        <f t="array" aca="1" ref="BF7" ca="1">IF(INDIRECT("部屋別名称_"&amp;BD1)="","",INDIRECT("部屋別名称_"&amp;BD1))</f>
        <v/>
      </c>
      <c r="BG7" s="404"/>
      <c r="BH7" s="404"/>
      <c r="BI7" s="404"/>
      <c r="BJ7" s="405"/>
      <c r="BM7" s="402" t="s">
        <v>374</v>
      </c>
      <c r="BN7" s="403"/>
      <c r="BO7" s="404" t="str" cm="1">
        <f t="array" aca="1" ref="BO7" ca="1">IF(INDIRECT("部屋別名称_"&amp;BM1)="","",INDIRECT("部屋別名称_"&amp;BM1))</f>
        <v/>
      </c>
      <c r="BP7" s="404"/>
      <c r="BQ7" s="404"/>
      <c r="BR7" s="404"/>
      <c r="BS7" s="405"/>
      <c r="BT7" s="102"/>
      <c r="BU7" s="102"/>
      <c r="BV7" s="402" t="s">
        <v>374</v>
      </c>
      <c r="BW7" s="403"/>
      <c r="BX7" s="404" t="str" cm="1">
        <f t="array" aca="1" ref="BX7" ca="1">IF(INDIRECT("部屋別名称_"&amp;BV1)="","",INDIRECT("部屋別名称_"&amp;BV1))</f>
        <v/>
      </c>
      <c r="BY7" s="404"/>
      <c r="BZ7" s="404"/>
      <c r="CA7" s="404"/>
      <c r="CB7" s="405"/>
      <c r="CE7" s="402" t="s">
        <v>374</v>
      </c>
      <c r="CF7" s="403"/>
      <c r="CG7" s="404" t="str" cm="1">
        <f t="array" aca="1" ref="CG7" ca="1">IF(INDIRECT("部屋別名称_"&amp;CE1)="","",INDIRECT("部屋別名称_"&amp;CE1))</f>
        <v/>
      </c>
      <c r="CH7" s="404"/>
      <c r="CI7" s="404"/>
      <c r="CJ7" s="404"/>
      <c r="CK7" s="405"/>
      <c r="CL7" s="102"/>
      <c r="CM7" s="102"/>
      <c r="CN7" s="402" t="s">
        <v>374</v>
      </c>
      <c r="CO7" s="403"/>
      <c r="CP7" s="404" t="str" cm="1">
        <f t="array" aca="1" ref="CP7" ca="1">IF(INDIRECT("部屋別名称_"&amp;CN1)="","",INDIRECT("部屋別名称_"&amp;CN1))</f>
        <v/>
      </c>
      <c r="CQ7" s="404"/>
      <c r="CR7" s="404"/>
      <c r="CS7" s="404"/>
      <c r="CT7" s="405"/>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46023</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46023</v>
      </c>
      <c r="L9" s="80"/>
      <c r="M9" s="81"/>
      <c r="N9" s="81"/>
      <c r="O9" s="82" t="str">
        <f ca="1">IF($K9="　","",IF(COUNT(L9:N9)=0,"-",SUM(L9:N9)))</f>
        <v>-</v>
      </c>
      <c r="P9" s="80"/>
      <c r="Q9" s="83" t="str">
        <f t="shared" ref="Q9:Q39" ca="1" si="3">IF($K9="　","",IF(COUNT(O9:P9)=0,"-",SUM(O9:P9)))</f>
        <v>-</v>
      </c>
      <c r="T9" s="76">
        <f t="shared" ref="T9:T39" ca="1" si="4">$B9</f>
        <v>46023</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46023</v>
      </c>
      <c r="AD9" s="110"/>
      <c r="AE9" s="111"/>
      <c r="AF9" s="112"/>
      <c r="AG9" s="113" t="str">
        <f ca="1">IF(AC9="　","",IF(COUNT(AD9:AF9)=0,"- ",SUM(AD9:AF9)))</f>
        <v xml:space="preserve">- </v>
      </c>
      <c r="AH9" s="114"/>
      <c r="AI9" s="115" t="str">
        <f ca="1">IF(AC9="　","",IF(COUNT(AG9:AH9)=0,"- ",SUM(AG9:AH9)))</f>
        <v xml:space="preserve">- </v>
      </c>
      <c r="AJ9" s="102"/>
      <c r="AK9" s="102"/>
      <c r="AL9" s="109">
        <f t="shared" ref="AL9:AL39" ca="1" si="8">$B9</f>
        <v>46023</v>
      </c>
      <c r="AM9" s="110"/>
      <c r="AN9" s="111"/>
      <c r="AO9" s="112"/>
      <c r="AP9" s="113" t="str">
        <f ca="1">IF(AL9="　","",IF(COUNT(AM9:AO9)=0,"- ",SUM(AM9:AO9)))</f>
        <v xml:space="preserve">- </v>
      </c>
      <c r="AQ9" s="114"/>
      <c r="AR9" s="115" t="str">
        <f ca="1">IF(AL9="　","",IF(COUNT(AP9:AQ9)=0,"- ",SUM(AP9:AQ9)))</f>
        <v xml:space="preserve">- </v>
      </c>
      <c r="AU9" s="109">
        <f ca="1">$B9</f>
        <v>46023</v>
      </c>
      <c r="AV9" s="110"/>
      <c r="AW9" s="111"/>
      <c r="AX9" s="112"/>
      <c r="AY9" s="113" t="str">
        <f ca="1">IF(AU9="　","",IF(COUNT(AV9:AX9)=0,"- ",SUM(AV9:AX9)))</f>
        <v xml:space="preserve">- </v>
      </c>
      <c r="AZ9" s="114"/>
      <c r="BA9" s="115" t="str">
        <f ca="1">IF(AU9="　","",IF(COUNT(AY9:AZ9)=0,"- ",SUM(AY9:AZ9)))</f>
        <v xml:space="preserve">- </v>
      </c>
      <c r="BB9" s="102"/>
      <c r="BC9" s="102"/>
      <c r="BD9" s="109">
        <f t="shared" ref="BD9:BD39" ca="1" si="9">$B9</f>
        <v>46023</v>
      </c>
      <c r="BE9" s="110"/>
      <c r="BF9" s="111"/>
      <c r="BG9" s="112"/>
      <c r="BH9" s="113" t="str">
        <f ca="1">IF(BD9="　","",IF(COUNT(BE9:BG9)=0,"- ",SUM(BE9:BG9)))</f>
        <v xml:space="preserve">- </v>
      </c>
      <c r="BI9" s="114"/>
      <c r="BJ9" s="115" t="str">
        <f ca="1">IF(BD9="　","",IF(COUNT(BH9:BI9)=0,"- ",SUM(BH9:BI9)))</f>
        <v xml:space="preserve">- </v>
      </c>
      <c r="BM9" s="109">
        <f ca="1">$B9</f>
        <v>46023</v>
      </c>
      <c r="BN9" s="110"/>
      <c r="BO9" s="111"/>
      <c r="BP9" s="112"/>
      <c r="BQ9" s="113" t="str">
        <f ca="1">IF(BM9="　","",IF(COUNT(BN9:BP9)=0,"- ",SUM(BN9:BP9)))</f>
        <v xml:space="preserve">- </v>
      </c>
      <c r="BR9" s="114"/>
      <c r="BS9" s="115" t="str">
        <f ca="1">IF(BM9="　","",IF(COUNT(BQ9:BR9)=0,"- ",SUM(BQ9:BR9)))</f>
        <v xml:space="preserve">- </v>
      </c>
      <c r="BT9" s="102"/>
      <c r="BU9" s="102"/>
      <c r="BV9" s="109">
        <f t="shared" ref="BV9:BV39" ca="1" si="10">$B9</f>
        <v>46023</v>
      </c>
      <c r="BW9" s="110"/>
      <c r="BX9" s="111"/>
      <c r="BY9" s="112"/>
      <c r="BZ9" s="113" t="str">
        <f ca="1">IF(BV9="　","",IF(COUNT(BW9:BY9)=0,"- ",SUM(BW9:BY9)))</f>
        <v xml:space="preserve">- </v>
      </c>
      <c r="CA9" s="114"/>
      <c r="CB9" s="115" t="str">
        <f ca="1">IF(BV9="　","",IF(COUNT(BZ9:CA9)=0,"- ",SUM(BZ9:CA9)))</f>
        <v xml:space="preserve">- </v>
      </c>
      <c r="CE9" s="109">
        <f ca="1">$B9</f>
        <v>46023</v>
      </c>
      <c r="CF9" s="110"/>
      <c r="CG9" s="111"/>
      <c r="CH9" s="112"/>
      <c r="CI9" s="113" t="str">
        <f ca="1">IF(CE9="　","",IF(COUNT(CF9:CH9)=0,"- ",SUM(CF9:CH9)))</f>
        <v xml:space="preserve">- </v>
      </c>
      <c r="CJ9" s="114"/>
      <c r="CK9" s="115" t="str">
        <f ca="1">IF(CE9="　","",IF(COUNT(CI9:CJ9)=0,"- ",SUM(CI9:CJ9)))</f>
        <v xml:space="preserve">- </v>
      </c>
      <c r="CL9" s="102"/>
      <c r="CM9" s="102"/>
      <c r="CN9" s="109">
        <f t="shared" ref="CN9:CN39" ca="1" si="11">$B9</f>
        <v>46023</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46024</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46024</v>
      </c>
      <c r="L10" s="84"/>
      <c r="M10" s="85"/>
      <c r="N10" s="85"/>
      <c r="O10" s="86" t="str">
        <f t="shared" ref="O10:O39" ca="1" si="13">IF($K10="　","",IF(COUNT(L10:N10)=0,"-",SUM(L10:N10)))</f>
        <v>-</v>
      </c>
      <c r="P10" s="84"/>
      <c r="Q10" s="87" t="str">
        <f t="shared" ca="1" si="3"/>
        <v>-</v>
      </c>
      <c r="T10" s="77">
        <f t="shared" ca="1" si="4"/>
        <v>46024</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46024</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46024</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46024</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46024</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46024</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46024</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46024</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46024</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46025</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46025</v>
      </c>
      <c r="L11" s="88"/>
      <c r="M11" s="89"/>
      <c r="N11" s="89"/>
      <c r="O11" s="90" t="str">
        <f t="shared" ca="1" si="13"/>
        <v>-</v>
      </c>
      <c r="P11" s="88"/>
      <c r="Q11" s="91" t="str">
        <f t="shared" ca="1" si="3"/>
        <v>-</v>
      </c>
      <c r="T11" s="78">
        <f t="shared" ca="1" si="4"/>
        <v>46025</v>
      </c>
      <c r="U11" s="90" t="str">
        <f t="shared" ca="1" si="14"/>
        <v>-</v>
      </c>
      <c r="V11" s="141" t="str">
        <f t="shared" ca="1" si="5"/>
        <v>-</v>
      </c>
      <c r="W11" s="141" t="str">
        <f t="shared" ca="1" si="5"/>
        <v>-</v>
      </c>
      <c r="X11" s="90" t="str">
        <f t="shared" ca="1" si="15"/>
        <v>-</v>
      </c>
      <c r="Y11" s="90" t="str">
        <f t="shared" ca="1" si="6"/>
        <v>-</v>
      </c>
      <c r="Z11" s="91" t="str">
        <f t="shared" ca="1" si="7"/>
        <v>-</v>
      </c>
      <c r="AC11" s="122">
        <f t="shared" ca="1" si="16"/>
        <v>46025</v>
      </c>
      <c r="AD11" s="123"/>
      <c r="AE11" s="124"/>
      <c r="AF11" s="125"/>
      <c r="AG11" s="115" t="str">
        <f t="shared" ca="1" si="17"/>
        <v xml:space="preserve">- </v>
      </c>
      <c r="AH11" s="126"/>
      <c r="AI11" s="115" t="str">
        <f t="shared" ca="1" si="18"/>
        <v xml:space="preserve">- </v>
      </c>
      <c r="AJ11" s="102"/>
      <c r="AK11" s="102"/>
      <c r="AL11" s="122">
        <f t="shared" ca="1" si="8"/>
        <v>46025</v>
      </c>
      <c r="AM11" s="123"/>
      <c r="AN11" s="124"/>
      <c r="AO11" s="125"/>
      <c r="AP11" s="115" t="str">
        <f t="shared" ca="1" si="19"/>
        <v xml:space="preserve">- </v>
      </c>
      <c r="AQ11" s="126"/>
      <c r="AR11" s="115" t="str">
        <f t="shared" ca="1" si="20"/>
        <v xml:space="preserve">- </v>
      </c>
      <c r="AU11" s="122">
        <f t="shared" ca="1" si="21"/>
        <v>46025</v>
      </c>
      <c r="AV11" s="123"/>
      <c r="AW11" s="124"/>
      <c r="AX11" s="125"/>
      <c r="AY11" s="115" t="str">
        <f t="shared" ca="1" si="22"/>
        <v xml:space="preserve">- </v>
      </c>
      <c r="AZ11" s="126"/>
      <c r="BA11" s="115" t="str">
        <f t="shared" ca="1" si="23"/>
        <v xml:space="preserve">- </v>
      </c>
      <c r="BB11" s="102"/>
      <c r="BC11" s="102"/>
      <c r="BD11" s="122">
        <f t="shared" ca="1" si="9"/>
        <v>46025</v>
      </c>
      <c r="BE11" s="123"/>
      <c r="BF11" s="124"/>
      <c r="BG11" s="125"/>
      <c r="BH11" s="115" t="str">
        <f t="shared" ca="1" si="24"/>
        <v xml:space="preserve">- </v>
      </c>
      <c r="BI11" s="126"/>
      <c r="BJ11" s="115" t="str">
        <f t="shared" ca="1" si="25"/>
        <v xml:space="preserve">- </v>
      </c>
      <c r="BM11" s="122">
        <f t="shared" ca="1" si="26"/>
        <v>46025</v>
      </c>
      <c r="BN11" s="123"/>
      <c r="BO11" s="124"/>
      <c r="BP11" s="125"/>
      <c r="BQ11" s="115" t="str">
        <f t="shared" ca="1" si="27"/>
        <v xml:space="preserve">- </v>
      </c>
      <c r="BR11" s="126"/>
      <c r="BS11" s="115" t="str">
        <f t="shared" ca="1" si="28"/>
        <v xml:space="preserve">- </v>
      </c>
      <c r="BT11" s="102"/>
      <c r="BU11" s="102"/>
      <c r="BV11" s="122">
        <f t="shared" ca="1" si="10"/>
        <v>46025</v>
      </c>
      <c r="BW11" s="123"/>
      <c r="BX11" s="124"/>
      <c r="BY11" s="125"/>
      <c r="BZ11" s="115" t="str">
        <f t="shared" ca="1" si="29"/>
        <v xml:space="preserve">- </v>
      </c>
      <c r="CA11" s="126"/>
      <c r="CB11" s="115" t="str">
        <f t="shared" ca="1" si="30"/>
        <v xml:space="preserve">- </v>
      </c>
      <c r="CE11" s="122">
        <f t="shared" ca="1" si="31"/>
        <v>46025</v>
      </c>
      <c r="CF11" s="123"/>
      <c r="CG11" s="124"/>
      <c r="CH11" s="125"/>
      <c r="CI11" s="115" t="str">
        <f t="shared" ca="1" si="32"/>
        <v xml:space="preserve">- </v>
      </c>
      <c r="CJ11" s="126"/>
      <c r="CK11" s="115" t="str">
        <f t="shared" ca="1" si="33"/>
        <v xml:space="preserve">- </v>
      </c>
      <c r="CL11" s="102"/>
      <c r="CM11" s="102"/>
      <c r="CN11" s="122">
        <f t="shared" ca="1" si="11"/>
        <v>46025</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46026</v>
      </c>
      <c r="C12" s="59" t="str">
        <f t="shared" ca="1" si="12"/>
        <v>-</v>
      </c>
      <c r="D12" s="60" t="str">
        <f t="shared" ca="1" si="0"/>
        <v>-</v>
      </c>
      <c r="E12" s="61" t="str">
        <f t="shared" ca="1" si="0"/>
        <v>-</v>
      </c>
      <c r="F12" s="62" t="str">
        <f t="shared" ca="1" si="37"/>
        <v>-</v>
      </c>
      <c r="G12" s="62" t="str">
        <f t="shared" ca="1" si="1"/>
        <v>-</v>
      </c>
      <c r="H12" s="63" t="str">
        <f t="shared" ca="1" si="38"/>
        <v>-</v>
      </c>
      <c r="K12" s="77">
        <f t="shared" ca="1" si="2"/>
        <v>46026</v>
      </c>
      <c r="L12" s="84"/>
      <c r="M12" s="85"/>
      <c r="N12" s="85"/>
      <c r="O12" s="86" t="str">
        <f t="shared" ca="1" si="13"/>
        <v>-</v>
      </c>
      <c r="P12" s="84"/>
      <c r="Q12" s="87" t="str">
        <f t="shared" ca="1" si="3"/>
        <v>-</v>
      </c>
      <c r="T12" s="77">
        <f t="shared" ca="1" si="4"/>
        <v>46026</v>
      </c>
      <c r="U12" s="86" t="str">
        <f t="shared" ca="1" si="14"/>
        <v>-</v>
      </c>
      <c r="V12" s="140" t="str">
        <f t="shared" ca="1" si="5"/>
        <v>-</v>
      </c>
      <c r="W12" s="140" t="str">
        <f t="shared" ca="1" si="5"/>
        <v>-</v>
      </c>
      <c r="X12" s="86" t="str">
        <f t="shared" ca="1" si="15"/>
        <v>-</v>
      </c>
      <c r="Y12" s="86" t="str">
        <f t="shared" ca="1" si="6"/>
        <v>-</v>
      </c>
      <c r="Z12" s="87" t="str">
        <f t="shared" ca="1" si="7"/>
        <v>-</v>
      </c>
      <c r="AC12" s="116">
        <f t="shared" ca="1" si="16"/>
        <v>46026</v>
      </c>
      <c r="AD12" s="117"/>
      <c r="AE12" s="118"/>
      <c r="AF12" s="119"/>
      <c r="AG12" s="120" t="str">
        <f t="shared" ca="1" si="17"/>
        <v xml:space="preserve">- </v>
      </c>
      <c r="AH12" s="121"/>
      <c r="AI12" s="120" t="str">
        <f t="shared" ca="1" si="18"/>
        <v xml:space="preserve">- </v>
      </c>
      <c r="AJ12" s="102"/>
      <c r="AK12" s="102"/>
      <c r="AL12" s="116">
        <f t="shared" ca="1" si="8"/>
        <v>46026</v>
      </c>
      <c r="AM12" s="117"/>
      <c r="AN12" s="118"/>
      <c r="AO12" s="119"/>
      <c r="AP12" s="120" t="str">
        <f t="shared" ca="1" si="19"/>
        <v xml:space="preserve">- </v>
      </c>
      <c r="AQ12" s="121"/>
      <c r="AR12" s="120" t="str">
        <f t="shared" ca="1" si="20"/>
        <v xml:space="preserve">- </v>
      </c>
      <c r="AU12" s="116">
        <f t="shared" ca="1" si="21"/>
        <v>46026</v>
      </c>
      <c r="AV12" s="117"/>
      <c r="AW12" s="118"/>
      <c r="AX12" s="119"/>
      <c r="AY12" s="120" t="str">
        <f t="shared" ca="1" si="22"/>
        <v xml:space="preserve">- </v>
      </c>
      <c r="AZ12" s="121"/>
      <c r="BA12" s="120" t="str">
        <f t="shared" ca="1" si="23"/>
        <v xml:space="preserve">- </v>
      </c>
      <c r="BB12" s="102"/>
      <c r="BC12" s="102"/>
      <c r="BD12" s="116">
        <f t="shared" ca="1" si="9"/>
        <v>46026</v>
      </c>
      <c r="BE12" s="117"/>
      <c r="BF12" s="118"/>
      <c r="BG12" s="119"/>
      <c r="BH12" s="120" t="str">
        <f t="shared" ca="1" si="24"/>
        <v xml:space="preserve">- </v>
      </c>
      <c r="BI12" s="121"/>
      <c r="BJ12" s="120" t="str">
        <f t="shared" ca="1" si="25"/>
        <v xml:space="preserve">- </v>
      </c>
      <c r="BM12" s="116">
        <f t="shared" ca="1" si="26"/>
        <v>46026</v>
      </c>
      <c r="BN12" s="117"/>
      <c r="BO12" s="118"/>
      <c r="BP12" s="119"/>
      <c r="BQ12" s="120" t="str">
        <f t="shared" ca="1" si="27"/>
        <v xml:space="preserve">- </v>
      </c>
      <c r="BR12" s="121"/>
      <c r="BS12" s="120" t="str">
        <f t="shared" ca="1" si="28"/>
        <v xml:space="preserve">- </v>
      </c>
      <c r="BT12" s="102"/>
      <c r="BU12" s="102"/>
      <c r="BV12" s="116">
        <f t="shared" ca="1" si="10"/>
        <v>46026</v>
      </c>
      <c r="BW12" s="117"/>
      <c r="BX12" s="118"/>
      <c r="BY12" s="119"/>
      <c r="BZ12" s="120" t="str">
        <f t="shared" ca="1" si="29"/>
        <v xml:space="preserve">- </v>
      </c>
      <c r="CA12" s="121"/>
      <c r="CB12" s="120" t="str">
        <f t="shared" ca="1" si="30"/>
        <v xml:space="preserve">- </v>
      </c>
      <c r="CE12" s="116">
        <f t="shared" ca="1" si="31"/>
        <v>46026</v>
      </c>
      <c r="CF12" s="117"/>
      <c r="CG12" s="118"/>
      <c r="CH12" s="119"/>
      <c r="CI12" s="120" t="str">
        <f t="shared" ca="1" si="32"/>
        <v xml:space="preserve">- </v>
      </c>
      <c r="CJ12" s="121"/>
      <c r="CK12" s="120" t="str">
        <f t="shared" ca="1" si="33"/>
        <v xml:space="preserve">- </v>
      </c>
      <c r="CL12" s="102"/>
      <c r="CM12" s="102"/>
      <c r="CN12" s="116">
        <f t="shared" ca="1" si="11"/>
        <v>46026</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46027</v>
      </c>
      <c r="C13" s="59" t="str">
        <f t="shared" ca="1" si="12"/>
        <v>-</v>
      </c>
      <c r="D13" s="60" t="str">
        <f t="shared" ca="1" si="0"/>
        <v>-</v>
      </c>
      <c r="E13" s="61" t="str">
        <f t="shared" ca="1" si="0"/>
        <v>-</v>
      </c>
      <c r="F13" s="62" t="str">
        <f t="shared" ca="1" si="37"/>
        <v>-</v>
      </c>
      <c r="G13" s="62" t="str">
        <f t="shared" ca="1" si="1"/>
        <v>-</v>
      </c>
      <c r="H13" s="63" t="str">
        <f t="shared" ca="1" si="38"/>
        <v>-</v>
      </c>
      <c r="K13" s="78">
        <f t="shared" ca="1" si="2"/>
        <v>46027</v>
      </c>
      <c r="L13" s="88"/>
      <c r="M13" s="89"/>
      <c r="N13" s="89"/>
      <c r="O13" s="90" t="str">
        <f t="shared" ca="1" si="13"/>
        <v>-</v>
      </c>
      <c r="P13" s="88"/>
      <c r="Q13" s="91" t="str">
        <f t="shared" ca="1" si="3"/>
        <v>-</v>
      </c>
      <c r="T13" s="78">
        <f t="shared" ca="1" si="4"/>
        <v>46027</v>
      </c>
      <c r="U13" s="90" t="str">
        <f t="shared" ca="1" si="14"/>
        <v>-</v>
      </c>
      <c r="V13" s="141" t="str">
        <f t="shared" ca="1" si="5"/>
        <v>-</v>
      </c>
      <c r="W13" s="141" t="str">
        <f t="shared" ca="1" si="5"/>
        <v>-</v>
      </c>
      <c r="X13" s="90" t="str">
        <f t="shared" ca="1" si="15"/>
        <v>-</v>
      </c>
      <c r="Y13" s="90" t="str">
        <f t="shared" ca="1" si="6"/>
        <v>-</v>
      </c>
      <c r="Z13" s="91" t="str">
        <f t="shared" ca="1" si="7"/>
        <v>-</v>
      </c>
      <c r="AC13" s="122">
        <f t="shared" ca="1" si="16"/>
        <v>46027</v>
      </c>
      <c r="AD13" s="123"/>
      <c r="AE13" s="124"/>
      <c r="AF13" s="125"/>
      <c r="AG13" s="115" t="str">
        <f t="shared" ca="1" si="17"/>
        <v xml:space="preserve">- </v>
      </c>
      <c r="AH13" s="126"/>
      <c r="AI13" s="115" t="str">
        <f t="shared" ca="1" si="18"/>
        <v xml:space="preserve">- </v>
      </c>
      <c r="AJ13" s="102"/>
      <c r="AK13" s="102"/>
      <c r="AL13" s="122">
        <f t="shared" ca="1" si="8"/>
        <v>46027</v>
      </c>
      <c r="AM13" s="123"/>
      <c r="AN13" s="124"/>
      <c r="AO13" s="125"/>
      <c r="AP13" s="115" t="str">
        <f t="shared" ca="1" si="19"/>
        <v xml:space="preserve">- </v>
      </c>
      <c r="AQ13" s="126"/>
      <c r="AR13" s="115" t="str">
        <f t="shared" ca="1" si="20"/>
        <v xml:space="preserve">- </v>
      </c>
      <c r="AU13" s="122">
        <f t="shared" ca="1" si="21"/>
        <v>46027</v>
      </c>
      <c r="AV13" s="123"/>
      <c r="AW13" s="124"/>
      <c r="AX13" s="125"/>
      <c r="AY13" s="115" t="str">
        <f t="shared" ca="1" si="22"/>
        <v xml:space="preserve">- </v>
      </c>
      <c r="AZ13" s="126"/>
      <c r="BA13" s="115" t="str">
        <f t="shared" ca="1" si="23"/>
        <v xml:space="preserve">- </v>
      </c>
      <c r="BB13" s="102"/>
      <c r="BC13" s="102"/>
      <c r="BD13" s="122">
        <f t="shared" ca="1" si="9"/>
        <v>46027</v>
      </c>
      <c r="BE13" s="123"/>
      <c r="BF13" s="124"/>
      <c r="BG13" s="125"/>
      <c r="BH13" s="115" t="str">
        <f t="shared" ca="1" si="24"/>
        <v xml:space="preserve">- </v>
      </c>
      <c r="BI13" s="126"/>
      <c r="BJ13" s="115" t="str">
        <f t="shared" ca="1" si="25"/>
        <v xml:space="preserve">- </v>
      </c>
      <c r="BM13" s="122">
        <f t="shared" ca="1" si="26"/>
        <v>46027</v>
      </c>
      <c r="BN13" s="123"/>
      <c r="BO13" s="124"/>
      <c r="BP13" s="125"/>
      <c r="BQ13" s="115" t="str">
        <f t="shared" ca="1" si="27"/>
        <v xml:space="preserve">- </v>
      </c>
      <c r="BR13" s="126"/>
      <c r="BS13" s="115" t="str">
        <f t="shared" ca="1" si="28"/>
        <v xml:space="preserve">- </v>
      </c>
      <c r="BT13" s="102"/>
      <c r="BU13" s="102"/>
      <c r="BV13" s="122">
        <f t="shared" ca="1" si="10"/>
        <v>46027</v>
      </c>
      <c r="BW13" s="123"/>
      <c r="BX13" s="124"/>
      <c r="BY13" s="125"/>
      <c r="BZ13" s="115" t="str">
        <f t="shared" ca="1" si="29"/>
        <v xml:space="preserve">- </v>
      </c>
      <c r="CA13" s="126"/>
      <c r="CB13" s="115" t="str">
        <f t="shared" ca="1" si="30"/>
        <v xml:space="preserve">- </v>
      </c>
      <c r="CE13" s="122">
        <f t="shared" ca="1" si="31"/>
        <v>46027</v>
      </c>
      <c r="CF13" s="123"/>
      <c r="CG13" s="124"/>
      <c r="CH13" s="125"/>
      <c r="CI13" s="115" t="str">
        <f t="shared" ca="1" si="32"/>
        <v xml:space="preserve">- </v>
      </c>
      <c r="CJ13" s="126"/>
      <c r="CK13" s="115" t="str">
        <f t="shared" ca="1" si="33"/>
        <v xml:space="preserve">- </v>
      </c>
      <c r="CL13" s="102"/>
      <c r="CM13" s="102"/>
      <c r="CN13" s="122">
        <f t="shared" ca="1" si="11"/>
        <v>46027</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46028</v>
      </c>
      <c r="C14" s="59" t="str">
        <f t="shared" ca="1" si="12"/>
        <v>-</v>
      </c>
      <c r="D14" s="60" t="str">
        <f t="shared" ca="1" si="0"/>
        <v>-</v>
      </c>
      <c r="E14" s="61" t="str">
        <f t="shared" ca="1" si="0"/>
        <v>-</v>
      </c>
      <c r="F14" s="62" t="str">
        <f t="shared" ca="1" si="37"/>
        <v>-</v>
      </c>
      <c r="G14" s="62" t="str">
        <f t="shared" ca="1" si="1"/>
        <v>-</v>
      </c>
      <c r="H14" s="63" t="str">
        <f t="shared" ca="1" si="38"/>
        <v>-</v>
      </c>
      <c r="K14" s="77">
        <f t="shared" ca="1" si="2"/>
        <v>46028</v>
      </c>
      <c r="L14" s="84"/>
      <c r="M14" s="85"/>
      <c r="N14" s="85"/>
      <c r="O14" s="86" t="str">
        <f t="shared" ca="1" si="13"/>
        <v>-</v>
      </c>
      <c r="P14" s="84"/>
      <c r="Q14" s="87" t="str">
        <f t="shared" ca="1" si="3"/>
        <v>-</v>
      </c>
      <c r="T14" s="77">
        <f t="shared" ca="1" si="4"/>
        <v>46028</v>
      </c>
      <c r="U14" s="86" t="str">
        <f t="shared" ca="1" si="14"/>
        <v>-</v>
      </c>
      <c r="V14" s="140" t="str">
        <f t="shared" ca="1" si="5"/>
        <v>-</v>
      </c>
      <c r="W14" s="140" t="str">
        <f t="shared" ca="1" si="5"/>
        <v>-</v>
      </c>
      <c r="X14" s="86" t="str">
        <f t="shared" ca="1" si="15"/>
        <v>-</v>
      </c>
      <c r="Y14" s="86" t="str">
        <f t="shared" ca="1" si="6"/>
        <v>-</v>
      </c>
      <c r="Z14" s="87" t="str">
        <f t="shared" ca="1" si="7"/>
        <v>-</v>
      </c>
      <c r="AC14" s="116">
        <f t="shared" ca="1" si="16"/>
        <v>46028</v>
      </c>
      <c r="AD14" s="117"/>
      <c r="AE14" s="118"/>
      <c r="AF14" s="119"/>
      <c r="AG14" s="120" t="str">
        <f t="shared" ca="1" si="17"/>
        <v xml:space="preserve">- </v>
      </c>
      <c r="AH14" s="121"/>
      <c r="AI14" s="120" t="str">
        <f t="shared" ca="1" si="18"/>
        <v xml:space="preserve">- </v>
      </c>
      <c r="AJ14" s="102"/>
      <c r="AK14" s="102"/>
      <c r="AL14" s="116">
        <f t="shared" ca="1" si="8"/>
        <v>46028</v>
      </c>
      <c r="AM14" s="117"/>
      <c r="AN14" s="118"/>
      <c r="AO14" s="119"/>
      <c r="AP14" s="120" t="str">
        <f t="shared" ca="1" si="19"/>
        <v xml:space="preserve">- </v>
      </c>
      <c r="AQ14" s="121"/>
      <c r="AR14" s="120" t="str">
        <f t="shared" ca="1" si="20"/>
        <v xml:space="preserve">- </v>
      </c>
      <c r="AU14" s="116">
        <f t="shared" ca="1" si="21"/>
        <v>46028</v>
      </c>
      <c r="AV14" s="117"/>
      <c r="AW14" s="118"/>
      <c r="AX14" s="119"/>
      <c r="AY14" s="120" t="str">
        <f t="shared" ca="1" si="22"/>
        <v xml:space="preserve">- </v>
      </c>
      <c r="AZ14" s="121"/>
      <c r="BA14" s="120" t="str">
        <f t="shared" ca="1" si="23"/>
        <v xml:space="preserve">- </v>
      </c>
      <c r="BB14" s="102"/>
      <c r="BC14" s="102"/>
      <c r="BD14" s="116">
        <f t="shared" ca="1" si="9"/>
        <v>46028</v>
      </c>
      <c r="BE14" s="117"/>
      <c r="BF14" s="118"/>
      <c r="BG14" s="119"/>
      <c r="BH14" s="120" t="str">
        <f t="shared" ca="1" si="24"/>
        <v xml:space="preserve">- </v>
      </c>
      <c r="BI14" s="121"/>
      <c r="BJ14" s="120" t="str">
        <f t="shared" ca="1" si="25"/>
        <v xml:space="preserve">- </v>
      </c>
      <c r="BM14" s="116">
        <f t="shared" ca="1" si="26"/>
        <v>46028</v>
      </c>
      <c r="BN14" s="117"/>
      <c r="BO14" s="118"/>
      <c r="BP14" s="119"/>
      <c r="BQ14" s="120" t="str">
        <f t="shared" ca="1" si="27"/>
        <v xml:space="preserve">- </v>
      </c>
      <c r="BR14" s="121"/>
      <c r="BS14" s="120" t="str">
        <f t="shared" ca="1" si="28"/>
        <v xml:space="preserve">- </v>
      </c>
      <c r="BT14" s="102"/>
      <c r="BU14" s="102"/>
      <c r="BV14" s="116">
        <f t="shared" ca="1" si="10"/>
        <v>46028</v>
      </c>
      <c r="BW14" s="117"/>
      <c r="BX14" s="118"/>
      <c r="BY14" s="119"/>
      <c r="BZ14" s="120" t="str">
        <f t="shared" ca="1" si="29"/>
        <v xml:space="preserve">- </v>
      </c>
      <c r="CA14" s="121"/>
      <c r="CB14" s="120" t="str">
        <f t="shared" ca="1" si="30"/>
        <v xml:space="preserve">- </v>
      </c>
      <c r="CE14" s="116">
        <f t="shared" ca="1" si="31"/>
        <v>46028</v>
      </c>
      <c r="CF14" s="117"/>
      <c r="CG14" s="118"/>
      <c r="CH14" s="119"/>
      <c r="CI14" s="120" t="str">
        <f t="shared" ca="1" si="32"/>
        <v xml:space="preserve">- </v>
      </c>
      <c r="CJ14" s="121"/>
      <c r="CK14" s="120" t="str">
        <f t="shared" ca="1" si="33"/>
        <v xml:space="preserve">- </v>
      </c>
      <c r="CL14" s="102"/>
      <c r="CM14" s="102"/>
      <c r="CN14" s="116">
        <f t="shared" ca="1" si="11"/>
        <v>46028</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46029</v>
      </c>
      <c r="C15" s="59" t="str">
        <f t="shared" ca="1" si="12"/>
        <v>-</v>
      </c>
      <c r="D15" s="60" t="str">
        <f t="shared" ca="1" si="0"/>
        <v>-</v>
      </c>
      <c r="E15" s="61" t="str">
        <f t="shared" ca="1" si="0"/>
        <v>-</v>
      </c>
      <c r="F15" s="62" t="str">
        <f t="shared" ca="1" si="37"/>
        <v>-</v>
      </c>
      <c r="G15" s="62" t="str">
        <f t="shared" ca="1" si="1"/>
        <v>-</v>
      </c>
      <c r="H15" s="63" t="str">
        <f t="shared" ca="1" si="38"/>
        <v>-</v>
      </c>
      <c r="K15" s="78">
        <f t="shared" ca="1" si="2"/>
        <v>46029</v>
      </c>
      <c r="L15" s="88"/>
      <c r="M15" s="89"/>
      <c r="N15" s="89"/>
      <c r="O15" s="90" t="str">
        <f t="shared" ca="1" si="13"/>
        <v>-</v>
      </c>
      <c r="P15" s="88"/>
      <c r="Q15" s="91" t="str">
        <f t="shared" ca="1" si="3"/>
        <v>-</v>
      </c>
      <c r="T15" s="78">
        <f t="shared" ca="1" si="4"/>
        <v>46029</v>
      </c>
      <c r="U15" s="90" t="str">
        <f t="shared" ca="1" si="14"/>
        <v>-</v>
      </c>
      <c r="V15" s="141" t="str">
        <f t="shared" ca="1" si="5"/>
        <v>-</v>
      </c>
      <c r="W15" s="141" t="str">
        <f t="shared" ca="1" si="5"/>
        <v>-</v>
      </c>
      <c r="X15" s="90" t="str">
        <f t="shared" ca="1" si="15"/>
        <v>-</v>
      </c>
      <c r="Y15" s="90" t="str">
        <f t="shared" ca="1" si="6"/>
        <v>-</v>
      </c>
      <c r="Z15" s="91" t="str">
        <f t="shared" ca="1" si="7"/>
        <v>-</v>
      </c>
      <c r="AC15" s="122">
        <f t="shared" ca="1" si="16"/>
        <v>46029</v>
      </c>
      <c r="AD15" s="123"/>
      <c r="AE15" s="124"/>
      <c r="AF15" s="125"/>
      <c r="AG15" s="115" t="str">
        <f t="shared" ca="1" si="17"/>
        <v xml:space="preserve">- </v>
      </c>
      <c r="AH15" s="126"/>
      <c r="AI15" s="115" t="str">
        <f t="shared" ca="1" si="18"/>
        <v xml:space="preserve">- </v>
      </c>
      <c r="AJ15" s="102"/>
      <c r="AK15" s="102"/>
      <c r="AL15" s="122">
        <f t="shared" ca="1" si="8"/>
        <v>46029</v>
      </c>
      <c r="AM15" s="123"/>
      <c r="AN15" s="124"/>
      <c r="AO15" s="125"/>
      <c r="AP15" s="115" t="str">
        <f t="shared" ca="1" si="19"/>
        <v xml:space="preserve">- </v>
      </c>
      <c r="AQ15" s="126"/>
      <c r="AR15" s="115" t="str">
        <f t="shared" ca="1" si="20"/>
        <v xml:space="preserve">- </v>
      </c>
      <c r="AU15" s="122">
        <f t="shared" ca="1" si="21"/>
        <v>46029</v>
      </c>
      <c r="AV15" s="123"/>
      <c r="AW15" s="124"/>
      <c r="AX15" s="125"/>
      <c r="AY15" s="115" t="str">
        <f t="shared" ca="1" si="22"/>
        <v xml:space="preserve">- </v>
      </c>
      <c r="AZ15" s="126"/>
      <c r="BA15" s="115" t="str">
        <f t="shared" ca="1" si="23"/>
        <v xml:space="preserve">- </v>
      </c>
      <c r="BB15" s="102"/>
      <c r="BC15" s="102"/>
      <c r="BD15" s="122">
        <f t="shared" ca="1" si="9"/>
        <v>46029</v>
      </c>
      <c r="BE15" s="123"/>
      <c r="BF15" s="124"/>
      <c r="BG15" s="125"/>
      <c r="BH15" s="115" t="str">
        <f t="shared" ca="1" si="24"/>
        <v xml:space="preserve">- </v>
      </c>
      <c r="BI15" s="126"/>
      <c r="BJ15" s="115" t="str">
        <f t="shared" ca="1" si="25"/>
        <v xml:space="preserve">- </v>
      </c>
      <c r="BM15" s="122">
        <f t="shared" ca="1" si="26"/>
        <v>46029</v>
      </c>
      <c r="BN15" s="123"/>
      <c r="BO15" s="124"/>
      <c r="BP15" s="125"/>
      <c r="BQ15" s="115" t="str">
        <f t="shared" ca="1" si="27"/>
        <v xml:space="preserve">- </v>
      </c>
      <c r="BR15" s="126"/>
      <c r="BS15" s="115" t="str">
        <f t="shared" ca="1" si="28"/>
        <v xml:space="preserve">- </v>
      </c>
      <c r="BT15" s="102"/>
      <c r="BU15" s="102"/>
      <c r="BV15" s="122">
        <f t="shared" ca="1" si="10"/>
        <v>46029</v>
      </c>
      <c r="BW15" s="123"/>
      <c r="BX15" s="124"/>
      <c r="BY15" s="125"/>
      <c r="BZ15" s="115" t="str">
        <f t="shared" ca="1" si="29"/>
        <v xml:space="preserve">- </v>
      </c>
      <c r="CA15" s="126"/>
      <c r="CB15" s="115" t="str">
        <f t="shared" ca="1" si="30"/>
        <v xml:space="preserve">- </v>
      </c>
      <c r="CE15" s="122">
        <f t="shared" ca="1" si="31"/>
        <v>46029</v>
      </c>
      <c r="CF15" s="123"/>
      <c r="CG15" s="124"/>
      <c r="CH15" s="125"/>
      <c r="CI15" s="115" t="str">
        <f t="shared" ca="1" si="32"/>
        <v xml:space="preserve">- </v>
      </c>
      <c r="CJ15" s="126"/>
      <c r="CK15" s="115" t="str">
        <f t="shared" ca="1" si="33"/>
        <v xml:space="preserve">- </v>
      </c>
      <c r="CL15" s="102"/>
      <c r="CM15" s="102"/>
      <c r="CN15" s="122">
        <f t="shared" ca="1" si="11"/>
        <v>46029</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46030</v>
      </c>
      <c r="C16" s="59" t="str">
        <f t="shared" ca="1" si="12"/>
        <v>-</v>
      </c>
      <c r="D16" s="60" t="str">
        <f t="shared" ca="1" si="0"/>
        <v>-</v>
      </c>
      <c r="E16" s="61" t="str">
        <f t="shared" ca="1" si="0"/>
        <v>-</v>
      </c>
      <c r="F16" s="62" t="str">
        <f t="shared" ca="1" si="37"/>
        <v>-</v>
      </c>
      <c r="G16" s="62" t="str">
        <f t="shared" ca="1" si="1"/>
        <v>-</v>
      </c>
      <c r="H16" s="63" t="str">
        <f t="shared" ca="1" si="38"/>
        <v>-</v>
      </c>
      <c r="K16" s="77">
        <f t="shared" ca="1" si="2"/>
        <v>46030</v>
      </c>
      <c r="L16" s="84"/>
      <c r="M16" s="85"/>
      <c r="N16" s="85"/>
      <c r="O16" s="86" t="str">
        <f t="shared" ca="1" si="13"/>
        <v>-</v>
      </c>
      <c r="P16" s="84"/>
      <c r="Q16" s="87" t="str">
        <f t="shared" ca="1" si="3"/>
        <v>-</v>
      </c>
      <c r="T16" s="77">
        <f t="shared" ca="1" si="4"/>
        <v>46030</v>
      </c>
      <c r="U16" s="86" t="str">
        <f t="shared" ca="1" si="14"/>
        <v>-</v>
      </c>
      <c r="V16" s="140" t="str">
        <f t="shared" ca="1" si="5"/>
        <v>-</v>
      </c>
      <c r="W16" s="140" t="str">
        <f t="shared" ca="1" si="5"/>
        <v>-</v>
      </c>
      <c r="X16" s="86" t="str">
        <f t="shared" ca="1" si="15"/>
        <v>-</v>
      </c>
      <c r="Y16" s="86" t="str">
        <f t="shared" ca="1" si="6"/>
        <v>-</v>
      </c>
      <c r="Z16" s="87" t="str">
        <f t="shared" ca="1" si="7"/>
        <v>-</v>
      </c>
      <c r="AC16" s="116">
        <f t="shared" ca="1" si="16"/>
        <v>46030</v>
      </c>
      <c r="AD16" s="117"/>
      <c r="AE16" s="118"/>
      <c r="AF16" s="119"/>
      <c r="AG16" s="120" t="str">
        <f t="shared" ca="1" si="17"/>
        <v xml:space="preserve">- </v>
      </c>
      <c r="AH16" s="121"/>
      <c r="AI16" s="120" t="str">
        <f t="shared" ca="1" si="18"/>
        <v xml:space="preserve">- </v>
      </c>
      <c r="AJ16" s="102"/>
      <c r="AK16" s="102"/>
      <c r="AL16" s="116">
        <f t="shared" ca="1" si="8"/>
        <v>46030</v>
      </c>
      <c r="AM16" s="117"/>
      <c r="AN16" s="118"/>
      <c r="AO16" s="119"/>
      <c r="AP16" s="120" t="str">
        <f t="shared" ca="1" si="19"/>
        <v xml:space="preserve">- </v>
      </c>
      <c r="AQ16" s="121"/>
      <c r="AR16" s="120" t="str">
        <f t="shared" ca="1" si="20"/>
        <v xml:space="preserve">- </v>
      </c>
      <c r="AU16" s="116">
        <f t="shared" ca="1" si="21"/>
        <v>46030</v>
      </c>
      <c r="AV16" s="117"/>
      <c r="AW16" s="118"/>
      <c r="AX16" s="119"/>
      <c r="AY16" s="120" t="str">
        <f t="shared" ca="1" si="22"/>
        <v xml:space="preserve">- </v>
      </c>
      <c r="AZ16" s="121"/>
      <c r="BA16" s="120" t="str">
        <f t="shared" ca="1" si="23"/>
        <v xml:space="preserve">- </v>
      </c>
      <c r="BB16" s="102"/>
      <c r="BC16" s="102"/>
      <c r="BD16" s="116">
        <f t="shared" ca="1" si="9"/>
        <v>46030</v>
      </c>
      <c r="BE16" s="117"/>
      <c r="BF16" s="118"/>
      <c r="BG16" s="119"/>
      <c r="BH16" s="120" t="str">
        <f t="shared" ca="1" si="24"/>
        <v xml:space="preserve">- </v>
      </c>
      <c r="BI16" s="121"/>
      <c r="BJ16" s="120" t="str">
        <f t="shared" ca="1" si="25"/>
        <v xml:space="preserve">- </v>
      </c>
      <c r="BM16" s="116">
        <f t="shared" ca="1" si="26"/>
        <v>46030</v>
      </c>
      <c r="BN16" s="117"/>
      <c r="BO16" s="118"/>
      <c r="BP16" s="119"/>
      <c r="BQ16" s="120" t="str">
        <f t="shared" ca="1" si="27"/>
        <v xml:space="preserve">- </v>
      </c>
      <c r="BR16" s="121"/>
      <c r="BS16" s="120" t="str">
        <f t="shared" ca="1" si="28"/>
        <v xml:space="preserve">- </v>
      </c>
      <c r="BT16" s="102"/>
      <c r="BU16" s="102"/>
      <c r="BV16" s="116">
        <f t="shared" ca="1" si="10"/>
        <v>46030</v>
      </c>
      <c r="BW16" s="117"/>
      <c r="BX16" s="118"/>
      <c r="BY16" s="119"/>
      <c r="BZ16" s="120" t="str">
        <f t="shared" ca="1" si="29"/>
        <v xml:space="preserve">- </v>
      </c>
      <c r="CA16" s="121"/>
      <c r="CB16" s="120" t="str">
        <f t="shared" ca="1" si="30"/>
        <v xml:space="preserve">- </v>
      </c>
      <c r="CE16" s="116">
        <f t="shared" ca="1" si="31"/>
        <v>46030</v>
      </c>
      <c r="CF16" s="117"/>
      <c r="CG16" s="118"/>
      <c r="CH16" s="119"/>
      <c r="CI16" s="120" t="str">
        <f t="shared" ca="1" si="32"/>
        <v xml:space="preserve">- </v>
      </c>
      <c r="CJ16" s="121"/>
      <c r="CK16" s="120" t="str">
        <f t="shared" ca="1" si="33"/>
        <v xml:space="preserve">- </v>
      </c>
      <c r="CL16" s="102"/>
      <c r="CM16" s="102"/>
      <c r="CN16" s="116">
        <f t="shared" ca="1" si="11"/>
        <v>46030</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46031</v>
      </c>
      <c r="C17" s="59" t="str">
        <f t="shared" ca="1" si="12"/>
        <v>-</v>
      </c>
      <c r="D17" s="60" t="str">
        <f t="shared" ca="1" si="0"/>
        <v>-</v>
      </c>
      <c r="E17" s="61" t="str">
        <f t="shared" ca="1" si="0"/>
        <v>-</v>
      </c>
      <c r="F17" s="62" t="str">
        <f t="shared" ca="1" si="37"/>
        <v>-</v>
      </c>
      <c r="G17" s="62" t="str">
        <f t="shared" ca="1" si="1"/>
        <v>-</v>
      </c>
      <c r="H17" s="63" t="str">
        <f t="shared" ca="1" si="38"/>
        <v>-</v>
      </c>
      <c r="K17" s="78">
        <f t="shared" ca="1" si="2"/>
        <v>46031</v>
      </c>
      <c r="L17" s="88"/>
      <c r="M17" s="89"/>
      <c r="N17" s="89"/>
      <c r="O17" s="90" t="str">
        <f t="shared" ca="1" si="13"/>
        <v>-</v>
      </c>
      <c r="P17" s="88"/>
      <c r="Q17" s="91" t="str">
        <f t="shared" ca="1" si="3"/>
        <v>-</v>
      </c>
      <c r="T17" s="78">
        <f t="shared" ca="1" si="4"/>
        <v>46031</v>
      </c>
      <c r="U17" s="90" t="str">
        <f t="shared" ca="1" si="14"/>
        <v>-</v>
      </c>
      <c r="V17" s="141" t="str">
        <f t="shared" ca="1" si="5"/>
        <v>-</v>
      </c>
      <c r="W17" s="141" t="str">
        <f t="shared" ca="1" si="5"/>
        <v>-</v>
      </c>
      <c r="X17" s="90" t="str">
        <f t="shared" ca="1" si="15"/>
        <v>-</v>
      </c>
      <c r="Y17" s="90" t="str">
        <f t="shared" ca="1" si="6"/>
        <v>-</v>
      </c>
      <c r="Z17" s="91" t="str">
        <f t="shared" ca="1" si="7"/>
        <v>-</v>
      </c>
      <c r="AC17" s="122">
        <f t="shared" ca="1" si="16"/>
        <v>46031</v>
      </c>
      <c r="AD17" s="123"/>
      <c r="AE17" s="124"/>
      <c r="AF17" s="125"/>
      <c r="AG17" s="115" t="str">
        <f t="shared" ca="1" si="17"/>
        <v xml:space="preserve">- </v>
      </c>
      <c r="AH17" s="126"/>
      <c r="AI17" s="115" t="str">
        <f t="shared" ca="1" si="18"/>
        <v xml:space="preserve">- </v>
      </c>
      <c r="AJ17" s="102"/>
      <c r="AK17" s="102"/>
      <c r="AL17" s="122">
        <f t="shared" ca="1" si="8"/>
        <v>46031</v>
      </c>
      <c r="AM17" s="123"/>
      <c r="AN17" s="124"/>
      <c r="AO17" s="125"/>
      <c r="AP17" s="115" t="str">
        <f t="shared" ca="1" si="19"/>
        <v xml:space="preserve">- </v>
      </c>
      <c r="AQ17" s="126"/>
      <c r="AR17" s="115" t="str">
        <f t="shared" ca="1" si="20"/>
        <v xml:space="preserve">- </v>
      </c>
      <c r="AU17" s="122">
        <f t="shared" ca="1" si="21"/>
        <v>46031</v>
      </c>
      <c r="AV17" s="123"/>
      <c r="AW17" s="124"/>
      <c r="AX17" s="125"/>
      <c r="AY17" s="115" t="str">
        <f t="shared" ca="1" si="22"/>
        <v xml:space="preserve">- </v>
      </c>
      <c r="AZ17" s="126"/>
      <c r="BA17" s="115" t="str">
        <f t="shared" ca="1" si="23"/>
        <v xml:space="preserve">- </v>
      </c>
      <c r="BB17" s="102"/>
      <c r="BC17" s="102"/>
      <c r="BD17" s="122">
        <f t="shared" ca="1" si="9"/>
        <v>46031</v>
      </c>
      <c r="BE17" s="123"/>
      <c r="BF17" s="124"/>
      <c r="BG17" s="125"/>
      <c r="BH17" s="115" t="str">
        <f t="shared" ca="1" si="24"/>
        <v xml:space="preserve">- </v>
      </c>
      <c r="BI17" s="126"/>
      <c r="BJ17" s="115" t="str">
        <f t="shared" ca="1" si="25"/>
        <v xml:space="preserve">- </v>
      </c>
      <c r="BM17" s="122">
        <f t="shared" ca="1" si="26"/>
        <v>46031</v>
      </c>
      <c r="BN17" s="123"/>
      <c r="BO17" s="124"/>
      <c r="BP17" s="125"/>
      <c r="BQ17" s="115" t="str">
        <f t="shared" ca="1" si="27"/>
        <v xml:space="preserve">- </v>
      </c>
      <c r="BR17" s="126"/>
      <c r="BS17" s="115" t="str">
        <f t="shared" ca="1" si="28"/>
        <v xml:space="preserve">- </v>
      </c>
      <c r="BT17" s="102"/>
      <c r="BU17" s="102"/>
      <c r="BV17" s="122">
        <f t="shared" ca="1" si="10"/>
        <v>46031</v>
      </c>
      <c r="BW17" s="123"/>
      <c r="BX17" s="124"/>
      <c r="BY17" s="125"/>
      <c r="BZ17" s="115" t="str">
        <f t="shared" ca="1" si="29"/>
        <v xml:space="preserve">- </v>
      </c>
      <c r="CA17" s="126"/>
      <c r="CB17" s="115" t="str">
        <f t="shared" ca="1" si="30"/>
        <v xml:space="preserve">- </v>
      </c>
      <c r="CE17" s="122">
        <f t="shared" ca="1" si="31"/>
        <v>46031</v>
      </c>
      <c r="CF17" s="123"/>
      <c r="CG17" s="124"/>
      <c r="CH17" s="125"/>
      <c r="CI17" s="115" t="str">
        <f t="shared" ca="1" si="32"/>
        <v xml:space="preserve">- </v>
      </c>
      <c r="CJ17" s="126"/>
      <c r="CK17" s="115" t="str">
        <f t="shared" ca="1" si="33"/>
        <v xml:space="preserve">- </v>
      </c>
      <c r="CL17" s="102"/>
      <c r="CM17" s="102"/>
      <c r="CN17" s="122">
        <f t="shared" ca="1" si="11"/>
        <v>46031</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46032</v>
      </c>
      <c r="C18" s="59" t="str">
        <f t="shared" ca="1" si="12"/>
        <v>-</v>
      </c>
      <c r="D18" s="60" t="str">
        <f t="shared" ca="1" si="0"/>
        <v>-</v>
      </c>
      <c r="E18" s="61" t="str">
        <f t="shared" ca="1" si="0"/>
        <v>-</v>
      </c>
      <c r="F18" s="62" t="str">
        <f t="shared" ca="1" si="37"/>
        <v>-</v>
      </c>
      <c r="G18" s="62" t="str">
        <f t="shared" ca="1" si="1"/>
        <v>-</v>
      </c>
      <c r="H18" s="63" t="str">
        <f t="shared" ca="1" si="38"/>
        <v>-</v>
      </c>
      <c r="K18" s="77">
        <f t="shared" ca="1" si="2"/>
        <v>46032</v>
      </c>
      <c r="L18" s="84"/>
      <c r="M18" s="85"/>
      <c r="N18" s="85"/>
      <c r="O18" s="86" t="str">
        <f t="shared" ca="1" si="13"/>
        <v>-</v>
      </c>
      <c r="P18" s="84"/>
      <c r="Q18" s="87" t="str">
        <f t="shared" ca="1" si="3"/>
        <v>-</v>
      </c>
      <c r="T18" s="77">
        <f t="shared" ca="1" si="4"/>
        <v>46032</v>
      </c>
      <c r="U18" s="86" t="str">
        <f t="shared" ca="1" si="14"/>
        <v>-</v>
      </c>
      <c r="V18" s="140" t="str">
        <f t="shared" ca="1" si="5"/>
        <v>-</v>
      </c>
      <c r="W18" s="140" t="str">
        <f t="shared" ca="1" si="5"/>
        <v>-</v>
      </c>
      <c r="X18" s="86" t="str">
        <f t="shared" ca="1" si="15"/>
        <v>-</v>
      </c>
      <c r="Y18" s="86" t="str">
        <f t="shared" ca="1" si="6"/>
        <v>-</v>
      </c>
      <c r="Z18" s="87" t="str">
        <f t="shared" ca="1" si="7"/>
        <v>-</v>
      </c>
      <c r="AC18" s="116">
        <f t="shared" ca="1" si="16"/>
        <v>46032</v>
      </c>
      <c r="AD18" s="117"/>
      <c r="AE18" s="118"/>
      <c r="AF18" s="119"/>
      <c r="AG18" s="120" t="str">
        <f t="shared" ca="1" si="17"/>
        <v xml:space="preserve">- </v>
      </c>
      <c r="AH18" s="121"/>
      <c r="AI18" s="120" t="str">
        <f t="shared" ca="1" si="18"/>
        <v xml:space="preserve">- </v>
      </c>
      <c r="AJ18" s="102"/>
      <c r="AK18" s="102"/>
      <c r="AL18" s="116">
        <f t="shared" ca="1" si="8"/>
        <v>46032</v>
      </c>
      <c r="AM18" s="117"/>
      <c r="AN18" s="118"/>
      <c r="AO18" s="119"/>
      <c r="AP18" s="120" t="str">
        <f t="shared" ca="1" si="19"/>
        <v xml:space="preserve">- </v>
      </c>
      <c r="AQ18" s="121"/>
      <c r="AR18" s="120" t="str">
        <f t="shared" ca="1" si="20"/>
        <v xml:space="preserve">- </v>
      </c>
      <c r="AU18" s="116">
        <f t="shared" ca="1" si="21"/>
        <v>46032</v>
      </c>
      <c r="AV18" s="117"/>
      <c r="AW18" s="118"/>
      <c r="AX18" s="119"/>
      <c r="AY18" s="120" t="str">
        <f t="shared" ca="1" si="22"/>
        <v xml:space="preserve">- </v>
      </c>
      <c r="AZ18" s="121"/>
      <c r="BA18" s="120" t="str">
        <f t="shared" ca="1" si="23"/>
        <v xml:space="preserve">- </v>
      </c>
      <c r="BB18" s="102"/>
      <c r="BC18" s="102"/>
      <c r="BD18" s="116">
        <f t="shared" ca="1" si="9"/>
        <v>46032</v>
      </c>
      <c r="BE18" s="117"/>
      <c r="BF18" s="118"/>
      <c r="BG18" s="119"/>
      <c r="BH18" s="120" t="str">
        <f t="shared" ca="1" si="24"/>
        <v xml:space="preserve">- </v>
      </c>
      <c r="BI18" s="121"/>
      <c r="BJ18" s="120" t="str">
        <f t="shared" ca="1" si="25"/>
        <v xml:space="preserve">- </v>
      </c>
      <c r="BM18" s="116">
        <f t="shared" ca="1" si="26"/>
        <v>46032</v>
      </c>
      <c r="BN18" s="117"/>
      <c r="BO18" s="118"/>
      <c r="BP18" s="119"/>
      <c r="BQ18" s="120" t="str">
        <f t="shared" ca="1" si="27"/>
        <v xml:space="preserve">- </v>
      </c>
      <c r="BR18" s="121"/>
      <c r="BS18" s="120" t="str">
        <f t="shared" ca="1" si="28"/>
        <v xml:space="preserve">- </v>
      </c>
      <c r="BT18" s="102"/>
      <c r="BU18" s="102"/>
      <c r="BV18" s="116">
        <f t="shared" ca="1" si="10"/>
        <v>46032</v>
      </c>
      <c r="BW18" s="117"/>
      <c r="BX18" s="118"/>
      <c r="BY18" s="119"/>
      <c r="BZ18" s="120" t="str">
        <f t="shared" ca="1" si="29"/>
        <v xml:space="preserve">- </v>
      </c>
      <c r="CA18" s="121"/>
      <c r="CB18" s="120" t="str">
        <f t="shared" ca="1" si="30"/>
        <v xml:space="preserve">- </v>
      </c>
      <c r="CE18" s="116">
        <f t="shared" ca="1" si="31"/>
        <v>46032</v>
      </c>
      <c r="CF18" s="117"/>
      <c r="CG18" s="118"/>
      <c r="CH18" s="119"/>
      <c r="CI18" s="120" t="str">
        <f t="shared" ca="1" si="32"/>
        <v xml:space="preserve">- </v>
      </c>
      <c r="CJ18" s="121"/>
      <c r="CK18" s="120" t="str">
        <f t="shared" ca="1" si="33"/>
        <v xml:space="preserve">- </v>
      </c>
      <c r="CL18" s="102"/>
      <c r="CM18" s="102"/>
      <c r="CN18" s="116">
        <f t="shared" ca="1" si="11"/>
        <v>46032</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46033</v>
      </c>
      <c r="C19" s="59" t="str">
        <f t="shared" ca="1" si="12"/>
        <v>-</v>
      </c>
      <c r="D19" s="60" t="str">
        <f t="shared" ca="1" si="0"/>
        <v>-</v>
      </c>
      <c r="E19" s="61" t="str">
        <f t="shared" ca="1" si="0"/>
        <v>-</v>
      </c>
      <c r="F19" s="62" t="str">
        <f t="shared" ca="1" si="37"/>
        <v>-</v>
      </c>
      <c r="G19" s="62" t="str">
        <f t="shared" ca="1" si="1"/>
        <v>-</v>
      </c>
      <c r="H19" s="63" t="str">
        <f t="shared" ca="1" si="38"/>
        <v>-</v>
      </c>
      <c r="K19" s="78">
        <f t="shared" ca="1" si="2"/>
        <v>46033</v>
      </c>
      <c r="L19" s="88"/>
      <c r="M19" s="89"/>
      <c r="N19" s="89"/>
      <c r="O19" s="90" t="str">
        <f t="shared" ca="1" si="13"/>
        <v>-</v>
      </c>
      <c r="P19" s="88"/>
      <c r="Q19" s="91" t="str">
        <f t="shared" ca="1" si="3"/>
        <v>-</v>
      </c>
      <c r="T19" s="78">
        <f t="shared" ca="1" si="4"/>
        <v>46033</v>
      </c>
      <c r="U19" s="90" t="str">
        <f t="shared" ca="1" si="14"/>
        <v>-</v>
      </c>
      <c r="V19" s="141" t="str">
        <f t="shared" ca="1" si="5"/>
        <v>-</v>
      </c>
      <c r="W19" s="141" t="str">
        <f t="shared" ca="1" si="5"/>
        <v>-</v>
      </c>
      <c r="X19" s="90" t="str">
        <f t="shared" ca="1" si="15"/>
        <v>-</v>
      </c>
      <c r="Y19" s="90" t="str">
        <f t="shared" ca="1" si="6"/>
        <v>-</v>
      </c>
      <c r="Z19" s="91" t="str">
        <f t="shared" ca="1" si="7"/>
        <v>-</v>
      </c>
      <c r="AC19" s="122">
        <f t="shared" ca="1" si="16"/>
        <v>46033</v>
      </c>
      <c r="AD19" s="123"/>
      <c r="AE19" s="124"/>
      <c r="AF19" s="125"/>
      <c r="AG19" s="115" t="str">
        <f t="shared" ca="1" si="17"/>
        <v xml:space="preserve">- </v>
      </c>
      <c r="AH19" s="126"/>
      <c r="AI19" s="115" t="str">
        <f t="shared" ca="1" si="18"/>
        <v xml:space="preserve">- </v>
      </c>
      <c r="AJ19" s="102"/>
      <c r="AK19" s="102"/>
      <c r="AL19" s="122">
        <f t="shared" ca="1" si="8"/>
        <v>46033</v>
      </c>
      <c r="AM19" s="123"/>
      <c r="AN19" s="124"/>
      <c r="AO19" s="125"/>
      <c r="AP19" s="115" t="str">
        <f t="shared" ca="1" si="19"/>
        <v xml:space="preserve">- </v>
      </c>
      <c r="AQ19" s="126"/>
      <c r="AR19" s="115" t="str">
        <f t="shared" ca="1" si="20"/>
        <v xml:space="preserve">- </v>
      </c>
      <c r="AU19" s="122">
        <f t="shared" ca="1" si="21"/>
        <v>46033</v>
      </c>
      <c r="AV19" s="123"/>
      <c r="AW19" s="124"/>
      <c r="AX19" s="125"/>
      <c r="AY19" s="115" t="str">
        <f t="shared" ca="1" si="22"/>
        <v xml:space="preserve">- </v>
      </c>
      <c r="AZ19" s="126"/>
      <c r="BA19" s="115" t="str">
        <f t="shared" ca="1" si="23"/>
        <v xml:space="preserve">- </v>
      </c>
      <c r="BB19" s="102"/>
      <c r="BC19" s="102"/>
      <c r="BD19" s="122">
        <f t="shared" ca="1" si="9"/>
        <v>46033</v>
      </c>
      <c r="BE19" s="123"/>
      <c r="BF19" s="124"/>
      <c r="BG19" s="125"/>
      <c r="BH19" s="115" t="str">
        <f t="shared" ca="1" si="24"/>
        <v xml:space="preserve">- </v>
      </c>
      <c r="BI19" s="126"/>
      <c r="BJ19" s="115" t="str">
        <f t="shared" ca="1" si="25"/>
        <v xml:space="preserve">- </v>
      </c>
      <c r="BM19" s="122">
        <f t="shared" ca="1" si="26"/>
        <v>46033</v>
      </c>
      <c r="BN19" s="123"/>
      <c r="BO19" s="124"/>
      <c r="BP19" s="125"/>
      <c r="BQ19" s="115" t="str">
        <f t="shared" ca="1" si="27"/>
        <v xml:space="preserve">- </v>
      </c>
      <c r="BR19" s="126"/>
      <c r="BS19" s="115" t="str">
        <f t="shared" ca="1" si="28"/>
        <v xml:space="preserve">- </v>
      </c>
      <c r="BT19" s="102"/>
      <c r="BU19" s="102"/>
      <c r="BV19" s="122">
        <f t="shared" ca="1" si="10"/>
        <v>46033</v>
      </c>
      <c r="BW19" s="123"/>
      <c r="BX19" s="124"/>
      <c r="BY19" s="125"/>
      <c r="BZ19" s="115" t="str">
        <f t="shared" ca="1" si="29"/>
        <v xml:space="preserve">- </v>
      </c>
      <c r="CA19" s="126"/>
      <c r="CB19" s="115" t="str">
        <f t="shared" ca="1" si="30"/>
        <v xml:space="preserve">- </v>
      </c>
      <c r="CE19" s="122">
        <f t="shared" ca="1" si="31"/>
        <v>46033</v>
      </c>
      <c r="CF19" s="123"/>
      <c r="CG19" s="124"/>
      <c r="CH19" s="125"/>
      <c r="CI19" s="115" t="str">
        <f t="shared" ca="1" si="32"/>
        <v xml:space="preserve">- </v>
      </c>
      <c r="CJ19" s="126"/>
      <c r="CK19" s="115" t="str">
        <f t="shared" ca="1" si="33"/>
        <v xml:space="preserve">- </v>
      </c>
      <c r="CL19" s="102"/>
      <c r="CM19" s="102"/>
      <c r="CN19" s="122">
        <f t="shared" ca="1" si="11"/>
        <v>46033</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46034</v>
      </c>
      <c r="C20" s="59" t="str">
        <f t="shared" ca="1" si="12"/>
        <v>-</v>
      </c>
      <c r="D20" s="60" t="str">
        <f t="shared" ca="1" si="0"/>
        <v>-</v>
      </c>
      <c r="E20" s="61" t="str">
        <f t="shared" ca="1" si="0"/>
        <v>-</v>
      </c>
      <c r="F20" s="62" t="str">
        <f t="shared" ca="1" si="37"/>
        <v>-</v>
      </c>
      <c r="G20" s="62" t="str">
        <f t="shared" ca="1" si="1"/>
        <v>-</v>
      </c>
      <c r="H20" s="63" t="str">
        <f t="shared" ca="1" si="38"/>
        <v>-</v>
      </c>
      <c r="K20" s="77">
        <f t="shared" ca="1" si="2"/>
        <v>46034</v>
      </c>
      <c r="L20" s="84"/>
      <c r="M20" s="85"/>
      <c r="N20" s="85"/>
      <c r="O20" s="86" t="str">
        <f t="shared" ca="1" si="13"/>
        <v>-</v>
      </c>
      <c r="P20" s="84"/>
      <c r="Q20" s="87" t="str">
        <f t="shared" ca="1" si="3"/>
        <v>-</v>
      </c>
      <c r="T20" s="77">
        <f t="shared" ca="1" si="4"/>
        <v>46034</v>
      </c>
      <c r="U20" s="86" t="str">
        <f t="shared" ca="1" si="14"/>
        <v>-</v>
      </c>
      <c r="V20" s="140" t="str">
        <f t="shared" ca="1" si="5"/>
        <v>-</v>
      </c>
      <c r="W20" s="140" t="str">
        <f t="shared" ca="1" si="5"/>
        <v>-</v>
      </c>
      <c r="X20" s="86" t="str">
        <f t="shared" ca="1" si="15"/>
        <v>-</v>
      </c>
      <c r="Y20" s="86" t="str">
        <f t="shared" ca="1" si="6"/>
        <v>-</v>
      </c>
      <c r="Z20" s="87" t="str">
        <f t="shared" ca="1" si="7"/>
        <v>-</v>
      </c>
      <c r="AC20" s="116">
        <f t="shared" ca="1" si="16"/>
        <v>46034</v>
      </c>
      <c r="AD20" s="117"/>
      <c r="AE20" s="118"/>
      <c r="AF20" s="119"/>
      <c r="AG20" s="120" t="str">
        <f t="shared" ca="1" si="17"/>
        <v xml:space="preserve">- </v>
      </c>
      <c r="AH20" s="121"/>
      <c r="AI20" s="120" t="str">
        <f t="shared" ca="1" si="18"/>
        <v xml:space="preserve">- </v>
      </c>
      <c r="AJ20" s="102"/>
      <c r="AK20" s="102"/>
      <c r="AL20" s="116">
        <f t="shared" ca="1" si="8"/>
        <v>46034</v>
      </c>
      <c r="AM20" s="117"/>
      <c r="AN20" s="118"/>
      <c r="AO20" s="119"/>
      <c r="AP20" s="120" t="str">
        <f t="shared" ca="1" si="19"/>
        <v xml:space="preserve">- </v>
      </c>
      <c r="AQ20" s="121"/>
      <c r="AR20" s="120" t="str">
        <f t="shared" ca="1" si="20"/>
        <v xml:space="preserve">- </v>
      </c>
      <c r="AU20" s="116">
        <f t="shared" ca="1" si="21"/>
        <v>46034</v>
      </c>
      <c r="AV20" s="117"/>
      <c r="AW20" s="118"/>
      <c r="AX20" s="119"/>
      <c r="AY20" s="120" t="str">
        <f t="shared" ca="1" si="22"/>
        <v xml:space="preserve">- </v>
      </c>
      <c r="AZ20" s="121"/>
      <c r="BA20" s="120" t="str">
        <f t="shared" ca="1" si="23"/>
        <v xml:space="preserve">- </v>
      </c>
      <c r="BB20" s="102"/>
      <c r="BC20" s="102"/>
      <c r="BD20" s="116">
        <f t="shared" ca="1" si="9"/>
        <v>46034</v>
      </c>
      <c r="BE20" s="117"/>
      <c r="BF20" s="118"/>
      <c r="BG20" s="119"/>
      <c r="BH20" s="120" t="str">
        <f t="shared" ca="1" si="24"/>
        <v xml:space="preserve">- </v>
      </c>
      <c r="BI20" s="121"/>
      <c r="BJ20" s="120" t="str">
        <f t="shared" ca="1" si="25"/>
        <v xml:space="preserve">- </v>
      </c>
      <c r="BM20" s="116">
        <f t="shared" ca="1" si="26"/>
        <v>46034</v>
      </c>
      <c r="BN20" s="117"/>
      <c r="BO20" s="118"/>
      <c r="BP20" s="119"/>
      <c r="BQ20" s="120" t="str">
        <f t="shared" ca="1" si="27"/>
        <v xml:space="preserve">- </v>
      </c>
      <c r="BR20" s="121"/>
      <c r="BS20" s="120" t="str">
        <f t="shared" ca="1" si="28"/>
        <v xml:space="preserve">- </v>
      </c>
      <c r="BT20" s="102"/>
      <c r="BU20" s="102"/>
      <c r="BV20" s="116">
        <f t="shared" ca="1" si="10"/>
        <v>46034</v>
      </c>
      <c r="BW20" s="117"/>
      <c r="BX20" s="118"/>
      <c r="BY20" s="119"/>
      <c r="BZ20" s="120" t="str">
        <f t="shared" ca="1" si="29"/>
        <v xml:space="preserve">- </v>
      </c>
      <c r="CA20" s="121"/>
      <c r="CB20" s="120" t="str">
        <f t="shared" ca="1" si="30"/>
        <v xml:space="preserve">- </v>
      </c>
      <c r="CE20" s="116">
        <f t="shared" ca="1" si="31"/>
        <v>46034</v>
      </c>
      <c r="CF20" s="117"/>
      <c r="CG20" s="118"/>
      <c r="CH20" s="119"/>
      <c r="CI20" s="120" t="str">
        <f t="shared" ca="1" si="32"/>
        <v xml:space="preserve">- </v>
      </c>
      <c r="CJ20" s="121"/>
      <c r="CK20" s="120" t="str">
        <f t="shared" ca="1" si="33"/>
        <v xml:space="preserve">- </v>
      </c>
      <c r="CL20" s="102"/>
      <c r="CM20" s="102"/>
      <c r="CN20" s="116">
        <f t="shared" ca="1" si="11"/>
        <v>46034</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46035</v>
      </c>
      <c r="C21" s="59" t="str">
        <f t="shared" ca="1" si="12"/>
        <v>-</v>
      </c>
      <c r="D21" s="60" t="str">
        <f t="shared" ca="1" si="0"/>
        <v>-</v>
      </c>
      <c r="E21" s="61" t="str">
        <f t="shared" ca="1" si="0"/>
        <v>-</v>
      </c>
      <c r="F21" s="62" t="str">
        <f t="shared" ca="1" si="37"/>
        <v>-</v>
      </c>
      <c r="G21" s="62" t="str">
        <f t="shared" ca="1" si="1"/>
        <v>-</v>
      </c>
      <c r="H21" s="63" t="str">
        <f t="shared" ca="1" si="38"/>
        <v>-</v>
      </c>
      <c r="K21" s="78">
        <f t="shared" ca="1" si="2"/>
        <v>46035</v>
      </c>
      <c r="L21" s="88"/>
      <c r="M21" s="89"/>
      <c r="N21" s="89"/>
      <c r="O21" s="90" t="str">
        <f t="shared" ca="1" si="13"/>
        <v>-</v>
      </c>
      <c r="P21" s="88"/>
      <c r="Q21" s="91" t="str">
        <f t="shared" ca="1" si="3"/>
        <v>-</v>
      </c>
      <c r="T21" s="78">
        <f t="shared" ca="1" si="4"/>
        <v>46035</v>
      </c>
      <c r="U21" s="90" t="str">
        <f t="shared" ca="1" si="14"/>
        <v>-</v>
      </c>
      <c r="V21" s="141" t="str">
        <f t="shared" ca="1" si="5"/>
        <v>-</v>
      </c>
      <c r="W21" s="141" t="str">
        <f t="shared" ca="1" si="5"/>
        <v>-</v>
      </c>
      <c r="X21" s="90" t="str">
        <f t="shared" ca="1" si="15"/>
        <v>-</v>
      </c>
      <c r="Y21" s="90" t="str">
        <f t="shared" ca="1" si="6"/>
        <v>-</v>
      </c>
      <c r="Z21" s="91" t="str">
        <f t="shared" ca="1" si="7"/>
        <v>-</v>
      </c>
      <c r="AC21" s="122">
        <f t="shared" ca="1" si="16"/>
        <v>46035</v>
      </c>
      <c r="AD21" s="123"/>
      <c r="AE21" s="124"/>
      <c r="AF21" s="125"/>
      <c r="AG21" s="115" t="str">
        <f t="shared" ca="1" si="17"/>
        <v xml:space="preserve">- </v>
      </c>
      <c r="AH21" s="126"/>
      <c r="AI21" s="115" t="str">
        <f t="shared" ca="1" si="18"/>
        <v xml:space="preserve">- </v>
      </c>
      <c r="AJ21" s="102"/>
      <c r="AK21" s="102"/>
      <c r="AL21" s="122">
        <f t="shared" ca="1" si="8"/>
        <v>46035</v>
      </c>
      <c r="AM21" s="123"/>
      <c r="AN21" s="124"/>
      <c r="AO21" s="125"/>
      <c r="AP21" s="115" t="str">
        <f t="shared" ca="1" si="19"/>
        <v xml:space="preserve">- </v>
      </c>
      <c r="AQ21" s="126"/>
      <c r="AR21" s="115" t="str">
        <f t="shared" ca="1" si="20"/>
        <v xml:space="preserve">- </v>
      </c>
      <c r="AU21" s="122">
        <f t="shared" ca="1" si="21"/>
        <v>46035</v>
      </c>
      <c r="AV21" s="123"/>
      <c r="AW21" s="124"/>
      <c r="AX21" s="125"/>
      <c r="AY21" s="115" t="str">
        <f t="shared" ca="1" si="22"/>
        <v xml:space="preserve">- </v>
      </c>
      <c r="AZ21" s="126"/>
      <c r="BA21" s="115" t="str">
        <f t="shared" ca="1" si="23"/>
        <v xml:space="preserve">- </v>
      </c>
      <c r="BB21" s="102"/>
      <c r="BC21" s="102"/>
      <c r="BD21" s="122">
        <f t="shared" ca="1" si="9"/>
        <v>46035</v>
      </c>
      <c r="BE21" s="123"/>
      <c r="BF21" s="124"/>
      <c r="BG21" s="125"/>
      <c r="BH21" s="115" t="str">
        <f t="shared" ca="1" si="24"/>
        <v xml:space="preserve">- </v>
      </c>
      <c r="BI21" s="126"/>
      <c r="BJ21" s="115" t="str">
        <f t="shared" ca="1" si="25"/>
        <v xml:space="preserve">- </v>
      </c>
      <c r="BM21" s="122">
        <f t="shared" ca="1" si="26"/>
        <v>46035</v>
      </c>
      <c r="BN21" s="123"/>
      <c r="BO21" s="124"/>
      <c r="BP21" s="125"/>
      <c r="BQ21" s="115" t="str">
        <f t="shared" ca="1" si="27"/>
        <v xml:space="preserve">- </v>
      </c>
      <c r="BR21" s="126"/>
      <c r="BS21" s="115" t="str">
        <f t="shared" ca="1" si="28"/>
        <v xml:space="preserve">- </v>
      </c>
      <c r="BT21" s="102"/>
      <c r="BU21" s="102"/>
      <c r="BV21" s="122">
        <f t="shared" ca="1" si="10"/>
        <v>46035</v>
      </c>
      <c r="BW21" s="123"/>
      <c r="BX21" s="124"/>
      <c r="BY21" s="125"/>
      <c r="BZ21" s="115" t="str">
        <f t="shared" ca="1" si="29"/>
        <v xml:space="preserve">- </v>
      </c>
      <c r="CA21" s="126"/>
      <c r="CB21" s="115" t="str">
        <f t="shared" ca="1" si="30"/>
        <v xml:space="preserve">- </v>
      </c>
      <c r="CE21" s="122">
        <f t="shared" ca="1" si="31"/>
        <v>46035</v>
      </c>
      <c r="CF21" s="123"/>
      <c r="CG21" s="124"/>
      <c r="CH21" s="125"/>
      <c r="CI21" s="115" t="str">
        <f t="shared" ca="1" si="32"/>
        <v xml:space="preserve">- </v>
      </c>
      <c r="CJ21" s="126"/>
      <c r="CK21" s="115" t="str">
        <f t="shared" ca="1" si="33"/>
        <v xml:space="preserve">- </v>
      </c>
      <c r="CL21" s="102"/>
      <c r="CM21" s="102"/>
      <c r="CN21" s="122">
        <f t="shared" ca="1" si="11"/>
        <v>46035</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46036</v>
      </c>
      <c r="C22" s="59" t="str">
        <f t="shared" ca="1" si="12"/>
        <v>-</v>
      </c>
      <c r="D22" s="60" t="str">
        <f t="shared" ca="1" si="0"/>
        <v>-</v>
      </c>
      <c r="E22" s="61" t="str">
        <f t="shared" ca="1" si="0"/>
        <v>-</v>
      </c>
      <c r="F22" s="62" t="str">
        <f t="shared" ca="1" si="37"/>
        <v>-</v>
      </c>
      <c r="G22" s="62" t="str">
        <f t="shared" ca="1" si="1"/>
        <v>-</v>
      </c>
      <c r="H22" s="63" t="str">
        <f t="shared" ca="1" si="38"/>
        <v>-</v>
      </c>
      <c r="K22" s="77">
        <f t="shared" ca="1" si="2"/>
        <v>46036</v>
      </c>
      <c r="L22" s="84"/>
      <c r="M22" s="85"/>
      <c r="N22" s="85"/>
      <c r="O22" s="86" t="str">
        <f t="shared" ca="1" si="13"/>
        <v>-</v>
      </c>
      <c r="P22" s="84"/>
      <c r="Q22" s="87" t="str">
        <f t="shared" ca="1" si="3"/>
        <v>-</v>
      </c>
      <c r="T22" s="77">
        <f t="shared" ca="1" si="4"/>
        <v>46036</v>
      </c>
      <c r="U22" s="86" t="str">
        <f t="shared" ca="1" si="14"/>
        <v>-</v>
      </c>
      <c r="V22" s="140" t="str">
        <f t="shared" ca="1" si="5"/>
        <v>-</v>
      </c>
      <c r="W22" s="140" t="str">
        <f t="shared" ca="1" si="5"/>
        <v>-</v>
      </c>
      <c r="X22" s="86" t="str">
        <f t="shared" ca="1" si="15"/>
        <v>-</v>
      </c>
      <c r="Y22" s="86" t="str">
        <f t="shared" ca="1" si="6"/>
        <v>-</v>
      </c>
      <c r="Z22" s="87" t="str">
        <f t="shared" ca="1" si="7"/>
        <v>-</v>
      </c>
      <c r="AC22" s="116">
        <f t="shared" ca="1" si="16"/>
        <v>46036</v>
      </c>
      <c r="AD22" s="117"/>
      <c r="AE22" s="118"/>
      <c r="AF22" s="119"/>
      <c r="AG22" s="120" t="str">
        <f t="shared" ca="1" si="17"/>
        <v xml:space="preserve">- </v>
      </c>
      <c r="AH22" s="121"/>
      <c r="AI22" s="120" t="str">
        <f t="shared" ca="1" si="18"/>
        <v xml:space="preserve">- </v>
      </c>
      <c r="AJ22" s="102"/>
      <c r="AK22" s="102"/>
      <c r="AL22" s="116">
        <f t="shared" ca="1" si="8"/>
        <v>46036</v>
      </c>
      <c r="AM22" s="117"/>
      <c r="AN22" s="118"/>
      <c r="AO22" s="119"/>
      <c r="AP22" s="120" t="str">
        <f t="shared" ca="1" si="19"/>
        <v xml:space="preserve">- </v>
      </c>
      <c r="AQ22" s="121"/>
      <c r="AR22" s="120" t="str">
        <f t="shared" ca="1" si="20"/>
        <v xml:space="preserve">- </v>
      </c>
      <c r="AU22" s="116">
        <f t="shared" ca="1" si="21"/>
        <v>46036</v>
      </c>
      <c r="AV22" s="117"/>
      <c r="AW22" s="118"/>
      <c r="AX22" s="119"/>
      <c r="AY22" s="120" t="str">
        <f t="shared" ca="1" si="22"/>
        <v xml:space="preserve">- </v>
      </c>
      <c r="AZ22" s="121"/>
      <c r="BA22" s="120" t="str">
        <f t="shared" ca="1" si="23"/>
        <v xml:space="preserve">- </v>
      </c>
      <c r="BB22" s="102"/>
      <c r="BC22" s="102"/>
      <c r="BD22" s="116">
        <f t="shared" ca="1" si="9"/>
        <v>46036</v>
      </c>
      <c r="BE22" s="117"/>
      <c r="BF22" s="118"/>
      <c r="BG22" s="119"/>
      <c r="BH22" s="120" t="str">
        <f t="shared" ca="1" si="24"/>
        <v xml:space="preserve">- </v>
      </c>
      <c r="BI22" s="121"/>
      <c r="BJ22" s="120" t="str">
        <f t="shared" ca="1" si="25"/>
        <v xml:space="preserve">- </v>
      </c>
      <c r="BM22" s="116">
        <f t="shared" ca="1" si="26"/>
        <v>46036</v>
      </c>
      <c r="BN22" s="117"/>
      <c r="BO22" s="118"/>
      <c r="BP22" s="119"/>
      <c r="BQ22" s="120" t="str">
        <f t="shared" ca="1" si="27"/>
        <v xml:space="preserve">- </v>
      </c>
      <c r="BR22" s="121"/>
      <c r="BS22" s="120" t="str">
        <f t="shared" ca="1" si="28"/>
        <v xml:space="preserve">- </v>
      </c>
      <c r="BT22" s="102"/>
      <c r="BU22" s="102"/>
      <c r="BV22" s="116">
        <f t="shared" ca="1" si="10"/>
        <v>46036</v>
      </c>
      <c r="BW22" s="117"/>
      <c r="BX22" s="118"/>
      <c r="BY22" s="119"/>
      <c r="BZ22" s="120" t="str">
        <f t="shared" ca="1" si="29"/>
        <v xml:space="preserve">- </v>
      </c>
      <c r="CA22" s="121"/>
      <c r="CB22" s="120" t="str">
        <f t="shared" ca="1" si="30"/>
        <v xml:space="preserve">- </v>
      </c>
      <c r="CE22" s="116">
        <f t="shared" ca="1" si="31"/>
        <v>46036</v>
      </c>
      <c r="CF22" s="117"/>
      <c r="CG22" s="118"/>
      <c r="CH22" s="119"/>
      <c r="CI22" s="120" t="str">
        <f t="shared" ca="1" si="32"/>
        <v xml:space="preserve">- </v>
      </c>
      <c r="CJ22" s="121"/>
      <c r="CK22" s="120" t="str">
        <f t="shared" ca="1" si="33"/>
        <v xml:space="preserve">- </v>
      </c>
      <c r="CL22" s="102"/>
      <c r="CM22" s="102"/>
      <c r="CN22" s="116">
        <f t="shared" ca="1" si="11"/>
        <v>46036</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46037</v>
      </c>
      <c r="C23" s="59" t="str">
        <f t="shared" ca="1" si="12"/>
        <v>-</v>
      </c>
      <c r="D23" s="60" t="str">
        <f t="shared" ca="1" si="0"/>
        <v>-</v>
      </c>
      <c r="E23" s="61" t="str">
        <f t="shared" ca="1" si="0"/>
        <v>-</v>
      </c>
      <c r="F23" s="62" t="str">
        <f t="shared" ca="1" si="37"/>
        <v>-</v>
      </c>
      <c r="G23" s="62" t="str">
        <f t="shared" ca="1" si="1"/>
        <v>-</v>
      </c>
      <c r="H23" s="63" t="str">
        <f t="shared" ca="1" si="38"/>
        <v>-</v>
      </c>
      <c r="K23" s="78">
        <f t="shared" ca="1" si="2"/>
        <v>46037</v>
      </c>
      <c r="L23" s="88"/>
      <c r="M23" s="89"/>
      <c r="N23" s="89"/>
      <c r="O23" s="90" t="str">
        <f t="shared" ca="1" si="13"/>
        <v>-</v>
      </c>
      <c r="P23" s="88"/>
      <c r="Q23" s="91" t="str">
        <f t="shared" ca="1" si="3"/>
        <v>-</v>
      </c>
      <c r="T23" s="78">
        <f t="shared" ca="1" si="4"/>
        <v>46037</v>
      </c>
      <c r="U23" s="90" t="str">
        <f t="shared" ca="1" si="14"/>
        <v>-</v>
      </c>
      <c r="V23" s="141" t="str">
        <f t="shared" ca="1" si="5"/>
        <v>-</v>
      </c>
      <c r="W23" s="141" t="str">
        <f t="shared" ca="1" si="5"/>
        <v>-</v>
      </c>
      <c r="X23" s="90" t="str">
        <f t="shared" ca="1" si="15"/>
        <v>-</v>
      </c>
      <c r="Y23" s="90" t="str">
        <f t="shared" ca="1" si="6"/>
        <v>-</v>
      </c>
      <c r="Z23" s="91" t="str">
        <f t="shared" ca="1" si="7"/>
        <v>-</v>
      </c>
      <c r="AC23" s="122">
        <f t="shared" ca="1" si="16"/>
        <v>46037</v>
      </c>
      <c r="AD23" s="123"/>
      <c r="AE23" s="124"/>
      <c r="AF23" s="125"/>
      <c r="AG23" s="115" t="str">
        <f t="shared" ca="1" si="17"/>
        <v xml:space="preserve">- </v>
      </c>
      <c r="AH23" s="126"/>
      <c r="AI23" s="115" t="str">
        <f t="shared" ca="1" si="18"/>
        <v xml:space="preserve">- </v>
      </c>
      <c r="AJ23" s="102"/>
      <c r="AK23" s="102"/>
      <c r="AL23" s="122">
        <f t="shared" ca="1" si="8"/>
        <v>46037</v>
      </c>
      <c r="AM23" s="123"/>
      <c r="AN23" s="124"/>
      <c r="AO23" s="125"/>
      <c r="AP23" s="115" t="str">
        <f t="shared" ca="1" si="19"/>
        <v xml:space="preserve">- </v>
      </c>
      <c r="AQ23" s="126"/>
      <c r="AR23" s="115" t="str">
        <f t="shared" ca="1" si="20"/>
        <v xml:space="preserve">- </v>
      </c>
      <c r="AU23" s="122">
        <f t="shared" ca="1" si="21"/>
        <v>46037</v>
      </c>
      <c r="AV23" s="123"/>
      <c r="AW23" s="124"/>
      <c r="AX23" s="125"/>
      <c r="AY23" s="115" t="str">
        <f t="shared" ca="1" si="22"/>
        <v xml:space="preserve">- </v>
      </c>
      <c r="AZ23" s="126"/>
      <c r="BA23" s="115" t="str">
        <f t="shared" ca="1" si="23"/>
        <v xml:space="preserve">- </v>
      </c>
      <c r="BB23" s="102"/>
      <c r="BC23" s="102"/>
      <c r="BD23" s="122">
        <f t="shared" ca="1" si="9"/>
        <v>46037</v>
      </c>
      <c r="BE23" s="123"/>
      <c r="BF23" s="124"/>
      <c r="BG23" s="125"/>
      <c r="BH23" s="115" t="str">
        <f t="shared" ca="1" si="24"/>
        <v xml:space="preserve">- </v>
      </c>
      <c r="BI23" s="126"/>
      <c r="BJ23" s="115" t="str">
        <f t="shared" ca="1" si="25"/>
        <v xml:space="preserve">- </v>
      </c>
      <c r="BM23" s="122">
        <f t="shared" ca="1" si="26"/>
        <v>46037</v>
      </c>
      <c r="BN23" s="123"/>
      <c r="BO23" s="124"/>
      <c r="BP23" s="125"/>
      <c r="BQ23" s="115" t="str">
        <f t="shared" ca="1" si="27"/>
        <v xml:space="preserve">- </v>
      </c>
      <c r="BR23" s="126"/>
      <c r="BS23" s="115" t="str">
        <f t="shared" ca="1" si="28"/>
        <v xml:space="preserve">- </v>
      </c>
      <c r="BT23" s="102"/>
      <c r="BU23" s="102"/>
      <c r="BV23" s="122">
        <f t="shared" ca="1" si="10"/>
        <v>46037</v>
      </c>
      <c r="BW23" s="123"/>
      <c r="BX23" s="124"/>
      <c r="BY23" s="125"/>
      <c r="BZ23" s="115" t="str">
        <f t="shared" ca="1" si="29"/>
        <v xml:space="preserve">- </v>
      </c>
      <c r="CA23" s="126"/>
      <c r="CB23" s="115" t="str">
        <f t="shared" ca="1" si="30"/>
        <v xml:space="preserve">- </v>
      </c>
      <c r="CE23" s="122">
        <f t="shared" ca="1" si="31"/>
        <v>46037</v>
      </c>
      <c r="CF23" s="123"/>
      <c r="CG23" s="124"/>
      <c r="CH23" s="125"/>
      <c r="CI23" s="115" t="str">
        <f t="shared" ca="1" si="32"/>
        <v xml:space="preserve">- </v>
      </c>
      <c r="CJ23" s="126"/>
      <c r="CK23" s="115" t="str">
        <f t="shared" ca="1" si="33"/>
        <v xml:space="preserve">- </v>
      </c>
      <c r="CL23" s="102"/>
      <c r="CM23" s="102"/>
      <c r="CN23" s="122">
        <f t="shared" ca="1" si="11"/>
        <v>46037</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46038</v>
      </c>
      <c r="C24" s="59" t="str">
        <f t="shared" ca="1" si="12"/>
        <v>-</v>
      </c>
      <c r="D24" s="60" t="str">
        <f t="shared" ca="1" si="0"/>
        <v>-</v>
      </c>
      <c r="E24" s="61" t="str">
        <f t="shared" ca="1" si="0"/>
        <v>-</v>
      </c>
      <c r="F24" s="62" t="str">
        <f t="shared" ca="1" si="37"/>
        <v>-</v>
      </c>
      <c r="G24" s="62" t="str">
        <f t="shared" ca="1" si="1"/>
        <v>-</v>
      </c>
      <c r="H24" s="63" t="str">
        <f t="shared" ca="1" si="38"/>
        <v>-</v>
      </c>
      <c r="K24" s="77">
        <f t="shared" ca="1" si="2"/>
        <v>46038</v>
      </c>
      <c r="L24" s="84"/>
      <c r="M24" s="85"/>
      <c r="N24" s="85"/>
      <c r="O24" s="86" t="str">
        <f t="shared" ca="1" si="13"/>
        <v>-</v>
      </c>
      <c r="P24" s="84"/>
      <c r="Q24" s="87" t="str">
        <f t="shared" ca="1" si="3"/>
        <v>-</v>
      </c>
      <c r="T24" s="77">
        <f t="shared" ca="1" si="4"/>
        <v>46038</v>
      </c>
      <c r="U24" s="86" t="str">
        <f t="shared" ca="1" si="14"/>
        <v>-</v>
      </c>
      <c r="V24" s="140" t="str">
        <f t="shared" ca="1" si="5"/>
        <v>-</v>
      </c>
      <c r="W24" s="140" t="str">
        <f t="shared" ca="1" si="5"/>
        <v>-</v>
      </c>
      <c r="X24" s="86" t="str">
        <f t="shared" ca="1" si="15"/>
        <v>-</v>
      </c>
      <c r="Y24" s="86" t="str">
        <f t="shared" ca="1" si="6"/>
        <v>-</v>
      </c>
      <c r="Z24" s="87" t="str">
        <f t="shared" ca="1" si="7"/>
        <v>-</v>
      </c>
      <c r="AC24" s="116">
        <f t="shared" ca="1" si="16"/>
        <v>46038</v>
      </c>
      <c r="AD24" s="117"/>
      <c r="AE24" s="118"/>
      <c r="AF24" s="119"/>
      <c r="AG24" s="120" t="str">
        <f t="shared" ca="1" si="17"/>
        <v xml:space="preserve">- </v>
      </c>
      <c r="AH24" s="121"/>
      <c r="AI24" s="120" t="str">
        <f t="shared" ca="1" si="18"/>
        <v xml:space="preserve">- </v>
      </c>
      <c r="AJ24" s="102"/>
      <c r="AK24" s="102"/>
      <c r="AL24" s="116">
        <f t="shared" ca="1" si="8"/>
        <v>46038</v>
      </c>
      <c r="AM24" s="117"/>
      <c r="AN24" s="118"/>
      <c r="AO24" s="119"/>
      <c r="AP24" s="120" t="str">
        <f t="shared" ca="1" si="19"/>
        <v xml:space="preserve">- </v>
      </c>
      <c r="AQ24" s="121"/>
      <c r="AR24" s="120" t="str">
        <f t="shared" ca="1" si="20"/>
        <v xml:space="preserve">- </v>
      </c>
      <c r="AU24" s="116">
        <f t="shared" ca="1" si="21"/>
        <v>46038</v>
      </c>
      <c r="AV24" s="117"/>
      <c r="AW24" s="118"/>
      <c r="AX24" s="119"/>
      <c r="AY24" s="120" t="str">
        <f t="shared" ca="1" si="22"/>
        <v xml:space="preserve">- </v>
      </c>
      <c r="AZ24" s="121"/>
      <c r="BA24" s="120" t="str">
        <f t="shared" ca="1" si="23"/>
        <v xml:space="preserve">- </v>
      </c>
      <c r="BB24" s="102"/>
      <c r="BC24" s="102"/>
      <c r="BD24" s="116">
        <f t="shared" ca="1" si="9"/>
        <v>46038</v>
      </c>
      <c r="BE24" s="117"/>
      <c r="BF24" s="118"/>
      <c r="BG24" s="119"/>
      <c r="BH24" s="120" t="str">
        <f t="shared" ca="1" si="24"/>
        <v xml:space="preserve">- </v>
      </c>
      <c r="BI24" s="121"/>
      <c r="BJ24" s="120" t="str">
        <f t="shared" ca="1" si="25"/>
        <v xml:space="preserve">- </v>
      </c>
      <c r="BM24" s="116">
        <f t="shared" ca="1" si="26"/>
        <v>46038</v>
      </c>
      <c r="BN24" s="117"/>
      <c r="BO24" s="118"/>
      <c r="BP24" s="119"/>
      <c r="BQ24" s="120" t="str">
        <f t="shared" ca="1" si="27"/>
        <v xml:space="preserve">- </v>
      </c>
      <c r="BR24" s="121"/>
      <c r="BS24" s="120" t="str">
        <f t="shared" ca="1" si="28"/>
        <v xml:space="preserve">- </v>
      </c>
      <c r="BT24" s="102"/>
      <c r="BU24" s="102"/>
      <c r="BV24" s="116">
        <f t="shared" ca="1" si="10"/>
        <v>46038</v>
      </c>
      <c r="BW24" s="117"/>
      <c r="BX24" s="118"/>
      <c r="BY24" s="119"/>
      <c r="BZ24" s="120" t="str">
        <f t="shared" ca="1" si="29"/>
        <v xml:space="preserve">- </v>
      </c>
      <c r="CA24" s="121"/>
      <c r="CB24" s="120" t="str">
        <f t="shared" ca="1" si="30"/>
        <v xml:space="preserve">- </v>
      </c>
      <c r="CE24" s="116">
        <f t="shared" ca="1" si="31"/>
        <v>46038</v>
      </c>
      <c r="CF24" s="117"/>
      <c r="CG24" s="118"/>
      <c r="CH24" s="119"/>
      <c r="CI24" s="120" t="str">
        <f t="shared" ca="1" si="32"/>
        <v xml:space="preserve">- </v>
      </c>
      <c r="CJ24" s="121"/>
      <c r="CK24" s="120" t="str">
        <f t="shared" ca="1" si="33"/>
        <v xml:space="preserve">- </v>
      </c>
      <c r="CL24" s="102"/>
      <c r="CM24" s="102"/>
      <c r="CN24" s="116">
        <f t="shared" ca="1" si="11"/>
        <v>46038</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46039</v>
      </c>
      <c r="C25" s="59" t="str">
        <f t="shared" ca="1" si="12"/>
        <v>-</v>
      </c>
      <c r="D25" s="60" t="str">
        <f t="shared" ca="1" si="0"/>
        <v>-</v>
      </c>
      <c r="E25" s="61" t="str">
        <f t="shared" ca="1" si="0"/>
        <v>-</v>
      </c>
      <c r="F25" s="62" t="str">
        <f t="shared" ca="1" si="37"/>
        <v>-</v>
      </c>
      <c r="G25" s="62" t="str">
        <f t="shared" ca="1" si="1"/>
        <v>-</v>
      </c>
      <c r="H25" s="63" t="str">
        <f t="shared" ca="1" si="38"/>
        <v>-</v>
      </c>
      <c r="K25" s="78">
        <f t="shared" ca="1" si="2"/>
        <v>46039</v>
      </c>
      <c r="L25" s="88"/>
      <c r="M25" s="89"/>
      <c r="N25" s="89"/>
      <c r="O25" s="90" t="str">
        <f t="shared" ca="1" si="13"/>
        <v>-</v>
      </c>
      <c r="P25" s="88"/>
      <c r="Q25" s="91" t="str">
        <f t="shared" ca="1" si="3"/>
        <v>-</v>
      </c>
      <c r="T25" s="78">
        <f t="shared" ca="1" si="4"/>
        <v>46039</v>
      </c>
      <c r="U25" s="90" t="str">
        <f t="shared" ca="1" si="14"/>
        <v>-</v>
      </c>
      <c r="V25" s="141" t="str">
        <f t="shared" ca="1" si="5"/>
        <v>-</v>
      </c>
      <c r="W25" s="141" t="str">
        <f t="shared" ca="1" si="5"/>
        <v>-</v>
      </c>
      <c r="X25" s="90" t="str">
        <f t="shared" ca="1" si="15"/>
        <v>-</v>
      </c>
      <c r="Y25" s="90" t="str">
        <f t="shared" ca="1" si="6"/>
        <v>-</v>
      </c>
      <c r="Z25" s="91" t="str">
        <f t="shared" ca="1" si="7"/>
        <v>-</v>
      </c>
      <c r="AC25" s="122">
        <f t="shared" ca="1" si="16"/>
        <v>46039</v>
      </c>
      <c r="AD25" s="123"/>
      <c r="AE25" s="124"/>
      <c r="AF25" s="125"/>
      <c r="AG25" s="115" t="str">
        <f t="shared" ca="1" si="17"/>
        <v xml:space="preserve">- </v>
      </c>
      <c r="AH25" s="126"/>
      <c r="AI25" s="115" t="str">
        <f t="shared" ca="1" si="18"/>
        <v xml:space="preserve">- </v>
      </c>
      <c r="AJ25" s="102"/>
      <c r="AK25" s="102"/>
      <c r="AL25" s="122">
        <f t="shared" ca="1" si="8"/>
        <v>46039</v>
      </c>
      <c r="AM25" s="123"/>
      <c r="AN25" s="124"/>
      <c r="AO25" s="125"/>
      <c r="AP25" s="115" t="str">
        <f t="shared" ca="1" si="19"/>
        <v xml:space="preserve">- </v>
      </c>
      <c r="AQ25" s="126"/>
      <c r="AR25" s="115" t="str">
        <f t="shared" ca="1" si="20"/>
        <v xml:space="preserve">- </v>
      </c>
      <c r="AU25" s="122">
        <f t="shared" ca="1" si="21"/>
        <v>46039</v>
      </c>
      <c r="AV25" s="123"/>
      <c r="AW25" s="124"/>
      <c r="AX25" s="125"/>
      <c r="AY25" s="115" t="str">
        <f t="shared" ca="1" si="22"/>
        <v xml:space="preserve">- </v>
      </c>
      <c r="AZ25" s="126"/>
      <c r="BA25" s="115" t="str">
        <f t="shared" ca="1" si="23"/>
        <v xml:space="preserve">- </v>
      </c>
      <c r="BB25" s="102"/>
      <c r="BC25" s="102"/>
      <c r="BD25" s="122">
        <f t="shared" ca="1" si="9"/>
        <v>46039</v>
      </c>
      <c r="BE25" s="123"/>
      <c r="BF25" s="124"/>
      <c r="BG25" s="125"/>
      <c r="BH25" s="115" t="str">
        <f t="shared" ca="1" si="24"/>
        <v xml:space="preserve">- </v>
      </c>
      <c r="BI25" s="126"/>
      <c r="BJ25" s="115" t="str">
        <f t="shared" ca="1" si="25"/>
        <v xml:space="preserve">- </v>
      </c>
      <c r="BM25" s="122">
        <f t="shared" ca="1" si="26"/>
        <v>46039</v>
      </c>
      <c r="BN25" s="123"/>
      <c r="BO25" s="124"/>
      <c r="BP25" s="125"/>
      <c r="BQ25" s="115" t="str">
        <f t="shared" ca="1" si="27"/>
        <v xml:space="preserve">- </v>
      </c>
      <c r="BR25" s="126"/>
      <c r="BS25" s="115" t="str">
        <f t="shared" ca="1" si="28"/>
        <v xml:space="preserve">- </v>
      </c>
      <c r="BT25" s="102"/>
      <c r="BU25" s="102"/>
      <c r="BV25" s="122">
        <f t="shared" ca="1" si="10"/>
        <v>46039</v>
      </c>
      <c r="BW25" s="123"/>
      <c r="BX25" s="124"/>
      <c r="BY25" s="125"/>
      <c r="BZ25" s="115" t="str">
        <f t="shared" ca="1" si="29"/>
        <v xml:space="preserve">- </v>
      </c>
      <c r="CA25" s="126"/>
      <c r="CB25" s="115" t="str">
        <f t="shared" ca="1" si="30"/>
        <v xml:space="preserve">- </v>
      </c>
      <c r="CE25" s="122">
        <f t="shared" ca="1" si="31"/>
        <v>46039</v>
      </c>
      <c r="CF25" s="123"/>
      <c r="CG25" s="124"/>
      <c r="CH25" s="125"/>
      <c r="CI25" s="115" t="str">
        <f t="shared" ca="1" si="32"/>
        <v xml:space="preserve">- </v>
      </c>
      <c r="CJ25" s="126"/>
      <c r="CK25" s="115" t="str">
        <f t="shared" ca="1" si="33"/>
        <v xml:space="preserve">- </v>
      </c>
      <c r="CL25" s="102"/>
      <c r="CM25" s="102"/>
      <c r="CN25" s="122">
        <f t="shared" ca="1" si="11"/>
        <v>46039</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46040</v>
      </c>
      <c r="C26" s="59" t="str">
        <f t="shared" ca="1" si="12"/>
        <v>-</v>
      </c>
      <c r="D26" s="60" t="str">
        <f t="shared" ca="1" si="0"/>
        <v>-</v>
      </c>
      <c r="E26" s="61" t="str">
        <f t="shared" ca="1" si="0"/>
        <v>-</v>
      </c>
      <c r="F26" s="62" t="str">
        <f t="shared" ca="1" si="37"/>
        <v>-</v>
      </c>
      <c r="G26" s="62" t="str">
        <f t="shared" ca="1" si="1"/>
        <v>-</v>
      </c>
      <c r="H26" s="63" t="str">
        <f t="shared" ca="1" si="38"/>
        <v>-</v>
      </c>
      <c r="K26" s="77">
        <f t="shared" ca="1" si="2"/>
        <v>46040</v>
      </c>
      <c r="L26" s="84"/>
      <c r="M26" s="85"/>
      <c r="N26" s="85"/>
      <c r="O26" s="86" t="str">
        <f t="shared" ca="1" si="13"/>
        <v>-</v>
      </c>
      <c r="P26" s="84"/>
      <c r="Q26" s="87" t="str">
        <f t="shared" ca="1" si="3"/>
        <v>-</v>
      </c>
      <c r="T26" s="77">
        <f t="shared" ca="1" si="4"/>
        <v>46040</v>
      </c>
      <c r="U26" s="86" t="str">
        <f t="shared" ca="1" si="14"/>
        <v>-</v>
      </c>
      <c r="V26" s="140" t="str">
        <f t="shared" ca="1" si="5"/>
        <v>-</v>
      </c>
      <c r="W26" s="140" t="str">
        <f t="shared" ca="1" si="5"/>
        <v>-</v>
      </c>
      <c r="X26" s="86" t="str">
        <f t="shared" ca="1" si="15"/>
        <v>-</v>
      </c>
      <c r="Y26" s="86" t="str">
        <f t="shared" ca="1" si="6"/>
        <v>-</v>
      </c>
      <c r="Z26" s="87" t="str">
        <f t="shared" ca="1" si="7"/>
        <v>-</v>
      </c>
      <c r="AC26" s="116">
        <f t="shared" ca="1" si="16"/>
        <v>46040</v>
      </c>
      <c r="AD26" s="117"/>
      <c r="AE26" s="118"/>
      <c r="AF26" s="119"/>
      <c r="AG26" s="120" t="str">
        <f t="shared" ca="1" si="17"/>
        <v xml:space="preserve">- </v>
      </c>
      <c r="AH26" s="121"/>
      <c r="AI26" s="120" t="str">
        <f t="shared" ca="1" si="18"/>
        <v xml:space="preserve">- </v>
      </c>
      <c r="AJ26" s="102"/>
      <c r="AK26" s="102"/>
      <c r="AL26" s="116">
        <f t="shared" ca="1" si="8"/>
        <v>46040</v>
      </c>
      <c r="AM26" s="117"/>
      <c r="AN26" s="118"/>
      <c r="AO26" s="119"/>
      <c r="AP26" s="120" t="str">
        <f t="shared" ca="1" si="19"/>
        <v xml:space="preserve">- </v>
      </c>
      <c r="AQ26" s="121"/>
      <c r="AR26" s="120" t="str">
        <f t="shared" ca="1" si="20"/>
        <v xml:space="preserve">- </v>
      </c>
      <c r="AU26" s="116">
        <f t="shared" ca="1" si="21"/>
        <v>46040</v>
      </c>
      <c r="AV26" s="117"/>
      <c r="AW26" s="118"/>
      <c r="AX26" s="119"/>
      <c r="AY26" s="120" t="str">
        <f t="shared" ca="1" si="22"/>
        <v xml:space="preserve">- </v>
      </c>
      <c r="AZ26" s="121"/>
      <c r="BA26" s="120" t="str">
        <f t="shared" ca="1" si="23"/>
        <v xml:space="preserve">- </v>
      </c>
      <c r="BB26" s="102"/>
      <c r="BC26" s="102"/>
      <c r="BD26" s="116">
        <f t="shared" ca="1" si="9"/>
        <v>46040</v>
      </c>
      <c r="BE26" s="117"/>
      <c r="BF26" s="118"/>
      <c r="BG26" s="119"/>
      <c r="BH26" s="120" t="str">
        <f t="shared" ca="1" si="24"/>
        <v xml:space="preserve">- </v>
      </c>
      <c r="BI26" s="121"/>
      <c r="BJ26" s="120" t="str">
        <f t="shared" ca="1" si="25"/>
        <v xml:space="preserve">- </v>
      </c>
      <c r="BM26" s="116">
        <f t="shared" ca="1" si="26"/>
        <v>46040</v>
      </c>
      <c r="BN26" s="117"/>
      <c r="BO26" s="118"/>
      <c r="BP26" s="119"/>
      <c r="BQ26" s="120" t="str">
        <f t="shared" ca="1" si="27"/>
        <v xml:space="preserve">- </v>
      </c>
      <c r="BR26" s="121"/>
      <c r="BS26" s="120" t="str">
        <f t="shared" ca="1" si="28"/>
        <v xml:space="preserve">- </v>
      </c>
      <c r="BT26" s="102"/>
      <c r="BU26" s="102"/>
      <c r="BV26" s="116">
        <f t="shared" ca="1" si="10"/>
        <v>46040</v>
      </c>
      <c r="BW26" s="117"/>
      <c r="BX26" s="118"/>
      <c r="BY26" s="119"/>
      <c r="BZ26" s="120" t="str">
        <f t="shared" ca="1" si="29"/>
        <v xml:space="preserve">- </v>
      </c>
      <c r="CA26" s="121"/>
      <c r="CB26" s="120" t="str">
        <f t="shared" ca="1" si="30"/>
        <v xml:space="preserve">- </v>
      </c>
      <c r="CE26" s="116">
        <f t="shared" ca="1" si="31"/>
        <v>46040</v>
      </c>
      <c r="CF26" s="117"/>
      <c r="CG26" s="118"/>
      <c r="CH26" s="119"/>
      <c r="CI26" s="120" t="str">
        <f t="shared" ca="1" si="32"/>
        <v xml:space="preserve">- </v>
      </c>
      <c r="CJ26" s="121"/>
      <c r="CK26" s="120" t="str">
        <f t="shared" ca="1" si="33"/>
        <v xml:space="preserve">- </v>
      </c>
      <c r="CL26" s="102"/>
      <c r="CM26" s="102"/>
      <c r="CN26" s="116">
        <f t="shared" ca="1" si="11"/>
        <v>46040</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46041</v>
      </c>
      <c r="C27" s="59" t="str">
        <f t="shared" ca="1" si="12"/>
        <v>-</v>
      </c>
      <c r="D27" s="60" t="str">
        <f t="shared" ca="1" si="0"/>
        <v>-</v>
      </c>
      <c r="E27" s="61" t="str">
        <f t="shared" ca="1" si="0"/>
        <v>-</v>
      </c>
      <c r="F27" s="62" t="str">
        <f t="shared" ca="1" si="37"/>
        <v>-</v>
      </c>
      <c r="G27" s="62" t="str">
        <f t="shared" ca="1" si="1"/>
        <v>-</v>
      </c>
      <c r="H27" s="63" t="str">
        <f t="shared" ca="1" si="38"/>
        <v>-</v>
      </c>
      <c r="K27" s="78">
        <f t="shared" ca="1" si="2"/>
        <v>46041</v>
      </c>
      <c r="L27" s="88"/>
      <c r="M27" s="89"/>
      <c r="N27" s="89"/>
      <c r="O27" s="90" t="str">
        <f t="shared" ca="1" si="13"/>
        <v>-</v>
      </c>
      <c r="P27" s="88"/>
      <c r="Q27" s="91" t="str">
        <f t="shared" ca="1" si="3"/>
        <v>-</v>
      </c>
      <c r="T27" s="78">
        <f t="shared" ca="1" si="4"/>
        <v>46041</v>
      </c>
      <c r="U27" s="90" t="str">
        <f t="shared" ca="1" si="14"/>
        <v>-</v>
      </c>
      <c r="V27" s="141" t="str">
        <f t="shared" ca="1" si="5"/>
        <v>-</v>
      </c>
      <c r="W27" s="141" t="str">
        <f t="shared" ca="1" si="5"/>
        <v>-</v>
      </c>
      <c r="X27" s="90" t="str">
        <f t="shared" ca="1" si="15"/>
        <v>-</v>
      </c>
      <c r="Y27" s="90" t="str">
        <f t="shared" ca="1" si="6"/>
        <v>-</v>
      </c>
      <c r="Z27" s="91" t="str">
        <f t="shared" ca="1" si="7"/>
        <v>-</v>
      </c>
      <c r="AC27" s="122">
        <f t="shared" ca="1" si="16"/>
        <v>46041</v>
      </c>
      <c r="AD27" s="123"/>
      <c r="AE27" s="124"/>
      <c r="AF27" s="125"/>
      <c r="AG27" s="115" t="str">
        <f t="shared" ca="1" si="17"/>
        <v xml:space="preserve">- </v>
      </c>
      <c r="AH27" s="126"/>
      <c r="AI27" s="115" t="str">
        <f t="shared" ca="1" si="18"/>
        <v xml:space="preserve">- </v>
      </c>
      <c r="AJ27" s="102"/>
      <c r="AK27" s="102"/>
      <c r="AL27" s="122">
        <f t="shared" ca="1" si="8"/>
        <v>46041</v>
      </c>
      <c r="AM27" s="123"/>
      <c r="AN27" s="124"/>
      <c r="AO27" s="125"/>
      <c r="AP27" s="115" t="str">
        <f t="shared" ca="1" si="19"/>
        <v xml:space="preserve">- </v>
      </c>
      <c r="AQ27" s="126"/>
      <c r="AR27" s="115" t="str">
        <f t="shared" ca="1" si="20"/>
        <v xml:space="preserve">- </v>
      </c>
      <c r="AU27" s="122">
        <f t="shared" ca="1" si="21"/>
        <v>46041</v>
      </c>
      <c r="AV27" s="123"/>
      <c r="AW27" s="124"/>
      <c r="AX27" s="125"/>
      <c r="AY27" s="115" t="str">
        <f t="shared" ca="1" si="22"/>
        <v xml:space="preserve">- </v>
      </c>
      <c r="AZ27" s="126"/>
      <c r="BA27" s="115" t="str">
        <f t="shared" ca="1" si="23"/>
        <v xml:space="preserve">- </v>
      </c>
      <c r="BB27" s="102"/>
      <c r="BC27" s="102"/>
      <c r="BD27" s="122">
        <f t="shared" ca="1" si="9"/>
        <v>46041</v>
      </c>
      <c r="BE27" s="123"/>
      <c r="BF27" s="124"/>
      <c r="BG27" s="125"/>
      <c r="BH27" s="115" t="str">
        <f t="shared" ca="1" si="24"/>
        <v xml:space="preserve">- </v>
      </c>
      <c r="BI27" s="126"/>
      <c r="BJ27" s="115" t="str">
        <f t="shared" ca="1" si="25"/>
        <v xml:space="preserve">- </v>
      </c>
      <c r="BM27" s="122">
        <f t="shared" ca="1" si="26"/>
        <v>46041</v>
      </c>
      <c r="BN27" s="123"/>
      <c r="BO27" s="124"/>
      <c r="BP27" s="125"/>
      <c r="BQ27" s="115" t="str">
        <f t="shared" ca="1" si="27"/>
        <v xml:space="preserve">- </v>
      </c>
      <c r="BR27" s="126"/>
      <c r="BS27" s="115" t="str">
        <f t="shared" ca="1" si="28"/>
        <v xml:space="preserve">- </v>
      </c>
      <c r="BT27" s="102"/>
      <c r="BU27" s="102"/>
      <c r="BV27" s="122">
        <f t="shared" ca="1" si="10"/>
        <v>46041</v>
      </c>
      <c r="BW27" s="123"/>
      <c r="BX27" s="124"/>
      <c r="BY27" s="125"/>
      <c r="BZ27" s="115" t="str">
        <f t="shared" ca="1" si="29"/>
        <v xml:space="preserve">- </v>
      </c>
      <c r="CA27" s="126"/>
      <c r="CB27" s="115" t="str">
        <f t="shared" ca="1" si="30"/>
        <v xml:space="preserve">- </v>
      </c>
      <c r="CE27" s="122">
        <f t="shared" ca="1" si="31"/>
        <v>46041</v>
      </c>
      <c r="CF27" s="123"/>
      <c r="CG27" s="124"/>
      <c r="CH27" s="125"/>
      <c r="CI27" s="115" t="str">
        <f t="shared" ca="1" si="32"/>
        <v xml:space="preserve">- </v>
      </c>
      <c r="CJ27" s="126"/>
      <c r="CK27" s="115" t="str">
        <f t="shared" ca="1" si="33"/>
        <v xml:space="preserve">- </v>
      </c>
      <c r="CL27" s="102"/>
      <c r="CM27" s="102"/>
      <c r="CN27" s="122">
        <f t="shared" ca="1" si="11"/>
        <v>46041</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46042</v>
      </c>
      <c r="C28" s="59" t="str">
        <f t="shared" ca="1" si="12"/>
        <v>-</v>
      </c>
      <c r="D28" s="60" t="str">
        <f t="shared" ca="1" si="0"/>
        <v>-</v>
      </c>
      <c r="E28" s="61" t="str">
        <f t="shared" ca="1" si="0"/>
        <v>-</v>
      </c>
      <c r="F28" s="62" t="str">
        <f t="shared" ca="1" si="37"/>
        <v>-</v>
      </c>
      <c r="G28" s="62" t="str">
        <f t="shared" ca="1" si="1"/>
        <v>-</v>
      </c>
      <c r="H28" s="63" t="str">
        <f t="shared" ca="1" si="38"/>
        <v>-</v>
      </c>
      <c r="K28" s="77">
        <f t="shared" ca="1" si="2"/>
        <v>46042</v>
      </c>
      <c r="L28" s="84"/>
      <c r="M28" s="85"/>
      <c r="N28" s="85"/>
      <c r="O28" s="86" t="str">
        <f t="shared" ca="1" si="13"/>
        <v>-</v>
      </c>
      <c r="P28" s="84"/>
      <c r="Q28" s="87" t="str">
        <f t="shared" ca="1" si="3"/>
        <v>-</v>
      </c>
      <c r="T28" s="77">
        <f t="shared" ca="1" si="4"/>
        <v>46042</v>
      </c>
      <c r="U28" s="86" t="str">
        <f t="shared" ca="1" si="14"/>
        <v>-</v>
      </c>
      <c r="V28" s="140" t="str">
        <f t="shared" ca="1" si="5"/>
        <v>-</v>
      </c>
      <c r="W28" s="140" t="str">
        <f t="shared" ca="1" si="5"/>
        <v>-</v>
      </c>
      <c r="X28" s="86" t="str">
        <f t="shared" ca="1" si="15"/>
        <v>-</v>
      </c>
      <c r="Y28" s="86" t="str">
        <f t="shared" ca="1" si="6"/>
        <v>-</v>
      </c>
      <c r="Z28" s="87" t="str">
        <f t="shared" ca="1" si="7"/>
        <v>-</v>
      </c>
      <c r="AC28" s="116">
        <f t="shared" ca="1" si="16"/>
        <v>46042</v>
      </c>
      <c r="AD28" s="117"/>
      <c r="AE28" s="118"/>
      <c r="AF28" s="119"/>
      <c r="AG28" s="120" t="str">
        <f t="shared" ca="1" si="17"/>
        <v xml:space="preserve">- </v>
      </c>
      <c r="AH28" s="121"/>
      <c r="AI28" s="120" t="str">
        <f t="shared" ca="1" si="18"/>
        <v xml:space="preserve">- </v>
      </c>
      <c r="AJ28" s="102"/>
      <c r="AK28" s="102"/>
      <c r="AL28" s="116">
        <f t="shared" ca="1" si="8"/>
        <v>46042</v>
      </c>
      <c r="AM28" s="117"/>
      <c r="AN28" s="118"/>
      <c r="AO28" s="119"/>
      <c r="AP28" s="120" t="str">
        <f t="shared" ca="1" si="19"/>
        <v xml:space="preserve">- </v>
      </c>
      <c r="AQ28" s="121"/>
      <c r="AR28" s="120" t="str">
        <f t="shared" ca="1" si="20"/>
        <v xml:space="preserve">- </v>
      </c>
      <c r="AU28" s="116">
        <f t="shared" ca="1" si="21"/>
        <v>46042</v>
      </c>
      <c r="AV28" s="117"/>
      <c r="AW28" s="118"/>
      <c r="AX28" s="119"/>
      <c r="AY28" s="120" t="str">
        <f t="shared" ca="1" si="22"/>
        <v xml:space="preserve">- </v>
      </c>
      <c r="AZ28" s="121"/>
      <c r="BA28" s="120" t="str">
        <f t="shared" ca="1" si="23"/>
        <v xml:space="preserve">- </v>
      </c>
      <c r="BB28" s="102"/>
      <c r="BC28" s="102"/>
      <c r="BD28" s="116">
        <f t="shared" ca="1" si="9"/>
        <v>46042</v>
      </c>
      <c r="BE28" s="117"/>
      <c r="BF28" s="118"/>
      <c r="BG28" s="119"/>
      <c r="BH28" s="120" t="str">
        <f t="shared" ca="1" si="24"/>
        <v xml:space="preserve">- </v>
      </c>
      <c r="BI28" s="121"/>
      <c r="BJ28" s="120" t="str">
        <f t="shared" ca="1" si="25"/>
        <v xml:space="preserve">- </v>
      </c>
      <c r="BM28" s="116">
        <f t="shared" ca="1" si="26"/>
        <v>46042</v>
      </c>
      <c r="BN28" s="117"/>
      <c r="BO28" s="118"/>
      <c r="BP28" s="119"/>
      <c r="BQ28" s="120" t="str">
        <f t="shared" ca="1" si="27"/>
        <v xml:space="preserve">- </v>
      </c>
      <c r="BR28" s="121"/>
      <c r="BS28" s="120" t="str">
        <f t="shared" ca="1" si="28"/>
        <v xml:space="preserve">- </v>
      </c>
      <c r="BT28" s="102"/>
      <c r="BU28" s="102"/>
      <c r="BV28" s="116">
        <f t="shared" ca="1" si="10"/>
        <v>46042</v>
      </c>
      <c r="BW28" s="117"/>
      <c r="BX28" s="118"/>
      <c r="BY28" s="119"/>
      <c r="BZ28" s="120" t="str">
        <f t="shared" ca="1" si="29"/>
        <v xml:space="preserve">- </v>
      </c>
      <c r="CA28" s="121"/>
      <c r="CB28" s="120" t="str">
        <f t="shared" ca="1" si="30"/>
        <v xml:space="preserve">- </v>
      </c>
      <c r="CE28" s="116">
        <f t="shared" ca="1" si="31"/>
        <v>46042</v>
      </c>
      <c r="CF28" s="117"/>
      <c r="CG28" s="118"/>
      <c r="CH28" s="119"/>
      <c r="CI28" s="120" t="str">
        <f t="shared" ca="1" si="32"/>
        <v xml:space="preserve">- </v>
      </c>
      <c r="CJ28" s="121"/>
      <c r="CK28" s="120" t="str">
        <f t="shared" ca="1" si="33"/>
        <v xml:space="preserve">- </v>
      </c>
      <c r="CL28" s="102"/>
      <c r="CM28" s="102"/>
      <c r="CN28" s="116">
        <f t="shared" ca="1" si="11"/>
        <v>46042</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46043</v>
      </c>
      <c r="C29" s="59" t="str">
        <f t="shared" ca="1" si="12"/>
        <v>-</v>
      </c>
      <c r="D29" s="60" t="str">
        <f t="shared" ca="1" si="0"/>
        <v>-</v>
      </c>
      <c r="E29" s="61" t="str">
        <f t="shared" ca="1" si="0"/>
        <v>-</v>
      </c>
      <c r="F29" s="62" t="str">
        <f t="shared" ca="1" si="37"/>
        <v>-</v>
      </c>
      <c r="G29" s="62" t="str">
        <f t="shared" ca="1" si="1"/>
        <v>-</v>
      </c>
      <c r="H29" s="63" t="str">
        <f t="shared" ca="1" si="38"/>
        <v>-</v>
      </c>
      <c r="K29" s="78">
        <f t="shared" ca="1" si="2"/>
        <v>46043</v>
      </c>
      <c r="L29" s="88"/>
      <c r="M29" s="89"/>
      <c r="N29" s="89"/>
      <c r="O29" s="90" t="str">
        <f t="shared" ca="1" si="13"/>
        <v>-</v>
      </c>
      <c r="P29" s="88"/>
      <c r="Q29" s="91" t="str">
        <f t="shared" ca="1" si="3"/>
        <v>-</v>
      </c>
      <c r="T29" s="78">
        <f t="shared" ca="1" si="4"/>
        <v>46043</v>
      </c>
      <c r="U29" s="90" t="str">
        <f t="shared" ca="1" si="14"/>
        <v>-</v>
      </c>
      <c r="V29" s="141" t="str">
        <f t="shared" ca="1" si="5"/>
        <v>-</v>
      </c>
      <c r="W29" s="141" t="str">
        <f t="shared" ca="1" si="5"/>
        <v>-</v>
      </c>
      <c r="X29" s="90" t="str">
        <f t="shared" ca="1" si="15"/>
        <v>-</v>
      </c>
      <c r="Y29" s="90" t="str">
        <f t="shared" ca="1" si="6"/>
        <v>-</v>
      </c>
      <c r="Z29" s="91" t="str">
        <f t="shared" ca="1" si="7"/>
        <v>-</v>
      </c>
      <c r="AC29" s="122">
        <f t="shared" ca="1" si="16"/>
        <v>46043</v>
      </c>
      <c r="AD29" s="123"/>
      <c r="AE29" s="124"/>
      <c r="AF29" s="125"/>
      <c r="AG29" s="115" t="str">
        <f t="shared" ca="1" si="17"/>
        <v xml:space="preserve">- </v>
      </c>
      <c r="AH29" s="126"/>
      <c r="AI29" s="115" t="str">
        <f t="shared" ca="1" si="18"/>
        <v xml:space="preserve">- </v>
      </c>
      <c r="AJ29" s="102"/>
      <c r="AK29" s="102"/>
      <c r="AL29" s="122">
        <f t="shared" ca="1" si="8"/>
        <v>46043</v>
      </c>
      <c r="AM29" s="123"/>
      <c r="AN29" s="124"/>
      <c r="AO29" s="125"/>
      <c r="AP29" s="115" t="str">
        <f t="shared" ca="1" si="19"/>
        <v xml:space="preserve">- </v>
      </c>
      <c r="AQ29" s="126"/>
      <c r="AR29" s="115" t="str">
        <f t="shared" ca="1" si="20"/>
        <v xml:space="preserve">- </v>
      </c>
      <c r="AU29" s="122">
        <f t="shared" ca="1" si="21"/>
        <v>46043</v>
      </c>
      <c r="AV29" s="123"/>
      <c r="AW29" s="124"/>
      <c r="AX29" s="125"/>
      <c r="AY29" s="115" t="str">
        <f t="shared" ca="1" si="22"/>
        <v xml:space="preserve">- </v>
      </c>
      <c r="AZ29" s="126"/>
      <c r="BA29" s="115" t="str">
        <f t="shared" ca="1" si="23"/>
        <v xml:space="preserve">- </v>
      </c>
      <c r="BB29" s="102"/>
      <c r="BC29" s="102"/>
      <c r="BD29" s="122">
        <f t="shared" ca="1" si="9"/>
        <v>46043</v>
      </c>
      <c r="BE29" s="123"/>
      <c r="BF29" s="124"/>
      <c r="BG29" s="125"/>
      <c r="BH29" s="115" t="str">
        <f t="shared" ca="1" si="24"/>
        <v xml:space="preserve">- </v>
      </c>
      <c r="BI29" s="126"/>
      <c r="BJ29" s="115" t="str">
        <f t="shared" ca="1" si="25"/>
        <v xml:space="preserve">- </v>
      </c>
      <c r="BM29" s="122">
        <f t="shared" ca="1" si="26"/>
        <v>46043</v>
      </c>
      <c r="BN29" s="123"/>
      <c r="BO29" s="124"/>
      <c r="BP29" s="125"/>
      <c r="BQ29" s="115" t="str">
        <f t="shared" ca="1" si="27"/>
        <v xml:space="preserve">- </v>
      </c>
      <c r="BR29" s="126"/>
      <c r="BS29" s="115" t="str">
        <f t="shared" ca="1" si="28"/>
        <v xml:space="preserve">- </v>
      </c>
      <c r="BT29" s="102"/>
      <c r="BU29" s="102"/>
      <c r="BV29" s="122">
        <f t="shared" ca="1" si="10"/>
        <v>46043</v>
      </c>
      <c r="BW29" s="123"/>
      <c r="BX29" s="124"/>
      <c r="BY29" s="125"/>
      <c r="BZ29" s="115" t="str">
        <f t="shared" ca="1" si="29"/>
        <v xml:space="preserve">- </v>
      </c>
      <c r="CA29" s="126"/>
      <c r="CB29" s="115" t="str">
        <f t="shared" ca="1" si="30"/>
        <v xml:space="preserve">- </v>
      </c>
      <c r="CE29" s="122">
        <f t="shared" ca="1" si="31"/>
        <v>46043</v>
      </c>
      <c r="CF29" s="123"/>
      <c r="CG29" s="124"/>
      <c r="CH29" s="125"/>
      <c r="CI29" s="115" t="str">
        <f t="shared" ca="1" si="32"/>
        <v xml:space="preserve">- </v>
      </c>
      <c r="CJ29" s="126"/>
      <c r="CK29" s="115" t="str">
        <f t="shared" ca="1" si="33"/>
        <v xml:space="preserve">- </v>
      </c>
      <c r="CL29" s="102"/>
      <c r="CM29" s="102"/>
      <c r="CN29" s="122">
        <f t="shared" ca="1" si="11"/>
        <v>46043</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46044</v>
      </c>
      <c r="C30" s="59" t="str">
        <f t="shared" ca="1" si="12"/>
        <v>-</v>
      </c>
      <c r="D30" s="60" t="str">
        <f t="shared" ca="1" si="0"/>
        <v>-</v>
      </c>
      <c r="E30" s="61" t="str">
        <f t="shared" ca="1" si="0"/>
        <v>-</v>
      </c>
      <c r="F30" s="62" t="str">
        <f t="shared" ca="1" si="37"/>
        <v>-</v>
      </c>
      <c r="G30" s="62" t="str">
        <f t="shared" ca="1" si="1"/>
        <v>-</v>
      </c>
      <c r="H30" s="63" t="str">
        <f t="shared" ca="1" si="38"/>
        <v>-</v>
      </c>
      <c r="K30" s="77">
        <f t="shared" ca="1" si="2"/>
        <v>46044</v>
      </c>
      <c r="L30" s="84"/>
      <c r="M30" s="85"/>
      <c r="N30" s="85"/>
      <c r="O30" s="86" t="str">
        <f t="shared" ca="1" si="13"/>
        <v>-</v>
      </c>
      <c r="P30" s="84"/>
      <c r="Q30" s="87" t="str">
        <f t="shared" ca="1" si="3"/>
        <v>-</v>
      </c>
      <c r="T30" s="77">
        <f t="shared" ca="1" si="4"/>
        <v>46044</v>
      </c>
      <c r="U30" s="86" t="str">
        <f t="shared" ca="1" si="14"/>
        <v>-</v>
      </c>
      <c r="V30" s="140" t="str">
        <f t="shared" ca="1" si="5"/>
        <v>-</v>
      </c>
      <c r="W30" s="140" t="str">
        <f t="shared" ca="1" si="5"/>
        <v>-</v>
      </c>
      <c r="X30" s="86" t="str">
        <f t="shared" ca="1" si="15"/>
        <v>-</v>
      </c>
      <c r="Y30" s="86" t="str">
        <f t="shared" ca="1" si="6"/>
        <v>-</v>
      </c>
      <c r="Z30" s="87" t="str">
        <f t="shared" ca="1" si="7"/>
        <v>-</v>
      </c>
      <c r="AC30" s="116">
        <f t="shared" ca="1" si="16"/>
        <v>46044</v>
      </c>
      <c r="AD30" s="117"/>
      <c r="AE30" s="118"/>
      <c r="AF30" s="119"/>
      <c r="AG30" s="120" t="str">
        <f t="shared" ca="1" si="17"/>
        <v xml:space="preserve">- </v>
      </c>
      <c r="AH30" s="121"/>
      <c r="AI30" s="120" t="str">
        <f t="shared" ca="1" si="18"/>
        <v xml:space="preserve">- </v>
      </c>
      <c r="AJ30" s="102"/>
      <c r="AK30" s="102"/>
      <c r="AL30" s="116">
        <f t="shared" ca="1" si="8"/>
        <v>46044</v>
      </c>
      <c r="AM30" s="117"/>
      <c r="AN30" s="118"/>
      <c r="AO30" s="119"/>
      <c r="AP30" s="120" t="str">
        <f t="shared" ca="1" si="19"/>
        <v xml:space="preserve">- </v>
      </c>
      <c r="AQ30" s="121"/>
      <c r="AR30" s="120" t="str">
        <f t="shared" ca="1" si="20"/>
        <v xml:space="preserve">- </v>
      </c>
      <c r="AU30" s="116">
        <f t="shared" ca="1" si="21"/>
        <v>46044</v>
      </c>
      <c r="AV30" s="117"/>
      <c r="AW30" s="118"/>
      <c r="AX30" s="119"/>
      <c r="AY30" s="120" t="str">
        <f t="shared" ca="1" si="22"/>
        <v xml:space="preserve">- </v>
      </c>
      <c r="AZ30" s="121"/>
      <c r="BA30" s="120" t="str">
        <f t="shared" ca="1" si="23"/>
        <v xml:space="preserve">- </v>
      </c>
      <c r="BB30" s="102"/>
      <c r="BC30" s="102"/>
      <c r="BD30" s="116">
        <f t="shared" ca="1" si="9"/>
        <v>46044</v>
      </c>
      <c r="BE30" s="117"/>
      <c r="BF30" s="118"/>
      <c r="BG30" s="119"/>
      <c r="BH30" s="120" t="str">
        <f t="shared" ca="1" si="24"/>
        <v xml:space="preserve">- </v>
      </c>
      <c r="BI30" s="121"/>
      <c r="BJ30" s="120" t="str">
        <f t="shared" ca="1" si="25"/>
        <v xml:space="preserve">- </v>
      </c>
      <c r="BM30" s="116">
        <f t="shared" ca="1" si="26"/>
        <v>46044</v>
      </c>
      <c r="BN30" s="117"/>
      <c r="BO30" s="118"/>
      <c r="BP30" s="119"/>
      <c r="BQ30" s="120" t="str">
        <f t="shared" ca="1" si="27"/>
        <v xml:space="preserve">- </v>
      </c>
      <c r="BR30" s="121"/>
      <c r="BS30" s="120" t="str">
        <f t="shared" ca="1" si="28"/>
        <v xml:space="preserve">- </v>
      </c>
      <c r="BT30" s="102"/>
      <c r="BU30" s="102"/>
      <c r="BV30" s="116">
        <f t="shared" ca="1" si="10"/>
        <v>46044</v>
      </c>
      <c r="BW30" s="117"/>
      <c r="BX30" s="118"/>
      <c r="BY30" s="119"/>
      <c r="BZ30" s="120" t="str">
        <f t="shared" ca="1" si="29"/>
        <v xml:space="preserve">- </v>
      </c>
      <c r="CA30" s="121"/>
      <c r="CB30" s="120" t="str">
        <f t="shared" ca="1" si="30"/>
        <v xml:space="preserve">- </v>
      </c>
      <c r="CE30" s="116">
        <f t="shared" ca="1" si="31"/>
        <v>46044</v>
      </c>
      <c r="CF30" s="117"/>
      <c r="CG30" s="118"/>
      <c r="CH30" s="119"/>
      <c r="CI30" s="120" t="str">
        <f t="shared" ca="1" si="32"/>
        <v xml:space="preserve">- </v>
      </c>
      <c r="CJ30" s="121"/>
      <c r="CK30" s="120" t="str">
        <f t="shared" ca="1" si="33"/>
        <v xml:space="preserve">- </v>
      </c>
      <c r="CL30" s="102"/>
      <c r="CM30" s="102"/>
      <c r="CN30" s="116">
        <f t="shared" ca="1" si="11"/>
        <v>46044</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46045</v>
      </c>
      <c r="C31" s="59" t="str">
        <f t="shared" ca="1" si="12"/>
        <v>-</v>
      </c>
      <c r="D31" s="60" t="str">
        <f t="shared" ca="1" si="0"/>
        <v>-</v>
      </c>
      <c r="E31" s="61" t="str">
        <f t="shared" ca="1" si="0"/>
        <v>-</v>
      </c>
      <c r="F31" s="62" t="str">
        <f t="shared" ca="1" si="37"/>
        <v>-</v>
      </c>
      <c r="G31" s="62" t="str">
        <f t="shared" ca="1" si="1"/>
        <v>-</v>
      </c>
      <c r="H31" s="63" t="str">
        <f t="shared" ca="1" si="38"/>
        <v>-</v>
      </c>
      <c r="K31" s="78">
        <f t="shared" ca="1" si="2"/>
        <v>46045</v>
      </c>
      <c r="L31" s="88"/>
      <c r="M31" s="89"/>
      <c r="N31" s="89"/>
      <c r="O31" s="90" t="str">
        <f t="shared" ca="1" si="13"/>
        <v>-</v>
      </c>
      <c r="P31" s="88"/>
      <c r="Q31" s="91" t="str">
        <f t="shared" ca="1" si="3"/>
        <v>-</v>
      </c>
      <c r="T31" s="78">
        <f t="shared" ca="1" si="4"/>
        <v>46045</v>
      </c>
      <c r="U31" s="90" t="str">
        <f t="shared" ca="1" si="14"/>
        <v>-</v>
      </c>
      <c r="V31" s="141" t="str">
        <f t="shared" ca="1" si="5"/>
        <v>-</v>
      </c>
      <c r="W31" s="141" t="str">
        <f t="shared" ca="1" si="5"/>
        <v>-</v>
      </c>
      <c r="X31" s="90" t="str">
        <f t="shared" ca="1" si="15"/>
        <v>-</v>
      </c>
      <c r="Y31" s="90" t="str">
        <f t="shared" ca="1" si="6"/>
        <v>-</v>
      </c>
      <c r="Z31" s="91" t="str">
        <f t="shared" ca="1" si="7"/>
        <v>-</v>
      </c>
      <c r="AC31" s="122">
        <f t="shared" ca="1" si="16"/>
        <v>46045</v>
      </c>
      <c r="AD31" s="123"/>
      <c r="AE31" s="124"/>
      <c r="AF31" s="125"/>
      <c r="AG31" s="115" t="str">
        <f t="shared" ca="1" si="17"/>
        <v xml:space="preserve">- </v>
      </c>
      <c r="AH31" s="126"/>
      <c r="AI31" s="115" t="str">
        <f t="shared" ca="1" si="18"/>
        <v xml:space="preserve">- </v>
      </c>
      <c r="AJ31" s="102"/>
      <c r="AK31" s="102"/>
      <c r="AL31" s="122">
        <f t="shared" ca="1" si="8"/>
        <v>46045</v>
      </c>
      <c r="AM31" s="123"/>
      <c r="AN31" s="124"/>
      <c r="AO31" s="125"/>
      <c r="AP31" s="115" t="str">
        <f t="shared" ca="1" si="19"/>
        <v xml:space="preserve">- </v>
      </c>
      <c r="AQ31" s="126"/>
      <c r="AR31" s="115" t="str">
        <f t="shared" ca="1" si="20"/>
        <v xml:space="preserve">- </v>
      </c>
      <c r="AU31" s="122">
        <f t="shared" ca="1" si="21"/>
        <v>46045</v>
      </c>
      <c r="AV31" s="123"/>
      <c r="AW31" s="124"/>
      <c r="AX31" s="125"/>
      <c r="AY31" s="115" t="str">
        <f t="shared" ca="1" si="22"/>
        <v xml:space="preserve">- </v>
      </c>
      <c r="AZ31" s="126"/>
      <c r="BA31" s="115" t="str">
        <f t="shared" ca="1" si="23"/>
        <v xml:space="preserve">- </v>
      </c>
      <c r="BB31" s="102"/>
      <c r="BC31" s="102"/>
      <c r="BD31" s="122">
        <f t="shared" ca="1" si="9"/>
        <v>46045</v>
      </c>
      <c r="BE31" s="123"/>
      <c r="BF31" s="124"/>
      <c r="BG31" s="125"/>
      <c r="BH31" s="115" t="str">
        <f t="shared" ca="1" si="24"/>
        <v xml:space="preserve">- </v>
      </c>
      <c r="BI31" s="126"/>
      <c r="BJ31" s="115" t="str">
        <f t="shared" ca="1" si="25"/>
        <v xml:space="preserve">- </v>
      </c>
      <c r="BM31" s="122">
        <f t="shared" ca="1" si="26"/>
        <v>46045</v>
      </c>
      <c r="BN31" s="123"/>
      <c r="BO31" s="124"/>
      <c r="BP31" s="125"/>
      <c r="BQ31" s="115" t="str">
        <f t="shared" ca="1" si="27"/>
        <v xml:space="preserve">- </v>
      </c>
      <c r="BR31" s="126"/>
      <c r="BS31" s="115" t="str">
        <f t="shared" ca="1" si="28"/>
        <v xml:space="preserve">- </v>
      </c>
      <c r="BT31" s="102"/>
      <c r="BU31" s="102"/>
      <c r="BV31" s="122">
        <f t="shared" ca="1" si="10"/>
        <v>46045</v>
      </c>
      <c r="BW31" s="123"/>
      <c r="BX31" s="124"/>
      <c r="BY31" s="125"/>
      <c r="BZ31" s="115" t="str">
        <f t="shared" ca="1" si="29"/>
        <v xml:space="preserve">- </v>
      </c>
      <c r="CA31" s="126"/>
      <c r="CB31" s="115" t="str">
        <f t="shared" ca="1" si="30"/>
        <v xml:space="preserve">- </v>
      </c>
      <c r="CE31" s="122">
        <f t="shared" ca="1" si="31"/>
        <v>46045</v>
      </c>
      <c r="CF31" s="123"/>
      <c r="CG31" s="124"/>
      <c r="CH31" s="125"/>
      <c r="CI31" s="115" t="str">
        <f t="shared" ca="1" si="32"/>
        <v xml:space="preserve">- </v>
      </c>
      <c r="CJ31" s="126"/>
      <c r="CK31" s="115" t="str">
        <f t="shared" ca="1" si="33"/>
        <v xml:space="preserve">- </v>
      </c>
      <c r="CL31" s="102"/>
      <c r="CM31" s="102"/>
      <c r="CN31" s="122">
        <f t="shared" ca="1" si="11"/>
        <v>46045</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46046</v>
      </c>
      <c r="C32" s="59" t="str">
        <f t="shared" ca="1" si="12"/>
        <v>-</v>
      </c>
      <c r="D32" s="60" t="str">
        <f t="shared" ca="1" si="0"/>
        <v>-</v>
      </c>
      <c r="E32" s="61" t="str">
        <f t="shared" ca="1" si="0"/>
        <v>-</v>
      </c>
      <c r="F32" s="62" t="str">
        <f t="shared" ca="1" si="37"/>
        <v>-</v>
      </c>
      <c r="G32" s="62" t="str">
        <f t="shared" ca="1" si="1"/>
        <v>-</v>
      </c>
      <c r="H32" s="63" t="str">
        <f t="shared" ca="1" si="38"/>
        <v>-</v>
      </c>
      <c r="K32" s="77">
        <f t="shared" ca="1" si="2"/>
        <v>46046</v>
      </c>
      <c r="L32" s="84"/>
      <c r="M32" s="85"/>
      <c r="N32" s="85"/>
      <c r="O32" s="86" t="str">
        <f t="shared" ca="1" si="13"/>
        <v>-</v>
      </c>
      <c r="P32" s="84"/>
      <c r="Q32" s="87" t="str">
        <f t="shared" ca="1" si="3"/>
        <v>-</v>
      </c>
      <c r="T32" s="77">
        <f t="shared" ca="1" si="4"/>
        <v>46046</v>
      </c>
      <c r="U32" s="86" t="str">
        <f t="shared" ca="1" si="14"/>
        <v>-</v>
      </c>
      <c r="V32" s="140" t="str">
        <f t="shared" ca="1" si="5"/>
        <v>-</v>
      </c>
      <c r="W32" s="140" t="str">
        <f t="shared" ca="1" si="5"/>
        <v>-</v>
      </c>
      <c r="X32" s="86" t="str">
        <f t="shared" ca="1" si="15"/>
        <v>-</v>
      </c>
      <c r="Y32" s="86" t="str">
        <f t="shared" ca="1" si="6"/>
        <v>-</v>
      </c>
      <c r="Z32" s="87" t="str">
        <f t="shared" ca="1" si="7"/>
        <v>-</v>
      </c>
      <c r="AC32" s="116">
        <f t="shared" ca="1" si="16"/>
        <v>46046</v>
      </c>
      <c r="AD32" s="117"/>
      <c r="AE32" s="118"/>
      <c r="AF32" s="119"/>
      <c r="AG32" s="120" t="str">
        <f t="shared" ca="1" si="17"/>
        <v xml:space="preserve">- </v>
      </c>
      <c r="AH32" s="121"/>
      <c r="AI32" s="120" t="str">
        <f t="shared" ca="1" si="18"/>
        <v xml:space="preserve">- </v>
      </c>
      <c r="AJ32" s="102"/>
      <c r="AK32" s="102"/>
      <c r="AL32" s="116">
        <f t="shared" ca="1" si="8"/>
        <v>46046</v>
      </c>
      <c r="AM32" s="117"/>
      <c r="AN32" s="118"/>
      <c r="AO32" s="119"/>
      <c r="AP32" s="120" t="str">
        <f t="shared" ca="1" si="19"/>
        <v xml:space="preserve">- </v>
      </c>
      <c r="AQ32" s="121"/>
      <c r="AR32" s="120" t="str">
        <f t="shared" ca="1" si="20"/>
        <v xml:space="preserve">- </v>
      </c>
      <c r="AU32" s="116">
        <f t="shared" ca="1" si="21"/>
        <v>46046</v>
      </c>
      <c r="AV32" s="117"/>
      <c r="AW32" s="118"/>
      <c r="AX32" s="119"/>
      <c r="AY32" s="120" t="str">
        <f t="shared" ca="1" si="22"/>
        <v xml:space="preserve">- </v>
      </c>
      <c r="AZ32" s="121"/>
      <c r="BA32" s="120" t="str">
        <f t="shared" ca="1" si="23"/>
        <v xml:space="preserve">- </v>
      </c>
      <c r="BB32" s="102"/>
      <c r="BC32" s="102"/>
      <c r="BD32" s="116">
        <f t="shared" ca="1" si="9"/>
        <v>46046</v>
      </c>
      <c r="BE32" s="117"/>
      <c r="BF32" s="118"/>
      <c r="BG32" s="119"/>
      <c r="BH32" s="120" t="str">
        <f t="shared" ca="1" si="24"/>
        <v xml:space="preserve">- </v>
      </c>
      <c r="BI32" s="121"/>
      <c r="BJ32" s="120" t="str">
        <f t="shared" ca="1" si="25"/>
        <v xml:space="preserve">- </v>
      </c>
      <c r="BM32" s="116">
        <f t="shared" ca="1" si="26"/>
        <v>46046</v>
      </c>
      <c r="BN32" s="117"/>
      <c r="BO32" s="118"/>
      <c r="BP32" s="119"/>
      <c r="BQ32" s="120" t="str">
        <f t="shared" ca="1" si="27"/>
        <v xml:space="preserve">- </v>
      </c>
      <c r="BR32" s="121"/>
      <c r="BS32" s="120" t="str">
        <f t="shared" ca="1" si="28"/>
        <v xml:space="preserve">- </v>
      </c>
      <c r="BT32" s="102"/>
      <c r="BU32" s="102"/>
      <c r="BV32" s="116">
        <f t="shared" ca="1" si="10"/>
        <v>46046</v>
      </c>
      <c r="BW32" s="117"/>
      <c r="BX32" s="118"/>
      <c r="BY32" s="119"/>
      <c r="BZ32" s="120" t="str">
        <f t="shared" ca="1" si="29"/>
        <v xml:space="preserve">- </v>
      </c>
      <c r="CA32" s="121"/>
      <c r="CB32" s="120" t="str">
        <f t="shared" ca="1" si="30"/>
        <v xml:space="preserve">- </v>
      </c>
      <c r="CE32" s="116">
        <f t="shared" ca="1" si="31"/>
        <v>46046</v>
      </c>
      <c r="CF32" s="117"/>
      <c r="CG32" s="118"/>
      <c r="CH32" s="119"/>
      <c r="CI32" s="120" t="str">
        <f t="shared" ca="1" si="32"/>
        <v xml:space="preserve">- </v>
      </c>
      <c r="CJ32" s="121"/>
      <c r="CK32" s="120" t="str">
        <f t="shared" ca="1" si="33"/>
        <v xml:space="preserve">- </v>
      </c>
      <c r="CL32" s="102"/>
      <c r="CM32" s="102"/>
      <c r="CN32" s="116">
        <f t="shared" ca="1" si="11"/>
        <v>46046</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46047</v>
      </c>
      <c r="C33" s="59" t="str">
        <f t="shared" ca="1" si="12"/>
        <v>-</v>
      </c>
      <c r="D33" s="60" t="str">
        <f t="shared" ca="1" si="0"/>
        <v>-</v>
      </c>
      <c r="E33" s="61" t="str">
        <f t="shared" ca="1" si="0"/>
        <v>-</v>
      </c>
      <c r="F33" s="62" t="str">
        <f t="shared" ca="1" si="37"/>
        <v>-</v>
      </c>
      <c r="G33" s="62" t="str">
        <f t="shared" ca="1" si="1"/>
        <v>-</v>
      </c>
      <c r="H33" s="63" t="str">
        <f t="shared" ca="1" si="38"/>
        <v>-</v>
      </c>
      <c r="K33" s="78">
        <f t="shared" ca="1" si="2"/>
        <v>46047</v>
      </c>
      <c r="L33" s="88"/>
      <c r="M33" s="89"/>
      <c r="N33" s="89"/>
      <c r="O33" s="90" t="str">
        <f t="shared" ca="1" si="13"/>
        <v>-</v>
      </c>
      <c r="P33" s="88"/>
      <c r="Q33" s="91" t="str">
        <f t="shared" ca="1" si="3"/>
        <v>-</v>
      </c>
      <c r="T33" s="78">
        <f t="shared" ca="1" si="4"/>
        <v>46047</v>
      </c>
      <c r="U33" s="90" t="str">
        <f t="shared" ca="1" si="14"/>
        <v>-</v>
      </c>
      <c r="V33" s="141" t="str">
        <f t="shared" ca="1" si="5"/>
        <v>-</v>
      </c>
      <c r="W33" s="141" t="str">
        <f t="shared" ca="1" si="5"/>
        <v>-</v>
      </c>
      <c r="X33" s="90" t="str">
        <f t="shared" ca="1" si="15"/>
        <v>-</v>
      </c>
      <c r="Y33" s="90" t="str">
        <f t="shared" ca="1" si="6"/>
        <v>-</v>
      </c>
      <c r="Z33" s="91" t="str">
        <f t="shared" ca="1" si="7"/>
        <v>-</v>
      </c>
      <c r="AC33" s="122">
        <f t="shared" ca="1" si="16"/>
        <v>46047</v>
      </c>
      <c r="AD33" s="123"/>
      <c r="AE33" s="124"/>
      <c r="AF33" s="125"/>
      <c r="AG33" s="115" t="str">
        <f t="shared" ca="1" si="17"/>
        <v xml:space="preserve">- </v>
      </c>
      <c r="AH33" s="126"/>
      <c r="AI33" s="115" t="str">
        <f t="shared" ca="1" si="18"/>
        <v xml:space="preserve">- </v>
      </c>
      <c r="AJ33" s="102"/>
      <c r="AK33" s="102"/>
      <c r="AL33" s="122">
        <f t="shared" ca="1" si="8"/>
        <v>46047</v>
      </c>
      <c r="AM33" s="123"/>
      <c r="AN33" s="124"/>
      <c r="AO33" s="125"/>
      <c r="AP33" s="115" t="str">
        <f t="shared" ca="1" si="19"/>
        <v xml:space="preserve">- </v>
      </c>
      <c r="AQ33" s="126"/>
      <c r="AR33" s="115" t="str">
        <f t="shared" ca="1" si="20"/>
        <v xml:space="preserve">- </v>
      </c>
      <c r="AU33" s="122">
        <f t="shared" ca="1" si="21"/>
        <v>46047</v>
      </c>
      <c r="AV33" s="123"/>
      <c r="AW33" s="124"/>
      <c r="AX33" s="125"/>
      <c r="AY33" s="115" t="str">
        <f t="shared" ca="1" si="22"/>
        <v xml:space="preserve">- </v>
      </c>
      <c r="AZ33" s="126"/>
      <c r="BA33" s="115" t="str">
        <f t="shared" ca="1" si="23"/>
        <v xml:space="preserve">- </v>
      </c>
      <c r="BB33" s="102"/>
      <c r="BC33" s="102"/>
      <c r="BD33" s="122">
        <f t="shared" ca="1" si="9"/>
        <v>46047</v>
      </c>
      <c r="BE33" s="123"/>
      <c r="BF33" s="124"/>
      <c r="BG33" s="125"/>
      <c r="BH33" s="115" t="str">
        <f t="shared" ca="1" si="24"/>
        <v xml:space="preserve">- </v>
      </c>
      <c r="BI33" s="126"/>
      <c r="BJ33" s="115" t="str">
        <f t="shared" ca="1" si="25"/>
        <v xml:space="preserve">- </v>
      </c>
      <c r="BM33" s="122">
        <f t="shared" ca="1" si="26"/>
        <v>46047</v>
      </c>
      <c r="BN33" s="123"/>
      <c r="BO33" s="124"/>
      <c r="BP33" s="125"/>
      <c r="BQ33" s="115" t="str">
        <f t="shared" ca="1" si="27"/>
        <v xml:space="preserve">- </v>
      </c>
      <c r="BR33" s="126"/>
      <c r="BS33" s="115" t="str">
        <f t="shared" ca="1" si="28"/>
        <v xml:space="preserve">- </v>
      </c>
      <c r="BT33" s="102"/>
      <c r="BU33" s="102"/>
      <c r="BV33" s="122">
        <f t="shared" ca="1" si="10"/>
        <v>46047</v>
      </c>
      <c r="BW33" s="123"/>
      <c r="BX33" s="124"/>
      <c r="BY33" s="125"/>
      <c r="BZ33" s="115" t="str">
        <f t="shared" ca="1" si="29"/>
        <v xml:space="preserve">- </v>
      </c>
      <c r="CA33" s="126"/>
      <c r="CB33" s="115" t="str">
        <f t="shared" ca="1" si="30"/>
        <v xml:space="preserve">- </v>
      </c>
      <c r="CE33" s="122">
        <f t="shared" ca="1" si="31"/>
        <v>46047</v>
      </c>
      <c r="CF33" s="123"/>
      <c r="CG33" s="124"/>
      <c r="CH33" s="125"/>
      <c r="CI33" s="115" t="str">
        <f t="shared" ca="1" si="32"/>
        <v xml:space="preserve">- </v>
      </c>
      <c r="CJ33" s="126"/>
      <c r="CK33" s="115" t="str">
        <f t="shared" ca="1" si="33"/>
        <v xml:space="preserve">- </v>
      </c>
      <c r="CL33" s="102"/>
      <c r="CM33" s="102"/>
      <c r="CN33" s="122">
        <f t="shared" ca="1" si="11"/>
        <v>46047</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46048</v>
      </c>
      <c r="C34" s="59" t="str">
        <f t="shared" ca="1" si="12"/>
        <v>-</v>
      </c>
      <c r="D34" s="60" t="str">
        <f t="shared" ca="1" si="0"/>
        <v>-</v>
      </c>
      <c r="E34" s="61" t="str">
        <f t="shared" ca="1" si="0"/>
        <v>-</v>
      </c>
      <c r="F34" s="62" t="str">
        <f t="shared" ca="1" si="37"/>
        <v>-</v>
      </c>
      <c r="G34" s="62" t="str">
        <f t="shared" ca="1" si="1"/>
        <v>-</v>
      </c>
      <c r="H34" s="63" t="str">
        <f t="shared" ca="1" si="38"/>
        <v>-</v>
      </c>
      <c r="K34" s="77">
        <f t="shared" ca="1" si="2"/>
        <v>46048</v>
      </c>
      <c r="L34" s="84"/>
      <c r="M34" s="85"/>
      <c r="N34" s="85"/>
      <c r="O34" s="86" t="str">
        <f t="shared" ca="1" si="13"/>
        <v>-</v>
      </c>
      <c r="P34" s="84"/>
      <c r="Q34" s="87" t="str">
        <f t="shared" ca="1" si="3"/>
        <v>-</v>
      </c>
      <c r="T34" s="77">
        <f t="shared" ca="1" si="4"/>
        <v>46048</v>
      </c>
      <c r="U34" s="86" t="str">
        <f t="shared" ca="1" si="14"/>
        <v>-</v>
      </c>
      <c r="V34" s="140" t="str">
        <f t="shared" ca="1" si="5"/>
        <v>-</v>
      </c>
      <c r="W34" s="140" t="str">
        <f t="shared" ca="1" si="5"/>
        <v>-</v>
      </c>
      <c r="X34" s="86" t="str">
        <f t="shared" ca="1" si="15"/>
        <v>-</v>
      </c>
      <c r="Y34" s="86" t="str">
        <f t="shared" ca="1" si="6"/>
        <v>-</v>
      </c>
      <c r="Z34" s="87" t="str">
        <f t="shared" ca="1" si="7"/>
        <v>-</v>
      </c>
      <c r="AC34" s="116">
        <f t="shared" ca="1" si="16"/>
        <v>46048</v>
      </c>
      <c r="AD34" s="117"/>
      <c r="AE34" s="118"/>
      <c r="AF34" s="119"/>
      <c r="AG34" s="120" t="str">
        <f t="shared" ca="1" si="17"/>
        <v xml:space="preserve">- </v>
      </c>
      <c r="AH34" s="121"/>
      <c r="AI34" s="120" t="str">
        <f t="shared" ca="1" si="18"/>
        <v xml:space="preserve">- </v>
      </c>
      <c r="AJ34" s="102"/>
      <c r="AK34" s="102"/>
      <c r="AL34" s="116">
        <f t="shared" ca="1" si="8"/>
        <v>46048</v>
      </c>
      <c r="AM34" s="117"/>
      <c r="AN34" s="118"/>
      <c r="AO34" s="119"/>
      <c r="AP34" s="120" t="str">
        <f t="shared" ca="1" si="19"/>
        <v xml:space="preserve">- </v>
      </c>
      <c r="AQ34" s="121"/>
      <c r="AR34" s="120" t="str">
        <f t="shared" ca="1" si="20"/>
        <v xml:space="preserve">- </v>
      </c>
      <c r="AU34" s="116">
        <f t="shared" ca="1" si="21"/>
        <v>46048</v>
      </c>
      <c r="AV34" s="117"/>
      <c r="AW34" s="118"/>
      <c r="AX34" s="119"/>
      <c r="AY34" s="120" t="str">
        <f t="shared" ca="1" si="22"/>
        <v xml:space="preserve">- </v>
      </c>
      <c r="AZ34" s="121"/>
      <c r="BA34" s="120" t="str">
        <f t="shared" ca="1" si="23"/>
        <v xml:space="preserve">- </v>
      </c>
      <c r="BB34" s="102"/>
      <c r="BC34" s="102"/>
      <c r="BD34" s="116">
        <f t="shared" ca="1" si="9"/>
        <v>46048</v>
      </c>
      <c r="BE34" s="117"/>
      <c r="BF34" s="118"/>
      <c r="BG34" s="119"/>
      <c r="BH34" s="120" t="str">
        <f t="shared" ca="1" si="24"/>
        <v xml:space="preserve">- </v>
      </c>
      <c r="BI34" s="121"/>
      <c r="BJ34" s="120" t="str">
        <f t="shared" ca="1" si="25"/>
        <v xml:space="preserve">- </v>
      </c>
      <c r="BM34" s="116">
        <f t="shared" ca="1" si="26"/>
        <v>46048</v>
      </c>
      <c r="BN34" s="117"/>
      <c r="BO34" s="118"/>
      <c r="BP34" s="119"/>
      <c r="BQ34" s="120" t="str">
        <f t="shared" ca="1" si="27"/>
        <v xml:space="preserve">- </v>
      </c>
      <c r="BR34" s="121"/>
      <c r="BS34" s="120" t="str">
        <f t="shared" ca="1" si="28"/>
        <v xml:space="preserve">- </v>
      </c>
      <c r="BT34" s="102"/>
      <c r="BU34" s="102"/>
      <c r="BV34" s="116">
        <f t="shared" ca="1" si="10"/>
        <v>46048</v>
      </c>
      <c r="BW34" s="117"/>
      <c r="BX34" s="118"/>
      <c r="BY34" s="119"/>
      <c r="BZ34" s="120" t="str">
        <f t="shared" ca="1" si="29"/>
        <v xml:space="preserve">- </v>
      </c>
      <c r="CA34" s="121"/>
      <c r="CB34" s="120" t="str">
        <f t="shared" ca="1" si="30"/>
        <v xml:space="preserve">- </v>
      </c>
      <c r="CE34" s="116">
        <f t="shared" ca="1" si="31"/>
        <v>46048</v>
      </c>
      <c r="CF34" s="117"/>
      <c r="CG34" s="118"/>
      <c r="CH34" s="119"/>
      <c r="CI34" s="120" t="str">
        <f t="shared" ca="1" si="32"/>
        <v xml:space="preserve">- </v>
      </c>
      <c r="CJ34" s="121"/>
      <c r="CK34" s="120" t="str">
        <f t="shared" ca="1" si="33"/>
        <v xml:space="preserve">- </v>
      </c>
      <c r="CL34" s="102"/>
      <c r="CM34" s="102"/>
      <c r="CN34" s="116">
        <f t="shared" ca="1" si="11"/>
        <v>46048</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46049</v>
      </c>
      <c r="C35" s="59" t="str">
        <f t="shared" ca="1" si="12"/>
        <v>-</v>
      </c>
      <c r="D35" s="60" t="str">
        <f t="shared" ca="1" si="0"/>
        <v>-</v>
      </c>
      <c r="E35" s="61" t="str">
        <f t="shared" ca="1" si="0"/>
        <v>-</v>
      </c>
      <c r="F35" s="62" t="str">
        <f t="shared" ca="1" si="37"/>
        <v>-</v>
      </c>
      <c r="G35" s="62" t="str">
        <f t="shared" ca="1" si="1"/>
        <v>-</v>
      </c>
      <c r="H35" s="63" t="str">
        <f t="shared" ca="1" si="38"/>
        <v>-</v>
      </c>
      <c r="K35" s="78">
        <f t="shared" ca="1" si="2"/>
        <v>46049</v>
      </c>
      <c r="L35" s="88"/>
      <c r="M35" s="89"/>
      <c r="N35" s="89"/>
      <c r="O35" s="90" t="str">
        <f t="shared" ca="1" si="13"/>
        <v>-</v>
      </c>
      <c r="P35" s="88"/>
      <c r="Q35" s="91" t="str">
        <f t="shared" ca="1" si="3"/>
        <v>-</v>
      </c>
      <c r="T35" s="78">
        <f t="shared" ca="1" si="4"/>
        <v>46049</v>
      </c>
      <c r="U35" s="90" t="str">
        <f t="shared" ca="1" si="14"/>
        <v>-</v>
      </c>
      <c r="V35" s="141" t="str">
        <f t="shared" ca="1" si="5"/>
        <v>-</v>
      </c>
      <c r="W35" s="141" t="str">
        <f t="shared" ca="1" si="5"/>
        <v>-</v>
      </c>
      <c r="X35" s="90" t="str">
        <f t="shared" ca="1" si="15"/>
        <v>-</v>
      </c>
      <c r="Y35" s="90" t="str">
        <f t="shared" ca="1" si="6"/>
        <v>-</v>
      </c>
      <c r="Z35" s="91" t="str">
        <f t="shared" ca="1" si="7"/>
        <v>-</v>
      </c>
      <c r="AC35" s="122">
        <f t="shared" ca="1" si="16"/>
        <v>46049</v>
      </c>
      <c r="AD35" s="123"/>
      <c r="AE35" s="124"/>
      <c r="AF35" s="125"/>
      <c r="AG35" s="115" t="str">
        <f t="shared" ca="1" si="17"/>
        <v xml:space="preserve">- </v>
      </c>
      <c r="AH35" s="126"/>
      <c r="AI35" s="115" t="str">
        <f t="shared" ca="1" si="18"/>
        <v xml:space="preserve">- </v>
      </c>
      <c r="AJ35" s="102"/>
      <c r="AK35" s="102"/>
      <c r="AL35" s="122">
        <f t="shared" ca="1" si="8"/>
        <v>46049</v>
      </c>
      <c r="AM35" s="123"/>
      <c r="AN35" s="124"/>
      <c r="AO35" s="125"/>
      <c r="AP35" s="115" t="str">
        <f t="shared" ca="1" si="19"/>
        <v xml:space="preserve">- </v>
      </c>
      <c r="AQ35" s="126"/>
      <c r="AR35" s="115" t="str">
        <f t="shared" ca="1" si="20"/>
        <v xml:space="preserve">- </v>
      </c>
      <c r="AU35" s="122">
        <f t="shared" ca="1" si="21"/>
        <v>46049</v>
      </c>
      <c r="AV35" s="123"/>
      <c r="AW35" s="124"/>
      <c r="AX35" s="125"/>
      <c r="AY35" s="115" t="str">
        <f t="shared" ca="1" si="22"/>
        <v xml:space="preserve">- </v>
      </c>
      <c r="AZ35" s="126"/>
      <c r="BA35" s="115" t="str">
        <f t="shared" ca="1" si="23"/>
        <v xml:space="preserve">- </v>
      </c>
      <c r="BB35" s="102"/>
      <c r="BC35" s="102"/>
      <c r="BD35" s="122">
        <f t="shared" ca="1" si="9"/>
        <v>46049</v>
      </c>
      <c r="BE35" s="123"/>
      <c r="BF35" s="124"/>
      <c r="BG35" s="125"/>
      <c r="BH35" s="115" t="str">
        <f t="shared" ca="1" si="24"/>
        <v xml:space="preserve">- </v>
      </c>
      <c r="BI35" s="126"/>
      <c r="BJ35" s="115" t="str">
        <f t="shared" ca="1" si="25"/>
        <v xml:space="preserve">- </v>
      </c>
      <c r="BM35" s="122">
        <f t="shared" ca="1" si="26"/>
        <v>46049</v>
      </c>
      <c r="BN35" s="123"/>
      <c r="BO35" s="124"/>
      <c r="BP35" s="125"/>
      <c r="BQ35" s="115" t="str">
        <f t="shared" ca="1" si="27"/>
        <v xml:space="preserve">- </v>
      </c>
      <c r="BR35" s="126"/>
      <c r="BS35" s="115" t="str">
        <f t="shared" ca="1" si="28"/>
        <v xml:space="preserve">- </v>
      </c>
      <c r="BT35" s="102"/>
      <c r="BU35" s="102"/>
      <c r="BV35" s="122">
        <f t="shared" ca="1" si="10"/>
        <v>46049</v>
      </c>
      <c r="BW35" s="123"/>
      <c r="BX35" s="124"/>
      <c r="BY35" s="125"/>
      <c r="BZ35" s="115" t="str">
        <f t="shared" ca="1" si="29"/>
        <v xml:space="preserve">- </v>
      </c>
      <c r="CA35" s="126"/>
      <c r="CB35" s="115" t="str">
        <f t="shared" ca="1" si="30"/>
        <v xml:space="preserve">- </v>
      </c>
      <c r="CE35" s="122">
        <f t="shared" ca="1" si="31"/>
        <v>46049</v>
      </c>
      <c r="CF35" s="123"/>
      <c r="CG35" s="124"/>
      <c r="CH35" s="125"/>
      <c r="CI35" s="115" t="str">
        <f t="shared" ca="1" si="32"/>
        <v xml:space="preserve">- </v>
      </c>
      <c r="CJ35" s="126"/>
      <c r="CK35" s="115" t="str">
        <f t="shared" ca="1" si="33"/>
        <v xml:space="preserve">- </v>
      </c>
      <c r="CL35" s="102"/>
      <c r="CM35" s="102"/>
      <c r="CN35" s="122">
        <f t="shared" ca="1" si="11"/>
        <v>46049</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46050</v>
      </c>
      <c r="C36" s="59" t="str">
        <f t="shared" ca="1" si="12"/>
        <v>-</v>
      </c>
      <c r="D36" s="60" t="str">
        <f t="shared" ca="1" si="0"/>
        <v>-</v>
      </c>
      <c r="E36" s="61" t="str">
        <f t="shared" ca="1" si="0"/>
        <v>-</v>
      </c>
      <c r="F36" s="62" t="str">
        <f t="shared" ca="1" si="37"/>
        <v>-</v>
      </c>
      <c r="G36" s="62" t="str">
        <f t="shared" ca="1" si="1"/>
        <v>-</v>
      </c>
      <c r="H36" s="63" t="str">
        <f t="shared" ca="1" si="38"/>
        <v>-</v>
      </c>
      <c r="K36" s="77">
        <f t="shared" ca="1" si="2"/>
        <v>46050</v>
      </c>
      <c r="L36" s="84"/>
      <c r="M36" s="85"/>
      <c r="N36" s="85"/>
      <c r="O36" s="86" t="str">
        <f t="shared" ca="1" si="13"/>
        <v>-</v>
      </c>
      <c r="P36" s="84"/>
      <c r="Q36" s="87" t="str">
        <f t="shared" ca="1" si="3"/>
        <v>-</v>
      </c>
      <c r="T36" s="77">
        <f t="shared" ca="1" si="4"/>
        <v>46050</v>
      </c>
      <c r="U36" s="86" t="str">
        <f t="shared" ca="1" si="14"/>
        <v>-</v>
      </c>
      <c r="V36" s="140" t="str">
        <f t="shared" ca="1" si="5"/>
        <v>-</v>
      </c>
      <c r="W36" s="140" t="str">
        <f t="shared" ca="1" si="5"/>
        <v>-</v>
      </c>
      <c r="X36" s="86" t="str">
        <f t="shared" ca="1" si="15"/>
        <v>-</v>
      </c>
      <c r="Y36" s="86" t="str">
        <f t="shared" ca="1" si="6"/>
        <v>-</v>
      </c>
      <c r="Z36" s="87" t="str">
        <f t="shared" ca="1" si="7"/>
        <v>-</v>
      </c>
      <c r="AC36" s="116">
        <f t="shared" ca="1" si="16"/>
        <v>46050</v>
      </c>
      <c r="AD36" s="117"/>
      <c r="AE36" s="118"/>
      <c r="AF36" s="119"/>
      <c r="AG36" s="120" t="str">
        <f t="shared" ca="1" si="17"/>
        <v xml:space="preserve">- </v>
      </c>
      <c r="AH36" s="121"/>
      <c r="AI36" s="120" t="str">
        <f t="shared" ca="1" si="18"/>
        <v xml:space="preserve">- </v>
      </c>
      <c r="AJ36" s="102"/>
      <c r="AK36" s="102"/>
      <c r="AL36" s="116">
        <f t="shared" ca="1" si="8"/>
        <v>46050</v>
      </c>
      <c r="AM36" s="117"/>
      <c r="AN36" s="118"/>
      <c r="AO36" s="119"/>
      <c r="AP36" s="120" t="str">
        <f t="shared" ca="1" si="19"/>
        <v xml:space="preserve">- </v>
      </c>
      <c r="AQ36" s="121"/>
      <c r="AR36" s="120" t="str">
        <f t="shared" ca="1" si="20"/>
        <v xml:space="preserve">- </v>
      </c>
      <c r="AU36" s="116">
        <f t="shared" ca="1" si="21"/>
        <v>46050</v>
      </c>
      <c r="AV36" s="117"/>
      <c r="AW36" s="118"/>
      <c r="AX36" s="119"/>
      <c r="AY36" s="120" t="str">
        <f t="shared" ca="1" si="22"/>
        <v xml:space="preserve">- </v>
      </c>
      <c r="AZ36" s="121"/>
      <c r="BA36" s="120" t="str">
        <f t="shared" ca="1" si="23"/>
        <v xml:space="preserve">- </v>
      </c>
      <c r="BB36" s="102"/>
      <c r="BC36" s="102"/>
      <c r="BD36" s="116">
        <f t="shared" ca="1" si="9"/>
        <v>46050</v>
      </c>
      <c r="BE36" s="117"/>
      <c r="BF36" s="118"/>
      <c r="BG36" s="119"/>
      <c r="BH36" s="120" t="str">
        <f t="shared" ca="1" si="24"/>
        <v xml:space="preserve">- </v>
      </c>
      <c r="BI36" s="121"/>
      <c r="BJ36" s="120" t="str">
        <f t="shared" ca="1" si="25"/>
        <v xml:space="preserve">- </v>
      </c>
      <c r="BM36" s="116">
        <f t="shared" ca="1" si="26"/>
        <v>46050</v>
      </c>
      <c r="BN36" s="117"/>
      <c r="BO36" s="118"/>
      <c r="BP36" s="119"/>
      <c r="BQ36" s="120" t="str">
        <f t="shared" ca="1" si="27"/>
        <v xml:space="preserve">- </v>
      </c>
      <c r="BR36" s="121"/>
      <c r="BS36" s="120" t="str">
        <f t="shared" ca="1" si="28"/>
        <v xml:space="preserve">- </v>
      </c>
      <c r="BT36" s="102"/>
      <c r="BU36" s="102"/>
      <c r="BV36" s="116">
        <f t="shared" ca="1" si="10"/>
        <v>46050</v>
      </c>
      <c r="BW36" s="117"/>
      <c r="BX36" s="118"/>
      <c r="BY36" s="119"/>
      <c r="BZ36" s="120" t="str">
        <f t="shared" ca="1" si="29"/>
        <v xml:space="preserve">- </v>
      </c>
      <c r="CA36" s="121"/>
      <c r="CB36" s="120" t="str">
        <f t="shared" ca="1" si="30"/>
        <v xml:space="preserve">- </v>
      </c>
      <c r="CE36" s="116">
        <f t="shared" ca="1" si="31"/>
        <v>46050</v>
      </c>
      <c r="CF36" s="117"/>
      <c r="CG36" s="118"/>
      <c r="CH36" s="119"/>
      <c r="CI36" s="120" t="str">
        <f t="shared" ca="1" si="32"/>
        <v xml:space="preserve">- </v>
      </c>
      <c r="CJ36" s="121"/>
      <c r="CK36" s="120" t="str">
        <f t="shared" ca="1" si="33"/>
        <v xml:space="preserve">- </v>
      </c>
      <c r="CL36" s="102"/>
      <c r="CM36" s="102"/>
      <c r="CN36" s="116">
        <f t="shared" ca="1" si="11"/>
        <v>46050</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46051</v>
      </c>
      <c r="C37" s="59" t="str">
        <f t="shared" ca="1" si="12"/>
        <v>-</v>
      </c>
      <c r="D37" s="60" t="str">
        <f t="shared" ca="1" si="0"/>
        <v>-</v>
      </c>
      <c r="E37" s="61" t="str">
        <f t="shared" ca="1" si="0"/>
        <v>-</v>
      </c>
      <c r="F37" s="62" t="str">
        <f t="shared" ca="1" si="37"/>
        <v>-</v>
      </c>
      <c r="G37" s="62" t="str">
        <f t="shared" ca="1" si="1"/>
        <v>-</v>
      </c>
      <c r="H37" s="63" t="str">
        <f t="shared" ca="1" si="38"/>
        <v>-</v>
      </c>
      <c r="K37" s="78">
        <f t="shared" ca="1" si="2"/>
        <v>46051</v>
      </c>
      <c r="L37" s="88"/>
      <c r="M37" s="89"/>
      <c r="N37" s="89"/>
      <c r="O37" s="90" t="str">
        <f t="shared" ca="1" si="13"/>
        <v>-</v>
      </c>
      <c r="P37" s="88"/>
      <c r="Q37" s="91" t="str">
        <f t="shared" ca="1" si="3"/>
        <v>-</v>
      </c>
      <c r="T37" s="78">
        <f t="shared" ca="1" si="4"/>
        <v>46051</v>
      </c>
      <c r="U37" s="90" t="str">
        <f t="shared" ca="1" si="14"/>
        <v>-</v>
      </c>
      <c r="V37" s="141" t="str">
        <f t="shared" ca="1" si="5"/>
        <v>-</v>
      </c>
      <c r="W37" s="141" t="str">
        <f t="shared" ca="1" si="5"/>
        <v>-</v>
      </c>
      <c r="X37" s="90" t="str">
        <f t="shared" ca="1" si="15"/>
        <v>-</v>
      </c>
      <c r="Y37" s="90" t="str">
        <f t="shared" ca="1" si="6"/>
        <v>-</v>
      </c>
      <c r="Z37" s="91" t="str">
        <f t="shared" ca="1" si="7"/>
        <v>-</v>
      </c>
      <c r="AC37" s="122">
        <f t="shared" ca="1" si="16"/>
        <v>46051</v>
      </c>
      <c r="AD37" s="123"/>
      <c r="AE37" s="124"/>
      <c r="AF37" s="125"/>
      <c r="AG37" s="115" t="str">
        <f t="shared" ca="1" si="17"/>
        <v xml:space="preserve">- </v>
      </c>
      <c r="AH37" s="126"/>
      <c r="AI37" s="115" t="str">
        <f t="shared" ca="1" si="18"/>
        <v xml:space="preserve">- </v>
      </c>
      <c r="AJ37" s="102"/>
      <c r="AK37" s="102"/>
      <c r="AL37" s="122">
        <f t="shared" ca="1" si="8"/>
        <v>46051</v>
      </c>
      <c r="AM37" s="123"/>
      <c r="AN37" s="124"/>
      <c r="AO37" s="125"/>
      <c r="AP37" s="115" t="str">
        <f t="shared" ca="1" si="19"/>
        <v xml:space="preserve">- </v>
      </c>
      <c r="AQ37" s="126"/>
      <c r="AR37" s="115" t="str">
        <f t="shared" ca="1" si="20"/>
        <v xml:space="preserve">- </v>
      </c>
      <c r="AU37" s="122">
        <f t="shared" ca="1" si="21"/>
        <v>46051</v>
      </c>
      <c r="AV37" s="123"/>
      <c r="AW37" s="124"/>
      <c r="AX37" s="125"/>
      <c r="AY37" s="115" t="str">
        <f t="shared" ca="1" si="22"/>
        <v xml:space="preserve">- </v>
      </c>
      <c r="AZ37" s="126"/>
      <c r="BA37" s="115" t="str">
        <f t="shared" ca="1" si="23"/>
        <v xml:space="preserve">- </v>
      </c>
      <c r="BB37" s="102"/>
      <c r="BC37" s="102"/>
      <c r="BD37" s="122">
        <f t="shared" ca="1" si="9"/>
        <v>46051</v>
      </c>
      <c r="BE37" s="123"/>
      <c r="BF37" s="124"/>
      <c r="BG37" s="125"/>
      <c r="BH37" s="115" t="str">
        <f t="shared" ca="1" si="24"/>
        <v xml:space="preserve">- </v>
      </c>
      <c r="BI37" s="126"/>
      <c r="BJ37" s="115" t="str">
        <f t="shared" ca="1" si="25"/>
        <v xml:space="preserve">- </v>
      </c>
      <c r="BM37" s="122">
        <f t="shared" ca="1" si="26"/>
        <v>46051</v>
      </c>
      <c r="BN37" s="123"/>
      <c r="BO37" s="124"/>
      <c r="BP37" s="125"/>
      <c r="BQ37" s="115" t="str">
        <f t="shared" ca="1" si="27"/>
        <v xml:space="preserve">- </v>
      </c>
      <c r="BR37" s="126"/>
      <c r="BS37" s="115" t="str">
        <f t="shared" ca="1" si="28"/>
        <v xml:space="preserve">- </v>
      </c>
      <c r="BT37" s="102"/>
      <c r="BU37" s="102"/>
      <c r="BV37" s="122">
        <f t="shared" ca="1" si="10"/>
        <v>46051</v>
      </c>
      <c r="BW37" s="123"/>
      <c r="BX37" s="124"/>
      <c r="BY37" s="125"/>
      <c r="BZ37" s="115" t="str">
        <f t="shared" ca="1" si="29"/>
        <v xml:space="preserve">- </v>
      </c>
      <c r="CA37" s="126"/>
      <c r="CB37" s="115" t="str">
        <f t="shared" ca="1" si="30"/>
        <v xml:space="preserve">- </v>
      </c>
      <c r="CE37" s="122">
        <f t="shared" ca="1" si="31"/>
        <v>46051</v>
      </c>
      <c r="CF37" s="123"/>
      <c r="CG37" s="124"/>
      <c r="CH37" s="125"/>
      <c r="CI37" s="115" t="str">
        <f t="shared" ca="1" si="32"/>
        <v xml:space="preserve">- </v>
      </c>
      <c r="CJ37" s="126"/>
      <c r="CK37" s="115" t="str">
        <f t="shared" ca="1" si="33"/>
        <v xml:space="preserve">- </v>
      </c>
      <c r="CL37" s="102"/>
      <c r="CM37" s="102"/>
      <c r="CN37" s="122">
        <f t="shared" ca="1" si="11"/>
        <v>46051</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46052</v>
      </c>
      <c r="C38" s="59" t="str">
        <f t="shared" ca="1" si="12"/>
        <v>-</v>
      </c>
      <c r="D38" s="60" t="str">
        <f t="shared" ca="1" si="0"/>
        <v>-</v>
      </c>
      <c r="E38" s="61" t="str">
        <f t="shared" ca="1" si="0"/>
        <v>-</v>
      </c>
      <c r="F38" s="62" t="str">
        <f t="shared" ca="1" si="37"/>
        <v>-</v>
      </c>
      <c r="G38" s="62" t="str">
        <f t="shared" ca="1" si="1"/>
        <v>-</v>
      </c>
      <c r="H38" s="63" t="str">
        <f t="shared" ca="1" si="38"/>
        <v>-</v>
      </c>
      <c r="K38" s="77">
        <f t="shared" ca="1" si="2"/>
        <v>46052</v>
      </c>
      <c r="L38" s="84"/>
      <c r="M38" s="85"/>
      <c r="N38" s="85"/>
      <c r="O38" s="86" t="str">
        <f t="shared" ca="1" si="13"/>
        <v>-</v>
      </c>
      <c r="P38" s="84"/>
      <c r="Q38" s="87" t="str">
        <f t="shared" ca="1" si="3"/>
        <v>-</v>
      </c>
      <c r="T38" s="77">
        <f t="shared" ca="1" si="4"/>
        <v>46052</v>
      </c>
      <c r="U38" s="86" t="str">
        <f t="shared" ca="1" si="14"/>
        <v>-</v>
      </c>
      <c r="V38" s="140" t="str">
        <f t="shared" ca="1" si="5"/>
        <v>-</v>
      </c>
      <c r="W38" s="140" t="str">
        <f t="shared" ca="1" si="5"/>
        <v>-</v>
      </c>
      <c r="X38" s="86" t="str">
        <f t="shared" ca="1" si="15"/>
        <v>-</v>
      </c>
      <c r="Y38" s="86" t="str">
        <f t="shared" ca="1" si="6"/>
        <v>-</v>
      </c>
      <c r="Z38" s="87" t="str">
        <f t="shared" ca="1" si="7"/>
        <v>-</v>
      </c>
      <c r="AC38" s="116">
        <f t="shared" ca="1" si="16"/>
        <v>46052</v>
      </c>
      <c r="AD38" s="117"/>
      <c r="AE38" s="118"/>
      <c r="AF38" s="119"/>
      <c r="AG38" s="120" t="str">
        <f t="shared" ca="1" si="17"/>
        <v xml:space="preserve">- </v>
      </c>
      <c r="AH38" s="121"/>
      <c r="AI38" s="120" t="str">
        <f t="shared" ca="1" si="18"/>
        <v xml:space="preserve">- </v>
      </c>
      <c r="AJ38" s="102"/>
      <c r="AK38" s="102"/>
      <c r="AL38" s="116">
        <f t="shared" ca="1" si="8"/>
        <v>46052</v>
      </c>
      <c r="AM38" s="117"/>
      <c r="AN38" s="118"/>
      <c r="AO38" s="119"/>
      <c r="AP38" s="120" t="str">
        <f t="shared" ca="1" si="19"/>
        <v xml:space="preserve">- </v>
      </c>
      <c r="AQ38" s="121"/>
      <c r="AR38" s="120" t="str">
        <f t="shared" ca="1" si="20"/>
        <v xml:space="preserve">- </v>
      </c>
      <c r="AU38" s="116">
        <f t="shared" ca="1" si="21"/>
        <v>46052</v>
      </c>
      <c r="AV38" s="117"/>
      <c r="AW38" s="118"/>
      <c r="AX38" s="119"/>
      <c r="AY38" s="120" t="str">
        <f t="shared" ca="1" si="22"/>
        <v xml:space="preserve">- </v>
      </c>
      <c r="AZ38" s="121"/>
      <c r="BA38" s="120" t="str">
        <f t="shared" ca="1" si="23"/>
        <v xml:space="preserve">- </v>
      </c>
      <c r="BB38" s="102"/>
      <c r="BC38" s="102"/>
      <c r="BD38" s="116">
        <f t="shared" ca="1" si="9"/>
        <v>46052</v>
      </c>
      <c r="BE38" s="117"/>
      <c r="BF38" s="118"/>
      <c r="BG38" s="119"/>
      <c r="BH38" s="120" t="str">
        <f t="shared" ca="1" si="24"/>
        <v xml:space="preserve">- </v>
      </c>
      <c r="BI38" s="121"/>
      <c r="BJ38" s="120" t="str">
        <f t="shared" ca="1" si="25"/>
        <v xml:space="preserve">- </v>
      </c>
      <c r="BM38" s="116">
        <f t="shared" ca="1" si="26"/>
        <v>46052</v>
      </c>
      <c r="BN38" s="117"/>
      <c r="BO38" s="118"/>
      <c r="BP38" s="119"/>
      <c r="BQ38" s="120" t="str">
        <f t="shared" ca="1" si="27"/>
        <v xml:space="preserve">- </v>
      </c>
      <c r="BR38" s="121"/>
      <c r="BS38" s="120" t="str">
        <f t="shared" ca="1" si="28"/>
        <v xml:space="preserve">- </v>
      </c>
      <c r="BT38" s="102"/>
      <c r="BU38" s="102"/>
      <c r="BV38" s="116">
        <f t="shared" ca="1" si="10"/>
        <v>46052</v>
      </c>
      <c r="BW38" s="117"/>
      <c r="BX38" s="118"/>
      <c r="BY38" s="119"/>
      <c r="BZ38" s="120" t="str">
        <f t="shared" ca="1" si="29"/>
        <v xml:space="preserve">- </v>
      </c>
      <c r="CA38" s="121"/>
      <c r="CB38" s="120" t="str">
        <f t="shared" ca="1" si="30"/>
        <v xml:space="preserve">- </v>
      </c>
      <c r="CE38" s="116">
        <f t="shared" ca="1" si="31"/>
        <v>46052</v>
      </c>
      <c r="CF38" s="117"/>
      <c r="CG38" s="118"/>
      <c r="CH38" s="119"/>
      <c r="CI38" s="120" t="str">
        <f t="shared" ca="1" si="32"/>
        <v xml:space="preserve">- </v>
      </c>
      <c r="CJ38" s="121"/>
      <c r="CK38" s="120" t="str">
        <f t="shared" ca="1" si="33"/>
        <v xml:space="preserve">- </v>
      </c>
      <c r="CL38" s="102"/>
      <c r="CM38" s="102"/>
      <c r="CN38" s="116">
        <f t="shared" ca="1" si="11"/>
        <v>46052</v>
      </c>
      <c r="CO38" s="117"/>
      <c r="CP38" s="118"/>
      <c r="CQ38" s="119"/>
      <c r="CR38" s="120" t="str">
        <f t="shared" ca="1" si="34"/>
        <v xml:space="preserve">- </v>
      </c>
      <c r="CS38" s="121"/>
      <c r="CT38" s="120" t="str">
        <f t="shared" ca="1" si="35"/>
        <v xml:space="preserve">- </v>
      </c>
    </row>
    <row r="39" spans="1:98" ht="15.75" customHeight="1" x14ac:dyDescent="0.25">
      <c r="A39" s="57">
        <v>31</v>
      </c>
      <c r="B39" s="58">
        <f t="shared" ca="1" si="36"/>
        <v>46053</v>
      </c>
      <c r="C39" s="59" t="str">
        <f t="shared" ca="1" si="12"/>
        <v>-</v>
      </c>
      <c r="D39" s="60" t="str">
        <f t="shared" ca="1" si="0"/>
        <v>-</v>
      </c>
      <c r="E39" s="61" t="str">
        <f t="shared" ca="1" si="0"/>
        <v>-</v>
      </c>
      <c r="F39" s="62" t="str">
        <f t="shared" ca="1" si="37"/>
        <v>-</v>
      </c>
      <c r="G39" s="62" t="str">
        <f t="shared" ca="1" si="1"/>
        <v>-</v>
      </c>
      <c r="H39" s="63" t="str">
        <f t="shared" ca="1" si="38"/>
        <v>-</v>
      </c>
      <c r="K39" s="78">
        <f t="shared" ca="1" si="2"/>
        <v>46053</v>
      </c>
      <c r="L39" s="88"/>
      <c r="M39" s="89"/>
      <c r="N39" s="89"/>
      <c r="O39" s="90" t="str">
        <f t="shared" ca="1" si="13"/>
        <v>-</v>
      </c>
      <c r="P39" s="88"/>
      <c r="Q39" s="91" t="str">
        <f t="shared" ca="1" si="3"/>
        <v>-</v>
      </c>
      <c r="T39" s="78">
        <f t="shared" ca="1" si="4"/>
        <v>46053</v>
      </c>
      <c r="U39" s="90" t="str">
        <f t="shared" ca="1" si="14"/>
        <v>-</v>
      </c>
      <c r="V39" s="141" t="str">
        <f t="shared" ca="1" si="5"/>
        <v>-</v>
      </c>
      <c r="W39" s="141" t="str">
        <f t="shared" ca="1" si="5"/>
        <v>-</v>
      </c>
      <c r="X39" s="90" t="str">
        <f t="shared" ca="1" si="15"/>
        <v>-</v>
      </c>
      <c r="Y39" s="90" t="str">
        <f t="shared" ca="1" si="6"/>
        <v>-</v>
      </c>
      <c r="Z39" s="91" t="str">
        <f t="shared" ca="1" si="7"/>
        <v>-</v>
      </c>
      <c r="AC39" s="127">
        <f t="shared" ca="1" si="16"/>
        <v>46053</v>
      </c>
      <c r="AD39" s="128"/>
      <c r="AE39" s="129"/>
      <c r="AF39" s="130"/>
      <c r="AG39" s="131" t="str">
        <f t="shared" ca="1" si="17"/>
        <v xml:space="preserve">- </v>
      </c>
      <c r="AH39" s="132"/>
      <c r="AI39" s="131" t="str">
        <f t="shared" ca="1" si="18"/>
        <v xml:space="preserve">- </v>
      </c>
      <c r="AJ39" s="102"/>
      <c r="AK39" s="102"/>
      <c r="AL39" s="127">
        <f t="shared" ca="1" si="8"/>
        <v>46053</v>
      </c>
      <c r="AM39" s="128"/>
      <c r="AN39" s="129"/>
      <c r="AO39" s="130"/>
      <c r="AP39" s="131" t="str">
        <f t="shared" ca="1" si="19"/>
        <v xml:space="preserve">- </v>
      </c>
      <c r="AQ39" s="132"/>
      <c r="AR39" s="131" t="str">
        <f t="shared" ca="1" si="20"/>
        <v xml:space="preserve">- </v>
      </c>
      <c r="AU39" s="127">
        <f t="shared" ca="1" si="21"/>
        <v>46053</v>
      </c>
      <c r="AV39" s="128"/>
      <c r="AW39" s="129"/>
      <c r="AX39" s="130"/>
      <c r="AY39" s="131" t="str">
        <f t="shared" ca="1" si="22"/>
        <v xml:space="preserve">- </v>
      </c>
      <c r="AZ39" s="132"/>
      <c r="BA39" s="131" t="str">
        <f t="shared" ca="1" si="23"/>
        <v xml:space="preserve">- </v>
      </c>
      <c r="BB39" s="102"/>
      <c r="BC39" s="102"/>
      <c r="BD39" s="127">
        <f t="shared" ca="1" si="9"/>
        <v>46053</v>
      </c>
      <c r="BE39" s="128"/>
      <c r="BF39" s="129"/>
      <c r="BG39" s="130"/>
      <c r="BH39" s="131" t="str">
        <f t="shared" ca="1" si="24"/>
        <v xml:space="preserve">- </v>
      </c>
      <c r="BI39" s="132"/>
      <c r="BJ39" s="131" t="str">
        <f t="shared" ca="1" si="25"/>
        <v xml:space="preserve">- </v>
      </c>
      <c r="BM39" s="127">
        <f t="shared" ca="1" si="26"/>
        <v>46053</v>
      </c>
      <c r="BN39" s="128"/>
      <c r="BO39" s="129"/>
      <c r="BP39" s="130"/>
      <c r="BQ39" s="131" t="str">
        <f t="shared" ca="1" si="27"/>
        <v xml:space="preserve">- </v>
      </c>
      <c r="BR39" s="132"/>
      <c r="BS39" s="131" t="str">
        <f t="shared" ca="1" si="28"/>
        <v xml:space="preserve">- </v>
      </c>
      <c r="BT39" s="102"/>
      <c r="BU39" s="102"/>
      <c r="BV39" s="127">
        <f t="shared" ca="1" si="10"/>
        <v>46053</v>
      </c>
      <c r="BW39" s="128"/>
      <c r="BX39" s="129"/>
      <c r="BY39" s="130"/>
      <c r="BZ39" s="131" t="str">
        <f t="shared" ca="1" si="29"/>
        <v xml:space="preserve">- </v>
      </c>
      <c r="CA39" s="132"/>
      <c r="CB39" s="131" t="str">
        <f t="shared" ca="1" si="30"/>
        <v xml:space="preserve">- </v>
      </c>
      <c r="CE39" s="127">
        <f t="shared" ca="1" si="31"/>
        <v>46053</v>
      </c>
      <c r="CF39" s="128"/>
      <c r="CG39" s="129"/>
      <c r="CH39" s="130"/>
      <c r="CI39" s="131" t="str">
        <f t="shared" ca="1" si="32"/>
        <v xml:space="preserve">- </v>
      </c>
      <c r="CJ39" s="132"/>
      <c r="CK39" s="131" t="str">
        <f t="shared" ca="1" si="33"/>
        <v xml:space="preserve">- </v>
      </c>
      <c r="CL39" s="102"/>
      <c r="CM39" s="102"/>
      <c r="CN39" s="127">
        <f t="shared" ca="1" si="11"/>
        <v>46053</v>
      </c>
      <c r="CO39" s="128"/>
      <c r="CP39" s="129"/>
      <c r="CQ39" s="130"/>
      <c r="CR39" s="131" t="str">
        <f t="shared" ca="1" si="34"/>
        <v xml:space="preserve">- </v>
      </c>
      <c r="CS39" s="132"/>
      <c r="CT39" s="131" t="str">
        <f t="shared" ca="1" si="35"/>
        <v xml:space="preserve">- </v>
      </c>
    </row>
    <row r="40" spans="1:98" ht="15.75" customHeight="1" x14ac:dyDescent="0.25">
      <c r="B40" s="64" t="s">
        <v>363</v>
      </c>
      <c r="C40" s="65">
        <f ca="1">SUBTOTAL(109,月計表_1[①])</f>
        <v>0</v>
      </c>
      <c r="D40" s="66">
        <f ca="1">SUBTOTAL(109,月計表_1[②])</f>
        <v>0</v>
      </c>
      <c r="E40" s="67">
        <f ca="1">SUBTOTAL(109,月計表_1[③])</f>
        <v>0</v>
      </c>
      <c r="F40" s="68">
        <f ca="1">SUBTOTAL(109,月計表_1[計])</f>
        <v>0</v>
      </c>
      <c r="G40" s="68">
        <f ca="1">SUBTOTAL(109,月計表_1[免])</f>
        <v>0</v>
      </c>
      <c r="H40" s="68">
        <f ca="1">SUBTOTAL(109,月計表_1[総])</f>
        <v>0</v>
      </c>
      <c r="K40" s="79" t="s">
        <v>363</v>
      </c>
      <c r="L40" s="181">
        <f ca="1">SUMIF($K$9:$K$39,"&lt;&gt;"&amp;"　",$L$9:$L$39)</f>
        <v>0</v>
      </c>
      <c r="M40" s="182">
        <f ca="1">SUMIF($K$9:$K$39,"&lt;&gt;"&amp;"　",$M$9:$M$39)</f>
        <v>0</v>
      </c>
      <c r="N40" s="183">
        <f ca="1">SUMIF($K$9:$K$39,"&lt;&gt;"&amp;"　",$N$9:$N$39)</f>
        <v>0</v>
      </c>
      <c r="O40" s="184">
        <f ca="1">SUMIF($K$9:$K$39,"&lt;&gt;"&amp;"　",$O$9:$O$39)</f>
        <v>0</v>
      </c>
      <c r="P40" s="184">
        <f ca="1">SUMIF($K$9:$K$39,"&lt;&gt;"&amp;"　",$P$9:$P$39)</f>
        <v>0</v>
      </c>
      <c r="Q40" s="184">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月計表_1[[#Totals],[①]]*税率①</f>
        <v>0</v>
      </c>
      <c r="D41" s="71">
        <f ca="1">月計表_1[[#Totals],[②]]*税率②</f>
        <v>0</v>
      </c>
      <c r="E41" s="72">
        <f ca="1">月計表_1[[#Totals],[③]]*税率③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B1FC26E1-4F84-46C4-8CC5-95406B3367CB}">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EA293F9B-25D1-4195-8707-954F8C27EA40}"/>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B91CCC91-419F-4DE2-A789-0C1D833903C9}">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C63F7-687F-4382-A87A-85CF7774D816}">
  <dimension ref="A1:CT41"/>
  <sheetViews>
    <sheetView showGridLines="0" showRowColHeaders="0" zoomScale="90" zoomScaleNormal="90" workbookViewId="0">
      <pane xSplit="9" ySplit="8"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申告情報入力!$P$6</f>
        <v>令和 8年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2</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8年 2月分</v>
      </c>
      <c r="P4" s="48"/>
      <c r="Q4" s="48" t="str">
        <f ca="1">$H$4</f>
        <v>令和 8年 2月分</v>
      </c>
      <c r="Y4" s="48"/>
      <c r="Z4" s="48" t="str">
        <f ca="1">$H$4</f>
        <v>令和 8年 2月分</v>
      </c>
      <c r="AI4" s="98" t="str">
        <f ca="1">$Z$4</f>
        <v>令和 8年 2月分</v>
      </c>
      <c r="AL4" s="102"/>
      <c r="AM4" s="102"/>
      <c r="AN4" s="102"/>
      <c r="AO4" s="102"/>
      <c r="AP4" s="102"/>
      <c r="AQ4" s="102"/>
      <c r="AR4" s="98" t="str">
        <f ca="1">$Z$4</f>
        <v>令和 8年 2月分</v>
      </c>
      <c r="BA4" s="98" t="str">
        <f ca="1">$Z$4</f>
        <v>令和 8年 2月分</v>
      </c>
      <c r="BD4" s="102"/>
      <c r="BE4" s="102"/>
      <c r="BF4" s="102"/>
      <c r="BG4" s="102"/>
      <c r="BH4" s="102"/>
      <c r="BI4" s="102"/>
      <c r="BJ4" s="98" t="str">
        <f ca="1">$Z$4</f>
        <v>令和 8年 2月分</v>
      </c>
      <c r="BS4" s="98" t="str">
        <f ca="1">$Z$4</f>
        <v>令和 8年 2月分</v>
      </c>
      <c r="BV4" s="102"/>
      <c r="BW4" s="102"/>
      <c r="BX4" s="102"/>
      <c r="BY4" s="102"/>
      <c r="BZ4" s="102"/>
      <c r="CA4" s="102"/>
      <c r="CB4" s="98" t="str">
        <f ca="1">$Z$4</f>
        <v>令和 8年 2月分</v>
      </c>
      <c r="CK4" s="98" t="str">
        <f ca="1">$Z$4</f>
        <v>令和 8年 2月分</v>
      </c>
      <c r="CN4" s="102"/>
      <c r="CO4" s="102"/>
      <c r="CP4" s="102"/>
      <c r="CQ4" s="102"/>
      <c r="CR4" s="102"/>
      <c r="CS4" s="102"/>
      <c r="CT4" s="98" t="str">
        <f ca="1">$Z$4</f>
        <v>令和 8年 2月分</v>
      </c>
    </row>
    <row r="5" spans="1:98" ht="34.5" customHeight="1" x14ac:dyDescent="0.25">
      <c r="B5" s="409" t="s">
        <v>355</v>
      </c>
      <c r="C5" s="410"/>
      <c r="D5" s="42" t="str">
        <f>証票番号</f>
        <v>(例)98765</v>
      </c>
      <c r="E5" s="41" t="s">
        <v>356</v>
      </c>
      <c r="F5" s="406" t="str">
        <f>施設_名称1&amp;施設_名称2</f>
        <v>（例）ホテル大阪府庁</v>
      </c>
      <c r="G5" s="407"/>
      <c r="H5" s="408"/>
      <c r="K5" s="409" t="s">
        <v>355</v>
      </c>
      <c r="L5" s="410"/>
      <c r="M5" s="42" t="str">
        <f>証票番号</f>
        <v>(例)98765</v>
      </c>
      <c r="N5" s="41" t="s">
        <v>356</v>
      </c>
      <c r="O5" s="406" t="str">
        <f>施設_名称1&amp;施設_名称2</f>
        <v>（例）ホテル大阪府庁</v>
      </c>
      <c r="P5" s="407"/>
      <c r="Q5" s="408"/>
      <c r="T5" s="409" t="s">
        <v>355</v>
      </c>
      <c r="U5" s="410"/>
      <c r="V5" s="42" t="str">
        <f>証票番号</f>
        <v>(例)98765</v>
      </c>
      <c r="W5" s="41" t="s">
        <v>356</v>
      </c>
      <c r="X5" s="406" t="str">
        <f>施設_名称1&amp;施設_名称2</f>
        <v>（例）ホテル大阪府庁</v>
      </c>
      <c r="Y5" s="407"/>
      <c r="Z5" s="408"/>
      <c r="AC5" s="99" t="s">
        <v>373</v>
      </c>
      <c r="AD5" s="398" t="str">
        <f>$X$5</f>
        <v>（例）ホテル大阪府庁</v>
      </c>
      <c r="AE5" s="399"/>
      <c r="AF5" s="400"/>
      <c r="AG5" s="400"/>
      <c r="AH5" s="400"/>
      <c r="AI5" s="401"/>
      <c r="AL5" s="99" t="s">
        <v>373</v>
      </c>
      <c r="AM5" s="398" t="str">
        <f>$X$5</f>
        <v>（例）ホテル大阪府庁</v>
      </c>
      <c r="AN5" s="399"/>
      <c r="AO5" s="400"/>
      <c r="AP5" s="400"/>
      <c r="AQ5" s="400"/>
      <c r="AR5" s="401"/>
      <c r="AU5" s="99" t="s">
        <v>373</v>
      </c>
      <c r="AV5" s="398" t="str">
        <f>$X$5</f>
        <v>（例）ホテル大阪府庁</v>
      </c>
      <c r="AW5" s="399"/>
      <c r="AX5" s="400"/>
      <c r="AY5" s="400"/>
      <c r="AZ5" s="400"/>
      <c r="BA5" s="401"/>
      <c r="BD5" s="99" t="s">
        <v>373</v>
      </c>
      <c r="BE5" s="398" t="str">
        <f>$X$5</f>
        <v>（例）ホテル大阪府庁</v>
      </c>
      <c r="BF5" s="399"/>
      <c r="BG5" s="400"/>
      <c r="BH5" s="400"/>
      <c r="BI5" s="400"/>
      <c r="BJ5" s="401"/>
      <c r="BM5" s="99" t="s">
        <v>373</v>
      </c>
      <c r="BN5" s="398" t="str">
        <f>$X$5</f>
        <v>（例）ホテル大阪府庁</v>
      </c>
      <c r="BO5" s="399"/>
      <c r="BP5" s="400"/>
      <c r="BQ5" s="400"/>
      <c r="BR5" s="400"/>
      <c r="BS5" s="401"/>
      <c r="BV5" s="99" t="s">
        <v>373</v>
      </c>
      <c r="BW5" s="398" t="str">
        <f>$X$5</f>
        <v>（例）ホテル大阪府庁</v>
      </c>
      <c r="BX5" s="399"/>
      <c r="BY5" s="400"/>
      <c r="BZ5" s="400"/>
      <c r="CA5" s="400"/>
      <c r="CB5" s="401"/>
      <c r="CE5" s="99" t="s">
        <v>373</v>
      </c>
      <c r="CF5" s="398" t="str">
        <f>$X$5</f>
        <v>（例）ホテル大阪府庁</v>
      </c>
      <c r="CG5" s="399"/>
      <c r="CH5" s="400"/>
      <c r="CI5" s="400"/>
      <c r="CJ5" s="400"/>
      <c r="CK5" s="401"/>
      <c r="CN5" s="99" t="s">
        <v>373</v>
      </c>
      <c r="CO5" s="398" t="str">
        <f>$X$5</f>
        <v>（例）ホテル大阪府庁</v>
      </c>
      <c r="CP5" s="399"/>
      <c r="CQ5" s="400"/>
      <c r="CR5" s="400"/>
      <c r="CS5" s="400"/>
      <c r="CT5" s="401"/>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402" t="s">
        <v>374</v>
      </c>
      <c r="AD7" s="403"/>
      <c r="AE7" s="404" t="str" cm="1">
        <f t="array" aca="1" ref="AE7" ca="1">IF(INDIRECT("部屋別名称_"&amp;AC1)="","",INDIRECT("部屋別名称_"&amp;AC1))</f>
        <v/>
      </c>
      <c r="AF7" s="404"/>
      <c r="AG7" s="404"/>
      <c r="AH7" s="404"/>
      <c r="AI7" s="405"/>
      <c r="AJ7" s="102"/>
      <c r="AK7" s="102"/>
      <c r="AL7" s="402" t="s">
        <v>374</v>
      </c>
      <c r="AM7" s="403"/>
      <c r="AN7" s="404" t="str" cm="1">
        <f t="array" aca="1" ref="AN7" ca="1">IF(INDIRECT("部屋別名称_"&amp;AL1)="","",INDIRECT("部屋別名称_"&amp;AL1))</f>
        <v/>
      </c>
      <c r="AO7" s="404"/>
      <c r="AP7" s="404"/>
      <c r="AQ7" s="404"/>
      <c r="AR7" s="405"/>
      <c r="AU7" s="402" t="s">
        <v>374</v>
      </c>
      <c r="AV7" s="403"/>
      <c r="AW7" s="404" t="str" cm="1">
        <f t="array" aca="1" ref="AW7" ca="1">IF(INDIRECT("部屋別名称_"&amp;AU1)="","",INDIRECT("部屋別名称_"&amp;AU1))</f>
        <v/>
      </c>
      <c r="AX7" s="404"/>
      <c r="AY7" s="404"/>
      <c r="AZ7" s="404"/>
      <c r="BA7" s="405"/>
      <c r="BB7" s="102"/>
      <c r="BC7" s="102"/>
      <c r="BD7" s="402" t="s">
        <v>374</v>
      </c>
      <c r="BE7" s="403"/>
      <c r="BF7" s="404" t="str" cm="1">
        <f t="array" aca="1" ref="BF7" ca="1">IF(INDIRECT("部屋別名称_"&amp;BD1)="","",INDIRECT("部屋別名称_"&amp;BD1))</f>
        <v/>
      </c>
      <c r="BG7" s="404"/>
      <c r="BH7" s="404"/>
      <c r="BI7" s="404"/>
      <c r="BJ7" s="405"/>
      <c r="BM7" s="402" t="s">
        <v>374</v>
      </c>
      <c r="BN7" s="403"/>
      <c r="BO7" s="404" t="str" cm="1">
        <f t="array" aca="1" ref="BO7" ca="1">IF(INDIRECT("部屋別名称_"&amp;BM1)="","",INDIRECT("部屋別名称_"&amp;BM1))</f>
        <v/>
      </c>
      <c r="BP7" s="404"/>
      <c r="BQ7" s="404"/>
      <c r="BR7" s="404"/>
      <c r="BS7" s="405"/>
      <c r="BT7" s="102"/>
      <c r="BU7" s="102"/>
      <c r="BV7" s="402" t="s">
        <v>374</v>
      </c>
      <c r="BW7" s="403"/>
      <c r="BX7" s="404" t="str" cm="1">
        <f t="array" aca="1" ref="BX7" ca="1">IF(INDIRECT("部屋別名称_"&amp;BV1)="","",INDIRECT("部屋別名称_"&amp;BV1))</f>
        <v/>
      </c>
      <c r="BY7" s="404"/>
      <c r="BZ7" s="404"/>
      <c r="CA7" s="404"/>
      <c r="CB7" s="405"/>
      <c r="CE7" s="402" t="s">
        <v>374</v>
      </c>
      <c r="CF7" s="403"/>
      <c r="CG7" s="404" t="str" cm="1">
        <f t="array" aca="1" ref="CG7" ca="1">IF(INDIRECT("部屋別名称_"&amp;CE1)="","",INDIRECT("部屋別名称_"&amp;CE1))</f>
        <v/>
      </c>
      <c r="CH7" s="404"/>
      <c r="CI7" s="404"/>
      <c r="CJ7" s="404"/>
      <c r="CK7" s="405"/>
      <c r="CL7" s="102"/>
      <c r="CM7" s="102"/>
      <c r="CN7" s="402" t="s">
        <v>374</v>
      </c>
      <c r="CO7" s="403"/>
      <c r="CP7" s="404" t="str" cm="1">
        <f t="array" aca="1" ref="CP7" ca="1">IF(INDIRECT("部屋別名称_"&amp;CN1)="","",INDIRECT("部屋別名称_"&amp;CN1))</f>
        <v/>
      </c>
      <c r="CQ7" s="404"/>
      <c r="CR7" s="404"/>
      <c r="CS7" s="404"/>
      <c r="CT7" s="405"/>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46054</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46054</v>
      </c>
      <c r="L9" s="80"/>
      <c r="M9" s="81"/>
      <c r="N9" s="81"/>
      <c r="O9" s="82" t="str">
        <f ca="1">IF($K9="　","",IF(COUNT(L9:N9)=0,"-",SUM(L9:N9)))</f>
        <v>-</v>
      </c>
      <c r="P9" s="80"/>
      <c r="Q9" s="83" t="str">
        <f t="shared" ref="Q9:Q39" ca="1" si="3">IF($K9="　","",IF(COUNT(O9:P9)=0,"-",SUM(O9:P9)))</f>
        <v>-</v>
      </c>
      <c r="T9" s="76">
        <f t="shared" ref="T9:T39" ca="1" si="4">$B9</f>
        <v>46054</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46054</v>
      </c>
      <c r="AD9" s="110"/>
      <c r="AE9" s="111"/>
      <c r="AF9" s="112"/>
      <c r="AG9" s="113" t="str">
        <f ca="1">IF(AC9="　","",IF(COUNT(AD9:AF9)=0,"- ",SUM(AD9:AF9)))</f>
        <v xml:space="preserve">- </v>
      </c>
      <c r="AH9" s="114"/>
      <c r="AI9" s="115" t="str">
        <f ca="1">IF(AC9="　","",IF(COUNT(AG9:AH9)=0,"- ",SUM(AG9:AH9)))</f>
        <v xml:space="preserve">- </v>
      </c>
      <c r="AJ9" s="102"/>
      <c r="AK9" s="102"/>
      <c r="AL9" s="109">
        <f t="shared" ref="AL9:AL39" ca="1" si="8">$B9</f>
        <v>46054</v>
      </c>
      <c r="AM9" s="110"/>
      <c r="AN9" s="111"/>
      <c r="AO9" s="112"/>
      <c r="AP9" s="113" t="str">
        <f ca="1">IF(AL9="　","",IF(COUNT(AM9:AO9)=0,"- ",SUM(AM9:AO9)))</f>
        <v xml:space="preserve">- </v>
      </c>
      <c r="AQ9" s="114"/>
      <c r="AR9" s="115" t="str">
        <f ca="1">IF(AL9="　","",IF(COUNT(AP9:AQ9)=0,"- ",SUM(AP9:AQ9)))</f>
        <v xml:space="preserve">- </v>
      </c>
      <c r="AU9" s="109">
        <f ca="1">$B9</f>
        <v>46054</v>
      </c>
      <c r="AV9" s="110"/>
      <c r="AW9" s="111"/>
      <c r="AX9" s="112"/>
      <c r="AY9" s="113" t="str">
        <f ca="1">IF(AU9="　","",IF(COUNT(AV9:AX9)=0,"- ",SUM(AV9:AX9)))</f>
        <v xml:space="preserve">- </v>
      </c>
      <c r="AZ9" s="114"/>
      <c r="BA9" s="115" t="str">
        <f ca="1">IF(AU9="　","",IF(COUNT(AY9:AZ9)=0,"- ",SUM(AY9:AZ9)))</f>
        <v xml:space="preserve">- </v>
      </c>
      <c r="BB9" s="102"/>
      <c r="BC9" s="102"/>
      <c r="BD9" s="109">
        <f t="shared" ref="BD9:BD39" ca="1" si="9">$B9</f>
        <v>46054</v>
      </c>
      <c r="BE9" s="110"/>
      <c r="BF9" s="111"/>
      <c r="BG9" s="112"/>
      <c r="BH9" s="113" t="str">
        <f ca="1">IF(BD9="　","",IF(COUNT(BE9:BG9)=0,"- ",SUM(BE9:BG9)))</f>
        <v xml:space="preserve">- </v>
      </c>
      <c r="BI9" s="114"/>
      <c r="BJ9" s="115" t="str">
        <f ca="1">IF(BD9="　","",IF(COUNT(BH9:BI9)=0,"- ",SUM(BH9:BI9)))</f>
        <v xml:space="preserve">- </v>
      </c>
      <c r="BM9" s="109">
        <f ca="1">$B9</f>
        <v>46054</v>
      </c>
      <c r="BN9" s="110"/>
      <c r="BO9" s="111"/>
      <c r="BP9" s="112"/>
      <c r="BQ9" s="113" t="str">
        <f ca="1">IF(BM9="　","",IF(COUNT(BN9:BP9)=0,"- ",SUM(BN9:BP9)))</f>
        <v xml:space="preserve">- </v>
      </c>
      <c r="BR9" s="114"/>
      <c r="BS9" s="115" t="str">
        <f ca="1">IF(BM9="　","",IF(COUNT(BQ9:BR9)=0,"- ",SUM(BQ9:BR9)))</f>
        <v xml:space="preserve">- </v>
      </c>
      <c r="BT9" s="102"/>
      <c r="BU9" s="102"/>
      <c r="BV9" s="109">
        <f t="shared" ref="BV9:BV39" ca="1" si="10">$B9</f>
        <v>46054</v>
      </c>
      <c r="BW9" s="110"/>
      <c r="BX9" s="111"/>
      <c r="BY9" s="112"/>
      <c r="BZ9" s="113" t="str">
        <f ca="1">IF(BV9="　","",IF(COUNT(BW9:BY9)=0,"- ",SUM(BW9:BY9)))</f>
        <v xml:space="preserve">- </v>
      </c>
      <c r="CA9" s="114"/>
      <c r="CB9" s="115" t="str">
        <f ca="1">IF(BV9="　","",IF(COUNT(BZ9:CA9)=0,"- ",SUM(BZ9:CA9)))</f>
        <v xml:space="preserve">- </v>
      </c>
      <c r="CE9" s="109">
        <f ca="1">$B9</f>
        <v>46054</v>
      </c>
      <c r="CF9" s="110"/>
      <c r="CG9" s="111"/>
      <c r="CH9" s="112"/>
      <c r="CI9" s="113" t="str">
        <f ca="1">IF(CE9="　","",IF(COUNT(CF9:CH9)=0,"- ",SUM(CF9:CH9)))</f>
        <v xml:space="preserve">- </v>
      </c>
      <c r="CJ9" s="114"/>
      <c r="CK9" s="115" t="str">
        <f ca="1">IF(CE9="　","",IF(COUNT(CI9:CJ9)=0,"- ",SUM(CI9:CJ9)))</f>
        <v xml:space="preserve">- </v>
      </c>
      <c r="CL9" s="102"/>
      <c r="CM9" s="102"/>
      <c r="CN9" s="109">
        <f t="shared" ref="CN9:CN39" ca="1" si="11">$B9</f>
        <v>46054</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46055</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46055</v>
      </c>
      <c r="L10" s="84"/>
      <c r="M10" s="85"/>
      <c r="N10" s="85"/>
      <c r="O10" s="86" t="str">
        <f t="shared" ref="O10:O39" ca="1" si="13">IF($K10="　","",IF(COUNT(L10:N10)=0,"-",SUM(L10:N10)))</f>
        <v>-</v>
      </c>
      <c r="P10" s="84"/>
      <c r="Q10" s="87" t="str">
        <f t="shared" ca="1" si="3"/>
        <v>-</v>
      </c>
      <c r="T10" s="77">
        <f t="shared" ca="1" si="4"/>
        <v>46055</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46055</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46055</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46055</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46055</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46055</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46055</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46055</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46055</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46056</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46056</v>
      </c>
      <c r="L11" s="88"/>
      <c r="M11" s="89"/>
      <c r="N11" s="89"/>
      <c r="O11" s="90" t="str">
        <f t="shared" ca="1" si="13"/>
        <v>-</v>
      </c>
      <c r="P11" s="88"/>
      <c r="Q11" s="91" t="str">
        <f t="shared" ca="1" si="3"/>
        <v>-</v>
      </c>
      <c r="T11" s="78">
        <f t="shared" ca="1" si="4"/>
        <v>46056</v>
      </c>
      <c r="U11" s="90" t="str">
        <f t="shared" ca="1" si="14"/>
        <v>-</v>
      </c>
      <c r="V11" s="141" t="str">
        <f t="shared" ca="1" si="5"/>
        <v>-</v>
      </c>
      <c r="W11" s="141" t="str">
        <f t="shared" ca="1" si="5"/>
        <v>-</v>
      </c>
      <c r="X11" s="90" t="str">
        <f t="shared" ca="1" si="15"/>
        <v>-</v>
      </c>
      <c r="Y11" s="90" t="str">
        <f t="shared" ca="1" si="6"/>
        <v>-</v>
      </c>
      <c r="Z11" s="91" t="str">
        <f t="shared" ca="1" si="7"/>
        <v>-</v>
      </c>
      <c r="AC11" s="122">
        <f t="shared" ca="1" si="16"/>
        <v>46056</v>
      </c>
      <c r="AD11" s="123"/>
      <c r="AE11" s="124"/>
      <c r="AF11" s="125"/>
      <c r="AG11" s="115" t="str">
        <f t="shared" ca="1" si="17"/>
        <v xml:space="preserve">- </v>
      </c>
      <c r="AH11" s="126"/>
      <c r="AI11" s="115" t="str">
        <f t="shared" ca="1" si="18"/>
        <v xml:space="preserve">- </v>
      </c>
      <c r="AJ11" s="102"/>
      <c r="AK11" s="102"/>
      <c r="AL11" s="122">
        <f t="shared" ca="1" si="8"/>
        <v>46056</v>
      </c>
      <c r="AM11" s="123"/>
      <c r="AN11" s="124"/>
      <c r="AO11" s="125"/>
      <c r="AP11" s="115" t="str">
        <f t="shared" ca="1" si="19"/>
        <v xml:space="preserve">- </v>
      </c>
      <c r="AQ11" s="126"/>
      <c r="AR11" s="115" t="str">
        <f t="shared" ca="1" si="20"/>
        <v xml:space="preserve">- </v>
      </c>
      <c r="AU11" s="122">
        <f t="shared" ca="1" si="21"/>
        <v>46056</v>
      </c>
      <c r="AV11" s="123"/>
      <c r="AW11" s="124"/>
      <c r="AX11" s="125"/>
      <c r="AY11" s="115" t="str">
        <f t="shared" ca="1" si="22"/>
        <v xml:space="preserve">- </v>
      </c>
      <c r="AZ11" s="126"/>
      <c r="BA11" s="115" t="str">
        <f t="shared" ca="1" si="23"/>
        <v xml:space="preserve">- </v>
      </c>
      <c r="BB11" s="102"/>
      <c r="BC11" s="102"/>
      <c r="BD11" s="122">
        <f t="shared" ca="1" si="9"/>
        <v>46056</v>
      </c>
      <c r="BE11" s="123"/>
      <c r="BF11" s="124"/>
      <c r="BG11" s="125"/>
      <c r="BH11" s="115" t="str">
        <f t="shared" ca="1" si="24"/>
        <v xml:space="preserve">- </v>
      </c>
      <c r="BI11" s="126"/>
      <c r="BJ11" s="115" t="str">
        <f t="shared" ca="1" si="25"/>
        <v xml:space="preserve">- </v>
      </c>
      <c r="BM11" s="122">
        <f t="shared" ca="1" si="26"/>
        <v>46056</v>
      </c>
      <c r="BN11" s="123"/>
      <c r="BO11" s="124"/>
      <c r="BP11" s="125"/>
      <c r="BQ11" s="115" t="str">
        <f t="shared" ca="1" si="27"/>
        <v xml:space="preserve">- </v>
      </c>
      <c r="BR11" s="126"/>
      <c r="BS11" s="115" t="str">
        <f t="shared" ca="1" si="28"/>
        <v xml:space="preserve">- </v>
      </c>
      <c r="BT11" s="102"/>
      <c r="BU11" s="102"/>
      <c r="BV11" s="122">
        <f t="shared" ca="1" si="10"/>
        <v>46056</v>
      </c>
      <c r="BW11" s="123"/>
      <c r="BX11" s="124"/>
      <c r="BY11" s="125"/>
      <c r="BZ11" s="115" t="str">
        <f t="shared" ca="1" si="29"/>
        <v xml:space="preserve">- </v>
      </c>
      <c r="CA11" s="126"/>
      <c r="CB11" s="115" t="str">
        <f t="shared" ca="1" si="30"/>
        <v xml:space="preserve">- </v>
      </c>
      <c r="CE11" s="122">
        <f t="shared" ca="1" si="31"/>
        <v>46056</v>
      </c>
      <c r="CF11" s="123"/>
      <c r="CG11" s="124"/>
      <c r="CH11" s="125"/>
      <c r="CI11" s="115" t="str">
        <f t="shared" ca="1" si="32"/>
        <v xml:space="preserve">- </v>
      </c>
      <c r="CJ11" s="126"/>
      <c r="CK11" s="115" t="str">
        <f t="shared" ca="1" si="33"/>
        <v xml:space="preserve">- </v>
      </c>
      <c r="CL11" s="102"/>
      <c r="CM11" s="102"/>
      <c r="CN11" s="122">
        <f t="shared" ca="1" si="11"/>
        <v>46056</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46057</v>
      </c>
      <c r="C12" s="59" t="str">
        <f t="shared" ca="1" si="12"/>
        <v>-</v>
      </c>
      <c r="D12" s="60" t="str">
        <f t="shared" ca="1" si="0"/>
        <v>-</v>
      </c>
      <c r="E12" s="61" t="str">
        <f t="shared" ca="1" si="0"/>
        <v>-</v>
      </c>
      <c r="F12" s="62" t="str">
        <f t="shared" ca="1" si="37"/>
        <v>-</v>
      </c>
      <c r="G12" s="62" t="str">
        <f t="shared" ca="1" si="1"/>
        <v>-</v>
      </c>
      <c r="H12" s="63" t="str">
        <f t="shared" ca="1" si="38"/>
        <v>-</v>
      </c>
      <c r="K12" s="77">
        <f t="shared" ca="1" si="2"/>
        <v>46057</v>
      </c>
      <c r="L12" s="84"/>
      <c r="M12" s="85"/>
      <c r="N12" s="85"/>
      <c r="O12" s="86" t="str">
        <f t="shared" ca="1" si="13"/>
        <v>-</v>
      </c>
      <c r="P12" s="84"/>
      <c r="Q12" s="87" t="str">
        <f t="shared" ca="1" si="3"/>
        <v>-</v>
      </c>
      <c r="T12" s="77">
        <f t="shared" ca="1" si="4"/>
        <v>46057</v>
      </c>
      <c r="U12" s="86" t="str">
        <f t="shared" ca="1" si="14"/>
        <v>-</v>
      </c>
      <c r="V12" s="140" t="str">
        <f t="shared" ca="1" si="5"/>
        <v>-</v>
      </c>
      <c r="W12" s="140" t="str">
        <f t="shared" ca="1" si="5"/>
        <v>-</v>
      </c>
      <c r="X12" s="86" t="str">
        <f t="shared" ca="1" si="15"/>
        <v>-</v>
      </c>
      <c r="Y12" s="86" t="str">
        <f t="shared" ca="1" si="6"/>
        <v>-</v>
      </c>
      <c r="Z12" s="87" t="str">
        <f t="shared" ca="1" si="7"/>
        <v>-</v>
      </c>
      <c r="AC12" s="116">
        <f t="shared" ca="1" si="16"/>
        <v>46057</v>
      </c>
      <c r="AD12" s="117"/>
      <c r="AE12" s="118"/>
      <c r="AF12" s="119"/>
      <c r="AG12" s="120" t="str">
        <f t="shared" ca="1" si="17"/>
        <v xml:space="preserve">- </v>
      </c>
      <c r="AH12" s="121"/>
      <c r="AI12" s="120" t="str">
        <f t="shared" ca="1" si="18"/>
        <v xml:space="preserve">- </v>
      </c>
      <c r="AJ12" s="102"/>
      <c r="AK12" s="102"/>
      <c r="AL12" s="116">
        <f t="shared" ca="1" si="8"/>
        <v>46057</v>
      </c>
      <c r="AM12" s="117"/>
      <c r="AN12" s="118"/>
      <c r="AO12" s="119"/>
      <c r="AP12" s="120" t="str">
        <f t="shared" ca="1" si="19"/>
        <v xml:space="preserve">- </v>
      </c>
      <c r="AQ12" s="121"/>
      <c r="AR12" s="120" t="str">
        <f t="shared" ca="1" si="20"/>
        <v xml:space="preserve">- </v>
      </c>
      <c r="AU12" s="116">
        <f t="shared" ca="1" si="21"/>
        <v>46057</v>
      </c>
      <c r="AV12" s="117"/>
      <c r="AW12" s="118"/>
      <c r="AX12" s="119"/>
      <c r="AY12" s="120" t="str">
        <f t="shared" ca="1" si="22"/>
        <v xml:space="preserve">- </v>
      </c>
      <c r="AZ12" s="121"/>
      <c r="BA12" s="120" t="str">
        <f t="shared" ca="1" si="23"/>
        <v xml:space="preserve">- </v>
      </c>
      <c r="BB12" s="102"/>
      <c r="BC12" s="102"/>
      <c r="BD12" s="116">
        <f t="shared" ca="1" si="9"/>
        <v>46057</v>
      </c>
      <c r="BE12" s="117"/>
      <c r="BF12" s="118"/>
      <c r="BG12" s="119"/>
      <c r="BH12" s="120" t="str">
        <f t="shared" ca="1" si="24"/>
        <v xml:space="preserve">- </v>
      </c>
      <c r="BI12" s="121"/>
      <c r="BJ12" s="120" t="str">
        <f t="shared" ca="1" si="25"/>
        <v xml:space="preserve">- </v>
      </c>
      <c r="BM12" s="116">
        <f t="shared" ca="1" si="26"/>
        <v>46057</v>
      </c>
      <c r="BN12" s="117"/>
      <c r="BO12" s="118"/>
      <c r="BP12" s="119"/>
      <c r="BQ12" s="120" t="str">
        <f t="shared" ca="1" si="27"/>
        <v xml:space="preserve">- </v>
      </c>
      <c r="BR12" s="121"/>
      <c r="BS12" s="120" t="str">
        <f t="shared" ca="1" si="28"/>
        <v xml:space="preserve">- </v>
      </c>
      <c r="BT12" s="102"/>
      <c r="BU12" s="102"/>
      <c r="BV12" s="116">
        <f t="shared" ca="1" si="10"/>
        <v>46057</v>
      </c>
      <c r="BW12" s="117"/>
      <c r="BX12" s="118"/>
      <c r="BY12" s="119"/>
      <c r="BZ12" s="120" t="str">
        <f t="shared" ca="1" si="29"/>
        <v xml:space="preserve">- </v>
      </c>
      <c r="CA12" s="121"/>
      <c r="CB12" s="120" t="str">
        <f t="shared" ca="1" si="30"/>
        <v xml:space="preserve">- </v>
      </c>
      <c r="CE12" s="116">
        <f t="shared" ca="1" si="31"/>
        <v>46057</v>
      </c>
      <c r="CF12" s="117"/>
      <c r="CG12" s="118"/>
      <c r="CH12" s="119"/>
      <c r="CI12" s="120" t="str">
        <f t="shared" ca="1" si="32"/>
        <v xml:space="preserve">- </v>
      </c>
      <c r="CJ12" s="121"/>
      <c r="CK12" s="120" t="str">
        <f t="shared" ca="1" si="33"/>
        <v xml:space="preserve">- </v>
      </c>
      <c r="CL12" s="102"/>
      <c r="CM12" s="102"/>
      <c r="CN12" s="116">
        <f t="shared" ca="1" si="11"/>
        <v>46057</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46058</v>
      </c>
      <c r="C13" s="59" t="str">
        <f t="shared" ca="1" si="12"/>
        <v>-</v>
      </c>
      <c r="D13" s="60" t="str">
        <f t="shared" ca="1" si="0"/>
        <v>-</v>
      </c>
      <c r="E13" s="61" t="str">
        <f t="shared" ca="1" si="0"/>
        <v>-</v>
      </c>
      <c r="F13" s="62" t="str">
        <f t="shared" ca="1" si="37"/>
        <v>-</v>
      </c>
      <c r="G13" s="62" t="str">
        <f t="shared" ca="1" si="1"/>
        <v>-</v>
      </c>
      <c r="H13" s="63" t="str">
        <f t="shared" ca="1" si="38"/>
        <v>-</v>
      </c>
      <c r="K13" s="78">
        <f t="shared" ca="1" si="2"/>
        <v>46058</v>
      </c>
      <c r="L13" s="88"/>
      <c r="M13" s="89"/>
      <c r="N13" s="89"/>
      <c r="O13" s="90" t="str">
        <f t="shared" ca="1" si="13"/>
        <v>-</v>
      </c>
      <c r="P13" s="88"/>
      <c r="Q13" s="91" t="str">
        <f t="shared" ca="1" si="3"/>
        <v>-</v>
      </c>
      <c r="T13" s="78">
        <f t="shared" ca="1" si="4"/>
        <v>46058</v>
      </c>
      <c r="U13" s="90" t="str">
        <f t="shared" ca="1" si="14"/>
        <v>-</v>
      </c>
      <c r="V13" s="141" t="str">
        <f t="shared" ca="1" si="5"/>
        <v>-</v>
      </c>
      <c r="W13" s="141" t="str">
        <f t="shared" ca="1" si="5"/>
        <v>-</v>
      </c>
      <c r="X13" s="90" t="str">
        <f t="shared" ca="1" si="15"/>
        <v>-</v>
      </c>
      <c r="Y13" s="90" t="str">
        <f t="shared" ca="1" si="6"/>
        <v>-</v>
      </c>
      <c r="Z13" s="91" t="str">
        <f t="shared" ca="1" si="7"/>
        <v>-</v>
      </c>
      <c r="AC13" s="122">
        <f t="shared" ca="1" si="16"/>
        <v>46058</v>
      </c>
      <c r="AD13" s="123"/>
      <c r="AE13" s="124"/>
      <c r="AF13" s="125"/>
      <c r="AG13" s="115" t="str">
        <f t="shared" ca="1" si="17"/>
        <v xml:space="preserve">- </v>
      </c>
      <c r="AH13" s="126"/>
      <c r="AI13" s="115" t="str">
        <f t="shared" ca="1" si="18"/>
        <v xml:space="preserve">- </v>
      </c>
      <c r="AJ13" s="102"/>
      <c r="AK13" s="102"/>
      <c r="AL13" s="122">
        <f t="shared" ca="1" si="8"/>
        <v>46058</v>
      </c>
      <c r="AM13" s="123"/>
      <c r="AN13" s="124"/>
      <c r="AO13" s="125"/>
      <c r="AP13" s="115" t="str">
        <f t="shared" ca="1" si="19"/>
        <v xml:space="preserve">- </v>
      </c>
      <c r="AQ13" s="126"/>
      <c r="AR13" s="115" t="str">
        <f t="shared" ca="1" si="20"/>
        <v xml:space="preserve">- </v>
      </c>
      <c r="AU13" s="122">
        <f t="shared" ca="1" si="21"/>
        <v>46058</v>
      </c>
      <c r="AV13" s="123"/>
      <c r="AW13" s="124"/>
      <c r="AX13" s="125"/>
      <c r="AY13" s="115" t="str">
        <f t="shared" ca="1" si="22"/>
        <v xml:space="preserve">- </v>
      </c>
      <c r="AZ13" s="126"/>
      <c r="BA13" s="115" t="str">
        <f t="shared" ca="1" si="23"/>
        <v xml:space="preserve">- </v>
      </c>
      <c r="BB13" s="102"/>
      <c r="BC13" s="102"/>
      <c r="BD13" s="122">
        <f t="shared" ca="1" si="9"/>
        <v>46058</v>
      </c>
      <c r="BE13" s="123"/>
      <c r="BF13" s="124"/>
      <c r="BG13" s="125"/>
      <c r="BH13" s="115" t="str">
        <f t="shared" ca="1" si="24"/>
        <v xml:space="preserve">- </v>
      </c>
      <c r="BI13" s="126"/>
      <c r="BJ13" s="115" t="str">
        <f t="shared" ca="1" si="25"/>
        <v xml:space="preserve">- </v>
      </c>
      <c r="BM13" s="122">
        <f t="shared" ca="1" si="26"/>
        <v>46058</v>
      </c>
      <c r="BN13" s="123"/>
      <c r="BO13" s="124"/>
      <c r="BP13" s="125"/>
      <c r="BQ13" s="115" t="str">
        <f t="shared" ca="1" si="27"/>
        <v xml:space="preserve">- </v>
      </c>
      <c r="BR13" s="126"/>
      <c r="BS13" s="115" t="str">
        <f t="shared" ca="1" si="28"/>
        <v xml:space="preserve">- </v>
      </c>
      <c r="BT13" s="102"/>
      <c r="BU13" s="102"/>
      <c r="BV13" s="122">
        <f t="shared" ca="1" si="10"/>
        <v>46058</v>
      </c>
      <c r="BW13" s="123"/>
      <c r="BX13" s="124"/>
      <c r="BY13" s="125"/>
      <c r="BZ13" s="115" t="str">
        <f t="shared" ca="1" si="29"/>
        <v xml:space="preserve">- </v>
      </c>
      <c r="CA13" s="126"/>
      <c r="CB13" s="115" t="str">
        <f t="shared" ca="1" si="30"/>
        <v xml:space="preserve">- </v>
      </c>
      <c r="CE13" s="122">
        <f t="shared" ca="1" si="31"/>
        <v>46058</v>
      </c>
      <c r="CF13" s="123"/>
      <c r="CG13" s="124"/>
      <c r="CH13" s="125"/>
      <c r="CI13" s="115" t="str">
        <f t="shared" ca="1" si="32"/>
        <v xml:space="preserve">- </v>
      </c>
      <c r="CJ13" s="126"/>
      <c r="CK13" s="115" t="str">
        <f t="shared" ca="1" si="33"/>
        <v xml:space="preserve">- </v>
      </c>
      <c r="CL13" s="102"/>
      <c r="CM13" s="102"/>
      <c r="CN13" s="122">
        <f t="shared" ca="1" si="11"/>
        <v>46058</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46059</v>
      </c>
      <c r="C14" s="59" t="str">
        <f t="shared" ca="1" si="12"/>
        <v>-</v>
      </c>
      <c r="D14" s="60" t="str">
        <f t="shared" ca="1" si="0"/>
        <v>-</v>
      </c>
      <c r="E14" s="61" t="str">
        <f t="shared" ca="1" si="0"/>
        <v>-</v>
      </c>
      <c r="F14" s="62" t="str">
        <f t="shared" ca="1" si="37"/>
        <v>-</v>
      </c>
      <c r="G14" s="62" t="str">
        <f t="shared" ca="1" si="1"/>
        <v>-</v>
      </c>
      <c r="H14" s="63" t="str">
        <f t="shared" ca="1" si="38"/>
        <v>-</v>
      </c>
      <c r="K14" s="77">
        <f t="shared" ca="1" si="2"/>
        <v>46059</v>
      </c>
      <c r="L14" s="84"/>
      <c r="M14" s="85"/>
      <c r="N14" s="85"/>
      <c r="O14" s="86" t="str">
        <f t="shared" ca="1" si="13"/>
        <v>-</v>
      </c>
      <c r="P14" s="84"/>
      <c r="Q14" s="87" t="str">
        <f t="shared" ca="1" si="3"/>
        <v>-</v>
      </c>
      <c r="T14" s="77">
        <f t="shared" ca="1" si="4"/>
        <v>46059</v>
      </c>
      <c r="U14" s="86" t="str">
        <f t="shared" ca="1" si="14"/>
        <v>-</v>
      </c>
      <c r="V14" s="140" t="str">
        <f t="shared" ca="1" si="5"/>
        <v>-</v>
      </c>
      <c r="W14" s="140" t="str">
        <f t="shared" ca="1" si="5"/>
        <v>-</v>
      </c>
      <c r="X14" s="86" t="str">
        <f t="shared" ca="1" si="15"/>
        <v>-</v>
      </c>
      <c r="Y14" s="86" t="str">
        <f t="shared" ca="1" si="6"/>
        <v>-</v>
      </c>
      <c r="Z14" s="87" t="str">
        <f t="shared" ca="1" si="7"/>
        <v>-</v>
      </c>
      <c r="AC14" s="116">
        <f t="shared" ca="1" si="16"/>
        <v>46059</v>
      </c>
      <c r="AD14" s="117"/>
      <c r="AE14" s="118"/>
      <c r="AF14" s="119"/>
      <c r="AG14" s="120" t="str">
        <f t="shared" ca="1" si="17"/>
        <v xml:space="preserve">- </v>
      </c>
      <c r="AH14" s="121"/>
      <c r="AI14" s="120" t="str">
        <f t="shared" ca="1" si="18"/>
        <v xml:space="preserve">- </v>
      </c>
      <c r="AJ14" s="102"/>
      <c r="AK14" s="102"/>
      <c r="AL14" s="116">
        <f t="shared" ca="1" si="8"/>
        <v>46059</v>
      </c>
      <c r="AM14" s="117"/>
      <c r="AN14" s="118"/>
      <c r="AO14" s="119"/>
      <c r="AP14" s="120" t="str">
        <f t="shared" ca="1" si="19"/>
        <v xml:space="preserve">- </v>
      </c>
      <c r="AQ14" s="121"/>
      <c r="AR14" s="120" t="str">
        <f t="shared" ca="1" si="20"/>
        <v xml:space="preserve">- </v>
      </c>
      <c r="AU14" s="116">
        <f t="shared" ca="1" si="21"/>
        <v>46059</v>
      </c>
      <c r="AV14" s="117"/>
      <c r="AW14" s="118"/>
      <c r="AX14" s="119"/>
      <c r="AY14" s="120" t="str">
        <f t="shared" ca="1" si="22"/>
        <v xml:space="preserve">- </v>
      </c>
      <c r="AZ14" s="121"/>
      <c r="BA14" s="120" t="str">
        <f t="shared" ca="1" si="23"/>
        <v xml:space="preserve">- </v>
      </c>
      <c r="BB14" s="102"/>
      <c r="BC14" s="102"/>
      <c r="BD14" s="116">
        <f t="shared" ca="1" si="9"/>
        <v>46059</v>
      </c>
      <c r="BE14" s="117"/>
      <c r="BF14" s="118"/>
      <c r="BG14" s="119"/>
      <c r="BH14" s="120" t="str">
        <f t="shared" ca="1" si="24"/>
        <v xml:space="preserve">- </v>
      </c>
      <c r="BI14" s="121"/>
      <c r="BJ14" s="120" t="str">
        <f t="shared" ca="1" si="25"/>
        <v xml:space="preserve">- </v>
      </c>
      <c r="BM14" s="116">
        <f t="shared" ca="1" si="26"/>
        <v>46059</v>
      </c>
      <c r="BN14" s="117"/>
      <c r="BO14" s="118"/>
      <c r="BP14" s="119"/>
      <c r="BQ14" s="120" t="str">
        <f t="shared" ca="1" si="27"/>
        <v xml:space="preserve">- </v>
      </c>
      <c r="BR14" s="121"/>
      <c r="BS14" s="120" t="str">
        <f t="shared" ca="1" si="28"/>
        <v xml:space="preserve">- </v>
      </c>
      <c r="BT14" s="102"/>
      <c r="BU14" s="102"/>
      <c r="BV14" s="116">
        <f t="shared" ca="1" si="10"/>
        <v>46059</v>
      </c>
      <c r="BW14" s="117"/>
      <c r="BX14" s="118"/>
      <c r="BY14" s="119"/>
      <c r="BZ14" s="120" t="str">
        <f t="shared" ca="1" si="29"/>
        <v xml:space="preserve">- </v>
      </c>
      <c r="CA14" s="121"/>
      <c r="CB14" s="120" t="str">
        <f t="shared" ca="1" si="30"/>
        <v xml:space="preserve">- </v>
      </c>
      <c r="CE14" s="116">
        <f t="shared" ca="1" si="31"/>
        <v>46059</v>
      </c>
      <c r="CF14" s="117"/>
      <c r="CG14" s="118"/>
      <c r="CH14" s="119"/>
      <c r="CI14" s="120" t="str">
        <f t="shared" ca="1" si="32"/>
        <v xml:space="preserve">- </v>
      </c>
      <c r="CJ14" s="121"/>
      <c r="CK14" s="120" t="str">
        <f t="shared" ca="1" si="33"/>
        <v xml:space="preserve">- </v>
      </c>
      <c r="CL14" s="102"/>
      <c r="CM14" s="102"/>
      <c r="CN14" s="116">
        <f t="shared" ca="1" si="11"/>
        <v>46059</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46060</v>
      </c>
      <c r="C15" s="59" t="str">
        <f t="shared" ca="1" si="12"/>
        <v>-</v>
      </c>
      <c r="D15" s="60" t="str">
        <f t="shared" ca="1" si="0"/>
        <v>-</v>
      </c>
      <c r="E15" s="61" t="str">
        <f t="shared" ca="1" si="0"/>
        <v>-</v>
      </c>
      <c r="F15" s="62" t="str">
        <f t="shared" ca="1" si="37"/>
        <v>-</v>
      </c>
      <c r="G15" s="62" t="str">
        <f t="shared" ca="1" si="1"/>
        <v>-</v>
      </c>
      <c r="H15" s="63" t="str">
        <f t="shared" ca="1" si="38"/>
        <v>-</v>
      </c>
      <c r="K15" s="78">
        <f t="shared" ca="1" si="2"/>
        <v>46060</v>
      </c>
      <c r="L15" s="88"/>
      <c r="M15" s="89"/>
      <c r="N15" s="89"/>
      <c r="O15" s="90" t="str">
        <f t="shared" ca="1" si="13"/>
        <v>-</v>
      </c>
      <c r="P15" s="88"/>
      <c r="Q15" s="91" t="str">
        <f t="shared" ca="1" si="3"/>
        <v>-</v>
      </c>
      <c r="T15" s="78">
        <f t="shared" ca="1" si="4"/>
        <v>46060</v>
      </c>
      <c r="U15" s="90" t="str">
        <f t="shared" ca="1" si="14"/>
        <v>-</v>
      </c>
      <c r="V15" s="141" t="str">
        <f t="shared" ca="1" si="5"/>
        <v>-</v>
      </c>
      <c r="W15" s="141" t="str">
        <f t="shared" ca="1" si="5"/>
        <v>-</v>
      </c>
      <c r="X15" s="90" t="str">
        <f t="shared" ca="1" si="15"/>
        <v>-</v>
      </c>
      <c r="Y15" s="90" t="str">
        <f t="shared" ca="1" si="6"/>
        <v>-</v>
      </c>
      <c r="Z15" s="91" t="str">
        <f t="shared" ca="1" si="7"/>
        <v>-</v>
      </c>
      <c r="AC15" s="122">
        <f t="shared" ca="1" si="16"/>
        <v>46060</v>
      </c>
      <c r="AD15" s="123"/>
      <c r="AE15" s="124"/>
      <c r="AF15" s="125"/>
      <c r="AG15" s="115" t="str">
        <f t="shared" ca="1" si="17"/>
        <v xml:space="preserve">- </v>
      </c>
      <c r="AH15" s="126"/>
      <c r="AI15" s="115" t="str">
        <f t="shared" ca="1" si="18"/>
        <v xml:space="preserve">- </v>
      </c>
      <c r="AJ15" s="102"/>
      <c r="AK15" s="102"/>
      <c r="AL15" s="122">
        <f t="shared" ca="1" si="8"/>
        <v>46060</v>
      </c>
      <c r="AM15" s="123"/>
      <c r="AN15" s="124"/>
      <c r="AO15" s="125"/>
      <c r="AP15" s="115" t="str">
        <f t="shared" ca="1" si="19"/>
        <v xml:space="preserve">- </v>
      </c>
      <c r="AQ15" s="126"/>
      <c r="AR15" s="115" t="str">
        <f t="shared" ca="1" si="20"/>
        <v xml:space="preserve">- </v>
      </c>
      <c r="AU15" s="122">
        <f t="shared" ca="1" si="21"/>
        <v>46060</v>
      </c>
      <c r="AV15" s="123"/>
      <c r="AW15" s="124"/>
      <c r="AX15" s="125"/>
      <c r="AY15" s="115" t="str">
        <f t="shared" ca="1" si="22"/>
        <v xml:space="preserve">- </v>
      </c>
      <c r="AZ15" s="126"/>
      <c r="BA15" s="115" t="str">
        <f t="shared" ca="1" si="23"/>
        <v xml:space="preserve">- </v>
      </c>
      <c r="BB15" s="102"/>
      <c r="BC15" s="102"/>
      <c r="BD15" s="122">
        <f t="shared" ca="1" si="9"/>
        <v>46060</v>
      </c>
      <c r="BE15" s="123"/>
      <c r="BF15" s="124"/>
      <c r="BG15" s="125"/>
      <c r="BH15" s="115" t="str">
        <f t="shared" ca="1" si="24"/>
        <v xml:space="preserve">- </v>
      </c>
      <c r="BI15" s="126"/>
      <c r="BJ15" s="115" t="str">
        <f t="shared" ca="1" si="25"/>
        <v xml:space="preserve">- </v>
      </c>
      <c r="BM15" s="122">
        <f t="shared" ca="1" si="26"/>
        <v>46060</v>
      </c>
      <c r="BN15" s="123"/>
      <c r="BO15" s="124"/>
      <c r="BP15" s="125"/>
      <c r="BQ15" s="115" t="str">
        <f t="shared" ca="1" si="27"/>
        <v xml:space="preserve">- </v>
      </c>
      <c r="BR15" s="126"/>
      <c r="BS15" s="115" t="str">
        <f t="shared" ca="1" si="28"/>
        <v xml:space="preserve">- </v>
      </c>
      <c r="BT15" s="102"/>
      <c r="BU15" s="102"/>
      <c r="BV15" s="122">
        <f t="shared" ca="1" si="10"/>
        <v>46060</v>
      </c>
      <c r="BW15" s="123"/>
      <c r="BX15" s="124"/>
      <c r="BY15" s="125"/>
      <c r="BZ15" s="115" t="str">
        <f t="shared" ca="1" si="29"/>
        <v xml:space="preserve">- </v>
      </c>
      <c r="CA15" s="126"/>
      <c r="CB15" s="115" t="str">
        <f t="shared" ca="1" si="30"/>
        <v xml:space="preserve">- </v>
      </c>
      <c r="CE15" s="122">
        <f t="shared" ca="1" si="31"/>
        <v>46060</v>
      </c>
      <c r="CF15" s="123"/>
      <c r="CG15" s="124"/>
      <c r="CH15" s="125"/>
      <c r="CI15" s="115" t="str">
        <f t="shared" ca="1" si="32"/>
        <v xml:space="preserve">- </v>
      </c>
      <c r="CJ15" s="126"/>
      <c r="CK15" s="115" t="str">
        <f t="shared" ca="1" si="33"/>
        <v xml:space="preserve">- </v>
      </c>
      <c r="CL15" s="102"/>
      <c r="CM15" s="102"/>
      <c r="CN15" s="122">
        <f t="shared" ca="1" si="11"/>
        <v>46060</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46061</v>
      </c>
      <c r="C16" s="59" t="str">
        <f t="shared" ca="1" si="12"/>
        <v>-</v>
      </c>
      <c r="D16" s="60" t="str">
        <f t="shared" ca="1" si="0"/>
        <v>-</v>
      </c>
      <c r="E16" s="61" t="str">
        <f t="shared" ca="1" si="0"/>
        <v>-</v>
      </c>
      <c r="F16" s="62" t="str">
        <f t="shared" ca="1" si="37"/>
        <v>-</v>
      </c>
      <c r="G16" s="62" t="str">
        <f t="shared" ca="1" si="1"/>
        <v>-</v>
      </c>
      <c r="H16" s="63" t="str">
        <f t="shared" ca="1" si="38"/>
        <v>-</v>
      </c>
      <c r="K16" s="77">
        <f t="shared" ca="1" si="2"/>
        <v>46061</v>
      </c>
      <c r="L16" s="84"/>
      <c r="M16" s="85"/>
      <c r="N16" s="85"/>
      <c r="O16" s="86" t="str">
        <f t="shared" ca="1" si="13"/>
        <v>-</v>
      </c>
      <c r="P16" s="84"/>
      <c r="Q16" s="87" t="str">
        <f t="shared" ca="1" si="3"/>
        <v>-</v>
      </c>
      <c r="T16" s="77">
        <f t="shared" ca="1" si="4"/>
        <v>46061</v>
      </c>
      <c r="U16" s="86" t="str">
        <f t="shared" ca="1" si="14"/>
        <v>-</v>
      </c>
      <c r="V16" s="140" t="str">
        <f t="shared" ca="1" si="5"/>
        <v>-</v>
      </c>
      <c r="W16" s="140" t="str">
        <f t="shared" ca="1" si="5"/>
        <v>-</v>
      </c>
      <c r="X16" s="86" t="str">
        <f t="shared" ca="1" si="15"/>
        <v>-</v>
      </c>
      <c r="Y16" s="86" t="str">
        <f t="shared" ca="1" si="6"/>
        <v>-</v>
      </c>
      <c r="Z16" s="87" t="str">
        <f t="shared" ca="1" si="7"/>
        <v>-</v>
      </c>
      <c r="AC16" s="116">
        <f t="shared" ca="1" si="16"/>
        <v>46061</v>
      </c>
      <c r="AD16" s="117"/>
      <c r="AE16" s="118"/>
      <c r="AF16" s="119"/>
      <c r="AG16" s="120" t="str">
        <f t="shared" ca="1" si="17"/>
        <v xml:space="preserve">- </v>
      </c>
      <c r="AH16" s="121"/>
      <c r="AI16" s="120" t="str">
        <f t="shared" ca="1" si="18"/>
        <v xml:space="preserve">- </v>
      </c>
      <c r="AJ16" s="102"/>
      <c r="AK16" s="102"/>
      <c r="AL16" s="116">
        <f t="shared" ca="1" si="8"/>
        <v>46061</v>
      </c>
      <c r="AM16" s="117"/>
      <c r="AN16" s="118"/>
      <c r="AO16" s="119"/>
      <c r="AP16" s="120" t="str">
        <f t="shared" ca="1" si="19"/>
        <v xml:space="preserve">- </v>
      </c>
      <c r="AQ16" s="121"/>
      <c r="AR16" s="120" t="str">
        <f t="shared" ca="1" si="20"/>
        <v xml:space="preserve">- </v>
      </c>
      <c r="AU16" s="116">
        <f t="shared" ca="1" si="21"/>
        <v>46061</v>
      </c>
      <c r="AV16" s="117"/>
      <c r="AW16" s="118"/>
      <c r="AX16" s="119"/>
      <c r="AY16" s="120" t="str">
        <f t="shared" ca="1" si="22"/>
        <v xml:space="preserve">- </v>
      </c>
      <c r="AZ16" s="121"/>
      <c r="BA16" s="120" t="str">
        <f t="shared" ca="1" si="23"/>
        <v xml:space="preserve">- </v>
      </c>
      <c r="BB16" s="102"/>
      <c r="BC16" s="102"/>
      <c r="BD16" s="116">
        <f t="shared" ca="1" si="9"/>
        <v>46061</v>
      </c>
      <c r="BE16" s="117"/>
      <c r="BF16" s="118"/>
      <c r="BG16" s="119"/>
      <c r="BH16" s="120" t="str">
        <f t="shared" ca="1" si="24"/>
        <v xml:space="preserve">- </v>
      </c>
      <c r="BI16" s="121"/>
      <c r="BJ16" s="120" t="str">
        <f t="shared" ca="1" si="25"/>
        <v xml:space="preserve">- </v>
      </c>
      <c r="BM16" s="116">
        <f t="shared" ca="1" si="26"/>
        <v>46061</v>
      </c>
      <c r="BN16" s="117"/>
      <c r="BO16" s="118"/>
      <c r="BP16" s="119"/>
      <c r="BQ16" s="120" t="str">
        <f t="shared" ca="1" si="27"/>
        <v xml:space="preserve">- </v>
      </c>
      <c r="BR16" s="121"/>
      <c r="BS16" s="120" t="str">
        <f t="shared" ca="1" si="28"/>
        <v xml:space="preserve">- </v>
      </c>
      <c r="BT16" s="102"/>
      <c r="BU16" s="102"/>
      <c r="BV16" s="116">
        <f t="shared" ca="1" si="10"/>
        <v>46061</v>
      </c>
      <c r="BW16" s="117"/>
      <c r="BX16" s="118"/>
      <c r="BY16" s="119"/>
      <c r="BZ16" s="120" t="str">
        <f t="shared" ca="1" si="29"/>
        <v xml:space="preserve">- </v>
      </c>
      <c r="CA16" s="121"/>
      <c r="CB16" s="120" t="str">
        <f t="shared" ca="1" si="30"/>
        <v xml:space="preserve">- </v>
      </c>
      <c r="CE16" s="116">
        <f t="shared" ca="1" si="31"/>
        <v>46061</v>
      </c>
      <c r="CF16" s="117"/>
      <c r="CG16" s="118"/>
      <c r="CH16" s="119"/>
      <c r="CI16" s="120" t="str">
        <f t="shared" ca="1" si="32"/>
        <v xml:space="preserve">- </v>
      </c>
      <c r="CJ16" s="121"/>
      <c r="CK16" s="120" t="str">
        <f t="shared" ca="1" si="33"/>
        <v xml:space="preserve">- </v>
      </c>
      <c r="CL16" s="102"/>
      <c r="CM16" s="102"/>
      <c r="CN16" s="116">
        <f t="shared" ca="1" si="11"/>
        <v>46061</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46062</v>
      </c>
      <c r="C17" s="59" t="str">
        <f t="shared" ca="1" si="12"/>
        <v>-</v>
      </c>
      <c r="D17" s="60" t="str">
        <f t="shared" ca="1" si="0"/>
        <v>-</v>
      </c>
      <c r="E17" s="61" t="str">
        <f t="shared" ca="1" si="0"/>
        <v>-</v>
      </c>
      <c r="F17" s="62" t="str">
        <f t="shared" ca="1" si="37"/>
        <v>-</v>
      </c>
      <c r="G17" s="62" t="str">
        <f t="shared" ca="1" si="1"/>
        <v>-</v>
      </c>
      <c r="H17" s="63" t="str">
        <f t="shared" ca="1" si="38"/>
        <v>-</v>
      </c>
      <c r="K17" s="78">
        <f t="shared" ca="1" si="2"/>
        <v>46062</v>
      </c>
      <c r="L17" s="88"/>
      <c r="M17" s="89"/>
      <c r="N17" s="89"/>
      <c r="O17" s="90" t="str">
        <f t="shared" ca="1" si="13"/>
        <v>-</v>
      </c>
      <c r="P17" s="88"/>
      <c r="Q17" s="91" t="str">
        <f t="shared" ca="1" si="3"/>
        <v>-</v>
      </c>
      <c r="T17" s="78">
        <f t="shared" ca="1" si="4"/>
        <v>46062</v>
      </c>
      <c r="U17" s="90" t="str">
        <f t="shared" ca="1" si="14"/>
        <v>-</v>
      </c>
      <c r="V17" s="141" t="str">
        <f t="shared" ca="1" si="5"/>
        <v>-</v>
      </c>
      <c r="W17" s="141" t="str">
        <f t="shared" ca="1" si="5"/>
        <v>-</v>
      </c>
      <c r="X17" s="90" t="str">
        <f t="shared" ca="1" si="15"/>
        <v>-</v>
      </c>
      <c r="Y17" s="90" t="str">
        <f t="shared" ca="1" si="6"/>
        <v>-</v>
      </c>
      <c r="Z17" s="91" t="str">
        <f t="shared" ca="1" si="7"/>
        <v>-</v>
      </c>
      <c r="AC17" s="122">
        <f t="shared" ca="1" si="16"/>
        <v>46062</v>
      </c>
      <c r="AD17" s="123"/>
      <c r="AE17" s="124"/>
      <c r="AF17" s="125"/>
      <c r="AG17" s="115" t="str">
        <f t="shared" ca="1" si="17"/>
        <v xml:space="preserve">- </v>
      </c>
      <c r="AH17" s="126"/>
      <c r="AI17" s="115" t="str">
        <f t="shared" ca="1" si="18"/>
        <v xml:space="preserve">- </v>
      </c>
      <c r="AJ17" s="102"/>
      <c r="AK17" s="102"/>
      <c r="AL17" s="122">
        <f t="shared" ca="1" si="8"/>
        <v>46062</v>
      </c>
      <c r="AM17" s="123"/>
      <c r="AN17" s="124"/>
      <c r="AO17" s="125"/>
      <c r="AP17" s="115" t="str">
        <f t="shared" ca="1" si="19"/>
        <v xml:space="preserve">- </v>
      </c>
      <c r="AQ17" s="126"/>
      <c r="AR17" s="115" t="str">
        <f t="shared" ca="1" si="20"/>
        <v xml:space="preserve">- </v>
      </c>
      <c r="AU17" s="122">
        <f t="shared" ca="1" si="21"/>
        <v>46062</v>
      </c>
      <c r="AV17" s="123"/>
      <c r="AW17" s="124"/>
      <c r="AX17" s="125"/>
      <c r="AY17" s="115" t="str">
        <f t="shared" ca="1" si="22"/>
        <v xml:space="preserve">- </v>
      </c>
      <c r="AZ17" s="126"/>
      <c r="BA17" s="115" t="str">
        <f t="shared" ca="1" si="23"/>
        <v xml:space="preserve">- </v>
      </c>
      <c r="BB17" s="102"/>
      <c r="BC17" s="102"/>
      <c r="BD17" s="122">
        <f t="shared" ca="1" si="9"/>
        <v>46062</v>
      </c>
      <c r="BE17" s="123"/>
      <c r="BF17" s="124"/>
      <c r="BG17" s="125"/>
      <c r="BH17" s="115" t="str">
        <f t="shared" ca="1" si="24"/>
        <v xml:space="preserve">- </v>
      </c>
      <c r="BI17" s="126"/>
      <c r="BJ17" s="115" t="str">
        <f t="shared" ca="1" si="25"/>
        <v xml:space="preserve">- </v>
      </c>
      <c r="BM17" s="122">
        <f t="shared" ca="1" si="26"/>
        <v>46062</v>
      </c>
      <c r="BN17" s="123"/>
      <c r="BO17" s="124"/>
      <c r="BP17" s="125"/>
      <c r="BQ17" s="115" t="str">
        <f t="shared" ca="1" si="27"/>
        <v xml:space="preserve">- </v>
      </c>
      <c r="BR17" s="126"/>
      <c r="BS17" s="115" t="str">
        <f t="shared" ca="1" si="28"/>
        <v xml:space="preserve">- </v>
      </c>
      <c r="BT17" s="102"/>
      <c r="BU17" s="102"/>
      <c r="BV17" s="122">
        <f t="shared" ca="1" si="10"/>
        <v>46062</v>
      </c>
      <c r="BW17" s="123"/>
      <c r="BX17" s="124"/>
      <c r="BY17" s="125"/>
      <c r="BZ17" s="115" t="str">
        <f t="shared" ca="1" si="29"/>
        <v xml:space="preserve">- </v>
      </c>
      <c r="CA17" s="126"/>
      <c r="CB17" s="115" t="str">
        <f t="shared" ca="1" si="30"/>
        <v xml:space="preserve">- </v>
      </c>
      <c r="CE17" s="122">
        <f t="shared" ca="1" si="31"/>
        <v>46062</v>
      </c>
      <c r="CF17" s="123"/>
      <c r="CG17" s="124"/>
      <c r="CH17" s="125"/>
      <c r="CI17" s="115" t="str">
        <f t="shared" ca="1" si="32"/>
        <v xml:space="preserve">- </v>
      </c>
      <c r="CJ17" s="126"/>
      <c r="CK17" s="115" t="str">
        <f t="shared" ca="1" si="33"/>
        <v xml:space="preserve">- </v>
      </c>
      <c r="CL17" s="102"/>
      <c r="CM17" s="102"/>
      <c r="CN17" s="122">
        <f t="shared" ca="1" si="11"/>
        <v>46062</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46063</v>
      </c>
      <c r="C18" s="59" t="str">
        <f t="shared" ca="1" si="12"/>
        <v>-</v>
      </c>
      <c r="D18" s="60" t="str">
        <f t="shared" ca="1" si="0"/>
        <v>-</v>
      </c>
      <c r="E18" s="61" t="str">
        <f t="shared" ca="1" si="0"/>
        <v>-</v>
      </c>
      <c r="F18" s="62" t="str">
        <f t="shared" ca="1" si="37"/>
        <v>-</v>
      </c>
      <c r="G18" s="62" t="str">
        <f t="shared" ca="1" si="1"/>
        <v>-</v>
      </c>
      <c r="H18" s="63" t="str">
        <f t="shared" ca="1" si="38"/>
        <v>-</v>
      </c>
      <c r="K18" s="77">
        <f t="shared" ca="1" si="2"/>
        <v>46063</v>
      </c>
      <c r="L18" s="84"/>
      <c r="M18" s="85"/>
      <c r="N18" s="85"/>
      <c r="O18" s="86" t="str">
        <f t="shared" ca="1" si="13"/>
        <v>-</v>
      </c>
      <c r="P18" s="84"/>
      <c r="Q18" s="87" t="str">
        <f t="shared" ca="1" si="3"/>
        <v>-</v>
      </c>
      <c r="T18" s="77">
        <f t="shared" ca="1" si="4"/>
        <v>46063</v>
      </c>
      <c r="U18" s="86" t="str">
        <f t="shared" ca="1" si="14"/>
        <v>-</v>
      </c>
      <c r="V18" s="140" t="str">
        <f t="shared" ca="1" si="5"/>
        <v>-</v>
      </c>
      <c r="W18" s="140" t="str">
        <f t="shared" ca="1" si="5"/>
        <v>-</v>
      </c>
      <c r="X18" s="86" t="str">
        <f t="shared" ca="1" si="15"/>
        <v>-</v>
      </c>
      <c r="Y18" s="86" t="str">
        <f t="shared" ca="1" si="6"/>
        <v>-</v>
      </c>
      <c r="Z18" s="87" t="str">
        <f t="shared" ca="1" si="7"/>
        <v>-</v>
      </c>
      <c r="AC18" s="116">
        <f t="shared" ca="1" si="16"/>
        <v>46063</v>
      </c>
      <c r="AD18" s="117"/>
      <c r="AE18" s="118"/>
      <c r="AF18" s="119"/>
      <c r="AG18" s="120" t="str">
        <f t="shared" ca="1" si="17"/>
        <v xml:space="preserve">- </v>
      </c>
      <c r="AH18" s="121"/>
      <c r="AI18" s="120" t="str">
        <f t="shared" ca="1" si="18"/>
        <v xml:space="preserve">- </v>
      </c>
      <c r="AJ18" s="102"/>
      <c r="AK18" s="102"/>
      <c r="AL18" s="116">
        <f t="shared" ca="1" si="8"/>
        <v>46063</v>
      </c>
      <c r="AM18" s="117"/>
      <c r="AN18" s="118"/>
      <c r="AO18" s="119"/>
      <c r="AP18" s="120" t="str">
        <f t="shared" ca="1" si="19"/>
        <v xml:space="preserve">- </v>
      </c>
      <c r="AQ18" s="121"/>
      <c r="AR18" s="120" t="str">
        <f t="shared" ca="1" si="20"/>
        <v xml:space="preserve">- </v>
      </c>
      <c r="AU18" s="116">
        <f t="shared" ca="1" si="21"/>
        <v>46063</v>
      </c>
      <c r="AV18" s="117"/>
      <c r="AW18" s="118"/>
      <c r="AX18" s="119"/>
      <c r="AY18" s="120" t="str">
        <f t="shared" ca="1" si="22"/>
        <v xml:space="preserve">- </v>
      </c>
      <c r="AZ18" s="121"/>
      <c r="BA18" s="120" t="str">
        <f t="shared" ca="1" si="23"/>
        <v xml:space="preserve">- </v>
      </c>
      <c r="BB18" s="102"/>
      <c r="BC18" s="102"/>
      <c r="BD18" s="116">
        <f t="shared" ca="1" si="9"/>
        <v>46063</v>
      </c>
      <c r="BE18" s="117"/>
      <c r="BF18" s="118"/>
      <c r="BG18" s="119"/>
      <c r="BH18" s="120" t="str">
        <f t="shared" ca="1" si="24"/>
        <v xml:space="preserve">- </v>
      </c>
      <c r="BI18" s="121"/>
      <c r="BJ18" s="120" t="str">
        <f t="shared" ca="1" si="25"/>
        <v xml:space="preserve">- </v>
      </c>
      <c r="BM18" s="116">
        <f t="shared" ca="1" si="26"/>
        <v>46063</v>
      </c>
      <c r="BN18" s="117"/>
      <c r="BO18" s="118"/>
      <c r="BP18" s="119"/>
      <c r="BQ18" s="120" t="str">
        <f t="shared" ca="1" si="27"/>
        <v xml:space="preserve">- </v>
      </c>
      <c r="BR18" s="121"/>
      <c r="BS18" s="120" t="str">
        <f t="shared" ca="1" si="28"/>
        <v xml:space="preserve">- </v>
      </c>
      <c r="BT18" s="102"/>
      <c r="BU18" s="102"/>
      <c r="BV18" s="116">
        <f t="shared" ca="1" si="10"/>
        <v>46063</v>
      </c>
      <c r="BW18" s="117"/>
      <c r="BX18" s="118"/>
      <c r="BY18" s="119"/>
      <c r="BZ18" s="120" t="str">
        <f t="shared" ca="1" si="29"/>
        <v xml:space="preserve">- </v>
      </c>
      <c r="CA18" s="121"/>
      <c r="CB18" s="120" t="str">
        <f t="shared" ca="1" si="30"/>
        <v xml:space="preserve">- </v>
      </c>
      <c r="CE18" s="116">
        <f t="shared" ca="1" si="31"/>
        <v>46063</v>
      </c>
      <c r="CF18" s="117"/>
      <c r="CG18" s="118"/>
      <c r="CH18" s="119"/>
      <c r="CI18" s="120" t="str">
        <f t="shared" ca="1" si="32"/>
        <v xml:space="preserve">- </v>
      </c>
      <c r="CJ18" s="121"/>
      <c r="CK18" s="120" t="str">
        <f t="shared" ca="1" si="33"/>
        <v xml:space="preserve">- </v>
      </c>
      <c r="CL18" s="102"/>
      <c r="CM18" s="102"/>
      <c r="CN18" s="116">
        <f t="shared" ca="1" si="11"/>
        <v>46063</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46064</v>
      </c>
      <c r="C19" s="59" t="str">
        <f t="shared" ca="1" si="12"/>
        <v>-</v>
      </c>
      <c r="D19" s="60" t="str">
        <f t="shared" ca="1" si="0"/>
        <v>-</v>
      </c>
      <c r="E19" s="61" t="str">
        <f t="shared" ca="1" si="0"/>
        <v>-</v>
      </c>
      <c r="F19" s="62" t="str">
        <f t="shared" ca="1" si="37"/>
        <v>-</v>
      </c>
      <c r="G19" s="62" t="str">
        <f t="shared" ca="1" si="1"/>
        <v>-</v>
      </c>
      <c r="H19" s="63" t="str">
        <f t="shared" ca="1" si="38"/>
        <v>-</v>
      </c>
      <c r="K19" s="78">
        <f t="shared" ca="1" si="2"/>
        <v>46064</v>
      </c>
      <c r="L19" s="88"/>
      <c r="M19" s="89"/>
      <c r="N19" s="89"/>
      <c r="O19" s="90" t="str">
        <f t="shared" ca="1" si="13"/>
        <v>-</v>
      </c>
      <c r="P19" s="88"/>
      <c r="Q19" s="91" t="str">
        <f t="shared" ca="1" si="3"/>
        <v>-</v>
      </c>
      <c r="T19" s="78">
        <f t="shared" ca="1" si="4"/>
        <v>46064</v>
      </c>
      <c r="U19" s="90" t="str">
        <f t="shared" ca="1" si="14"/>
        <v>-</v>
      </c>
      <c r="V19" s="141" t="str">
        <f t="shared" ca="1" si="5"/>
        <v>-</v>
      </c>
      <c r="W19" s="141" t="str">
        <f t="shared" ca="1" si="5"/>
        <v>-</v>
      </c>
      <c r="X19" s="90" t="str">
        <f t="shared" ca="1" si="15"/>
        <v>-</v>
      </c>
      <c r="Y19" s="90" t="str">
        <f t="shared" ca="1" si="6"/>
        <v>-</v>
      </c>
      <c r="Z19" s="91" t="str">
        <f t="shared" ca="1" si="7"/>
        <v>-</v>
      </c>
      <c r="AC19" s="122">
        <f t="shared" ca="1" si="16"/>
        <v>46064</v>
      </c>
      <c r="AD19" s="123"/>
      <c r="AE19" s="124"/>
      <c r="AF19" s="125"/>
      <c r="AG19" s="115" t="str">
        <f t="shared" ca="1" si="17"/>
        <v xml:space="preserve">- </v>
      </c>
      <c r="AH19" s="126"/>
      <c r="AI19" s="115" t="str">
        <f t="shared" ca="1" si="18"/>
        <v xml:space="preserve">- </v>
      </c>
      <c r="AJ19" s="102"/>
      <c r="AK19" s="102"/>
      <c r="AL19" s="122">
        <f t="shared" ca="1" si="8"/>
        <v>46064</v>
      </c>
      <c r="AM19" s="123"/>
      <c r="AN19" s="124"/>
      <c r="AO19" s="125"/>
      <c r="AP19" s="115" t="str">
        <f t="shared" ca="1" si="19"/>
        <v xml:space="preserve">- </v>
      </c>
      <c r="AQ19" s="126"/>
      <c r="AR19" s="115" t="str">
        <f t="shared" ca="1" si="20"/>
        <v xml:space="preserve">- </v>
      </c>
      <c r="AU19" s="122">
        <f t="shared" ca="1" si="21"/>
        <v>46064</v>
      </c>
      <c r="AV19" s="123"/>
      <c r="AW19" s="124"/>
      <c r="AX19" s="125"/>
      <c r="AY19" s="115" t="str">
        <f t="shared" ca="1" si="22"/>
        <v xml:space="preserve">- </v>
      </c>
      <c r="AZ19" s="126"/>
      <c r="BA19" s="115" t="str">
        <f t="shared" ca="1" si="23"/>
        <v xml:space="preserve">- </v>
      </c>
      <c r="BB19" s="102"/>
      <c r="BC19" s="102"/>
      <c r="BD19" s="122">
        <f t="shared" ca="1" si="9"/>
        <v>46064</v>
      </c>
      <c r="BE19" s="123"/>
      <c r="BF19" s="124"/>
      <c r="BG19" s="125"/>
      <c r="BH19" s="115" t="str">
        <f t="shared" ca="1" si="24"/>
        <v xml:space="preserve">- </v>
      </c>
      <c r="BI19" s="126"/>
      <c r="BJ19" s="115" t="str">
        <f t="shared" ca="1" si="25"/>
        <v xml:space="preserve">- </v>
      </c>
      <c r="BM19" s="122">
        <f t="shared" ca="1" si="26"/>
        <v>46064</v>
      </c>
      <c r="BN19" s="123"/>
      <c r="BO19" s="124"/>
      <c r="BP19" s="125"/>
      <c r="BQ19" s="115" t="str">
        <f t="shared" ca="1" si="27"/>
        <v xml:space="preserve">- </v>
      </c>
      <c r="BR19" s="126"/>
      <c r="BS19" s="115" t="str">
        <f t="shared" ca="1" si="28"/>
        <v xml:space="preserve">- </v>
      </c>
      <c r="BT19" s="102"/>
      <c r="BU19" s="102"/>
      <c r="BV19" s="122">
        <f t="shared" ca="1" si="10"/>
        <v>46064</v>
      </c>
      <c r="BW19" s="123"/>
      <c r="BX19" s="124"/>
      <c r="BY19" s="125"/>
      <c r="BZ19" s="115" t="str">
        <f t="shared" ca="1" si="29"/>
        <v xml:space="preserve">- </v>
      </c>
      <c r="CA19" s="126"/>
      <c r="CB19" s="115" t="str">
        <f t="shared" ca="1" si="30"/>
        <v xml:space="preserve">- </v>
      </c>
      <c r="CE19" s="122">
        <f t="shared" ca="1" si="31"/>
        <v>46064</v>
      </c>
      <c r="CF19" s="123"/>
      <c r="CG19" s="124"/>
      <c r="CH19" s="125"/>
      <c r="CI19" s="115" t="str">
        <f t="shared" ca="1" si="32"/>
        <v xml:space="preserve">- </v>
      </c>
      <c r="CJ19" s="126"/>
      <c r="CK19" s="115" t="str">
        <f t="shared" ca="1" si="33"/>
        <v xml:space="preserve">- </v>
      </c>
      <c r="CL19" s="102"/>
      <c r="CM19" s="102"/>
      <c r="CN19" s="122">
        <f t="shared" ca="1" si="11"/>
        <v>46064</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46065</v>
      </c>
      <c r="C20" s="59" t="str">
        <f t="shared" ca="1" si="12"/>
        <v>-</v>
      </c>
      <c r="D20" s="60" t="str">
        <f t="shared" ca="1" si="0"/>
        <v>-</v>
      </c>
      <c r="E20" s="61" t="str">
        <f t="shared" ca="1" si="0"/>
        <v>-</v>
      </c>
      <c r="F20" s="62" t="str">
        <f t="shared" ca="1" si="37"/>
        <v>-</v>
      </c>
      <c r="G20" s="62" t="str">
        <f t="shared" ca="1" si="1"/>
        <v>-</v>
      </c>
      <c r="H20" s="63" t="str">
        <f t="shared" ca="1" si="38"/>
        <v>-</v>
      </c>
      <c r="K20" s="77">
        <f t="shared" ca="1" si="2"/>
        <v>46065</v>
      </c>
      <c r="L20" s="84"/>
      <c r="M20" s="85"/>
      <c r="N20" s="85"/>
      <c r="O20" s="86" t="str">
        <f t="shared" ca="1" si="13"/>
        <v>-</v>
      </c>
      <c r="P20" s="84"/>
      <c r="Q20" s="87" t="str">
        <f t="shared" ca="1" si="3"/>
        <v>-</v>
      </c>
      <c r="T20" s="77">
        <f t="shared" ca="1" si="4"/>
        <v>46065</v>
      </c>
      <c r="U20" s="86" t="str">
        <f t="shared" ca="1" si="14"/>
        <v>-</v>
      </c>
      <c r="V20" s="140" t="str">
        <f t="shared" ca="1" si="5"/>
        <v>-</v>
      </c>
      <c r="W20" s="140" t="str">
        <f t="shared" ca="1" si="5"/>
        <v>-</v>
      </c>
      <c r="X20" s="86" t="str">
        <f t="shared" ca="1" si="15"/>
        <v>-</v>
      </c>
      <c r="Y20" s="86" t="str">
        <f t="shared" ca="1" si="6"/>
        <v>-</v>
      </c>
      <c r="Z20" s="87" t="str">
        <f t="shared" ca="1" si="7"/>
        <v>-</v>
      </c>
      <c r="AC20" s="116">
        <f t="shared" ca="1" si="16"/>
        <v>46065</v>
      </c>
      <c r="AD20" s="117"/>
      <c r="AE20" s="118"/>
      <c r="AF20" s="119"/>
      <c r="AG20" s="120" t="str">
        <f t="shared" ca="1" si="17"/>
        <v xml:space="preserve">- </v>
      </c>
      <c r="AH20" s="121"/>
      <c r="AI20" s="120" t="str">
        <f t="shared" ca="1" si="18"/>
        <v xml:space="preserve">- </v>
      </c>
      <c r="AJ20" s="102"/>
      <c r="AK20" s="102"/>
      <c r="AL20" s="116">
        <f t="shared" ca="1" si="8"/>
        <v>46065</v>
      </c>
      <c r="AM20" s="117"/>
      <c r="AN20" s="118"/>
      <c r="AO20" s="119"/>
      <c r="AP20" s="120" t="str">
        <f t="shared" ca="1" si="19"/>
        <v xml:space="preserve">- </v>
      </c>
      <c r="AQ20" s="121"/>
      <c r="AR20" s="120" t="str">
        <f t="shared" ca="1" si="20"/>
        <v xml:space="preserve">- </v>
      </c>
      <c r="AU20" s="116">
        <f t="shared" ca="1" si="21"/>
        <v>46065</v>
      </c>
      <c r="AV20" s="117"/>
      <c r="AW20" s="118"/>
      <c r="AX20" s="119"/>
      <c r="AY20" s="120" t="str">
        <f t="shared" ca="1" si="22"/>
        <v xml:space="preserve">- </v>
      </c>
      <c r="AZ20" s="121"/>
      <c r="BA20" s="120" t="str">
        <f t="shared" ca="1" si="23"/>
        <v xml:space="preserve">- </v>
      </c>
      <c r="BB20" s="102"/>
      <c r="BC20" s="102"/>
      <c r="BD20" s="116">
        <f t="shared" ca="1" si="9"/>
        <v>46065</v>
      </c>
      <c r="BE20" s="117"/>
      <c r="BF20" s="118"/>
      <c r="BG20" s="119"/>
      <c r="BH20" s="120" t="str">
        <f t="shared" ca="1" si="24"/>
        <v xml:space="preserve">- </v>
      </c>
      <c r="BI20" s="121"/>
      <c r="BJ20" s="120" t="str">
        <f t="shared" ca="1" si="25"/>
        <v xml:space="preserve">- </v>
      </c>
      <c r="BM20" s="116">
        <f t="shared" ca="1" si="26"/>
        <v>46065</v>
      </c>
      <c r="BN20" s="117"/>
      <c r="BO20" s="118"/>
      <c r="BP20" s="119"/>
      <c r="BQ20" s="120" t="str">
        <f t="shared" ca="1" si="27"/>
        <v xml:space="preserve">- </v>
      </c>
      <c r="BR20" s="121"/>
      <c r="BS20" s="120" t="str">
        <f t="shared" ca="1" si="28"/>
        <v xml:space="preserve">- </v>
      </c>
      <c r="BT20" s="102"/>
      <c r="BU20" s="102"/>
      <c r="BV20" s="116">
        <f t="shared" ca="1" si="10"/>
        <v>46065</v>
      </c>
      <c r="BW20" s="117"/>
      <c r="BX20" s="118"/>
      <c r="BY20" s="119"/>
      <c r="BZ20" s="120" t="str">
        <f t="shared" ca="1" si="29"/>
        <v xml:space="preserve">- </v>
      </c>
      <c r="CA20" s="121"/>
      <c r="CB20" s="120" t="str">
        <f t="shared" ca="1" si="30"/>
        <v xml:space="preserve">- </v>
      </c>
      <c r="CE20" s="116">
        <f t="shared" ca="1" si="31"/>
        <v>46065</v>
      </c>
      <c r="CF20" s="117"/>
      <c r="CG20" s="118"/>
      <c r="CH20" s="119"/>
      <c r="CI20" s="120" t="str">
        <f t="shared" ca="1" si="32"/>
        <v xml:space="preserve">- </v>
      </c>
      <c r="CJ20" s="121"/>
      <c r="CK20" s="120" t="str">
        <f t="shared" ca="1" si="33"/>
        <v xml:space="preserve">- </v>
      </c>
      <c r="CL20" s="102"/>
      <c r="CM20" s="102"/>
      <c r="CN20" s="116">
        <f t="shared" ca="1" si="11"/>
        <v>46065</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46066</v>
      </c>
      <c r="C21" s="59" t="str">
        <f t="shared" ca="1" si="12"/>
        <v>-</v>
      </c>
      <c r="D21" s="60" t="str">
        <f t="shared" ca="1" si="0"/>
        <v>-</v>
      </c>
      <c r="E21" s="61" t="str">
        <f t="shared" ca="1" si="0"/>
        <v>-</v>
      </c>
      <c r="F21" s="62" t="str">
        <f t="shared" ca="1" si="37"/>
        <v>-</v>
      </c>
      <c r="G21" s="62" t="str">
        <f t="shared" ca="1" si="1"/>
        <v>-</v>
      </c>
      <c r="H21" s="63" t="str">
        <f t="shared" ca="1" si="38"/>
        <v>-</v>
      </c>
      <c r="K21" s="78">
        <f t="shared" ca="1" si="2"/>
        <v>46066</v>
      </c>
      <c r="L21" s="88"/>
      <c r="M21" s="89"/>
      <c r="N21" s="89"/>
      <c r="O21" s="90" t="str">
        <f t="shared" ca="1" si="13"/>
        <v>-</v>
      </c>
      <c r="P21" s="88"/>
      <c r="Q21" s="91" t="str">
        <f t="shared" ca="1" si="3"/>
        <v>-</v>
      </c>
      <c r="T21" s="78">
        <f t="shared" ca="1" si="4"/>
        <v>46066</v>
      </c>
      <c r="U21" s="90" t="str">
        <f t="shared" ca="1" si="14"/>
        <v>-</v>
      </c>
      <c r="V21" s="141" t="str">
        <f t="shared" ca="1" si="5"/>
        <v>-</v>
      </c>
      <c r="W21" s="141" t="str">
        <f t="shared" ca="1" si="5"/>
        <v>-</v>
      </c>
      <c r="X21" s="90" t="str">
        <f t="shared" ca="1" si="15"/>
        <v>-</v>
      </c>
      <c r="Y21" s="90" t="str">
        <f t="shared" ca="1" si="6"/>
        <v>-</v>
      </c>
      <c r="Z21" s="91" t="str">
        <f t="shared" ca="1" si="7"/>
        <v>-</v>
      </c>
      <c r="AC21" s="122">
        <f t="shared" ca="1" si="16"/>
        <v>46066</v>
      </c>
      <c r="AD21" s="123"/>
      <c r="AE21" s="124"/>
      <c r="AF21" s="125"/>
      <c r="AG21" s="115" t="str">
        <f t="shared" ca="1" si="17"/>
        <v xml:space="preserve">- </v>
      </c>
      <c r="AH21" s="126"/>
      <c r="AI21" s="115" t="str">
        <f t="shared" ca="1" si="18"/>
        <v xml:space="preserve">- </v>
      </c>
      <c r="AJ21" s="102"/>
      <c r="AK21" s="102"/>
      <c r="AL21" s="122">
        <f t="shared" ca="1" si="8"/>
        <v>46066</v>
      </c>
      <c r="AM21" s="123"/>
      <c r="AN21" s="124"/>
      <c r="AO21" s="125"/>
      <c r="AP21" s="115" t="str">
        <f t="shared" ca="1" si="19"/>
        <v xml:space="preserve">- </v>
      </c>
      <c r="AQ21" s="126"/>
      <c r="AR21" s="115" t="str">
        <f t="shared" ca="1" si="20"/>
        <v xml:space="preserve">- </v>
      </c>
      <c r="AU21" s="122">
        <f t="shared" ca="1" si="21"/>
        <v>46066</v>
      </c>
      <c r="AV21" s="123"/>
      <c r="AW21" s="124"/>
      <c r="AX21" s="125"/>
      <c r="AY21" s="115" t="str">
        <f t="shared" ca="1" si="22"/>
        <v xml:space="preserve">- </v>
      </c>
      <c r="AZ21" s="126"/>
      <c r="BA21" s="115" t="str">
        <f t="shared" ca="1" si="23"/>
        <v xml:space="preserve">- </v>
      </c>
      <c r="BB21" s="102"/>
      <c r="BC21" s="102"/>
      <c r="BD21" s="122">
        <f t="shared" ca="1" si="9"/>
        <v>46066</v>
      </c>
      <c r="BE21" s="123"/>
      <c r="BF21" s="124"/>
      <c r="BG21" s="125"/>
      <c r="BH21" s="115" t="str">
        <f t="shared" ca="1" si="24"/>
        <v xml:space="preserve">- </v>
      </c>
      <c r="BI21" s="126"/>
      <c r="BJ21" s="115" t="str">
        <f t="shared" ca="1" si="25"/>
        <v xml:space="preserve">- </v>
      </c>
      <c r="BM21" s="122">
        <f t="shared" ca="1" si="26"/>
        <v>46066</v>
      </c>
      <c r="BN21" s="123"/>
      <c r="BO21" s="124"/>
      <c r="BP21" s="125"/>
      <c r="BQ21" s="115" t="str">
        <f t="shared" ca="1" si="27"/>
        <v xml:space="preserve">- </v>
      </c>
      <c r="BR21" s="126"/>
      <c r="BS21" s="115" t="str">
        <f t="shared" ca="1" si="28"/>
        <v xml:space="preserve">- </v>
      </c>
      <c r="BT21" s="102"/>
      <c r="BU21" s="102"/>
      <c r="BV21" s="122">
        <f t="shared" ca="1" si="10"/>
        <v>46066</v>
      </c>
      <c r="BW21" s="123"/>
      <c r="BX21" s="124"/>
      <c r="BY21" s="125"/>
      <c r="BZ21" s="115" t="str">
        <f t="shared" ca="1" si="29"/>
        <v xml:space="preserve">- </v>
      </c>
      <c r="CA21" s="126"/>
      <c r="CB21" s="115" t="str">
        <f t="shared" ca="1" si="30"/>
        <v xml:space="preserve">- </v>
      </c>
      <c r="CE21" s="122">
        <f t="shared" ca="1" si="31"/>
        <v>46066</v>
      </c>
      <c r="CF21" s="123"/>
      <c r="CG21" s="124"/>
      <c r="CH21" s="125"/>
      <c r="CI21" s="115" t="str">
        <f t="shared" ca="1" si="32"/>
        <v xml:space="preserve">- </v>
      </c>
      <c r="CJ21" s="126"/>
      <c r="CK21" s="115" t="str">
        <f t="shared" ca="1" si="33"/>
        <v xml:space="preserve">- </v>
      </c>
      <c r="CL21" s="102"/>
      <c r="CM21" s="102"/>
      <c r="CN21" s="122">
        <f t="shared" ca="1" si="11"/>
        <v>46066</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46067</v>
      </c>
      <c r="C22" s="59" t="str">
        <f t="shared" ca="1" si="12"/>
        <v>-</v>
      </c>
      <c r="D22" s="60" t="str">
        <f t="shared" ca="1" si="0"/>
        <v>-</v>
      </c>
      <c r="E22" s="61" t="str">
        <f t="shared" ca="1" si="0"/>
        <v>-</v>
      </c>
      <c r="F22" s="62" t="str">
        <f t="shared" ca="1" si="37"/>
        <v>-</v>
      </c>
      <c r="G22" s="62" t="str">
        <f t="shared" ca="1" si="1"/>
        <v>-</v>
      </c>
      <c r="H22" s="63" t="str">
        <f t="shared" ca="1" si="38"/>
        <v>-</v>
      </c>
      <c r="K22" s="77">
        <f t="shared" ca="1" si="2"/>
        <v>46067</v>
      </c>
      <c r="L22" s="84"/>
      <c r="M22" s="85"/>
      <c r="N22" s="85"/>
      <c r="O22" s="86" t="str">
        <f t="shared" ca="1" si="13"/>
        <v>-</v>
      </c>
      <c r="P22" s="84"/>
      <c r="Q22" s="87" t="str">
        <f t="shared" ca="1" si="3"/>
        <v>-</v>
      </c>
      <c r="T22" s="77">
        <f t="shared" ca="1" si="4"/>
        <v>46067</v>
      </c>
      <c r="U22" s="86" t="str">
        <f t="shared" ca="1" si="14"/>
        <v>-</v>
      </c>
      <c r="V22" s="140" t="str">
        <f t="shared" ca="1" si="5"/>
        <v>-</v>
      </c>
      <c r="W22" s="140" t="str">
        <f t="shared" ca="1" si="5"/>
        <v>-</v>
      </c>
      <c r="X22" s="86" t="str">
        <f t="shared" ca="1" si="15"/>
        <v>-</v>
      </c>
      <c r="Y22" s="86" t="str">
        <f t="shared" ca="1" si="6"/>
        <v>-</v>
      </c>
      <c r="Z22" s="87" t="str">
        <f t="shared" ca="1" si="7"/>
        <v>-</v>
      </c>
      <c r="AC22" s="116">
        <f t="shared" ca="1" si="16"/>
        <v>46067</v>
      </c>
      <c r="AD22" s="117"/>
      <c r="AE22" s="118"/>
      <c r="AF22" s="119"/>
      <c r="AG22" s="120" t="str">
        <f t="shared" ca="1" si="17"/>
        <v xml:space="preserve">- </v>
      </c>
      <c r="AH22" s="121"/>
      <c r="AI22" s="120" t="str">
        <f t="shared" ca="1" si="18"/>
        <v xml:space="preserve">- </v>
      </c>
      <c r="AJ22" s="102"/>
      <c r="AK22" s="102"/>
      <c r="AL22" s="116">
        <f t="shared" ca="1" si="8"/>
        <v>46067</v>
      </c>
      <c r="AM22" s="117"/>
      <c r="AN22" s="118"/>
      <c r="AO22" s="119"/>
      <c r="AP22" s="120" t="str">
        <f t="shared" ca="1" si="19"/>
        <v xml:space="preserve">- </v>
      </c>
      <c r="AQ22" s="121"/>
      <c r="AR22" s="120" t="str">
        <f t="shared" ca="1" si="20"/>
        <v xml:space="preserve">- </v>
      </c>
      <c r="AU22" s="116">
        <f t="shared" ca="1" si="21"/>
        <v>46067</v>
      </c>
      <c r="AV22" s="117"/>
      <c r="AW22" s="118"/>
      <c r="AX22" s="119"/>
      <c r="AY22" s="120" t="str">
        <f t="shared" ca="1" si="22"/>
        <v xml:space="preserve">- </v>
      </c>
      <c r="AZ22" s="121"/>
      <c r="BA22" s="120" t="str">
        <f t="shared" ca="1" si="23"/>
        <v xml:space="preserve">- </v>
      </c>
      <c r="BB22" s="102"/>
      <c r="BC22" s="102"/>
      <c r="BD22" s="116">
        <f t="shared" ca="1" si="9"/>
        <v>46067</v>
      </c>
      <c r="BE22" s="117"/>
      <c r="BF22" s="118"/>
      <c r="BG22" s="119"/>
      <c r="BH22" s="120" t="str">
        <f t="shared" ca="1" si="24"/>
        <v xml:space="preserve">- </v>
      </c>
      <c r="BI22" s="121"/>
      <c r="BJ22" s="120" t="str">
        <f t="shared" ca="1" si="25"/>
        <v xml:space="preserve">- </v>
      </c>
      <c r="BM22" s="116">
        <f t="shared" ca="1" si="26"/>
        <v>46067</v>
      </c>
      <c r="BN22" s="117"/>
      <c r="BO22" s="118"/>
      <c r="BP22" s="119"/>
      <c r="BQ22" s="120" t="str">
        <f t="shared" ca="1" si="27"/>
        <v xml:space="preserve">- </v>
      </c>
      <c r="BR22" s="121"/>
      <c r="BS22" s="120" t="str">
        <f t="shared" ca="1" si="28"/>
        <v xml:space="preserve">- </v>
      </c>
      <c r="BT22" s="102"/>
      <c r="BU22" s="102"/>
      <c r="BV22" s="116">
        <f t="shared" ca="1" si="10"/>
        <v>46067</v>
      </c>
      <c r="BW22" s="117"/>
      <c r="BX22" s="118"/>
      <c r="BY22" s="119"/>
      <c r="BZ22" s="120" t="str">
        <f t="shared" ca="1" si="29"/>
        <v xml:space="preserve">- </v>
      </c>
      <c r="CA22" s="121"/>
      <c r="CB22" s="120" t="str">
        <f t="shared" ca="1" si="30"/>
        <v xml:space="preserve">- </v>
      </c>
      <c r="CE22" s="116">
        <f t="shared" ca="1" si="31"/>
        <v>46067</v>
      </c>
      <c r="CF22" s="117"/>
      <c r="CG22" s="118"/>
      <c r="CH22" s="119"/>
      <c r="CI22" s="120" t="str">
        <f t="shared" ca="1" si="32"/>
        <v xml:space="preserve">- </v>
      </c>
      <c r="CJ22" s="121"/>
      <c r="CK22" s="120" t="str">
        <f t="shared" ca="1" si="33"/>
        <v xml:space="preserve">- </v>
      </c>
      <c r="CL22" s="102"/>
      <c r="CM22" s="102"/>
      <c r="CN22" s="116">
        <f t="shared" ca="1" si="11"/>
        <v>46067</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46068</v>
      </c>
      <c r="C23" s="59" t="str">
        <f t="shared" ca="1" si="12"/>
        <v>-</v>
      </c>
      <c r="D23" s="60" t="str">
        <f t="shared" ca="1" si="0"/>
        <v>-</v>
      </c>
      <c r="E23" s="61" t="str">
        <f t="shared" ca="1" si="0"/>
        <v>-</v>
      </c>
      <c r="F23" s="62" t="str">
        <f t="shared" ca="1" si="37"/>
        <v>-</v>
      </c>
      <c r="G23" s="62" t="str">
        <f t="shared" ca="1" si="1"/>
        <v>-</v>
      </c>
      <c r="H23" s="63" t="str">
        <f t="shared" ca="1" si="38"/>
        <v>-</v>
      </c>
      <c r="K23" s="78">
        <f t="shared" ca="1" si="2"/>
        <v>46068</v>
      </c>
      <c r="L23" s="88"/>
      <c r="M23" s="89"/>
      <c r="N23" s="89"/>
      <c r="O23" s="90" t="str">
        <f t="shared" ca="1" si="13"/>
        <v>-</v>
      </c>
      <c r="P23" s="88"/>
      <c r="Q23" s="91" t="str">
        <f t="shared" ca="1" si="3"/>
        <v>-</v>
      </c>
      <c r="T23" s="78">
        <f t="shared" ca="1" si="4"/>
        <v>46068</v>
      </c>
      <c r="U23" s="90" t="str">
        <f t="shared" ca="1" si="14"/>
        <v>-</v>
      </c>
      <c r="V23" s="141" t="str">
        <f t="shared" ca="1" si="5"/>
        <v>-</v>
      </c>
      <c r="W23" s="141" t="str">
        <f t="shared" ca="1" si="5"/>
        <v>-</v>
      </c>
      <c r="X23" s="90" t="str">
        <f t="shared" ca="1" si="15"/>
        <v>-</v>
      </c>
      <c r="Y23" s="90" t="str">
        <f t="shared" ca="1" si="6"/>
        <v>-</v>
      </c>
      <c r="Z23" s="91" t="str">
        <f t="shared" ca="1" si="7"/>
        <v>-</v>
      </c>
      <c r="AC23" s="122">
        <f t="shared" ca="1" si="16"/>
        <v>46068</v>
      </c>
      <c r="AD23" s="123"/>
      <c r="AE23" s="124"/>
      <c r="AF23" s="125"/>
      <c r="AG23" s="115" t="str">
        <f t="shared" ca="1" si="17"/>
        <v xml:space="preserve">- </v>
      </c>
      <c r="AH23" s="126"/>
      <c r="AI23" s="115" t="str">
        <f t="shared" ca="1" si="18"/>
        <v xml:space="preserve">- </v>
      </c>
      <c r="AJ23" s="102"/>
      <c r="AK23" s="102"/>
      <c r="AL23" s="122">
        <f t="shared" ca="1" si="8"/>
        <v>46068</v>
      </c>
      <c r="AM23" s="123"/>
      <c r="AN23" s="124"/>
      <c r="AO23" s="125"/>
      <c r="AP23" s="115" t="str">
        <f t="shared" ca="1" si="19"/>
        <v xml:space="preserve">- </v>
      </c>
      <c r="AQ23" s="126"/>
      <c r="AR23" s="115" t="str">
        <f t="shared" ca="1" si="20"/>
        <v xml:space="preserve">- </v>
      </c>
      <c r="AU23" s="122">
        <f t="shared" ca="1" si="21"/>
        <v>46068</v>
      </c>
      <c r="AV23" s="123"/>
      <c r="AW23" s="124"/>
      <c r="AX23" s="125"/>
      <c r="AY23" s="115" t="str">
        <f t="shared" ca="1" si="22"/>
        <v xml:space="preserve">- </v>
      </c>
      <c r="AZ23" s="126"/>
      <c r="BA23" s="115" t="str">
        <f t="shared" ca="1" si="23"/>
        <v xml:space="preserve">- </v>
      </c>
      <c r="BB23" s="102"/>
      <c r="BC23" s="102"/>
      <c r="BD23" s="122">
        <f t="shared" ca="1" si="9"/>
        <v>46068</v>
      </c>
      <c r="BE23" s="123"/>
      <c r="BF23" s="124"/>
      <c r="BG23" s="125"/>
      <c r="BH23" s="115" t="str">
        <f t="shared" ca="1" si="24"/>
        <v xml:space="preserve">- </v>
      </c>
      <c r="BI23" s="126"/>
      <c r="BJ23" s="115" t="str">
        <f t="shared" ca="1" si="25"/>
        <v xml:space="preserve">- </v>
      </c>
      <c r="BM23" s="122">
        <f t="shared" ca="1" si="26"/>
        <v>46068</v>
      </c>
      <c r="BN23" s="123"/>
      <c r="BO23" s="124"/>
      <c r="BP23" s="125"/>
      <c r="BQ23" s="115" t="str">
        <f t="shared" ca="1" si="27"/>
        <v xml:space="preserve">- </v>
      </c>
      <c r="BR23" s="126"/>
      <c r="BS23" s="115" t="str">
        <f t="shared" ca="1" si="28"/>
        <v xml:space="preserve">- </v>
      </c>
      <c r="BT23" s="102"/>
      <c r="BU23" s="102"/>
      <c r="BV23" s="122">
        <f t="shared" ca="1" si="10"/>
        <v>46068</v>
      </c>
      <c r="BW23" s="123"/>
      <c r="BX23" s="124"/>
      <c r="BY23" s="125"/>
      <c r="BZ23" s="115" t="str">
        <f t="shared" ca="1" si="29"/>
        <v xml:space="preserve">- </v>
      </c>
      <c r="CA23" s="126"/>
      <c r="CB23" s="115" t="str">
        <f t="shared" ca="1" si="30"/>
        <v xml:space="preserve">- </v>
      </c>
      <c r="CE23" s="122">
        <f t="shared" ca="1" si="31"/>
        <v>46068</v>
      </c>
      <c r="CF23" s="123"/>
      <c r="CG23" s="124"/>
      <c r="CH23" s="125"/>
      <c r="CI23" s="115" t="str">
        <f t="shared" ca="1" si="32"/>
        <v xml:space="preserve">- </v>
      </c>
      <c r="CJ23" s="126"/>
      <c r="CK23" s="115" t="str">
        <f t="shared" ca="1" si="33"/>
        <v xml:space="preserve">- </v>
      </c>
      <c r="CL23" s="102"/>
      <c r="CM23" s="102"/>
      <c r="CN23" s="122">
        <f t="shared" ca="1" si="11"/>
        <v>46068</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46069</v>
      </c>
      <c r="C24" s="59" t="str">
        <f t="shared" ca="1" si="12"/>
        <v>-</v>
      </c>
      <c r="D24" s="60" t="str">
        <f t="shared" ca="1" si="0"/>
        <v>-</v>
      </c>
      <c r="E24" s="61" t="str">
        <f t="shared" ca="1" si="0"/>
        <v>-</v>
      </c>
      <c r="F24" s="62" t="str">
        <f t="shared" ca="1" si="37"/>
        <v>-</v>
      </c>
      <c r="G24" s="62" t="str">
        <f t="shared" ca="1" si="1"/>
        <v>-</v>
      </c>
      <c r="H24" s="63" t="str">
        <f t="shared" ca="1" si="38"/>
        <v>-</v>
      </c>
      <c r="K24" s="77">
        <f t="shared" ca="1" si="2"/>
        <v>46069</v>
      </c>
      <c r="L24" s="84"/>
      <c r="M24" s="85"/>
      <c r="N24" s="85"/>
      <c r="O24" s="86" t="str">
        <f t="shared" ca="1" si="13"/>
        <v>-</v>
      </c>
      <c r="P24" s="84"/>
      <c r="Q24" s="87" t="str">
        <f t="shared" ca="1" si="3"/>
        <v>-</v>
      </c>
      <c r="T24" s="77">
        <f t="shared" ca="1" si="4"/>
        <v>46069</v>
      </c>
      <c r="U24" s="86" t="str">
        <f t="shared" ca="1" si="14"/>
        <v>-</v>
      </c>
      <c r="V24" s="140" t="str">
        <f t="shared" ca="1" si="5"/>
        <v>-</v>
      </c>
      <c r="W24" s="140" t="str">
        <f t="shared" ca="1" si="5"/>
        <v>-</v>
      </c>
      <c r="X24" s="86" t="str">
        <f t="shared" ca="1" si="15"/>
        <v>-</v>
      </c>
      <c r="Y24" s="86" t="str">
        <f t="shared" ca="1" si="6"/>
        <v>-</v>
      </c>
      <c r="Z24" s="87" t="str">
        <f t="shared" ca="1" si="7"/>
        <v>-</v>
      </c>
      <c r="AC24" s="116">
        <f t="shared" ca="1" si="16"/>
        <v>46069</v>
      </c>
      <c r="AD24" s="117"/>
      <c r="AE24" s="118"/>
      <c r="AF24" s="119"/>
      <c r="AG24" s="120" t="str">
        <f t="shared" ca="1" si="17"/>
        <v xml:space="preserve">- </v>
      </c>
      <c r="AH24" s="121"/>
      <c r="AI24" s="120" t="str">
        <f t="shared" ca="1" si="18"/>
        <v xml:space="preserve">- </v>
      </c>
      <c r="AJ24" s="102"/>
      <c r="AK24" s="102"/>
      <c r="AL24" s="116">
        <f t="shared" ca="1" si="8"/>
        <v>46069</v>
      </c>
      <c r="AM24" s="117"/>
      <c r="AN24" s="118"/>
      <c r="AO24" s="119"/>
      <c r="AP24" s="120" t="str">
        <f t="shared" ca="1" si="19"/>
        <v xml:space="preserve">- </v>
      </c>
      <c r="AQ24" s="121"/>
      <c r="AR24" s="120" t="str">
        <f t="shared" ca="1" si="20"/>
        <v xml:space="preserve">- </v>
      </c>
      <c r="AU24" s="116">
        <f t="shared" ca="1" si="21"/>
        <v>46069</v>
      </c>
      <c r="AV24" s="117"/>
      <c r="AW24" s="118"/>
      <c r="AX24" s="119"/>
      <c r="AY24" s="120" t="str">
        <f t="shared" ca="1" si="22"/>
        <v xml:space="preserve">- </v>
      </c>
      <c r="AZ24" s="121"/>
      <c r="BA24" s="120" t="str">
        <f t="shared" ca="1" si="23"/>
        <v xml:space="preserve">- </v>
      </c>
      <c r="BB24" s="102"/>
      <c r="BC24" s="102"/>
      <c r="BD24" s="116">
        <f t="shared" ca="1" si="9"/>
        <v>46069</v>
      </c>
      <c r="BE24" s="117"/>
      <c r="BF24" s="118"/>
      <c r="BG24" s="119"/>
      <c r="BH24" s="120" t="str">
        <f t="shared" ca="1" si="24"/>
        <v xml:space="preserve">- </v>
      </c>
      <c r="BI24" s="121"/>
      <c r="BJ24" s="120" t="str">
        <f t="shared" ca="1" si="25"/>
        <v xml:space="preserve">- </v>
      </c>
      <c r="BM24" s="116">
        <f t="shared" ca="1" si="26"/>
        <v>46069</v>
      </c>
      <c r="BN24" s="117"/>
      <c r="BO24" s="118"/>
      <c r="BP24" s="119"/>
      <c r="BQ24" s="120" t="str">
        <f t="shared" ca="1" si="27"/>
        <v xml:space="preserve">- </v>
      </c>
      <c r="BR24" s="121"/>
      <c r="BS24" s="120" t="str">
        <f t="shared" ca="1" si="28"/>
        <v xml:space="preserve">- </v>
      </c>
      <c r="BT24" s="102"/>
      <c r="BU24" s="102"/>
      <c r="BV24" s="116">
        <f t="shared" ca="1" si="10"/>
        <v>46069</v>
      </c>
      <c r="BW24" s="117"/>
      <c r="BX24" s="118"/>
      <c r="BY24" s="119"/>
      <c r="BZ24" s="120" t="str">
        <f t="shared" ca="1" si="29"/>
        <v xml:space="preserve">- </v>
      </c>
      <c r="CA24" s="121"/>
      <c r="CB24" s="120" t="str">
        <f t="shared" ca="1" si="30"/>
        <v xml:space="preserve">- </v>
      </c>
      <c r="CE24" s="116">
        <f t="shared" ca="1" si="31"/>
        <v>46069</v>
      </c>
      <c r="CF24" s="117"/>
      <c r="CG24" s="118"/>
      <c r="CH24" s="119"/>
      <c r="CI24" s="120" t="str">
        <f t="shared" ca="1" si="32"/>
        <v xml:space="preserve">- </v>
      </c>
      <c r="CJ24" s="121"/>
      <c r="CK24" s="120" t="str">
        <f t="shared" ca="1" si="33"/>
        <v xml:space="preserve">- </v>
      </c>
      <c r="CL24" s="102"/>
      <c r="CM24" s="102"/>
      <c r="CN24" s="116">
        <f t="shared" ca="1" si="11"/>
        <v>46069</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46070</v>
      </c>
      <c r="C25" s="59" t="str">
        <f t="shared" ca="1" si="12"/>
        <v>-</v>
      </c>
      <c r="D25" s="60" t="str">
        <f t="shared" ca="1" si="0"/>
        <v>-</v>
      </c>
      <c r="E25" s="61" t="str">
        <f t="shared" ca="1" si="0"/>
        <v>-</v>
      </c>
      <c r="F25" s="62" t="str">
        <f t="shared" ca="1" si="37"/>
        <v>-</v>
      </c>
      <c r="G25" s="62" t="str">
        <f t="shared" ca="1" si="1"/>
        <v>-</v>
      </c>
      <c r="H25" s="63" t="str">
        <f t="shared" ca="1" si="38"/>
        <v>-</v>
      </c>
      <c r="K25" s="78">
        <f t="shared" ca="1" si="2"/>
        <v>46070</v>
      </c>
      <c r="L25" s="88"/>
      <c r="M25" s="89"/>
      <c r="N25" s="89"/>
      <c r="O25" s="90" t="str">
        <f t="shared" ca="1" si="13"/>
        <v>-</v>
      </c>
      <c r="P25" s="88"/>
      <c r="Q25" s="91" t="str">
        <f t="shared" ca="1" si="3"/>
        <v>-</v>
      </c>
      <c r="T25" s="78">
        <f t="shared" ca="1" si="4"/>
        <v>46070</v>
      </c>
      <c r="U25" s="90" t="str">
        <f t="shared" ca="1" si="14"/>
        <v>-</v>
      </c>
      <c r="V25" s="141" t="str">
        <f t="shared" ca="1" si="5"/>
        <v>-</v>
      </c>
      <c r="W25" s="141" t="str">
        <f t="shared" ca="1" si="5"/>
        <v>-</v>
      </c>
      <c r="X25" s="90" t="str">
        <f t="shared" ca="1" si="15"/>
        <v>-</v>
      </c>
      <c r="Y25" s="90" t="str">
        <f t="shared" ca="1" si="6"/>
        <v>-</v>
      </c>
      <c r="Z25" s="91" t="str">
        <f t="shared" ca="1" si="7"/>
        <v>-</v>
      </c>
      <c r="AC25" s="122">
        <f t="shared" ca="1" si="16"/>
        <v>46070</v>
      </c>
      <c r="AD25" s="123"/>
      <c r="AE25" s="124"/>
      <c r="AF25" s="125"/>
      <c r="AG25" s="115" t="str">
        <f t="shared" ca="1" si="17"/>
        <v xml:space="preserve">- </v>
      </c>
      <c r="AH25" s="126"/>
      <c r="AI25" s="115" t="str">
        <f t="shared" ca="1" si="18"/>
        <v xml:space="preserve">- </v>
      </c>
      <c r="AJ25" s="102"/>
      <c r="AK25" s="102"/>
      <c r="AL25" s="122">
        <f t="shared" ca="1" si="8"/>
        <v>46070</v>
      </c>
      <c r="AM25" s="123"/>
      <c r="AN25" s="124"/>
      <c r="AO25" s="125"/>
      <c r="AP25" s="115" t="str">
        <f t="shared" ca="1" si="19"/>
        <v xml:space="preserve">- </v>
      </c>
      <c r="AQ25" s="126"/>
      <c r="AR25" s="115" t="str">
        <f t="shared" ca="1" si="20"/>
        <v xml:space="preserve">- </v>
      </c>
      <c r="AU25" s="122">
        <f t="shared" ca="1" si="21"/>
        <v>46070</v>
      </c>
      <c r="AV25" s="123"/>
      <c r="AW25" s="124"/>
      <c r="AX25" s="125"/>
      <c r="AY25" s="115" t="str">
        <f t="shared" ca="1" si="22"/>
        <v xml:space="preserve">- </v>
      </c>
      <c r="AZ25" s="126"/>
      <c r="BA25" s="115" t="str">
        <f t="shared" ca="1" si="23"/>
        <v xml:space="preserve">- </v>
      </c>
      <c r="BB25" s="102"/>
      <c r="BC25" s="102"/>
      <c r="BD25" s="122">
        <f t="shared" ca="1" si="9"/>
        <v>46070</v>
      </c>
      <c r="BE25" s="123"/>
      <c r="BF25" s="124"/>
      <c r="BG25" s="125"/>
      <c r="BH25" s="115" t="str">
        <f t="shared" ca="1" si="24"/>
        <v xml:space="preserve">- </v>
      </c>
      <c r="BI25" s="126"/>
      <c r="BJ25" s="115" t="str">
        <f t="shared" ca="1" si="25"/>
        <v xml:space="preserve">- </v>
      </c>
      <c r="BM25" s="122">
        <f t="shared" ca="1" si="26"/>
        <v>46070</v>
      </c>
      <c r="BN25" s="123"/>
      <c r="BO25" s="124"/>
      <c r="BP25" s="125"/>
      <c r="BQ25" s="115" t="str">
        <f t="shared" ca="1" si="27"/>
        <v xml:space="preserve">- </v>
      </c>
      <c r="BR25" s="126"/>
      <c r="BS25" s="115" t="str">
        <f t="shared" ca="1" si="28"/>
        <v xml:space="preserve">- </v>
      </c>
      <c r="BT25" s="102"/>
      <c r="BU25" s="102"/>
      <c r="BV25" s="122">
        <f t="shared" ca="1" si="10"/>
        <v>46070</v>
      </c>
      <c r="BW25" s="123"/>
      <c r="BX25" s="124"/>
      <c r="BY25" s="125"/>
      <c r="BZ25" s="115" t="str">
        <f t="shared" ca="1" si="29"/>
        <v xml:space="preserve">- </v>
      </c>
      <c r="CA25" s="126"/>
      <c r="CB25" s="115" t="str">
        <f t="shared" ca="1" si="30"/>
        <v xml:space="preserve">- </v>
      </c>
      <c r="CE25" s="122">
        <f t="shared" ca="1" si="31"/>
        <v>46070</v>
      </c>
      <c r="CF25" s="123"/>
      <c r="CG25" s="124"/>
      <c r="CH25" s="125"/>
      <c r="CI25" s="115" t="str">
        <f t="shared" ca="1" si="32"/>
        <v xml:space="preserve">- </v>
      </c>
      <c r="CJ25" s="126"/>
      <c r="CK25" s="115" t="str">
        <f t="shared" ca="1" si="33"/>
        <v xml:space="preserve">- </v>
      </c>
      <c r="CL25" s="102"/>
      <c r="CM25" s="102"/>
      <c r="CN25" s="122">
        <f t="shared" ca="1" si="11"/>
        <v>46070</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46071</v>
      </c>
      <c r="C26" s="59" t="str">
        <f t="shared" ca="1" si="12"/>
        <v>-</v>
      </c>
      <c r="D26" s="60" t="str">
        <f t="shared" ca="1" si="0"/>
        <v>-</v>
      </c>
      <c r="E26" s="61" t="str">
        <f t="shared" ca="1" si="0"/>
        <v>-</v>
      </c>
      <c r="F26" s="62" t="str">
        <f t="shared" ca="1" si="37"/>
        <v>-</v>
      </c>
      <c r="G26" s="62" t="str">
        <f t="shared" ca="1" si="1"/>
        <v>-</v>
      </c>
      <c r="H26" s="63" t="str">
        <f t="shared" ca="1" si="38"/>
        <v>-</v>
      </c>
      <c r="K26" s="77">
        <f t="shared" ca="1" si="2"/>
        <v>46071</v>
      </c>
      <c r="L26" s="84"/>
      <c r="M26" s="85"/>
      <c r="N26" s="85"/>
      <c r="O26" s="86" t="str">
        <f t="shared" ca="1" si="13"/>
        <v>-</v>
      </c>
      <c r="P26" s="84"/>
      <c r="Q26" s="87" t="str">
        <f t="shared" ca="1" si="3"/>
        <v>-</v>
      </c>
      <c r="T26" s="77">
        <f t="shared" ca="1" si="4"/>
        <v>46071</v>
      </c>
      <c r="U26" s="86" t="str">
        <f t="shared" ca="1" si="14"/>
        <v>-</v>
      </c>
      <c r="V26" s="140" t="str">
        <f t="shared" ca="1" si="5"/>
        <v>-</v>
      </c>
      <c r="W26" s="140" t="str">
        <f t="shared" ca="1" si="5"/>
        <v>-</v>
      </c>
      <c r="X26" s="86" t="str">
        <f t="shared" ca="1" si="15"/>
        <v>-</v>
      </c>
      <c r="Y26" s="86" t="str">
        <f t="shared" ca="1" si="6"/>
        <v>-</v>
      </c>
      <c r="Z26" s="87" t="str">
        <f t="shared" ca="1" si="7"/>
        <v>-</v>
      </c>
      <c r="AC26" s="116">
        <f t="shared" ca="1" si="16"/>
        <v>46071</v>
      </c>
      <c r="AD26" s="117"/>
      <c r="AE26" s="118"/>
      <c r="AF26" s="119"/>
      <c r="AG26" s="120" t="str">
        <f t="shared" ca="1" si="17"/>
        <v xml:space="preserve">- </v>
      </c>
      <c r="AH26" s="121"/>
      <c r="AI26" s="120" t="str">
        <f t="shared" ca="1" si="18"/>
        <v xml:space="preserve">- </v>
      </c>
      <c r="AJ26" s="102"/>
      <c r="AK26" s="102"/>
      <c r="AL26" s="116">
        <f t="shared" ca="1" si="8"/>
        <v>46071</v>
      </c>
      <c r="AM26" s="117"/>
      <c r="AN26" s="118"/>
      <c r="AO26" s="119"/>
      <c r="AP26" s="120" t="str">
        <f t="shared" ca="1" si="19"/>
        <v xml:space="preserve">- </v>
      </c>
      <c r="AQ26" s="121"/>
      <c r="AR26" s="120" t="str">
        <f t="shared" ca="1" si="20"/>
        <v xml:space="preserve">- </v>
      </c>
      <c r="AU26" s="116">
        <f t="shared" ca="1" si="21"/>
        <v>46071</v>
      </c>
      <c r="AV26" s="117"/>
      <c r="AW26" s="118"/>
      <c r="AX26" s="119"/>
      <c r="AY26" s="120" t="str">
        <f t="shared" ca="1" si="22"/>
        <v xml:space="preserve">- </v>
      </c>
      <c r="AZ26" s="121"/>
      <c r="BA26" s="120" t="str">
        <f t="shared" ca="1" si="23"/>
        <v xml:space="preserve">- </v>
      </c>
      <c r="BB26" s="102"/>
      <c r="BC26" s="102"/>
      <c r="BD26" s="116">
        <f t="shared" ca="1" si="9"/>
        <v>46071</v>
      </c>
      <c r="BE26" s="117"/>
      <c r="BF26" s="118"/>
      <c r="BG26" s="119"/>
      <c r="BH26" s="120" t="str">
        <f t="shared" ca="1" si="24"/>
        <v xml:space="preserve">- </v>
      </c>
      <c r="BI26" s="121"/>
      <c r="BJ26" s="120" t="str">
        <f t="shared" ca="1" si="25"/>
        <v xml:space="preserve">- </v>
      </c>
      <c r="BM26" s="116">
        <f t="shared" ca="1" si="26"/>
        <v>46071</v>
      </c>
      <c r="BN26" s="117"/>
      <c r="BO26" s="118"/>
      <c r="BP26" s="119"/>
      <c r="BQ26" s="120" t="str">
        <f t="shared" ca="1" si="27"/>
        <v xml:space="preserve">- </v>
      </c>
      <c r="BR26" s="121"/>
      <c r="BS26" s="120" t="str">
        <f t="shared" ca="1" si="28"/>
        <v xml:space="preserve">- </v>
      </c>
      <c r="BT26" s="102"/>
      <c r="BU26" s="102"/>
      <c r="BV26" s="116">
        <f t="shared" ca="1" si="10"/>
        <v>46071</v>
      </c>
      <c r="BW26" s="117"/>
      <c r="BX26" s="118"/>
      <c r="BY26" s="119"/>
      <c r="BZ26" s="120" t="str">
        <f t="shared" ca="1" si="29"/>
        <v xml:space="preserve">- </v>
      </c>
      <c r="CA26" s="121"/>
      <c r="CB26" s="120" t="str">
        <f t="shared" ca="1" si="30"/>
        <v xml:space="preserve">- </v>
      </c>
      <c r="CE26" s="116">
        <f t="shared" ca="1" si="31"/>
        <v>46071</v>
      </c>
      <c r="CF26" s="117"/>
      <c r="CG26" s="118"/>
      <c r="CH26" s="119"/>
      <c r="CI26" s="120" t="str">
        <f t="shared" ca="1" si="32"/>
        <v xml:space="preserve">- </v>
      </c>
      <c r="CJ26" s="121"/>
      <c r="CK26" s="120" t="str">
        <f t="shared" ca="1" si="33"/>
        <v xml:space="preserve">- </v>
      </c>
      <c r="CL26" s="102"/>
      <c r="CM26" s="102"/>
      <c r="CN26" s="116">
        <f t="shared" ca="1" si="11"/>
        <v>46071</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46072</v>
      </c>
      <c r="C27" s="59" t="str">
        <f t="shared" ca="1" si="12"/>
        <v>-</v>
      </c>
      <c r="D27" s="60" t="str">
        <f t="shared" ca="1" si="0"/>
        <v>-</v>
      </c>
      <c r="E27" s="61" t="str">
        <f t="shared" ca="1" si="0"/>
        <v>-</v>
      </c>
      <c r="F27" s="62" t="str">
        <f t="shared" ca="1" si="37"/>
        <v>-</v>
      </c>
      <c r="G27" s="62" t="str">
        <f t="shared" ca="1" si="1"/>
        <v>-</v>
      </c>
      <c r="H27" s="63" t="str">
        <f t="shared" ca="1" si="38"/>
        <v>-</v>
      </c>
      <c r="K27" s="78">
        <f t="shared" ca="1" si="2"/>
        <v>46072</v>
      </c>
      <c r="L27" s="88"/>
      <c r="M27" s="89"/>
      <c r="N27" s="89"/>
      <c r="O27" s="90" t="str">
        <f t="shared" ca="1" si="13"/>
        <v>-</v>
      </c>
      <c r="P27" s="88"/>
      <c r="Q27" s="91" t="str">
        <f t="shared" ca="1" si="3"/>
        <v>-</v>
      </c>
      <c r="T27" s="78">
        <f t="shared" ca="1" si="4"/>
        <v>46072</v>
      </c>
      <c r="U27" s="90" t="str">
        <f t="shared" ca="1" si="14"/>
        <v>-</v>
      </c>
      <c r="V27" s="141" t="str">
        <f t="shared" ca="1" si="5"/>
        <v>-</v>
      </c>
      <c r="W27" s="141" t="str">
        <f t="shared" ca="1" si="5"/>
        <v>-</v>
      </c>
      <c r="X27" s="90" t="str">
        <f t="shared" ca="1" si="15"/>
        <v>-</v>
      </c>
      <c r="Y27" s="90" t="str">
        <f t="shared" ca="1" si="6"/>
        <v>-</v>
      </c>
      <c r="Z27" s="91" t="str">
        <f t="shared" ca="1" si="7"/>
        <v>-</v>
      </c>
      <c r="AC27" s="122">
        <f t="shared" ca="1" si="16"/>
        <v>46072</v>
      </c>
      <c r="AD27" s="123"/>
      <c r="AE27" s="124"/>
      <c r="AF27" s="125"/>
      <c r="AG27" s="115" t="str">
        <f t="shared" ca="1" si="17"/>
        <v xml:space="preserve">- </v>
      </c>
      <c r="AH27" s="126"/>
      <c r="AI27" s="115" t="str">
        <f t="shared" ca="1" si="18"/>
        <v xml:space="preserve">- </v>
      </c>
      <c r="AJ27" s="102"/>
      <c r="AK27" s="102"/>
      <c r="AL27" s="122">
        <f t="shared" ca="1" si="8"/>
        <v>46072</v>
      </c>
      <c r="AM27" s="123"/>
      <c r="AN27" s="124"/>
      <c r="AO27" s="125"/>
      <c r="AP27" s="115" t="str">
        <f t="shared" ca="1" si="19"/>
        <v xml:space="preserve">- </v>
      </c>
      <c r="AQ27" s="126"/>
      <c r="AR27" s="115" t="str">
        <f t="shared" ca="1" si="20"/>
        <v xml:space="preserve">- </v>
      </c>
      <c r="AU27" s="122">
        <f t="shared" ca="1" si="21"/>
        <v>46072</v>
      </c>
      <c r="AV27" s="123"/>
      <c r="AW27" s="124"/>
      <c r="AX27" s="125"/>
      <c r="AY27" s="115" t="str">
        <f t="shared" ca="1" si="22"/>
        <v xml:space="preserve">- </v>
      </c>
      <c r="AZ27" s="126"/>
      <c r="BA27" s="115" t="str">
        <f t="shared" ca="1" si="23"/>
        <v xml:space="preserve">- </v>
      </c>
      <c r="BB27" s="102"/>
      <c r="BC27" s="102"/>
      <c r="BD27" s="122">
        <f t="shared" ca="1" si="9"/>
        <v>46072</v>
      </c>
      <c r="BE27" s="123"/>
      <c r="BF27" s="124"/>
      <c r="BG27" s="125"/>
      <c r="BH27" s="115" t="str">
        <f t="shared" ca="1" si="24"/>
        <v xml:space="preserve">- </v>
      </c>
      <c r="BI27" s="126"/>
      <c r="BJ27" s="115" t="str">
        <f t="shared" ca="1" si="25"/>
        <v xml:space="preserve">- </v>
      </c>
      <c r="BM27" s="122">
        <f t="shared" ca="1" si="26"/>
        <v>46072</v>
      </c>
      <c r="BN27" s="123"/>
      <c r="BO27" s="124"/>
      <c r="BP27" s="125"/>
      <c r="BQ27" s="115" t="str">
        <f t="shared" ca="1" si="27"/>
        <v xml:space="preserve">- </v>
      </c>
      <c r="BR27" s="126"/>
      <c r="BS27" s="115" t="str">
        <f t="shared" ca="1" si="28"/>
        <v xml:space="preserve">- </v>
      </c>
      <c r="BT27" s="102"/>
      <c r="BU27" s="102"/>
      <c r="BV27" s="122">
        <f t="shared" ca="1" si="10"/>
        <v>46072</v>
      </c>
      <c r="BW27" s="123"/>
      <c r="BX27" s="124"/>
      <c r="BY27" s="125"/>
      <c r="BZ27" s="115" t="str">
        <f t="shared" ca="1" si="29"/>
        <v xml:space="preserve">- </v>
      </c>
      <c r="CA27" s="126"/>
      <c r="CB27" s="115" t="str">
        <f t="shared" ca="1" si="30"/>
        <v xml:space="preserve">- </v>
      </c>
      <c r="CE27" s="122">
        <f t="shared" ca="1" si="31"/>
        <v>46072</v>
      </c>
      <c r="CF27" s="123"/>
      <c r="CG27" s="124"/>
      <c r="CH27" s="125"/>
      <c r="CI27" s="115" t="str">
        <f t="shared" ca="1" si="32"/>
        <v xml:space="preserve">- </v>
      </c>
      <c r="CJ27" s="126"/>
      <c r="CK27" s="115" t="str">
        <f t="shared" ca="1" si="33"/>
        <v xml:space="preserve">- </v>
      </c>
      <c r="CL27" s="102"/>
      <c r="CM27" s="102"/>
      <c r="CN27" s="122">
        <f t="shared" ca="1" si="11"/>
        <v>46072</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46073</v>
      </c>
      <c r="C28" s="59" t="str">
        <f t="shared" ca="1" si="12"/>
        <v>-</v>
      </c>
      <c r="D28" s="60" t="str">
        <f t="shared" ca="1" si="0"/>
        <v>-</v>
      </c>
      <c r="E28" s="61" t="str">
        <f t="shared" ca="1" si="0"/>
        <v>-</v>
      </c>
      <c r="F28" s="62" t="str">
        <f t="shared" ca="1" si="37"/>
        <v>-</v>
      </c>
      <c r="G28" s="62" t="str">
        <f t="shared" ca="1" si="1"/>
        <v>-</v>
      </c>
      <c r="H28" s="63" t="str">
        <f t="shared" ca="1" si="38"/>
        <v>-</v>
      </c>
      <c r="K28" s="77">
        <f t="shared" ca="1" si="2"/>
        <v>46073</v>
      </c>
      <c r="L28" s="84"/>
      <c r="M28" s="85"/>
      <c r="N28" s="85"/>
      <c r="O28" s="86" t="str">
        <f t="shared" ca="1" si="13"/>
        <v>-</v>
      </c>
      <c r="P28" s="84"/>
      <c r="Q28" s="87" t="str">
        <f t="shared" ca="1" si="3"/>
        <v>-</v>
      </c>
      <c r="T28" s="77">
        <f t="shared" ca="1" si="4"/>
        <v>46073</v>
      </c>
      <c r="U28" s="86" t="str">
        <f t="shared" ca="1" si="14"/>
        <v>-</v>
      </c>
      <c r="V28" s="140" t="str">
        <f t="shared" ca="1" si="5"/>
        <v>-</v>
      </c>
      <c r="W28" s="140" t="str">
        <f t="shared" ca="1" si="5"/>
        <v>-</v>
      </c>
      <c r="X28" s="86" t="str">
        <f t="shared" ca="1" si="15"/>
        <v>-</v>
      </c>
      <c r="Y28" s="86" t="str">
        <f t="shared" ca="1" si="6"/>
        <v>-</v>
      </c>
      <c r="Z28" s="87" t="str">
        <f t="shared" ca="1" si="7"/>
        <v>-</v>
      </c>
      <c r="AC28" s="116">
        <f t="shared" ca="1" si="16"/>
        <v>46073</v>
      </c>
      <c r="AD28" s="117"/>
      <c r="AE28" s="118"/>
      <c r="AF28" s="119"/>
      <c r="AG28" s="120" t="str">
        <f t="shared" ca="1" si="17"/>
        <v xml:space="preserve">- </v>
      </c>
      <c r="AH28" s="121"/>
      <c r="AI28" s="120" t="str">
        <f t="shared" ca="1" si="18"/>
        <v xml:space="preserve">- </v>
      </c>
      <c r="AJ28" s="102"/>
      <c r="AK28" s="102"/>
      <c r="AL28" s="116">
        <f t="shared" ca="1" si="8"/>
        <v>46073</v>
      </c>
      <c r="AM28" s="117"/>
      <c r="AN28" s="118"/>
      <c r="AO28" s="119"/>
      <c r="AP28" s="120" t="str">
        <f t="shared" ca="1" si="19"/>
        <v xml:space="preserve">- </v>
      </c>
      <c r="AQ28" s="121"/>
      <c r="AR28" s="120" t="str">
        <f t="shared" ca="1" si="20"/>
        <v xml:space="preserve">- </v>
      </c>
      <c r="AU28" s="116">
        <f t="shared" ca="1" si="21"/>
        <v>46073</v>
      </c>
      <c r="AV28" s="117"/>
      <c r="AW28" s="118"/>
      <c r="AX28" s="119"/>
      <c r="AY28" s="120" t="str">
        <f t="shared" ca="1" si="22"/>
        <v xml:space="preserve">- </v>
      </c>
      <c r="AZ28" s="121"/>
      <c r="BA28" s="120" t="str">
        <f t="shared" ca="1" si="23"/>
        <v xml:space="preserve">- </v>
      </c>
      <c r="BB28" s="102"/>
      <c r="BC28" s="102"/>
      <c r="BD28" s="116">
        <f t="shared" ca="1" si="9"/>
        <v>46073</v>
      </c>
      <c r="BE28" s="117"/>
      <c r="BF28" s="118"/>
      <c r="BG28" s="119"/>
      <c r="BH28" s="120" t="str">
        <f t="shared" ca="1" si="24"/>
        <v xml:space="preserve">- </v>
      </c>
      <c r="BI28" s="121"/>
      <c r="BJ28" s="120" t="str">
        <f t="shared" ca="1" si="25"/>
        <v xml:space="preserve">- </v>
      </c>
      <c r="BM28" s="116">
        <f t="shared" ca="1" si="26"/>
        <v>46073</v>
      </c>
      <c r="BN28" s="117"/>
      <c r="BO28" s="118"/>
      <c r="BP28" s="119"/>
      <c r="BQ28" s="120" t="str">
        <f t="shared" ca="1" si="27"/>
        <v xml:space="preserve">- </v>
      </c>
      <c r="BR28" s="121"/>
      <c r="BS28" s="120" t="str">
        <f t="shared" ca="1" si="28"/>
        <v xml:space="preserve">- </v>
      </c>
      <c r="BT28" s="102"/>
      <c r="BU28" s="102"/>
      <c r="BV28" s="116">
        <f t="shared" ca="1" si="10"/>
        <v>46073</v>
      </c>
      <c r="BW28" s="117"/>
      <c r="BX28" s="118"/>
      <c r="BY28" s="119"/>
      <c r="BZ28" s="120" t="str">
        <f t="shared" ca="1" si="29"/>
        <v xml:space="preserve">- </v>
      </c>
      <c r="CA28" s="121"/>
      <c r="CB28" s="120" t="str">
        <f t="shared" ca="1" si="30"/>
        <v xml:space="preserve">- </v>
      </c>
      <c r="CE28" s="116">
        <f t="shared" ca="1" si="31"/>
        <v>46073</v>
      </c>
      <c r="CF28" s="117"/>
      <c r="CG28" s="118"/>
      <c r="CH28" s="119"/>
      <c r="CI28" s="120" t="str">
        <f t="shared" ca="1" si="32"/>
        <v xml:space="preserve">- </v>
      </c>
      <c r="CJ28" s="121"/>
      <c r="CK28" s="120" t="str">
        <f t="shared" ca="1" si="33"/>
        <v xml:space="preserve">- </v>
      </c>
      <c r="CL28" s="102"/>
      <c r="CM28" s="102"/>
      <c r="CN28" s="116">
        <f t="shared" ca="1" si="11"/>
        <v>46073</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46074</v>
      </c>
      <c r="C29" s="59" t="str">
        <f t="shared" ca="1" si="12"/>
        <v>-</v>
      </c>
      <c r="D29" s="60" t="str">
        <f t="shared" ca="1" si="0"/>
        <v>-</v>
      </c>
      <c r="E29" s="61" t="str">
        <f t="shared" ca="1" si="0"/>
        <v>-</v>
      </c>
      <c r="F29" s="62" t="str">
        <f t="shared" ca="1" si="37"/>
        <v>-</v>
      </c>
      <c r="G29" s="62" t="str">
        <f t="shared" ca="1" si="1"/>
        <v>-</v>
      </c>
      <c r="H29" s="63" t="str">
        <f t="shared" ca="1" si="38"/>
        <v>-</v>
      </c>
      <c r="K29" s="78">
        <f t="shared" ca="1" si="2"/>
        <v>46074</v>
      </c>
      <c r="L29" s="88"/>
      <c r="M29" s="89"/>
      <c r="N29" s="89"/>
      <c r="O29" s="90" t="str">
        <f t="shared" ca="1" si="13"/>
        <v>-</v>
      </c>
      <c r="P29" s="88"/>
      <c r="Q29" s="91" t="str">
        <f t="shared" ca="1" si="3"/>
        <v>-</v>
      </c>
      <c r="T29" s="78">
        <f t="shared" ca="1" si="4"/>
        <v>46074</v>
      </c>
      <c r="U29" s="90" t="str">
        <f t="shared" ca="1" si="14"/>
        <v>-</v>
      </c>
      <c r="V29" s="141" t="str">
        <f t="shared" ca="1" si="5"/>
        <v>-</v>
      </c>
      <c r="W29" s="141" t="str">
        <f t="shared" ca="1" si="5"/>
        <v>-</v>
      </c>
      <c r="X29" s="90" t="str">
        <f t="shared" ca="1" si="15"/>
        <v>-</v>
      </c>
      <c r="Y29" s="90" t="str">
        <f t="shared" ca="1" si="6"/>
        <v>-</v>
      </c>
      <c r="Z29" s="91" t="str">
        <f t="shared" ca="1" si="7"/>
        <v>-</v>
      </c>
      <c r="AC29" s="122">
        <f t="shared" ca="1" si="16"/>
        <v>46074</v>
      </c>
      <c r="AD29" s="123"/>
      <c r="AE29" s="124"/>
      <c r="AF29" s="125"/>
      <c r="AG29" s="115" t="str">
        <f t="shared" ca="1" si="17"/>
        <v xml:space="preserve">- </v>
      </c>
      <c r="AH29" s="126"/>
      <c r="AI29" s="115" t="str">
        <f t="shared" ca="1" si="18"/>
        <v xml:space="preserve">- </v>
      </c>
      <c r="AJ29" s="102"/>
      <c r="AK29" s="102"/>
      <c r="AL29" s="122">
        <f t="shared" ca="1" si="8"/>
        <v>46074</v>
      </c>
      <c r="AM29" s="123"/>
      <c r="AN29" s="124"/>
      <c r="AO29" s="125"/>
      <c r="AP29" s="115" t="str">
        <f t="shared" ca="1" si="19"/>
        <v xml:space="preserve">- </v>
      </c>
      <c r="AQ29" s="126"/>
      <c r="AR29" s="115" t="str">
        <f t="shared" ca="1" si="20"/>
        <v xml:space="preserve">- </v>
      </c>
      <c r="AU29" s="122">
        <f t="shared" ca="1" si="21"/>
        <v>46074</v>
      </c>
      <c r="AV29" s="123"/>
      <c r="AW29" s="124"/>
      <c r="AX29" s="125"/>
      <c r="AY29" s="115" t="str">
        <f t="shared" ca="1" si="22"/>
        <v xml:space="preserve">- </v>
      </c>
      <c r="AZ29" s="126"/>
      <c r="BA29" s="115" t="str">
        <f t="shared" ca="1" si="23"/>
        <v xml:space="preserve">- </v>
      </c>
      <c r="BB29" s="102"/>
      <c r="BC29" s="102"/>
      <c r="BD29" s="122">
        <f t="shared" ca="1" si="9"/>
        <v>46074</v>
      </c>
      <c r="BE29" s="123"/>
      <c r="BF29" s="124"/>
      <c r="BG29" s="125"/>
      <c r="BH29" s="115" t="str">
        <f t="shared" ca="1" si="24"/>
        <v xml:space="preserve">- </v>
      </c>
      <c r="BI29" s="126"/>
      <c r="BJ29" s="115" t="str">
        <f t="shared" ca="1" si="25"/>
        <v xml:space="preserve">- </v>
      </c>
      <c r="BM29" s="122">
        <f t="shared" ca="1" si="26"/>
        <v>46074</v>
      </c>
      <c r="BN29" s="123"/>
      <c r="BO29" s="124"/>
      <c r="BP29" s="125"/>
      <c r="BQ29" s="115" t="str">
        <f t="shared" ca="1" si="27"/>
        <v xml:space="preserve">- </v>
      </c>
      <c r="BR29" s="126"/>
      <c r="BS29" s="115" t="str">
        <f t="shared" ca="1" si="28"/>
        <v xml:space="preserve">- </v>
      </c>
      <c r="BT29" s="102"/>
      <c r="BU29" s="102"/>
      <c r="BV29" s="122">
        <f t="shared" ca="1" si="10"/>
        <v>46074</v>
      </c>
      <c r="BW29" s="123"/>
      <c r="BX29" s="124"/>
      <c r="BY29" s="125"/>
      <c r="BZ29" s="115" t="str">
        <f t="shared" ca="1" si="29"/>
        <v xml:space="preserve">- </v>
      </c>
      <c r="CA29" s="126"/>
      <c r="CB29" s="115" t="str">
        <f t="shared" ca="1" si="30"/>
        <v xml:space="preserve">- </v>
      </c>
      <c r="CE29" s="122">
        <f t="shared" ca="1" si="31"/>
        <v>46074</v>
      </c>
      <c r="CF29" s="123"/>
      <c r="CG29" s="124"/>
      <c r="CH29" s="125"/>
      <c r="CI29" s="115" t="str">
        <f t="shared" ca="1" si="32"/>
        <v xml:space="preserve">- </v>
      </c>
      <c r="CJ29" s="126"/>
      <c r="CK29" s="115" t="str">
        <f t="shared" ca="1" si="33"/>
        <v xml:space="preserve">- </v>
      </c>
      <c r="CL29" s="102"/>
      <c r="CM29" s="102"/>
      <c r="CN29" s="122">
        <f t="shared" ca="1" si="11"/>
        <v>46074</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46075</v>
      </c>
      <c r="C30" s="59" t="str">
        <f t="shared" ca="1" si="12"/>
        <v>-</v>
      </c>
      <c r="D30" s="60" t="str">
        <f t="shared" ca="1" si="0"/>
        <v>-</v>
      </c>
      <c r="E30" s="61" t="str">
        <f t="shared" ca="1" si="0"/>
        <v>-</v>
      </c>
      <c r="F30" s="62" t="str">
        <f t="shared" ca="1" si="37"/>
        <v>-</v>
      </c>
      <c r="G30" s="62" t="str">
        <f t="shared" ca="1" si="1"/>
        <v>-</v>
      </c>
      <c r="H30" s="63" t="str">
        <f t="shared" ca="1" si="38"/>
        <v>-</v>
      </c>
      <c r="K30" s="77">
        <f t="shared" ca="1" si="2"/>
        <v>46075</v>
      </c>
      <c r="L30" s="84"/>
      <c r="M30" s="85"/>
      <c r="N30" s="85"/>
      <c r="O30" s="86" t="str">
        <f t="shared" ca="1" si="13"/>
        <v>-</v>
      </c>
      <c r="P30" s="84"/>
      <c r="Q30" s="87" t="str">
        <f t="shared" ca="1" si="3"/>
        <v>-</v>
      </c>
      <c r="T30" s="77">
        <f t="shared" ca="1" si="4"/>
        <v>46075</v>
      </c>
      <c r="U30" s="86" t="str">
        <f t="shared" ca="1" si="14"/>
        <v>-</v>
      </c>
      <c r="V30" s="140" t="str">
        <f t="shared" ca="1" si="5"/>
        <v>-</v>
      </c>
      <c r="W30" s="140" t="str">
        <f t="shared" ca="1" si="5"/>
        <v>-</v>
      </c>
      <c r="X30" s="86" t="str">
        <f t="shared" ca="1" si="15"/>
        <v>-</v>
      </c>
      <c r="Y30" s="86" t="str">
        <f t="shared" ca="1" si="6"/>
        <v>-</v>
      </c>
      <c r="Z30" s="87" t="str">
        <f t="shared" ca="1" si="7"/>
        <v>-</v>
      </c>
      <c r="AC30" s="116">
        <f t="shared" ca="1" si="16"/>
        <v>46075</v>
      </c>
      <c r="AD30" s="117"/>
      <c r="AE30" s="118"/>
      <c r="AF30" s="119"/>
      <c r="AG30" s="120" t="str">
        <f t="shared" ca="1" si="17"/>
        <v xml:space="preserve">- </v>
      </c>
      <c r="AH30" s="121"/>
      <c r="AI30" s="120" t="str">
        <f t="shared" ca="1" si="18"/>
        <v xml:space="preserve">- </v>
      </c>
      <c r="AJ30" s="102"/>
      <c r="AK30" s="102"/>
      <c r="AL30" s="116">
        <f t="shared" ca="1" si="8"/>
        <v>46075</v>
      </c>
      <c r="AM30" s="117"/>
      <c r="AN30" s="118"/>
      <c r="AO30" s="119"/>
      <c r="AP30" s="120" t="str">
        <f t="shared" ca="1" si="19"/>
        <v xml:space="preserve">- </v>
      </c>
      <c r="AQ30" s="121"/>
      <c r="AR30" s="120" t="str">
        <f t="shared" ca="1" si="20"/>
        <v xml:space="preserve">- </v>
      </c>
      <c r="AU30" s="116">
        <f t="shared" ca="1" si="21"/>
        <v>46075</v>
      </c>
      <c r="AV30" s="117"/>
      <c r="AW30" s="118"/>
      <c r="AX30" s="119"/>
      <c r="AY30" s="120" t="str">
        <f t="shared" ca="1" si="22"/>
        <v xml:space="preserve">- </v>
      </c>
      <c r="AZ30" s="121"/>
      <c r="BA30" s="120" t="str">
        <f t="shared" ca="1" si="23"/>
        <v xml:space="preserve">- </v>
      </c>
      <c r="BB30" s="102"/>
      <c r="BC30" s="102"/>
      <c r="BD30" s="116">
        <f t="shared" ca="1" si="9"/>
        <v>46075</v>
      </c>
      <c r="BE30" s="117"/>
      <c r="BF30" s="118"/>
      <c r="BG30" s="119"/>
      <c r="BH30" s="120" t="str">
        <f t="shared" ca="1" si="24"/>
        <v xml:space="preserve">- </v>
      </c>
      <c r="BI30" s="121"/>
      <c r="BJ30" s="120" t="str">
        <f t="shared" ca="1" si="25"/>
        <v xml:space="preserve">- </v>
      </c>
      <c r="BM30" s="116">
        <f t="shared" ca="1" si="26"/>
        <v>46075</v>
      </c>
      <c r="BN30" s="117"/>
      <c r="BO30" s="118"/>
      <c r="BP30" s="119"/>
      <c r="BQ30" s="120" t="str">
        <f t="shared" ca="1" si="27"/>
        <v xml:space="preserve">- </v>
      </c>
      <c r="BR30" s="121"/>
      <c r="BS30" s="120" t="str">
        <f t="shared" ca="1" si="28"/>
        <v xml:space="preserve">- </v>
      </c>
      <c r="BT30" s="102"/>
      <c r="BU30" s="102"/>
      <c r="BV30" s="116">
        <f t="shared" ca="1" si="10"/>
        <v>46075</v>
      </c>
      <c r="BW30" s="117"/>
      <c r="BX30" s="118"/>
      <c r="BY30" s="119"/>
      <c r="BZ30" s="120" t="str">
        <f t="shared" ca="1" si="29"/>
        <v xml:space="preserve">- </v>
      </c>
      <c r="CA30" s="121"/>
      <c r="CB30" s="120" t="str">
        <f t="shared" ca="1" si="30"/>
        <v xml:space="preserve">- </v>
      </c>
      <c r="CE30" s="116">
        <f t="shared" ca="1" si="31"/>
        <v>46075</v>
      </c>
      <c r="CF30" s="117"/>
      <c r="CG30" s="118"/>
      <c r="CH30" s="119"/>
      <c r="CI30" s="120" t="str">
        <f t="shared" ca="1" si="32"/>
        <v xml:space="preserve">- </v>
      </c>
      <c r="CJ30" s="121"/>
      <c r="CK30" s="120" t="str">
        <f t="shared" ca="1" si="33"/>
        <v xml:space="preserve">- </v>
      </c>
      <c r="CL30" s="102"/>
      <c r="CM30" s="102"/>
      <c r="CN30" s="116">
        <f t="shared" ca="1" si="11"/>
        <v>46075</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46076</v>
      </c>
      <c r="C31" s="59" t="str">
        <f t="shared" ca="1" si="12"/>
        <v>-</v>
      </c>
      <c r="D31" s="60" t="str">
        <f t="shared" ca="1" si="0"/>
        <v>-</v>
      </c>
      <c r="E31" s="61" t="str">
        <f t="shared" ca="1" si="0"/>
        <v>-</v>
      </c>
      <c r="F31" s="62" t="str">
        <f t="shared" ca="1" si="37"/>
        <v>-</v>
      </c>
      <c r="G31" s="62" t="str">
        <f t="shared" ca="1" si="1"/>
        <v>-</v>
      </c>
      <c r="H31" s="63" t="str">
        <f t="shared" ca="1" si="38"/>
        <v>-</v>
      </c>
      <c r="K31" s="78">
        <f t="shared" ca="1" si="2"/>
        <v>46076</v>
      </c>
      <c r="L31" s="88"/>
      <c r="M31" s="89"/>
      <c r="N31" s="89"/>
      <c r="O31" s="90" t="str">
        <f t="shared" ca="1" si="13"/>
        <v>-</v>
      </c>
      <c r="P31" s="88"/>
      <c r="Q31" s="91" t="str">
        <f t="shared" ca="1" si="3"/>
        <v>-</v>
      </c>
      <c r="T31" s="78">
        <f t="shared" ca="1" si="4"/>
        <v>46076</v>
      </c>
      <c r="U31" s="90" t="str">
        <f t="shared" ca="1" si="14"/>
        <v>-</v>
      </c>
      <c r="V31" s="141" t="str">
        <f t="shared" ca="1" si="5"/>
        <v>-</v>
      </c>
      <c r="W31" s="141" t="str">
        <f t="shared" ca="1" si="5"/>
        <v>-</v>
      </c>
      <c r="X31" s="90" t="str">
        <f t="shared" ca="1" si="15"/>
        <v>-</v>
      </c>
      <c r="Y31" s="90" t="str">
        <f t="shared" ca="1" si="6"/>
        <v>-</v>
      </c>
      <c r="Z31" s="91" t="str">
        <f t="shared" ca="1" si="7"/>
        <v>-</v>
      </c>
      <c r="AC31" s="122">
        <f t="shared" ca="1" si="16"/>
        <v>46076</v>
      </c>
      <c r="AD31" s="123"/>
      <c r="AE31" s="124"/>
      <c r="AF31" s="125"/>
      <c r="AG31" s="115" t="str">
        <f t="shared" ca="1" si="17"/>
        <v xml:space="preserve">- </v>
      </c>
      <c r="AH31" s="126"/>
      <c r="AI31" s="115" t="str">
        <f t="shared" ca="1" si="18"/>
        <v xml:space="preserve">- </v>
      </c>
      <c r="AJ31" s="102"/>
      <c r="AK31" s="102"/>
      <c r="AL31" s="122">
        <f t="shared" ca="1" si="8"/>
        <v>46076</v>
      </c>
      <c r="AM31" s="123"/>
      <c r="AN31" s="124"/>
      <c r="AO31" s="125"/>
      <c r="AP31" s="115" t="str">
        <f t="shared" ca="1" si="19"/>
        <v xml:space="preserve">- </v>
      </c>
      <c r="AQ31" s="126"/>
      <c r="AR31" s="115" t="str">
        <f t="shared" ca="1" si="20"/>
        <v xml:space="preserve">- </v>
      </c>
      <c r="AU31" s="122">
        <f t="shared" ca="1" si="21"/>
        <v>46076</v>
      </c>
      <c r="AV31" s="123"/>
      <c r="AW31" s="124"/>
      <c r="AX31" s="125"/>
      <c r="AY31" s="115" t="str">
        <f t="shared" ca="1" si="22"/>
        <v xml:space="preserve">- </v>
      </c>
      <c r="AZ31" s="126"/>
      <c r="BA31" s="115" t="str">
        <f t="shared" ca="1" si="23"/>
        <v xml:space="preserve">- </v>
      </c>
      <c r="BB31" s="102"/>
      <c r="BC31" s="102"/>
      <c r="BD31" s="122">
        <f t="shared" ca="1" si="9"/>
        <v>46076</v>
      </c>
      <c r="BE31" s="123"/>
      <c r="BF31" s="124"/>
      <c r="BG31" s="125"/>
      <c r="BH31" s="115" t="str">
        <f t="shared" ca="1" si="24"/>
        <v xml:space="preserve">- </v>
      </c>
      <c r="BI31" s="126"/>
      <c r="BJ31" s="115" t="str">
        <f t="shared" ca="1" si="25"/>
        <v xml:space="preserve">- </v>
      </c>
      <c r="BM31" s="122">
        <f t="shared" ca="1" si="26"/>
        <v>46076</v>
      </c>
      <c r="BN31" s="123"/>
      <c r="BO31" s="124"/>
      <c r="BP31" s="125"/>
      <c r="BQ31" s="115" t="str">
        <f t="shared" ca="1" si="27"/>
        <v xml:space="preserve">- </v>
      </c>
      <c r="BR31" s="126"/>
      <c r="BS31" s="115" t="str">
        <f t="shared" ca="1" si="28"/>
        <v xml:space="preserve">- </v>
      </c>
      <c r="BT31" s="102"/>
      <c r="BU31" s="102"/>
      <c r="BV31" s="122">
        <f t="shared" ca="1" si="10"/>
        <v>46076</v>
      </c>
      <c r="BW31" s="123"/>
      <c r="BX31" s="124"/>
      <c r="BY31" s="125"/>
      <c r="BZ31" s="115" t="str">
        <f t="shared" ca="1" si="29"/>
        <v xml:space="preserve">- </v>
      </c>
      <c r="CA31" s="126"/>
      <c r="CB31" s="115" t="str">
        <f t="shared" ca="1" si="30"/>
        <v xml:space="preserve">- </v>
      </c>
      <c r="CE31" s="122">
        <f t="shared" ca="1" si="31"/>
        <v>46076</v>
      </c>
      <c r="CF31" s="123"/>
      <c r="CG31" s="124"/>
      <c r="CH31" s="125"/>
      <c r="CI31" s="115" t="str">
        <f t="shared" ca="1" si="32"/>
        <v xml:space="preserve">- </v>
      </c>
      <c r="CJ31" s="126"/>
      <c r="CK31" s="115" t="str">
        <f t="shared" ca="1" si="33"/>
        <v xml:space="preserve">- </v>
      </c>
      <c r="CL31" s="102"/>
      <c r="CM31" s="102"/>
      <c r="CN31" s="122">
        <f t="shared" ca="1" si="11"/>
        <v>46076</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46077</v>
      </c>
      <c r="C32" s="59" t="str">
        <f t="shared" ca="1" si="12"/>
        <v>-</v>
      </c>
      <c r="D32" s="60" t="str">
        <f t="shared" ca="1" si="0"/>
        <v>-</v>
      </c>
      <c r="E32" s="61" t="str">
        <f t="shared" ca="1" si="0"/>
        <v>-</v>
      </c>
      <c r="F32" s="62" t="str">
        <f t="shared" ca="1" si="37"/>
        <v>-</v>
      </c>
      <c r="G32" s="62" t="str">
        <f t="shared" ca="1" si="1"/>
        <v>-</v>
      </c>
      <c r="H32" s="63" t="str">
        <f t="shared" ca="1" si="38"/>
        <v>-</v>
      </c>
      <c r="K32" s="77">
        <f t="shared" ca="1" si="2"/>
        <v>46077</v>
      </c>
      <c r="L32" s="84"/>
      <c r="M32" s="85"/>
      <c r="N32" s="85"/>
      <c r="O32" s="86" t="str">
        <f t="shared" ca="1" si="13"/>
        <v>-</v>
      </c>
      <c r="P32" s="84"/>
      <c r="Q32" s="87" t="str">
        <f t="shared" ca="1" si="3"/>
        <v>-</v>
      </c>
      <c r="T32" s="77">
        <f t="shared" ca="1" si="4"/>
        <v>46077</v>
      </c>
      <c r="U32" s="86" t="str">
        <f t="shared" ca="1" si="14"/>
        <v>-</v>
      </c>
      <c r="V32" s="140" t="str">
        <f t="shared" ca="1" si="5"/>
        <v>-</v>
      </c>
      <c r="W32" s="140" t="str">
        <f t="shared" ca="1" si="5"/>
        <v>-</v>
      </c>
      <c r="X32" s="86" t="str">
        <f t="shared" ca="1" si="15"/>
        <v>-</v>
      </c>
      <c r="Y32" s="86" t="str">
        <f t="shared" ca="1" si="6"/>
        <v>-</v>
      </c>
      <c r="Z32" s="87" t="str">
        <f t="shared" ca="1" si="7"/>
        <v>-</v>
      </c>
      <c r="AC32" s="116">
        <f t="shared" ca="1" si="16"/>
        <v>46077</v>
      </c>
      <c r="AD32" s="117"/>
      <c r="AE32" s="118"/>
      <c r="AF32" s="119"/>
      <c r="AG32" s="120" t="str">
        <f t="shared" ca="1" si="17"/>
        <v xml:space="preserve">- </v>
      </c>
      <c r="AH32" s="121"/>
      <c r="AI32" s="120" t="str">
        <f t="shared" ca="1" si="18"/>
        <v xml:space="preserve">- </v>
      </c>
      <c r="AJ32" s="102"/>
      <c r="AK32" s="102"/>
      <c r="AL32" s="116">
        <f t="shared" ca="1" si="8"/>
        <v>46077</v>
      </c>
      <c r="AM32" s="117"/>
      <c r="AN32" s="118"/>
      <c r="AO32" s="119"/>
      <c r="AP32" s="120" t="str">
        <f t="shared" ca="1" si="19"/>
        <v xml:space="preserve">- </v>
      </c>
      <c r="AQ32" s="121"/>
      <c r="AR32" s="120" t="str">
        <f t="shared" ca="1" si="20"/>
        <v xml:space="preserve">- </v>
      </c>
      <c r="AU32" s="116">
        <f t="shared" ca="1" si="21"/>
        <v>46077</v>
      </c>
      <c r="AV32" s="117"/>
      <c r="AW32" s="118"/>
      <c r="AX32" s="119"/>
      <c r="AY32" s="120" t="str">
        <f t="shared" ca="1" si="22"/>
        <v xml:space="preserve">- </v>
      </c>
      <c r="AZ32" s="121"/>
      <c r="BA32" s="120" t="str">
        <f t="shared" ca="1" si="23"/>
        <v xml:space="preserve">- </v>
      </c>
      <c r="BB32" s="102"/>
      <c r="BC32" s="102"/>
      <c r="BD32" s="116">
        <f t="shared" ca="1" si="9"/>
        <v>46077</v>
      </c>
      <c r="BE32" s="117"/>
      <c r="BF32" s="118"/>
      <c r="BG32" s="119"/>
      <c r="BH32" s="120" t="str">
        <f t="shared" ca="1" si="24"/>
        <v xml:space="preserve">- </v>
      </c>
      <c r="BI32" s="121"/>
      <c r="BJ32" s="120" t="str">
        <f t="shared" ca="1" si="25"/>
        <v xml:space="preserve">- </v>
      </c>
      <c r="BM32" s="116">
        <f t="shared" ca="1" si="26"/>
        <v>46077</v>
      </c>
      <c r="BN32" s="117"/>
      <c r="BO32" s="118"/>
      <c r="BP32" s="119"/>
      <c r="BQ32" s="120" t="str">
        <f t="shared" ca="1" si="27"/>
        <v xml:space="preserve">- </v>
      </c>
      <c r="BR32" s="121"/>
      <c r="BS32" s="120" t="str">
        <f t="shared" ca="1" si="28"/>
        <v xml:space="preserve">- </v>
      </c>
      <c r="BT32" s="102"/>
      <c r="BU32" s="102"/>
      <c r="BV32" s="116">
        <f t="shared" ca="1" si="10"/>
        <v>46077</v>
      </c>
      <c r="BW32" s="117"/>
      <c r="BX32" s="118"/>
      <c r="BY32" s="119"/>
      <c r="BZ32" s="120" t="str">
        <f t="shared" ca="1" si="29"/>
        <v xml:space="preserve">- </v>
      </c>
      <c r="CA32" s="121"/>
      <c r="CB32" s="120" t="str">
        <f t="shared" ca="1" si="30"/>
        <v xml:space="preserve">- </v>
      </c>
      <c r="CE32" s="116">
        <f t="shared" ca="1" si="31"/>
        <v>46077</v>
      </c>
      <c r="CF32" s="117"/>
      <c r="CG32" s="118"/>
      <c r="CH32" s="119"/>
      <c r="CI32" s="120" t="str">
        <f t="shared" ca="1" si="32"/>
        <v xml:space="preserve">- </v>
      </c>
      <c r="CJ32" s="121"/>
      <c r="CK32" s="120" t="str">
        <f t="shared" ca="1" si="33"/>
        <v xml:space="preserve">- </v>
      </c>
      <c r="CL32" s="102"/>
      <c r="CM32" s="102"/>
      <c r="CN32" s="116">
        <f t="shared" ca="1" si="11"/>
        <v>46077</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46078</v>
      </c>
      <c r="C33" s="59" t="str">
        <f t="shared" ca="1" si="12"/>
        <v>-</v>
      </c>
      <c r="D33" s="60" t="str">
        <f t="shared" ca="1" si="0"/>
        <v>-</v>
      </c>
      <c r="E33" s="61" t="str">
        <f t="shared" ca="1" si="0"/>
        <v>-</v>
      </c>
      <c r="F33" s="62" t="str">
        <f t="shared" ca="1" si="37"/>
        <v>-</v>
      </c>
      <c r="G33" s="62" t="str">
        <f t="shared" ca="1" si="1"/>
        <v>-</v>
      </c>
      <c r="H33" s="63" t="str">
        <f t="shared" ca="1" si="38"/>
        <v>-</v>
      </c>
      <c r="K33" s="78">
        <f t="shared" ca="1" si="2"/>
        <v>46078</v>
      </c>
      <c r="L33" s="88"/>
      <c r="M33" s="89"/>
      <c r="N33" s="89"/>
      <c r="O33" s="90" t="str">
        <f t="shared" ca="1" si="13"/>
        <v>-</v>
      </c>
      <c r="P33" s="88"/>
      <c r="Q33" s="91" t="str">
        <f t="shared" ca="1" si="3"/>
        <v>-</v>
      </c>
      <c r="T33" s="78">
        <f t="shared" ca="1" si="4"/>
        <v>46078</v>
      </c>
      <c r="U33" s="90" t="str">
        <f t="shared" ca="1" si="14"/>
        <v>-</v>
      </c>
      <c r="V33" s="141" t="str">
        <f t="shared" ca="1" si="5"/>
        <v>-</v>
      </c>
      <c r="W33" s="141" t="str">
        <f t="shared" ca="1" si="5"/>
        <v>-</v>
      </c>
      <c r="X33" s="90" t="str">
        <f t="shared" ca="1" si="15"/>
        <v>-</v>
      </c>
      <c r="Y33" s="90" t="str">
        <f t="shared" ca="1" si="6"/>
        <v>-</v>
      </c>
      <c r="Z33" s="91" t="str">
        <f t="shared" ca="1" si="7"/>
        <v>-</v>
      </c>
      <c r="AC33" s="122">
        <f t="shared" ca="1" si="16"/>
        <v>46078</v>
      </c>
      <c r="AD33" s="123"/>
      <c r="AE33" s="124"/>
      <c r="AF33" s="125"/>
      <c r="AG33" s="115" t="str">
        <f t="shared" ca="1" si="17"/>
        <v xml:space="preserve">- </v>
      </c>
      <c r="AH33" s="126"/>
      <c r="AI33" s="115" t="str">
        <f t="shared" ca="1" si="18"/>
        <v xml:space="preserve">- </v>
      </c>
      <c r="AJ33" s="102"/>
      <c r="AK33" s="102"/>
      <c r="AL33" s="122">
        <f t="shared" ca="1" si="8"/>
        <v>46078</v>
      </c>
      <c r="AM33" s="123"/>
      <c r="AN33" s="124"/>
      <c r="AO33" s="125"/>
      <c r="AP33" s="115" t="str">
        <f t="shared" ca="1" si="19"/>
        <v xml:space="preserve">- </v>
      </c>
      <c r="AQ33" s="126"/>
      <c r="AR33" s="115" t="str">
        <f t="shared" ca="1" si="20"/>
        <v xml:space="preserve">- </v>
      </c>
      <c r="AU33" s="122">
        <f t="shared" ca="1" si="21"/>
        <v>46078</v>
      </c>
      <c r="AV33" s="123"/>
      <c r="AW33" s="124"/>
      <c r="AX33" s="125"/>
      <c r="AY33" s="115" t="str">
        <f t="shared" ca="1" si="22"/>
        <v xml:space="preserve">- </v>
      </c>
      <c r="AZ33" s="126"/>
      <c r="BA33" s="115" t="str">
        <f t="shared" ca="1" si="23"/>
        <v xml:space="preserve">- </v>
      </c>
      <c r="BB33" s="102"/>
      <c r="BC33" s="102"/>
      <c r="BD33" s="122">
        <f t="shared" ca="1" si="9"/>
        <v>46078</v>
      </c>
      <c r="BE33" s="123"/>
      <c r="BF33" s="124"/>
      <c r="BG33" s="125"/>
      <c r="BH33" s="115" t="str">
        <f t="shared" ca="1" si="24"/>
        <v xml:space="preserve">- </v>
      </c>
      <c r="BI33" s="126"/>
      <c r="BJ33" s="115" t="str">
        <f t="shared" ca="1" si="25"/>
        <v xml:space="preserve">- </v>
      </c>
      <c r="BM33" s="122">
        <f t="shared" ca="1" si="26"/>
        <v>46078</v>
      </c>
      <c r="BN33" s="123"/>
      <c r="BO33" s="124"/>
      <c r="BP33" s="125"/>
      <c r="BQ33" s="115" t="str">
        <f t="shared" ca="1" si="27"/>
        <v xml:space="preserve">- </v>
      </c>
      <c r="BR33" s="126"/>
      <c r="BS33" s="115" t="str">
        <f t="shared" ca="1" si="28"/>
        <v xml:space="preserve">- </v>
      </c>
      <c r="BT33" s="102"/>
      <c r="BU33" s="102"/>
      <c r="BV33" s="122">
        <f t="shared" ca="1" si="10"/>
        <v>46078</v>
      </c>
      <c r="BW33" s="123"/>
      <c r="BX33" s="124"/>
      <c r="BY33" s="125"/>
      <c r="BZ33" s="115" t="str">
        <f t="shared" ca="1" si="29"/>
        <v xml:space="preserve">- </v>
      </c>
      <c r="CA33" s="126"/>
      <c r="CB33" s="115" t="str">
        <f t="shared" ca="1" si="30"/>
        <v xml:space="preserve">- </v>
      </c>
      <c r="CE33" s="122">
        <f t="shared" ca="1" si="31"/>
        <v>46078</v>
      </c>
      <c r="CF33" s="123"/>
      <c r="CG33" s="124"/>
      <c r="CH33" s="125"/>
      <c r="CI33" s="115" t="str">
        <f t="shared" ca="1" si="32"/>
        <v xml:space="preserve">- </v>
      </c>
      <c r="CJ33" s="126"/>
      <c r="CK33" s="115" t="str">
        <f t="shared" ca="1" si="33"/>
        <v xml:space="preserve">- </v>
      </c>
      <c r="CL33" s="102"/>
      <c r="CM33" s="102"/>
      <c r="CN33" s="122">
        <f t="shared" ca="1" si="11"/>
        <v>46078</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46079</v>
      </c>
      <c r="C34" s="59" t="str">
        <f t="shared" ca="1" si="12"/>
        <v>-</v>
      </c>
      <c r="D34" s="60" t="str">
        <f t="shared" ca="1" si="0"/>
        <v>-</v>
      </c>
      <c r="E34" s="61" t="str">
        <f t="shared" ca="1" si="0"/>
        <v>-</v>
      </c>
      <c r="F34" s="62" t="str">
        <f t="shared" ca="1" si="37"/>
        <v>-</v>
      </c>
      <c r="G34" s="62" t="str">
        <f t="shared" ca="1" si="1"/>
        <v>-</v>
      </c>
      <c r="H34" s="63" t="str">
        <f t="shared" ca="1" si="38"/>
        <v>-</v>
      </c>
      <c r="K34" s="77">
        <f t="shared" ca="1" si="2"/>
        <v>46079</v>
      </c>
      <c r="L34" s="84"/>
      <c r="M34" s="85"/>
      <c r="N34" s="85"/>
      <c r="O34" s="86" t="str">
        <f t="shared" ca="1" si="13"/>
        <v>-</v>
      </c>
      <c r="P34" s="84"/>
      <c r="Q34" s="87" t="str">
        <f t="shared" ca="1" si="3"/>
        <v>-</v>
      </c>
      <c r="T34" s="77">
        <f t="shared" ca="1" si="4"/>
        <v>46079</v>
      </c>
      <c r="U34" s="86" t="str">
        <f t="shared" ca="1" si="14"/>
        <v>-</v>
      </c>
      <c r="V34" s="140" t="str">
        <f t="shared" ca="1" si="5"/>
        <v>-</v>
      </c>
      <c r="W34" s="140" t="str">
        <f t="shared" ca="1" si="5"/>
        <v>-</v>
      </c>
      <c r="X34" s="86" t="str">
        <f t="shared" ca="1" si="15"/>
        <v>-</v>
      </c>
      <c r="Y34" s="86" t="str">
        <f t="shared" ca="1" si="6"/>
        <v>-</v>
      </c>
      <c r="Z34" s="87" t="str">
        <f t="shared" ca="1" si="7"/>
        <v>-</v>
      </c>
      <c r="AC34" s="116">
        <f t="shared" ca="1" si="16"/>
        <v>46079</v>
      </c>
      <c r="AD34" s="117"/>
      <c r="AE34" s="118"/>
      <c r="AF34" s="119"/>
      <c r="AG34" s="120" t="str">
        <f t="shared" ca="1" si="17"/>
        <v xml:space="preserve">- </v>
      </c>
      <c r="AH34" s="121"/>
      <c r="AI34" s="120" t="str">
        <f t="shared" ca="1" si="18"/>
        <v xml:space="preserve">- </v>
      </c>
      <c r="AJ34" s="102"/>
      <c r="AK34" s="102"/>
      <c r="AL34" s="116">
        <f t="shared" ca="1" si="8"/>
        <v>46079</v>
      </c>
      <c r="AM34" s="117"/>
      <c r="AN34" s="118"/>
      <c r="AO34" s="119"/>
      <c r="AP34" s="120" t="str">
        <f t="shared" ca="1" si="19"/>
        <v xml:space="preserve">- </v>
      </c>
      <c r="AQ34" s="121"/>
      <c r="AR34" s="120" t="str">
        <f t="shared" ca="1" si="20"/>
        <v xml:space="preserve">- </v>
      </c>
      <c r="AU34" s="116">
        <f t="shared" ca="1" si="21"/>
        <v>46079</v>
      </c>
      <c r="AV34" s="117"/>
      <c r="AW34" s="118"/>
      <c r="AX34" s="119"/>
      <c r="AY34" s="120" t="str">
        <f t="shared" ca="1" si="22"/>
        <v xml:space="preserve">- </v>
      </c>
      <c r="AZ34" s="121"/>
      <c r="BA34" s="120" t="str">
        <f t="shared" ca="1" si="23"/>
        <v xml:space="preserve">- </v>
      </c>
      <c r="BB34" s="102"/>
      <c r="BC34" s="102"/>
      <c r="BD34" s="116">
        <f t="shared" ca="1" si="9"/>
        <v>46079</v>
      </c>
      <c r="BE34" s="117"/>
      <c r="BF34" s="118"/>
      <c r="BG34" s="119"/>
      <c r="BH34" s="120" t="str">
        <f t="shared" ca="1" si="24"/>
        <v xml:space="preserve">- </v>
      </c>
      <c r="BI34" s="121"/>
      <c r="BJ34" s="120" t="str">
        <f t="shared" ca="1" si="25"/>
        <v xml:space="preserve">- </v>
      </c>
      <c r="BM34" s="116">
        <f t="shared" ca="1" si="26"/>
        <v>46079</v>
      </c>
      <c r="BN34" s="117"/>
      <c r="BO34" s="118"/>
      <c r="BP34" s="119"/>
      <c r="BQ34" s="120" t="str">
        <f t="shared" ca="1" si="27"/>
        <v xml:space="preserve">- </v>
      </c>
      <c r="BR34" s="121"/>
      <c r="BS34" s="120" t="str">
        <f t="shared" ca="1" si="28"/>
        <v xml:space="preserve">- </v>
      </c>
      <c r="BT34" s="102"/>
      <c r="BU34" s="102"/>
      <c r="BV34" s="116">
        <f t="shared" ca="1" si="10"/>
        <v>46079</v>
      </c>
      <c r="BW34" s="117"/>
      <c r="BX34" s="118"/>
      <c r="BY34" s="119"/>
      <c r="BZ34" s="120" t="str">
        <f t="shared" ca="1" si="29"/>
        <v xml:space="preserve">- </v>
      </c>
      <c r="CA34" s="121"/>
      <c r="CB34" s="120" t="str">
        <f t="shared" ca="1" si="30"/>
        <v xml:space="preserve">- </v>
      </c>
      <c r="CE34" s="116">
        <f t="shared" ca="1" si="31"/>
        <v>46079</v>
      </c>
      <c r="CF34" s="117"/>
      <c r="CG34" s="118"/>
      <c r="CH34" s="119"/>
      <c r="CI34" s="120" t="str">
        <f t="shared" ca="1" si="32"/>
        <v xml:space="preserve">- </v>
      </c>
      <c r="CJ34" s="121"/>
      <c r="CK34" s="120" t="str">
        <f t="shared" ca="1" si="33"/>
        <v xml:space="preserve">- </v>
      </c>
      <c r="CL34" s="102"/>
      <c r="CM34" s="102"/>
      <c r="CN34" s="116">
        <f t="shared" ca="1" si="11"/>
        <v>46079</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46080</v>
      </c>
      <c r="C35" s="59" t="str">
        <f t="shared" ca="1" si="12"/>
        <v>-</v>
      </c>
      <c r="D35" s="60" t="str">
        <f t="shared" ca="1" si="0"/>
        <v>-</v>
      </c>
      <c r="E35" s="61" t="str">
        <f t="shared" ca="1" si="0"/>
        <v>-</v>
      </c>
      <c r="F35" s="62" t="str">
        <f t="shared" ca="1" si="37"/>
        <v>-</v>
      </c>
      <c r="G35" s="62" t="str">
        <f t="shared" ca="1" si="1"/>
        <v>-</v>
      </c>
      <c r="H35" s="63" t="str">
        <f t="shared" ca="1" si="38"/>
        <v>-</v>
      </c>
      <c r="K35" s="78">
        <f t="shared" ca="1" si="2"/>
        <v>46080</v>
      </c>
      <c r="L35" s="88"/>
      <c r="M35" s="89"/>
      <c r="N35" s="89"/>
      <c r="O35" s="90" t="str">
        <f t="shared" ca="1" si="13"/>
        <v>-</v>
      </c>
      <c r="P35" s="88"/>
      <c r="Q35" s="91" t="str">
        <f t="shared" ca="1" si="3"/>
        <v>-</v>
      </c>
      <c r="T35" s="78">
        <f t="shared" ca="1" si="4"/>
        <v>46080</v>
      </c>
      <c r="U35" s="90" t="str">
        <f t="shared" ca="1" si="14"/>
        <v>-</v>
      </c>
      <c r="V35" s="141" t="str">
        <f t="shared" ca="1" si="5"/>
        <v>-</v>
      </c>
      <c r="W35" s="141" t="str">
        <f t="shared" ca="1" si="5"/>
        <v>-</v>
      </c>
      <c r="X35" s="90" t="str">
        <f t="shared" ca="1" si="15"/>
        <v>-</v>
      </c>
      <c r="Y35" s="90" t="str">
        <f t="shared" ca="1" si="6"/>
        <v>-</v>
      </c>
      <c r="Z35" s="91" t="str">
        <f t="shared" ca="1" si="7"/>
        <v>-</v>
      </c>
      <c r="AC35" s="122">
        <f t="shared" ca="1" si="16"/>
        <v>46080</v>
      </c>
      <c r="AD35" s="123"/>
      <c r="AE35" s="124"/>
      <c r="AF35" s="125"/>
      <c r="AG35" s="115" t="str">
        <f t="shared" ca="1" si="17"/>
        <v xml:space="preserve">- </v>
      </c>
      <c r="AH35" s="126"/>
      <c r="AI35" s="115" t="str">
        <f t="shared" ca="1" si="18"/>
        <v xml:space="preserve">- </v>
      </c>
      <c r="AJ35" s="102"/>
      <c r="AK35" s="102"/>
      <c r="AL35" s="122">
        <f t="shared" ca="1" si="8"/>
        <v>46080</v>
      </c>
      <c r="AM35" s="123"/>
      <c r="AN35" s="124"/>
      <c r="AO35" s="125"/>
      <c r="AP35" s="115" t="str">
        <f t="shared" ca="1" si="19"/>
        <v xml:space="preserve">- </v>
      </c>
      <c r="AQ35" s="126"/>
      <c r="AR35" s="115" t="str">
        <f t="shared" ca="1" si="20"/>
        <v xml:space="preserve">- </v>
      </c>
      <c r="AU35" s="122">
        <f t="shared" ca="1" si="21"/>
        <v>46080</v>
      </c>
      <c r="AV35" s="123"/>
      <c r="AW35" s="124"/>
      <c r="AX35" s="125"/>
      <c r="AY35" s="115" t="str">
        <f t="shared" ca="1" si="22"/>
        <v xml:space="preserve">- </v>
      </c>
      <c r="AZ35" s="126"/>
      <c r="BA35" s="115" t="str">
        <f t="shared" ca="1" si="23"/>
        <v xml:space="preserve">- </v>
      </c>
      <c r="BB35" s="102"/>
      <c r="BC35" s="102"/>
      <c r="BD35" s="122">
        <f t="shared" ca="1" si="9"/>
        <v>46080</v>
      </c>
      <c r="BE35" s="123"/>
      <c r="BF35" s="124"/>
      <c r="BG35" s="125"/>
      <c r="BH35" s="115" t="str">
        <f t="shared" ca="1" si="24"/>
        <v xml:space="preserve">- </v>
      </c>
      <c r="BI35" s="126"/>
      <c r="BJ35" s="115" t="str">
        <f t="shared" ca="1" si="25"/>
        <v xml:space="preserve">- </v>
      </c>
      <c r="BM35" s="122">
        <f t="shared" ca="1" si="26"/>
        <v>46080</v>
      </c>
      <c r="BN35" s="123"/>
      <c r="BO35" s="124"/>
      <c r="BP35" s="125"/>
      <c r="BQ35" s="115" t="str">
        <f t="shared" ca="1" si="27"/>
        <v xml:space="preserve">- </v>
      </c>
      <c r="BR35" s="126"/>
      <c r="BS35" s="115" t="str">
        <f t="shared" ca="1" si="28"/>
        <v xml:space="preserve">- </v>
      </c>
      <c r="BT35" s="102"/>
      <c r="BU35" s="102"/>
      <c r="BV35" s="122">
        <f t="shared" ca="1" si="10"/>
        <v>46080</v>
      </c>
      <c r="BW35" s="123"/>
      <c r="BX35" s="124"/>
      <c r="BY35" s="125"/>
      <c r="BZ35" s="115" t="str">
        <f t="shared" ca="1" si="29"/>
        <v xml:space="preserve">- </v>
      </c>
      <c r="CA35" s="126"/>
      <c r="CB35" s="115" t="str">
        <f t="shared" ca="1" si="30"/>
        <v xml:space="preserve">- </v>
      </c>
      <c r="CE35" s="122">
        <f t="shared" ca="1" si="31"/>
        <v>46080</v>
      </c>
      <c r="CF35" s="123"/>
      <c r="CG35" s="124"/>
      <c r="CH35" s="125"/>
      <c r="CI35" s="115" t="str">
        <f t="shared" ca="1" si="32"/>
        <v xml:space="preserve">- </v>
      </c>
      <c r="CJ35" s="126"/>
      <c r="CK35" s="115" t="str">
        <f t="shared" ca="1" si="33"/>
        <v xml:space="preserve">- </v>
      </c>
      <c r="CL35" s="102"/>
      <c r="CM35" s="102"/>
      <c r="CN35" s="122">
        <f t="shared" ca="1" si="11"/>
        <v>46080</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46081</v>
      </c>
      <c r="C36" s="59" t="str">
        <f t="shared" ca="1" si="12"/>
        <v>-</v>
      </c>
      <c r="D36" s="60" t="str">
        <f t="shared" ca="1" si="0"/>
        <v>-</v>
      </c>
      <c r="E36" s="61" t="str">
        <f t="shared" ca="1" si="0"/>
        <v>-</v>
      </c>
      <c r="F36" s="62" t="str">
        <f t="shared" ca="1" si="37"/>
        <v>-</v>
      </c>
      <c r="G36" s="62" t="str">
        <f t="shared" ca="1" si="1"/>
        <v>-</v>
      </c>
      <c r="H36" s="63" t="str">
        <f t="shared" ca="1" si="38"/>
        <v>-</v>
      </c>
      <c r="K36" s="77">
        <f t="shared" ca="1" si="2"/>
        <v>46081</v>
      </c>
      <c r="L36" s="84"/>
      <c r="M36" s="85"/>
      <c r="N36" s="85"/>
      <c r="O36" s="86" t="str">
        <f t="shared" ca="1" si="13"/>
        <v>-</v>
      </c>
      <c r="P36" s="84"/>
      <c r="Q36" s="87" t="str">
        <f t="shared" ca="1" si="3"/>
        <v>-</v>
      </c>
      <c r="T36" s="77">
        <f t="shared" ca="1" si="4"/>
        <v>46081</v>
      </c>
      <c r="U36" s="86" t="str">
        <f t="shared" ca="1" si="14"/>
        <v>-</v>
      </c>
      <c r="V36" s="140" t="str">
        <f t="shared" ca="1" si="5"/>
        <v>-</v>
      </c>
      <c r="W36" s="140" t="str">
        <f t="shared" ca="1" si="5"/>
        <v>-</v>
      </c>
      <c r="X36" s="86" t="str">
        <f t="shared" ca="1" si="15"/>
        <v>-</v>
      </c>
      <c r="Y36" s="86" t="str">
        <f t="shared" ca="1" si="6"/>
        <v>-</v>
      </c>
      <c r="Z36" s="87" t="str">
        <f t="shared" ca="1" si="7"/>
        <v>-</v>
      </c>
      <c r="AC36" s="116">
        <f t="shared" ca="1" si="16"/>
        <v>46081</v>
      </c>
      <c r="AD36" s="117"/>
      <c r="AE36" s="118"/>
      <c r="AF36" s="119"/>
      <c r="AG36" s="120" t="str">
        <f t="shared" ca="1" si="17"/>
        <v xml:space="preserve">- </v>
      </c>
      <c r="AH36" s="121"/>
      <c r="AI36" s="120" t="str">
        <f t="shared" ca="1" si="18"/>
        <v xml:space="preserve">- </v>
      </c>
      <c r="AJ36" s="102"/>
      <c r="AK36" s="102"/>
      <c r="AL36" s="116">
        <f t="shared" ca="1" si="8"/>
        <v>46081</v>
      </c>
      <c r="AM36" s="117"/>
      <c r="AN36" s="118"/>
      <c r="AO36" s="119"/>
      <c r="AP36" s="120" t="str">
        <f t="shared" ca="1" si="19"/>
        <v xml:space="preserve">- </v>
      </c>
      <c r="AQ36" s="121"/>
      <c r="AR36" s="120" t="str">
        <f t="shared" ca="1" si="20"/>
        <v xml:space="preserve">- </v>
      </c>
      <c r="AU36" s="116">
        <f t="shared" ca="1" si="21"/>
        <v>46081</v>
      </c>
      <c r="AV36" s="117"/>
      <c r="AW36" s="118"/>
      <c r="AX36" s="119"/>
      <c r="AY36" s="120" t="str">
        <f t="shared" ca="1" si="22"/>
        <v xml:space="preserve">- </v>
      </c>
      <c r="AZ36" s="121"/>
      <c r="BA36" s="120" t="str">
        <f t="shared" ca="1" si="23"/>
        <v xml:space="preserve">- </v>
      </c>
      <c r="BB36" s="102"/>
      <c r="BC36" s="102"/>
      <c r="BD36" s="116">
        <f t="shared" ca="1" si="9"/>
        <v>46081</v>
      </c>
      <c r="BE36" s="117"/>
      <c r="BF36" s="118"/>
      <c r="BG36" s="119"/>
      <c r="BH36" s="120" t="str">
        <f t="shared" ca="1" si="24"/>
        <v xml:space="preserve">- </v>
      </c>
      <c r="BI36" s="121"/>
      <c r="BJ36" s="120" t="str">
        <f t="shared" ca="1" si="25"/>
        <v xml:space="preserve">- </v>
      </c>
      <c r="BM36" s="116">
        <f t="shared" ca="1" si="26"/>
        <v>46081</v>
      </c>
      <c r="BN36" s="117"/>
      <c r="BO36" s="118"/>
      <c r="BP36" s="119"/>
      <c r="BQ36" s="120" t="str">
        <f t="shared" ca="1" si="27"/>
        <v xml:space="preserve">- </v>
      </c>
      <c r="BR36" s="121"/>
      <c r="BS36" s="120" t="str">
        <f t="shared" ca="1" si="28"/>
        <v xml:space="preserve">- </v>
      </c>
      <c r="BT36" s="102"/>
      <c r="BU36" s="102"/>
      <c r="BV36" s="116">
        <f t="shared" ca="1" si="10"/>
        <v>46081</v>
      </c>
      <c r="BW36" s="117"/>
      <c r="BX36" s="118"/>
      <c r="BY36" s="119"/>
      <c r="BZ36" s="120" t="str">
        <f t="shared" ca="1" si="29"/>
        <v xml:space="preserve">- </v>
      </c>
      <c r="CA36" s="121"/>
      <c r="CB36" s="120" t="str">
        <f t="shared" ca="1" si="30"/>
        <v xml:space="preserve">- </v>
      </c>
      <c r="CE36" s="116">
        <f t="shared" ca="1" si="31"/>
        <v>46081</v>
      </c>
      <c r="CF36" s="117"/>
      <c r="CG36" s="118"/>
      <c r="CH36" s="119"/>
      <c r="CI36" s="120" t="str">
        <f t="shared" ca="1" si="32"/>
        <v xml:space="preserve">- </v>
      </c>
      <c r="CJ36" s="121"/>
      <c r="CK36" s="120" t="str">
        <f t="shared" ca="1" si="33"/>
        <v xml:space="preserve">- </v>
      </c>
      <c r="CL36" s="102"/>
      <c r="CM36" s="102"/>
      <c r="CN36" s="116">
        <f t="shared" ca="1" si="11"/>
        <v>46081</v>
      </c>
      <c r="CO36" s="117"/>
      <c r="CP36" s="118"/>
      <c r="CQ36" s="119"/>
      <c r="CR36" s="120" t="str">
        <f t="shared" ca="1" si="34"/>
        <v xml:space="preserve">- </v>
      </c>
      <c r="CS36" s="121"/>
      <c r="CT36" s="120" t="str">
        <f t="shared" ca="1" si="35"/>
        <v xml:space="preserve">- </v>
      </c>
    </row>
    <row r="37" spans="1:98" ht="15.75" customHeight="1" x14ac:dyDescent="0.25">
      <c r="A37" s="57">
        <v>29</v>
      </c>
      <c r="B37" s="58" t="str">
        <f t="shared" ca="1" si="36"/>
        <v>　</v>
      </c>
      <c r="C37" s="59" t="str">
        <f t="shared" ca="1" si="12"/>
        <v/>
      </c>
      <c r="D37" s="60" t="str">
        <f t="shared" ca="1" si="0"/>
        <v/>
      </c>
      <c r="E37" s="61" t="str">
        <f t="shared" ca="1" si="0"/>
        <v/>
      </c>
      <c r="F37" s="62" t="str">
        <f t="shared" ca="1" si="37"/>
        <v/>
      </c>
      <c r="G37" s="62" t="str">
        <f t="shared" ca="1" si="1"/>
        <v/>
      </c>
      <c r="H37" s="63" t="str">
        <f t="shared" ca="1" si="38"/>
        <v/>
      </c>
      <c r="K37" s="78" t="str">
        <f t="shared" ca="1" si="2"/>
        <v>　</v>
      </c>
      <c r="L37" s="88"/>
      <c r="M37" s="89"/>
      <c r="N37" s="89"/>
      <c r="O37" s="90" t="str">
        <f t="shared" ca="1" si="13"/>
        <v/>
      </c>
      <c r="P37" s="88"/>
      <c r="Q37" s="91" t="str">
        <f t="shared" ca="1" si="3"/>
        <v/>
      </c>
      <c r="T37" s="78" t="str">
        <f t="shared" ca="1" si="4"/>
        <v>　</v>
      </c>
      <c r="U37" s="90" t="str">
        <f t="shared" ca="1" si="14"/>
        <v/>
      </c>
      <c r="V37" s="141" t="str">
        <f t="shared" ca="1" si="5"/>
        <v/>
      </c>
      <c r="W37" s="141" t="str">
        <f t="shared" ca="1" si="5"/>
        <v/>
      </c>
      <c r="X37" s="90" t="str">
        <f t="shared" ca="1" si="15"/>
        <v/>
      </c>
      <c r="Y37" s="90" t="str">
        <f t="shared" ca="1" si="6"/>
        <v/>
      </c>
      <c r="Z37" s="91" t="str">
        <f t="shared" ca="1" si="7"/>
        <v/>
      </c>
      <c r="AC37" s="122" t="str">
        <f t="shared" ca="1" si="16"/>
        <v>　</v>
      </c>
      <c r="AD37" s="123"/>
      <c r="AE37" s="124"/>
      <c r="AF37" s="125"/>
      <c r="AG37" s="115" t="str">
        <f t="shared" ca="1" si="17"/>
        <v/>
      </c>
      <c r="AH37" s="126"/>
      <c r="AI37" s="115" t="str">
        <f t="shared" ca="1" si="18"/>
        <v/>
      </c>
      <c r="AJ37" s="102"/>
      <c r="AK37" s="102"/>
      <c r="AL37" s="122" t="str">
        <f t="shared" ca="1" si="8"/>
        <v>　</v>
      </c>
      <c r="AM37" s="123"/>
      <c r="AN37" s="124"/>
      <c r="AO37" s="125"/>
      <c r="AP37" s="115" t="str">
        <f t="shared" ca="1" si="19"/>
        <v/>
      </c>
      <c r="AQ37" s="126"/>
      <c r="AR37" s="115" t="str">
        <f t="shared" ca="1" si="20"/>
        <v/>
      </c>
      <c r="AU37" s="122" t="str">
        <f t="shared" ca="1" si="21"/>
        <v>　</v>
      </c>
      <c r="AV37" s="123"/>
      <c r="AW37" s="124"/>
      <c r="AX37" s="125"/>
      <c r="AY37" s="115" t="str">
        <f t="shared" ca="1" si="22"/>
        <v/>
      </c>
      <c r="AZ37" s="126"/>
      <c r="BA37" s="115" t="str">
        <f t="shared" ca="1" si="23"/>
        <v/>
      </c>
      <c r="BB37" s="102"/>
      <c r="BC37" s="102"/>
      <c r="BD37" s="122" t="str">
        <f t="shared" ca="1" si="9"/>
        <v>　</v>
      </c>
      <c r="BE37" s="123"/>
      <c r="BF37" s="124"/>
      <c r="BG37" s="125"/>
      <c r="BH37" s="115" t="str">
        <f t="shared" ca="1" si="24"/>
        <v/>
      </c>
      <c r="BI37" s="126"/>
      <c r="BJ37" s="115" t="str">
        <f t="shared" ca="1" si="25"/>
        <v/>
      </c>
      <c r="BM37" s="122" t="str">
        <f t="shared" ca="1" si="26"/>
        <v>　</v>
      </c>
      <c r="BN37" s="123"/>
      <c r="BO37" s="124"/>
      <c r="BP37" s="125"/>
      <c r="BQ37" s="115" t="str">
        <f t="shared" ca="1" si="27"/>
        <v/>
      </c>
      <c r="BR37" s="126"/>
      <c r="BS37" s="115" t="str">
        <f t="shared" ca="1" si="28"/>
        <v/>
      </c>
      <c r="BT37" s="102"/>
      <c r="BU37" s="102"/>
      <c r="BV37" s="122" t="str">
        <f t="shared" ca="1" si="10"/>
        <v>　</v>
      </c>
      <c r="BW37" s="123"/>
      <c r="BX37" s="124"/>
      <c r="BY37" s="125"/>
      <c r="BZ37" s="115" t="str">
        <f t="shared" ca="1" si="29"/>
        <v/>
      </c>
      <c r="CA37" s="126"/>
      <c r="CB37" s="115" t="str">
        <f t="shared" ca="1" si="30"/>
        <v/>
      </c>
      <c r="CE37" s="122" t="str">
        <f t="shared" ca="1" si="31"/>
        <v>　</v>
      </c>
      <c r="CF37" s="123"/>
      <c r="CG37" s="124"/>
      <c r="CH37" s="125"/>
      <c r="CI37" s="115" t="str">
        <f t="shared" ca="1" si="32"/>
        <v/>
      </c>
      <c r="CJ37" s="126"/>
      <c r="CK37" s="115" t="str">
        <f t="shared" ca="1" si="33"/>
        <v/>
      </c>
      <c r="CL37" s="102"/>
      <c r="CM37" s="102"/>
      <c r="CN37" s="122" t="str">
        <f t="shared" ca="1" si="11"/>
        <v>　</v>
      </c>
      <c r="CO37" s="123"/>
      <c r="CP37" s="124"/>
      <c r="CQ37" s="125"/>
      <c r="CR37" s="115" t="str">
        <f t="shared" ca="1" si="34"/>
        <v/>
      </c>
      <c r="CS37" s="126"/>
      <c r="CT37" s="115" t="str">
        <f t="shared" ca="1" si="35"/>
        <v/>
      </c>
    </row>
    <row r="38" spans="1:98" ht="15.75" customHeight="1" x14ac:dyDescent="0.25">
      <c r="A38" s="57">
        <v>30</v>
      </c>
      <c r="B38" s="58" t="str">
        <f t="shared" ca="1" si="36"/>
        <v>　</v>
      </c>
      <c r="C38" s="59" t="str">
        <f t="shared" ca="1" si="12"/>
        <v/>
      </c>
      <c r="D38" s="60" t="str">
        <f t="shared" ca="1" si="0"/>
        <v/>
      </c>
      <c r="E38" s="61" t="str">
        <f t="shared" ca="1" si="0"/>
        <v/>
      </c>
      <c r="F38" s="62" t="str">
        <f t="shared" ca="1" si="37"/>
        <v/>
      </c>
      <c r="G38" s="62" t="str">
        <f t="shared" ca="1" si="1"/>
        <v/>
      </c>
      <c r="H38" s="63" t="str">
        <f t="shared" ca="1" si="38"/>
        <v/>
      </c>
      <c r="K38" s="77" t="str">
        <f t="shared" ca="1" si="2"/>
        <v>　</v>
      </c>
      <c r="L38" s="84"/>
      <c r="M38" s="85"/>
      <c r="N38" s="85"/>
      <c r="O38" s="86" t="str">
        <f t="shared" ca="1" si="13"/>
        <v/>
      </c>
      <c r="P38" s="84"/>
      <c r="Q38" s="87" t="str">
        <f t="shared" ca="1" si="3"/>
        <v/>
      </c>
      <c r="T38" s="77" t="str">
        <f t="shared" ca="1" si="4"/>
        <v>　</v>
      </c>
      <c r="U38" s="86" t="str">
        <f t="shared" ca="1" si="14"/>
        <v/>
      </c>
      <c r="V38" s="140" t="str">
        <f t="shared" ca="1" si="5"/>
        <v/>
      </c>
      <c r="W38" s="140" t="str">
        <f t="shared" ca="1" si="5"/>
        <v/>
      </c>
      <c r="X38" s="86" t="str">
        <f t="shared" ca="1" si="15"/>
        <v/>
      </c>
      <c r="Y38" s="86" t="str">
        <f t="shared" ca="1" si="6"/>
        <v/>
      </c>
      <c r="Z38" s="87" t="str">
        <f t="shared" ca="1" si="7"/>
        <v/>
      </c>
      <c r="AC38" s="116" t="str">
        <f t="shared" ca="1" si="16"/>
        <v>　</v>
      </c>
      <c r="AD38" s="117"/>
      <c r="AE38" s="118"/>
      <c r="AF38" s="119"/>
      <c r="AG38" s="120" t="str">
        <f t="shared" ca="1" si="17"/>
        <v/>
      </c>
      <c r="AH38" s="121"/>
      <c r="AI38" s="120" t="str">
        <f t="shared" ca="1" si="18"/>
        <v/>
      </c>
      <c r="AJ38" s="102"/>
      <c r="AK38" s="102"/>
      <c r="AL38" s="116" t="str">
        <f t="shared" ca="1" si="8"/>
        <v>　</v>
      </c>
      <c r="AM38" s="117"/>
      <c r="AN38" s="118"/>
      <c r="AO38" s="119"/>
      <c r="AP38" s="120" t="str">
        <f t="shared" ca="1" si="19"/>
        <v/>
      </c>
      <c r="AQ38" s="121"/>
      <c r="AR38" s="120" t="str">
        <f t="shared" ca="1" si="20"/>
        <v/>
      </c>
      <c r="AU38" s="116" t="str">
        <f t="shared" ca="1" si="21"/>
        <v>　</v>
      </c>
      <c r="AV38" s="117"/>
      <c r="AW38" s="118"/>
      <c r="AX38" s="119"/>
      <c r="AY38" s="120" t="str">
        <f t="shared" ca="1" si="22"/>
        <v/>
      </c>
      <c r="AZ38" s="121"/>
      <c r="BA38" s="120" t="str">
        <f t="shared" ca="1" si="23"/>
        <v/>
      </c>
      <c r="BB38" s="102"/>
      <c r="BC38" s="102"/>
      <c r="BD38" s="116" t="str">
        <f t="shared" ca="1" si="9"/>
        <v>　</v>
      </c>
      <c r="BE38" s="117"/>
      <c r="BF38" s="118"/>
      <c r="BG38" s="119"/>
      <c r="BH38" s="120" t="str">
        <f t="shared" ca="1" si="24"/>
        <v/>
      </c>
      <c r="BI38" s="121"/>
      <c r="BJ38" s="120" t="str">
        <f t="shared" ca="1" si="25"/>
        <v/>
      </c>
      <c r="BM38" s="116" t="str">
        <f t="shared" ca="1" si="26"/>
        <v>　</v>
      </c>
      <c r="BN38" s="117"/>
      <c r="BO38" s="118"/>
      <c r="BP38" s="119"/>
      <c r="BQ38" s="120" t="str">
        <f t="shared" ca="1" si="27"/>
        <v/>
      </c>
      <c r="BR38" s="121"/>
      <c r="BS38" s="120" t="str">
        <f t="shared" ca="1" si="28"/>
        <v/>
      </c>
      <c r="BT38" s="102"/>
      <c r="BU38" s="102"/>
      <c r="BV38" s="116" t="str">
        <f t="shared" ca="1" si="10"/>
        <v>　</v>
      </c>
      <c r="BW38" s="117"/>
      <c r="BX38" s="118"/>
      <c r="BY38" s="119"/>
      <c r="BZ38" s="120" t="str">
        <f t="shared" ca="1" si="29"/>
        <v/>
      </c>
      <c r="CA38" s="121"/>
      <c r="CB38" s="120" t="str">
        <f t="shared" ca="1" si="30"/>
        <v/>
      </c>
      <c r="CE38" s="116" t="str">
        <f t="shared" ca="1" si="31"/>
        <v>　</v>
      </c>
      <c r="CF38" s="117"/>
      <c r="CG38" s="118"/>
      <c r="CH38" s="119"/>
      <c r="CI38" s="120" t="str">
        <f t="shared" ca="1" si="32"/>
        <v/>
      </c>
      <c r="CJ38" s="121"/>
      <c r="CK38" s="120" t="str">
        <f t="shared" ca="1" si="33"/>
        <v/>
      </c>
      <c r="CL38" s="102"/>
      <c r="CM38" s="102"/>
      <c r="CN38" s="116" t="str">
        <f t="shared" ca="1" si="11"/>
        <v>　</v>
      </c>
      <c r="CO38" s="117"/>
      <c r="CP38" s="118"/>
      <c r="CQ38" s="119"/>
      <c r="CR38" s="120" t="str">
        <f t="shared" ca="1" si="34"/>
        <v/>
      </c>
      <c r="CS38" s="121"/>
      <c r="CT38" s="120" t="str">
        <f t="shared" ca="1" si="35"/>
        <v/>
      </c>
    </row>
    <row r="39" spans="1:98" ht="15.75" customHeight="1" x14ac:dyDescent="0.25">
      <c r="A39" s="57">
        <v>31</v>
      </c>
      <c r="B39" s="58" t="str">
        <f t="shared" ca="1" si="36"/>
        <v>　</v>
      </c>
      <c r="C39" s="59" t="str">
        <f t="shared" ca="1" si="12"/>
        <v/>
      </c>
      <c r="D39" s="60" t="str">
        <f t="shared" ca="1" si="0"/>
        <v/>
      </c>
      <c r="E39" s="61" t="str">
        <f t="shared" ca="1" si="0"/>
        <v/>
      </c>
      <c r="F39" s="62" t="str">
        <f t="shared" ca="1" si="37"/>
        <v/>
      </c>
      <c r="G39" s="62" t="str">
        <f t="shared" ca="1" si="1"/>
        <v/>
      </c>
      <c r="H39" s="63" t="str">
        <f t="shared" ca="1" si="38"/>
        <v/>
      </c>
      <c r="K39" s="78" t="str">
        <f t="shared" ca="1" si="2"/>
        <v>　</v>
      </c>
      <c r="L39" s="88"/>
      <c r="M39" s="89"/>
      <c r="N39" s="89"/>
      <c r="O39" s="90" t="str">
        <f t="shared" ca="1" si="13"/>
        <v/>
      </c>
      <c r="P39" s="88"/>
      <c r="Q39" s="91" t="str">
        <f t="shared" ca="1" si="3"/>
        <v/>
      </c>
      <c r="T39" s="78" t="str">
        <f t="shared" ca="1" si="4"/>
        <v>　</v>
      </c>
      <c r="U39" s="90" t="str">
        <f t="shared" ca="1" si="14"/>
        <v/>
      </c>
      <c r="V39" s="141" t="str">
        <f t="shared" ca="1" si="5"/>
        <v/>
      </c>
      <c r="W39" s="141" t="str">
        <f t="shared" ca="1" si="5"/>
        <v/>
      </c>
      <c r="X39" s="90" t="str">
        <f t="shared" ca="1" si="15"/>
        <v/>
      </c>
      <c r="Y39" s="90" t="str">
        <f t="shared" ca="1" si="6"/>
        <v/>
      </c>
      <c r="Z39" s="91" t="str">
        <f t="shared" ca="1" si="7"/>
        <v/>
      </c>
      <c r="AC39" s="127" t="str">
        <f t="shared" ca="1" si="16"/>
        <v>　</v>
      </c>
      <c r="AD39" s="128"/>
      <c r="AE39" s="129"/>
      <c r="AF39" s="130"/>
      <c r="AG39" s="131" t="str">
        <f t="shared" ca="1" si="17"/>
        <v/>
      </c>
      <c r="AH39" s="132"/>
      <c r="AI39" s="131" t="str">
        <f t="shared" ca="1" si="18"/>
        <v/>
      </c>
      <c r="AJ39" s="102"/>
      <c r="AK39" s="102"/>
      <c r="AL39" s="127" t="str">
        <f t="shared" ca="1" si="8"/>
        <v>　</v>
      </c>
      <c r="AM39" s="128"/>
      <c r="AN39" s="129"/>
      <c r="AO39" s="130"/>
      <c r="AP39" s="131" t="str">
        <f t="shared" ca="1" si="19"/>
        <v/>
      </c>
      <c r="AQ39" s="132"/>
      <c r="AR39" s="131" t="str">
        <f t="shared" ca="1" si="20"/>
        <v/>
      </c>
      <c r="AU39" s="127" t="str">
        <f t="shared" ca="1" si="21"/>
        <v>　</v>
      </c>
      <c r="AV39" s="128"/>
      <c r="AW39" s="129"/>
      <c r="AX39" s="130"/>
      <c r="AY39" s="131" t="str">
        <f t="shared" ca="1" si="22"/>
        <v/>
      </c>
      <c r="AZ39" s="132"/>
      <c r="BA39" s="131" t="str">
        <f t="shared" ca="1" si="23"/>
        <v/>
      </c>
      <c r="BB39" s="102"/>
      <c r="BC39" s="102"/>
      <c r="BD39" s="127" t="str">
        <f t="shared" ca="1" si="9"/>
        <v>　</v>
      </c>
      <c r="BE39" s="128"/>
      <c r="BF39" s="129"/>
      <c r="BG39" s="130"/>
      <c r="BH39" s="131" t="str">
        <f t="shared" ca="1" si="24"/>
        <v/>
      </c>
      <c r="BI39" s="132"/>
      <c r="BJ39" s="131" t="str">
        <f t="shared" ca="1" si="25"/>
        <v/>
      </c>
      <c r="BM39" s="127" t="str">
        <f t="shared" ca="1" si="26"/>
        <v>　</v>
      </c>
      <c r="BN39" s="128"/>
      <c r="BO39" s="129"/>
      <c r="BP39" s="130"/>
      <c r="BQ39" s="131" t="str">
        <f t="shared" ca="1" si="27"/>
        <v/>
      </c>
      <c r="BR39" s="132"/>
      <c r="BS39" s="131" t="str">
        <f t="shared" ca="1" si="28"/>
        <v/>
      </c>
      <c r="BT39" s="102"/>
      <c r="BU39" s="102"/>
      <c r="BV39" s="127" t="str">
        <f t="shared" ca="1" si="10"/>
        <v>　</v>
      </c>
      <c r="BW39" s="128"/>
      <c r="BX39" s="129"/>
      <c r="BY39" s="130"/>
      <c r="BZ39" s="131" t="str">
        <f t="shared" ca="1" si="29"/>
        <v/>
      </c>
      <c r="CA39" s="132"/>
      <c r="CB39" s="131" t="str">
        <f t="shared" ca="1" si="30"/>
        <v/>
      </c>
      <c r="CE39" s="127" t="str">
        <f t="shared" ca="1" si="31"/>
        <v>　</v>
      </c>
      <c r="CF39" s="128"/>
      <c r="CG39" s="129"/>
      <c r="CH39" s="130"/>
      <c r="CI39" s="131" t="str">
        <f t="shared" ca="1" si="32"/>
        <v/>
      </c>
      <c r="CJ39" s="132"/>
      <c r="CK39" s="131" t="str">
        <f t="shared" ca="1" si="33"/>
        <v/>
      </c>
      <c r="CL39" s="102"/>
      <c r="CM39" s="102"/>
      <c r="CN39" s="127" t="str">
        <f t="shared" ca="1" si="11"/>
        <v>　</v>
      </c>
      <c r="CO39" s="128"/>
      <c r="CP39" s="129"/>
      <c r="CQ39" s="130"/>
      <c r="CR39" s="131" t="str">
        <f t="shared" ca="1" si="34"/>
        <v/>
      </c>
      <c r="CS39" s="132"/>
      <c r="CT39" s="131" t="str">
        <f t="shared" ca="1" si="35"/>
        <v/>
      </c>
    </row>
    <row r="40" spans="1:98" ht="15.75" customHeight="1" x14ac:dyDescent="0.25">
      <c r="B40" s="64" t="s">
        <v>363</v>
      </c>
      <c r="C40" s="65">
        <f ca="1">SUBTOTAL(109,月計表_2[①])</f>
        <v>0</v>
      </c>
      <c r="D40" s="66">
        <f ca="1">SUBTOTAL(109,月計表_2[②])</f>
        <v>0</v>
      </c>
      <c r="E40" s="67">
        <f ca="1">SUBTOTAL(109,月計表_2[③])</f>
        <v>0</v>
      </c>
      <c r="F40" s="68">
        <f ca="1">SUBTOTAL(109,月計表_2[計])</f>
        <v>0</v>
      </c>
      <c r="G40" s="68">
        <f ca="1">SUBTOTAL(109,月計表_2[免])</f>
        <v>0</v>
      </c>
      <c r="H40" s="68">
        <f ca="1">SUBTOTAL(109,月計表_2[総])</f>
        <v>0</v>
      </c>
      <c r="K40" s="79" t="s">
        <v>363</v>
      </c>
      <c r="L40" s="181">
        <f ca="1">SUMIF($K$9:$K$39,"&lt;&gt;"&amp;"　",$L$9:$L$39)</f>
        <v>0</v>
      </c>
      <c r="M40" s="182">
        <f ca="1">SUMIF($K$9:$K$39,"&lt;&gt;"&amp;"　",$M$9:$M$39)</f>
        <v>0</v>
      </c>
      <c r="N40" s="183">
        <f ca="1">SUMIF($K$9:$K$39,"&lt;&gt;"&amp;"　",$N$9:$N$39)</f>
        <v>0</v>
      </c>
      <c r="O40" s="184">
        <f ca="1">SUMIF($K$9:$K$39,"&lt;&gt;"&amp;"　",$O$9:$O$39)</f>
        <v>0</v>
      </c>
      <c r="P40" s="184">
        <f ca="1">SUMIF($K$9:$K$39,"&lt;&gt;"&amp;"　",$P$9:$P$39)</f>
        <v>0</v>
      </c>
      <c r="Q40" s="184">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月計表_2[[#Totals],[①]]*税率①</f>
        <v>0</v>
      </c>
      <c r="D41" s="71">
        <f ca="1">月計表_2[[#Totals],[②]]*税率②</f>
        <v>0</v>
      </c>
      <c r="E41" s="72">
        <f ca="1">月計表_2[[#Totals],[③]]*税率③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E92DBA3F-E0DA-48D9-AA81-C83072AFE18E}">
      <formula1>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0D8A854F-4698-45EE-8A1F-DEA00C31A424}"/>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CF2A58EB-B23F-470F-A027-3914E28A9801}">
      <formula1>AND(ISNUMBER(L9),MOD(L9,1)=0,$F$41&lt;100000000)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35630-7C38-4B55-8970-359DCACF2BD4}">
  <dimension ref="A1:V78"/>
  <sheetViews>
    <sheetView showGridLines="0" showRowColHeaders="0" topLeftCell="A2" zoomScaleNormal="100" workbookViewId="0">
      <selection activeCell="G3" sqref="G3"/>
    </sheetView>
  </sheetViews>
  <sheetFormatPr defaultColWidth="9" defaultRowHeight="14.25" x14ac:dyDescent="0.25"/>
  <cols>
    <col min="1" max="1" width="1.625" style="2" customWidth="1"/>
    <col min="2" max="2" width="2" style="2" customWidth="1"/>
    <col min="3" max="3" width="2.25" style="2" customWidth="1"/>
    <col min="4" max="4" width="18.25" style="2" customWidth="1"/>
    <col min="5" max="5" width="16.625" style="2" customWidth="1"/>
    <col min="6" max="6" width="8.625" style="2" customWidth="1"/>
    <col min="7" max="7" width="12.625" style="2" customWidth="1"/>
    <col min="8" max="8" width="48.125" style="2" bestFit="1" customWidth="1"/>
    <col min="9" max="9" width="63.125" style="2" customWidth="1"/>
    <col min="10" max="10" width="3.125" style="1" hidden="1" customWidth="1"/>
    <col min="11" max="11" width="16.75" style="1" hidden="1" customWidth="1"/>
    <col min="12" max="12" width="15" style="1" hidden="1" customWidth="1"/>
    <col min="13" max="14" width="9.125" style="1" hidden="1" customWidth="1"/>
    <col min="15" max="15" width="4.75" style="1" hidden="1" customWidth="1"/>
    <col min="16" max="16" width="9" style="1" hidden="1" customWidth="1"/>
    <col min="17" max="17" width="12.875" style="1" hidden="1" customWidth="1"/>
    <col min="18" max="18" width="37.375" style="1" hidden="1" customWidth="1"/>
    <col min="19" max="19" width="6.125" style="1" hidden="1" customWidth="1"/>
    <col min="20" max="20" width="16.625" style="1" hidden="1" customWidth="1"/>
    <col min="21" max="21" width="8.625" style="1" hidden="1" customWidth="1"/>
    <col min="22" max="22" width="12.625" style="1" hidden="1" customWidth="1"/>
    <col min="23" max="16384" width="9" style="2"/>
  </cols>
  <sheetData>
    <row r="1" spans="1:22" s="1" customFormat="1" hidden="1" x14ac:dyDescent="0.25">
      <c r="B1" s="1" t="s">
        <v>8</v>
      </c>
      <c r="C1" s="1" t="s">
        <v>9</v>
      </c>
      <c r="D1" s="1" t="s">
        <v>10</v>
      </c>
      <c r="E1" s="1" t="s">
        <v>4</v>
      </c>
      <c r="F1" s="1" t="s">
        <v>5</v>
      </c>
      <c r="G1" s="1" t="s">
        <v>6</v>
      </c>
      <c r="H1" s="1" t="s">
        <v>7</v>
      </c>
      <c r="I1" s="1" t="s">
        <v>12</v>
      </c>
      <c r="J1" s="1" t="s">
        <v>11</v>
      </c>
      <c r="K1" s="1" t="s">
        <v>13</v>
      </c>
      <c r="L1" s="1" t="s">
        <v>14</v>
      </c>
      <c r="M1" s="1" t="s">
        <v>15</v>
      </c>
      <c r="N1" s="1" t="s">
        <v>16</v>
      </c>
      <c r="O1" s="1" t="s">
        <v>180</v>
      </c>
      <c r="P1" s="1" t="s">
        <v>181</v>
      </c>
      <c r="Q1" s="1" t="s">
        <v>182</v>
      </c>
      <c r="R1" s="1" t="s">
        <v>183</v>
      </c>
      <c r="S1" s="1" t="s">
        <v>225</v>
      </c>
      <c r="T1" s="1" t="s">
        <v>236</v>
      </c>
      <c r="U1" s="1" t="s">
        <v>237</v>
      </c>
      <c r="V1" s="1" t="s">
        <v>238</v>
      </c>
    </row>
    <row r="2" spans="1:22" ht="21" x14ac:dyDescent="0.25">
      <c r="A2" s="13"/>
      <c r="B2" s="14" t="s">
        <v>0</v>
      </c>
      <c r="C2" s="13"/>
      <c r="D2" s="13"/>
      <c r="E2" s="13"/>
      <c r="F2" s="13"/>
      <c r="G2" s="13"/>
      <c r="H2" s="250" t="str">
        <f>HYPERLINK("#使用方法!A1","→「使用方法」シートへ戻る")</f>
        <v>→「使用方法」シートへ戻る</v>
      </c>
      <c r="I2" s="20" t="s">
        <v>239</v>
      </c>
    </row>
    <row r="3" spans="1:22" ht="21" customHeight="1" x14ac:dyDescent="0.25">
      <c r="C3" s="15" t="s">
        <v>1</v>
      </c>
      <c r="D3" s="16"/>
      <c r="E3" s="16"/>
      <c r="F3" s="17" t="s">
        <v>198</v>
      </c>
      <c r="G3" s="8" t="s">
        <v>215</v>
      </c>
      <c r="H3" s="18" t="s">
        <v>39</v>
      </c>
      <c r="K3" s="1" t="s">
        <v>18</v>
      </c>
      <c r="L3" s="1" t="s">
        <v>17</v>
      </c>
      <c r="N3" s="1" t="s">
        <v>215</v>
      </c>
      <c r="Q3" s="1" t="s">
        <v>197</v>
      </c>
      <c r="R3" s="1">
        <f>COUNTIF($M$32:$M$78,LEFT(E5,2))</f>
        <v>0</v>
      </c>
      <c r="V3" s="12" t="s">
        <v>215</v>
      </c>
    </row>
    <row r="4" spans="1:22" ht="18" customHeight="1" x14ac:dyDescent="0.2">
      <c r="D4" s="2" t="str">
        <f>INDEX(K4:N4,MATCH($G$3,$K$3:$N$3,0))</f>
        <v>所在地（都道府県）</v>
      </c>
      <c r="E4" s="10" t="s">
        <v>212</v>
      </c>
      <c r="F4" s="3" t="str">
        <f>IF(E5="","",IF(R3=1,"※都道府県を省略して記載します",""))</f>
        <v/>
      </c>
      <c r="H4" s="7" t="str">
        <f>IF($G$3=$K$3,"◀　個人の"&amp;$K4,"◀　法人の"&amp;$L4)&amp;"を選択してください"</f>
        <v>◀　法人の所在地（都道府県）を選択してください</v>
      </c>
      <c r="K4" s="1" t="s">
        <v>20</v>
      </c>
      <c r="L4" s="1" t="s">
        <v>19</v>
      </c>
      <c r="N4" s="1" t="s">
        <v>19</v>
      </c>
      <c r="Q4" s="1" t="s">
        <v>201</v>
      </c>
      <c r="R4" s="1">
        <f>LEN(E4)</f>
        <v>6</v>
      </c>
      <c r="T4" s="12" t="s">
        <v>212</v>
      </c>
    </row>
    <row r="5" spans="1:22" ht="18" customHeight="1" x14ac:dyDescent="0.25">
      <c r="D5" s="2" t="str">
        <f t="shared" ref="D5:D6" si="0">INDEX(K5:N5,MATCH($G$3,$K$3:$N$3,0))</f>
        <v xml:space="preserve">   〃 　（番地まで）</v>
      </c>
      <c r="E5" s="319" t="s">
        <v>213</v>
      </c>
      <c r="F5" s="320"/>
      <c r="G5" s="321"/>
      <c r="H5" s="7" t="str">
        <f>IF($G$3=$K$3,"◀　個人の"&amp;$K5,"◀　法人の"&amp;$L5)&amp;"を入力してください"</f>
        <v>◀　法人の   〃 　（番地まで）を入力してください</v>
      </c>
      <c r="K5" s="1" t="s">
        <v>204</v>
      </c>
      <c r="L5" s="1" t="s">
        <v>206</v>
      </c>
      <c r="N5" s="1" t="s">
        <v>216</v>
      </c>
      <c r="P5" s="1">
        <f>IF(R3,36,36-R4)</f>
        <v>30</v>
      </c>
      <c r="Q5" s="5" t="s">
        <v>184</v>
      </c>
      <c r="R5" s="5" t="str">
        <f>IF(LEFT(E5,3)="(例)",DBCS(E5),IF(R3,DBCS(E5),DBCS(E4&amp;E5)))</f>
        <v>（例）大阪市中央区大手前１丁目２３番４５号</v>
      </c>
      <c r="T5" s="329" t="s">
        <v>213</v>
      </c>
      <c r="U5" s="330"/>
      <c r="V5" s="330"/>
    </row>
    <row r="6" spans="1:22" ht="18" customHeight="1" x14ac:dyDescent="0.25">
      <c r="D6" s="2" t="str">
        <f t="shared" si="0"/>
        <v xml:space="preserve">   〃   （建物名等）</v>
      </c>
      <c r="E6" s="322" t="s">
        <v>214</v>
      </c>
      <c r="F6" s="323"/>
      <c r="G6" s="324"/>
      <c r="H6" s="7" t="str">
        <f>IF($G$3=$K$3,"◀　個人の住所","◀　法人の所在地")&amp;"の続き（・・ビル●階、等）があれば入力"</f>
        <v>◀　法人の所在地の続き（・・ビル●階、等）があれば入力</v>
      </c>
      <c r="K6" s="1" t="s">
        <v>205</v>
      </c>
      <c r="L6" s="1" t="s">
        <v>207</v>
      </c>
      <c r="N6" s="1" t="s">
        <v>217</v>
      </c>
      <c r="P6" s="1">
        <v>36</v>
      </c>
      <c r="Q6" s="5" t="s">
        <v>185</v>
      </c>
      <c r="R6" s="5" t="str">
        <f>IF(LEN(E6)&gt;P6,DBCS(LEFT(E6,P6)),DBCS(E6))</f>
        <v>（例）大手前ビルディング　６階　７８９号室</v>
      </c>
      <c r="T6" s="329" t="s">
        <v>214</v>
      </c>
      <c r="U6" s="330"/>
      <c r="V6" s="330"/>
    </row>
    <row r="7" spans="1:22" ht="18" customHeight="1" x14ac:dyDescent="0.25">
      <c r="E7" s="2" t="str">
        <f>IF(LEN(E6)&gt;SUM(P6:P7),LEN(E6)-SUM(P6:P7)&amp;"字オーバー↑","")</f>
        <v/>
      </c>
      <c r="H7" s="7" t="s">
        <v>208</v>
      </c>
      <c r="P7" s="1">
        <v>18</v>
      </c>
      <c r="Q7" s="5" t="s">
        <v>186</v>
      </c>
      <c r="R7" s="5" t="str">
        <f>IF(LEN(E6)&gt;P6,DBCS(MID(E6,P6+1,LEN(E6)-P6)),"")</f>
        <v/>
      </c>
    </row>
    <row r="8" spans="1:22" ht="18" customHeight="1" x14ac:dyDescent="0.25">
      <c r="D8" s="2" t="s">
        <v>3</v>
      </c>
      <c r="E8" s="8" t="s">
        <v>219</v>
      </c>
      <c r="H8" s="7" t="str">
        <f>IF($G$3=$K$3,"◀　個人の","◀　法人の")&amp;"電話番号を入力してください"</f>
        <v>◀　法人の電話番号を入力してください</v>
      </c>
      <c r="Q8" s="5" t="s">
        <v>187</v>
      </c>
      <c r="R8" s="5" t="str">
        <f>ASC(E8)</f>
        <v>(例)06-6999-9999</v>
      </c>
      <c r="T8" s="12" t="s">
        <v>218</v>
      </c>
    </row>
    <row r="9" spans="1:22" ht="18" customHeight="1" x14ac:dyDescent="0.25">
      <c r="H9" s="7"/>
    </row>
    <row r="10" spans="1:22" ht="18" customHeight="1" x14ac:dyDescent="0.25">
      <c r="D10" s="2" t="str">
        <f t="shared" ref="D10:D12" si="1">INDEX(K10:N10,MATCH($G$3,$K$3:$N$3,0))</f>
        <v>名称</v>
      </c>
      <c r="E10" s="325" t="s">
        <v>220</v>
      </c>
      <c r="F10" s="320"/>
      <c r="G10" s="321"/>
      <c r="H10" s="7" t="str">
        <f>IF($G$3=$K$3,"◀　個人の"&amp;K10,"◀　法人の"&amp;L10)&amp;"を入力してください"</f>
        <v>◀　法人の名称を入力してください</v>
      </c>
      <c r="K10" s="1" t="s">
        <v>22</v>
      </c>
      <c r="L10" s="1" t="s">
        <v>21</v>
      </c>
      <c r="N10" s="1" t="s">
        <v>21</v>
      </c>
      <c r="P10" s="1">
        <v>32</v>
      </c>
      <c r="Q10" s="5" t="s">
        <v>188</v>
      </c>
      <c r="R10" s="5" t="str">
        <f>DBCS(E10)</f>
        <v>（例）大阪府庁　株式会社</v>
      </c>
      <c r="T10" s="329" t="s">
        <v>220</v>
      </c>
      <c r="U10" s="329"/>
      <c r="V10" s="329"/>
    </row>
    <row r="11" spans="1:22" ht="18" customHeight="1" x14ac:dyDescent="0.25">
      <c r="D11" s="2" t="str">
        <f t="shared" si="1"/>
        <v>代表者役職・氏名</v>
      </c>
      <c r="E11" s="9" t="s">
        <v>221</v>
      </c>
      <c r="F11" s="326" t="s">
        <v>222</v>
      </c>
      <c r="G11" s="327"/>
      <c r="H11" s="7" t="str">
        <f>IF($G$3=$K$3,"","◀　法人代表者の役職・氏名を入力してください")</f>
        <v>◀　法人代表者の役職・氏名を入力してください</v>
      </c>
      <c r="K11" s="1" t="s">
        <v>24</v>
      </c>
      <c r="L11" s="1" t="s">
        <v>23</v>
      </c>
      <c r="N11" s="1" t="s">
        <v>23</v>
      </c>
      <c r="P11" s="1">
        <v>32</v>
      </c>
      <c r="Q11" s="5" t="s">
        <v>189</v>
      </c>
      <c r="R11" s="5" t="str">
        <f>IF($G$3=$K$3,"",DBCS(E11&amp;"　"&amp;F11))</f>
        <v>（例）代表取締役　大阪　花子</v>
      </c>
      <c r="T11" s="12" t="s">
        <v>221</v>
      </c>
      <c r="U11" s="329" t="s">
        <v>222</v>
      </c>
      <c r="V11" s="329"/>
    </row>
    <row r="12" spans="1:22" ht="18" customHeight="1" x14ac:dyDescent="0.25">
      <c r="D12" s="2" t="str">
        <f t="shared" si="1"/>
        <v>法人番号</v>
      </c>
      <c r="E12" s="8" t="s">
        <v>224</v>
      </c>
      <c r="H12" s="7" t="str">
        <f>IF($G$3=$K$3,"◀　"&amp;K12,"◀　"&amp;L12)&amp;"を入力してください"</f>
        <v>◀　法人番号を入力してください</v>
      </c>
      <c r="K12" s="1" t="s">
        <v>26</v>
      </c>
      <c r="L12" s="1" t="s">
        <v>25</v>
      </c>
      <c r="N12" s="1" t="s">
        <v>25</v>
      </c>
      <c r="P12" s="1">
        <f>INDEX(K13:N13,MATCH($G$3,$K$3:$N$3,0))</f>
        <v>13</v>
      </c>
      <c r="Q12" s="5" t="s">
        <v>190</v>
      </c>
      <c r="R12" s="5" t="str">
        <f>ASC(E12)</f>
        <v>(例)9999999999999</v>
      </c>
      <c r="T12" s="12" t="s">
        <v>223</v>
      </c>
    </row>
    <row r="13" spans="1:22" ht="18" customHeight="1" x14ac:dyDescent="0.25">
      <c r="H13" s="7"/>
      <c r="K13" s="6">
        <v>12</v>
      </c>
      <c r="L13" s="6">
        <v>13</v>
      </c>
      <c r="N13" s="1">
        <v>13</v>
      </c>
    </row>
    <row r="14" spans="1:22" ht="21" customHeight="1" x14ac:dyDescent="0.25">
      <c r="C14" s="15" t="s">
        <v>27</v>
      </c>
      <c r="D14" s="16"/>
      <c r="E14" s="16"/>
      <c r="F14" s="17" t="s">
        <v>199</v>
      </c>
      <c r="G14" s="19" t="s">
        <v>234</v>
      </c>
      <c r="H14" s="18" t="s">
        <v>40</v>
      </c>
      <c r="K14" s="1" t="s">
        <v>31</v>
      </c>
      <c r="L14" s="1" t="s">
        <v>32</v>
      </c>
      <c r="M14" s="1" t="s">
        <v>33</v>
      </c>
      <c r="N14" s="1" t="s">
        <v>34</v>
      </c>
      <c r="V14" s="12" t="s">
        <v>234</v>
      </c>
    </row>
    <row r="15" spans="1:22" ht="18" customHeight="1" x14ac:dyDescent="0.25">
      <c r="D15" s="2" t="s">
        <v>2</v>
      </c>
      <c r="E15" s="11" t="s">
        <v>200</v>
      </c>
      <c r="H15" s="7"/>
      <c r="T15" s="12"/>
    </row>
    <row r="16" spans="1:22" ht="18" customHeight="1" x14ac:dyDescent="0.25">
      <c r="D16" s="2" t="s">
        <v>202</v>
      </c>
      <c r="E16" s="319" t="s">
        <v>226</v>
      </c>
      <c r="F16" s="320"/>
      <c r="G16" s="321"/>
      <c r="H16" s="7" t="s">
        <v>41</v>
      </c>
      <c r="P16" s="1">
        <v>36</v>
      </c>
      <c r="Q16" s="5" t="s">
        <v>191</v>
      </c>
      <c r="R16" s="5" t="str">
        <f>DBCS(E16)</f>
        <v>（例）大阪市住之江区南港北９丁目８７番６５号</v>
      </c>
      <c r="T16" s="328" t="s">
        <v>226</v>
      </c>
      <c r="U16" s="328"/>
      <c r="V16" s="328"/>
    </row>
    <row r="17" spans="4:22" ht="18" customHeight="1" x14ac:dyDescent="0.25">
      <c r="D17" s="2" t="s">
        <v>203</v>
      </c>
      <c r="E17" s="322"/>
      <c r="F17" s="323"/>
      <c r="G17" s="324"/>
      <c r="H17" s="7" t="s">
        <v>46</v>
      </c>
      <c r="P17" s="1">
        <v>36</v>
      </c>
      <c r="Q17" s="5" t="s">
        <v>192</v>
      </c>
      <c r="R17" s="5" t="str">
        <f>IF(LEN(E17)&gt;P17,DBCS(LEFT(E17,P17)),DBCS(E17))</f>
        <v/>
      </c>
      <c r="T17" s="328"/>
      <c r="U17" s="328"/>
      <c r="V17" s="328"/>
    </row>
    <row r="18" spans="4:22" ht="18" customHeight="1" x14ac:dyDescent="0.25">
      <c r="E18" s="2" t="str">
        <f>IF(LEN(E17)&gt;SUM(P17:P18),LEN(E17)-SUM(P17:P18)&amp;"字オーバー↑","")</f>
        <v/>
      </c>
      <c r="H18" s="7" t="s">
        <v>208</v>
      </c>
      <c r="P18" s="1">
        <v>18</v>
      </c>
      <c r="Q18" s="5" t="s">
        <v>193</v>
      </c>
      <c r="R18" s="5" t="str">
        <f>IF(LEN(E17)&gt;P17,DBCS(MID(E17,P17+1,LEN(E17)-P17)),"")</f>
        <v/>
      </c>
      <c r="T18" s="1" t="s">
        <v>235</v>
      </c>
    </row>
    <row r="19" spans="4:22" ht="18" customHeight="1" x14ac:dyDescent="0.25">
      <c r="D19" s="2" t="s">
        <v>3</v>
      </c>
      <c r="E19" s="8" t="s">
        <v>228</v>
      </c>
      <c r="H19" s="7" t="s">
        <v>42</v>
      </c>
      <c r="Q19" s="5" t="s">
        <v>194</v>
      </c>
      <c r="R19" s="5" t="str">
        <f>ASC(E19)</f>
        <v>(例)06-6111-1111</v>
      </c>
      <c r="T19" s="12" t="s">
        <v>227</v>
      </c>
    </row>
    <row r="20" spans="4:22" ht="18" customHeight="1" x14ac:dyDescent="0.25">
      <c r="H20" s="7"/>
    </row>
    <row r="21" spans="4:22" ht="18" customHeight="1" x14ac:dyDescent="0.25">
      <c r="D21" s="2" t="str">
        <f>IF(LEFT(G14,3)="(例)",K21,INDEX(K21:N21,MATCH($G$14,$K$14:$N$14,0)))</f>
        <v>名称</v>
      </c>
      <c r="E21" s="316" t="s">
        <v>229</v>
      </c>
      <c r="F21" s="317"/>
      <c r="G21" s="318"/>
      <c r="H21" s="7" t="str">
        <f>"◀　施設の"&amp;D21&amp;"を入力してください"</f>
        <v>◀　施設の名称を入力してください</v>
      </c>
      <c r="K21" s="1" t="s">
        <v>21</v>
      </c>
      <c r="L21" s="1" t="s">
        <v>21</v>
      </c>
      <c r="M21" s="1" t="s">
        <v>21</v>
      </c>
      <c r="N21" s="1" t="s">
        <v>35</v>
      </c>
      <c r="P21" s="1">
        <v>18</v>
      </c>
      <c r="Q21" s="5" t="s">
        <v>195</v>
      </c>
      <c r="R21" s="5" t="str">
        <f>DBCS(LEFT(E21,P21))</f>
        <v>（例）ホテル大阪府庁</v>
      </c>
      <c r="T21" s="328" t="s">
        <v>229</v>
      </c>
      <c r="U21" s="328"/>
      <c r="V21" s="328"/>
    </row>
    <row r="22" spans="4:22" ht="18" customHeight="1" x14ac:dyDescent="0.25">
      <c r="H22" s="7"/>
      <c r="P22" s="1">
        <v>18</v>
      </c>
      <c r="Q22" s="5" t="s">
        <v>196</v>
      </c>
      <c r="R22" s="5" t="str">
        <f>IF(LEN(E21)&gt;P21,DBCS(MID(E21,P21+1,18)),"")</f>
        <v/>
      </c>
    </row>
    <row r="23" spans="4:22" ht="18" customHeight="1" x14ac:dyDescent="0.25">
      <c r="D23" s="2" t="s">
        <v>28</v>
      </c>
      <c r="E23" s="8" t="s">
        <v>230</v>
      </c>
      <c r="H23" s="7" t="s">
        <v>43</v>
      </c>
      <c r="P23" s="1">
        <v>5</v>
      </c>
      <c r="Q23" s="5" t="s">
        <v>28</v>
      </c>
      <c r="R23" s="5" t="str">
        <f>ASC(E23)</f>
        <v>(例)98765</v>
      </c>
      <c r="T23" s="12" t="s">
        <v>230</v>
      </c>
    </row>
    <row r="24" spans="4:22" ht="18" customHeight="1" x14ac:dyDescent="0.25">
      <c r="H24" s="7" t="s">
        <v>209</v>
      </c>
    </row>
    <row r="25" spans="4:22" ht="18" customHeight="1" x14ac:dyDescent="0.25">
      <c r="D25" s="2" t="s">
        <v>29</v>
      </c>
      <c r="E25" s="8" t="s">
        <v>232</v>
      </c>
      <c r="H25" s="7" t="s">
        <v>44</v>
      </c>
      <c r="P25" s="1">
        <v>9</v>
      </c>
      <c r="Q25" s="5" t="s">
        <v>29</v>
      </c>
      <c r="R25" s="5" t="str">
        <f>ASC(E25)</f>
        <v>(例)123456789</v>
      </c>
      <c r="T25" s="12" t="s">
        <v>231</v>
      </c>
    </row>
    <row r="26" spans="4:22" ht="18" customHeight="1" x14ac:dyDescent="0.25">
      <c r="H26" s="7" t="s">
        <v>210</v>
      </c>
    </row>
    <row r="27" spans="4:22" ht="18" customHeight="1" x14ac:dyDescent="0.25">
      <c r="D27" s="2" t="s">
        <v>30</v>
      </c>
      <c r="E27" s="4" t="s">
        <v>36</v>
      </c>
      <c r="H27" s="7" t="s">
        <v>45</v>
      </c>
      <c r="K27" s="1" t="s">
        <v>36</v>
      </c>
      <c r="L27" s="1" t="s">
        <v>37</v>
      </c>
      <c r="Q27" s="5" t="s">
        <v>30</v>
      </c>
      <c r="R27" s="5" t="str">
        <f>DBCS(E27)</f>
        <v>ー</v>
      </c>
      <c r="T27" s="12" t="s">
        <v>233</v>
      </c>
    </row>
    <row r="28" spans="4:22" x14ac:dyDescent="0.25">
      <c r="H28" s="7" t="s">
        <v>211</v>
      </c>
      <c r="K28" s="1" t="s">
        <v>24</v>
      </c>
      <c r="L28" s="1" t="s">
        <v>38</v>
      </c>
    </row>
    <row r="30" spans="4:22" x14ac:dyDescent="0.25">
      <c r="H30" s="253" t="str">
        <f>HYPERLINK("#申告情報入力!A1","→「申告情報入力」シートへ")</f>
        <v>→「申告情報入力」シートへ</v>
      </c>
    </row>
    <row r="31" spans="4:22" x14ac:dyDescent="0.25">
      <c r="K31" s="1" t="s">
        <v>47</v>
      </c>
      <c r="L31" s="1" t="s">
        <v>48</v>
      </c>
      <c r="M31" s="1" t="s">
        <v>49</v>
      </c>
    </row>
    <row r="32" spans="4:22" x14ac:dyDescent="0.25">
      <c r="K32" s="1" t="s">
        <v>50</v>
      </c>
      <c r="L32" s="1" t="s">
        <v>51</v>
      </c>
      <c r="M32" s="1" t="s">
        <v>52</v>
      </c>
    </row>
    <row r="33" spans="11:13" x14ac:dyDescent="0.25">
      <c r="K33" s="1" t="s">
        <v>53</v>
      </c>
      <c r="L33" s="1" t="s">
        <v>54</v>
      </c>
      <c r="M33" s="1" t="s">
        <v>55</v>
      </c>
    </row>
    <row r="34" spans="11:13" x14ac:dyDescent="0.25">
      <c r="K34" s="1" t="s">
        <v>56</v>
      </c>
      <c r="L34" s="1" t="s">
        <v>57</v>
      </c>
      <c r="M34" s="1" t="s">
        <v>58</v>
      </c>
    </row>
    <row r="35" spans="11:13" x14ac:dyDescent="0.25">
      <c r="K35" s="1" t="s">
        <v>59</v>
      </c>
      <c r="L35" s="1" t="s">
        <v>60</v>
      </c>
      <c r="M35" s="1" t="s">
        <v>61</v>
      </c>
    </row>
    <row r="36" spans="11:13" x14ac:dyDescent="0.25">
      <c r="K36" s="1" t="s">
        <v>62</v>
      </c>
      <c r="L36" s="1" t="s">
        <v>63</v>
      </c>
      <c r="M36" s="1" t="s">
        <v>64</v>
      </c>
    </row>
    <row r="37" spans="11:13" x14ac:dyDescent="0.25">
      <c r="K37" s="1" t="s">
        <v>65</v>
      </c>
      <c r="L37" s="1" t="s">
        <v>66</v>
      </c>
      <c r="M37" s="1" t="s">
        <v>67</v>
      </c>
    </row>
    <row r="38" spans="11:13" x14ac:dyDescent="0.25">
      <c r="K38" s="1" t="s">
        <v>68</v>
      </c>
      <c r="L38" s="1" t="s">
        <v>69</v>
      </c>
      <c r="M38" s="1" t="s">
        <v>70</v>
      </c>
    </row>
    <row r="39" spans="11:13" x14ac:dyDescent="0.25">
      <c r="K39" s="1" t="s">
        <v>71</v>
      </c>
      <c r="L39" s="1" t="s">
        <v>72</v>
      </c>
      <c r="M39" s="1" t="s">
        <v>73</v>
      </c>
    </row>
    <row r="40" spans="11:13" x14ac:dyDescent="0.25">
      <c r="K40" s="1" t="s">
        <v>74</v>
      </c>
      <c r="L40" s="1" t="s">
        <v>75</v>
      </c>
      <c r="M40" s="1" t="s">
        <v>76</v>
      </c>
    </row>
    <row r="41" spans="11:13" x14ac:dyDescent="0.25">
      <c r="K41" s="1" t="s">
        <v>77</v>
      </c>
      <c r="L41" s="1" t="s">
        <v>78</v>
      </c>
      <c r="M41" s="1" t="s">
        <v>79</v>
      </c>
    </row>
    <row r="42" spans="11:13" x14ac:dyDescent="0.25">
      <c r="K42" s="1" t="s">
        <v>80</v>
      </c>
      <c r="L42" s="1" t="s">
        <v>81</v>
      </c>
      <c r="M42" s="1" t="s">
        <v>82</v>
      </c>
    </row>
    <row r="43" spans="11:13" x14ac:dyDescent="0.25">
      <c r="K43" s="1" t="s">
        <v>83</v>
      </c>
      <c r="L43" s="1" t="s">
        <v>84</v>
      </c>
      <c r="M43" s="1" t="s">
        <v>85</v>
      </c>
    </row>
    <row r="44" spans="11:13" x14ac:dyDescent="0.25">
      <c r="K44" s="1" t="s">
        <v>86</v>
      </c>
      <c r="L44" s="1" t="s">
        <v>87</v>
      </c>
      <c r="M44" s="1" t="s">
        <v>88</v>
      </c>
    </row>
    <row r="45" spans="11:13" x14ac:dyDescent="0.25">
      <c r="K45" s="1" t="s">
        <v>89</v>
      </c>
      <c r="L45" s="1" t="s">
        <v>90</v>
      </c>
      <c r="M45" s="1" t="s">
        <v>90</v>
      </c>
    </row>
    <row r="46" spans="11:13" x14ac:dyDescent="0.25">
      <c r="K46" s="1" t="s">
        <v>91</v>
      </c>
      <c r="L46" s="1" t="s">
        <v>92</v>
      </c>
      <c r="M46" s="1" t="s">
        <v>93</v>
      </c>
    </row>
    <row r="47" spans="11:13" x14ac:dyDescent="0.25">
      <c r="K47" s="1" t="s">
        <v>94</v>
      </c>
      <c r="L47" s="1" t="s">
        <v>95</v>
      </c>
      <c r="M47" s="1" t="s">
        <v>96</v>
      </c>
    </row>
    <row r="48" spans="11:13" x14ac:dyDescent="0.25">
      <c r="K48" s="1" t="s">
        <v>97</v>
      </c>
      <c r="L48" s="1" t="s">
        <v>98</v>
      </c>
      <c r="M48" s="1" t="s">
        <v>99</v>
      </c>
    </row>
    <row r="49" spans="11:13" x14ac:dyDescent="0.25">
      <c r="K49" s="1" t="s">
        <v>100</v>
      </c>
      <c r="L49" s="1" t="s">
        <v>101</v>
      </c>
      <c r="M49" s="1" t="s">
        <v>102</v>
      </c>
    </row>
    <row r="50" spans="11:13" x14ac:dyDescent="0.25">
      <c r="K50" s="1" t="s">
        <v>103</v>
      </c>
      <c r="L50" s="1" t="s">
        <v>104</v>
      </c>
      <c r="M50" s="1" t="s">
        <v>105</v>
      </c>
    </row>
    <row r="51" spans="11:13" x14ac:dyDescent="0.25">
      <c r="K51" s="1" t="s">
        <v>106</v>
      </c>
      <c r="L51" s="1" t="s">
        <v>107</v>
      </c>
      <c r="M51" s="1" t="s">
        <v>108</v>
      </c>
    </row>
    <row r="52" spans="11:13" x14ac:dyDescent="0.25">
      <c r="K52" s="1" t="s">
        <v>109</v>
      </c>
      <c r="L52" s="1" t="s">
        <v>110</v>
      </c>
      <c r="M52" s="1" t="s">
        <v>111</v>
      </c>
    </row>
    <row r="53" spans="11:13" x14ac:dyDescent="0.25">
      <c r="K53" s="1" t="s">
        <v>112</v>
      </c>
      <c r="L53" s="1" t="s">
        <v>113</v>
      </c>
      <c r="M53" s="1" t="s">
        <v>114</v>
      </c>
    </row>
    <row r="54" spans="11:13" x14ac:dyDescent="0.25">
      <c r="K54" s="1" t="s">
        <v>115</v>
      </c>
      <c r="L54" s="1" t="s">
        <v>116</v>
      </c>
      <c r="M54" s="1" t="s">
        <v>117</v>
      </c>
    </row>
    <row r="55" spans="11:13" x14ac:dyDescent="0.25">
      <c r="K55" s="1" t="s">
        <v>118</v>
      </c>
      <c r="L55" s="1" t="s">
        <v>119</v>
      </c>
      <c r="M55" s="1" t="s">
        <v>120</v>
      </c>
    </row>
    <row r="56" spans="11:13" x14ac:dyDescent="0.25">
      <c r="K56" s="1" t="s">
        <v>121</v>
      </c>
      <c r="L56" s="1" t="s">
        <v>122</v>
      </c>
      <c r="M56" s="1" t="s">
        <v>123</v>
      </c>
    </row>
    <row r="57" spans="11:13" x14ac:dyDescent="0.25">
      <c r="K57" s="1" t="s">
        <v>124</v>
      </c>
      <c r="L57" s="1" t="s">
        <v>60</v>
      </c>
      <c r="M57" s="1" t="s">
        <v>61</v>
      </c>
    </row>
    <row r="58" spans="11:13" x14ac:dyDescent="0.25">
      <c r="K58" s="1" t="s">
        <v>125</v>
      </c>
      <c r="L58" s="1" t="s">
        <v>72</v>
      </c>
      <c r="M58" s="1" t="s">
        <v>73</v>
      </c>
    </row>
    <row r="59" spans="11:13" x14ac:dyDescent="0.25">
      <c r="K59" s="1" t="s">
        <v>126</v>
      </c>
      <c r="L59" s="1" t="s">
        <v>127</v>
      </c>
      <c r="M59" s="1" t="s">
        <v>128</v>
      </c>
    </row>
    <row r="60" spans="11:13" x14ac:dyDescent="0.25">
      <c r="K60" s="1" t="s">
        <v>129</v>
      </c>
      <c r="L60" s="1" t="s">
        <v>130</v>
      </c>
      <c r="M60" s="1" t="s">
        <v>131</v>
      </c>
    </row>
    <row r="61" spans="11:13" x14ac:dyDescent="0.25">
      <c r="K61" s="1" t="s">
        <v>132</v>
      </c>
      <c r="L61" s="1" t="s">
        <v>133</v>
      </c>
      <c r="M61" s="1" t="s">
        <v>134</v>
      </c>
    </row>
    <row r="62" spans="11:13" x14ac:dyDescent="0.25">
      <c r="K62" s="1" t="s">
        <v>135</v>
      </c>
      <c r="L62" s="1" t="s">
        <v>136</v>
      </c>
      <c r="M62" s="1" t="s">
        <v>137</v>
      </c>
    </row>
    <row r="63" spans="11:13" x14ac:dyDescent="0.25">
      <c r="K63" s="1" t="s">
        <v>138</v>
      </c>
      <c r="L63" s="1" t="s">
        <v>139</v>
      </c>
      <c r="M63" s="1" t="s">
        <v>140</v>
      </c>
    </row>
    <row r="64" spans="11:13" x14ac:dyDescent="0.25">
      <c r="K64" s="1" t="s">
        <v>141</v>
      </c>
      <c r="L64" s="1" t="s">
        <v>75</v>
      </c>
      <c r="M64" s="1" t="s">
        <v>76</v>
      </c>
    </row>
    <row r="65" spans="11:13" x14ac:dyDescent="0.25">
      <c r="K65" s="1" t="s">
        <v>142</v>
      </c>
      <c r="L65" s="1" t="s">
        <v>143</v>
      </c>
      <c r="M65" s="1" t="s">
        <v>144</v>
      </c>
    </row>
    <row r="66" spans="11:13" x14ac:dyDescent="0.25">
      <c r="K66" s="1" t="s">
        <v>145</v>
      </c>
      <c r="L66" s="1" t="s">
        <v>146</v>
      </c>
      <c r="M66" s="1" t="s">
        <v>147</v>
      </c>
    </row>
    <row r="67" spans="11:13" x14ac:dyDescent="0.25">
      <c r="K67" s="1" t="s">
        <v>148</v>
      </c>
      <c r="L67" s="1" t="s">
        <v>149</v>
      </c>
      <c r="M67" s="1" t="s">
        <v>150</v>
      </c>
    </row>
    <row r="68" spans="11:13" x14ac:dyDescent="0.25">
      <c r="K68" s="1" t="s">
        <v>151</v>
      </c>
      <c r="L68" s="1" t="s">
        <v>95</v>
      </c>
      <c r="M68" s="1" t="s">
        <v>96</v>
      </c>
    </row>
    <row r="69" spans="11:13" x14ac:dyDescent="0.25">
      <c r="K69" s="1" t="s">
        <v>152</v>
      </c>
      <c r="L69" s="1" t="s">
        <v>153</v>
      </c>
      <c r="M69" s="1" t="s">
        <v>154</v>
      </c>
    </row>
    <row r="70" spans="11:13" x14ac:dyDescent="0.25">
      <c r="K70" s="1" t="s">
        <v>155</v>
      </c>
      <c r="L70" s="1" t="s">
        <v>156</v>
      </c>
      <c r="M70" s="1" t="s">
        <v>157</v>
      </c>
    </row>
    <row r="71" spans="11:13" x14ac:dyDescent="0.25">
      <c r="K71" s="1" t="s">
        <v>158</v>
      </c>
      <c r="L71" s="1" t="s">
        <v>159</v>
      </c>
      <c r="M71" s="1" t="s">
        <v>160</v>
      </c>
    </row>
    <row r="72" spans="11:13" x14ac:dyDescent="0.25">
      <c r="K72" s="1" t="s">
        <v>161</v>
      </c>
      <c r="L72" s="1" t="s">
        <v>162</v>
      </c>
      <c r="M72" s="1" t="s">
        <v>163</v>
      </c>
    </row>
    <row r="73" spans="11:13" x14ac:dyDescent="0.25">
      <c r="K73" s="1" t="s">
        <v>164</v>
      </c>
      <c r="L73" s="1" t="s">
        <v>165</v>
      </c>
      <c r="M73" s="1" t="s">
        <v>166</v>
      </c>
    </row>
    <row r="74" spans="11:13" x14ac:dyDescent="0.25">
      <c r="K74" s="1" t="s">
        <v>167</v>
      </c>
      <c r="L74" s="1" t="s">
        <v>107</v>
      </c>
      <c r="M74" s="1" t="s">
        <v>108</v>
      </c>
    </row>
    <row r="75" spans="11:13" x14ac:dyDescent="0.25">
      <c r="K75" s="1" t="s">
        <v>168</v>
      </c>
      <c r="L75" s="1" t="s">
        <v>169</v>
      </c>
      <c r="M75" s="1" t="s">
        <v>170</v>
      </c>
    </row>
    <row r="76" spans="11:13" x14ac:dyDescent="0.25">
      <c r="K76" s="1" t="s">
        <v>171</v>
      </c>
      <c r="L76" s="1" t="s">
        <v>172</v>
      </c>
      <c r="M76" s="1" t="s">
        <v>173</v>
      </c>
    </row>
    <row r="77" spans="11:13" x14ac:dyDescent="0.25">
      <c r="K77" s="1" t="s">
        <v>174</v>
      </c>
      <c r="L77" s="1" t="s">
        <v>175</v>
      </c>
      <c r="M77" s="1" t="s">
        <v>176</v>
      </c>
    </row>
    <row r="78" spans="11:13" x14ac:dyDescent="0.25">
      <c r="K78" s="1" t="s">
        <v>177</v>
      </c>
      <c r="L78" s="1" t="s">
        <v>178</v>
      </c>
      <c r="M78" s="1" t="s">
        <v>179</v>
      </c>
    </row>
  </sheetData>
  <sheetProtection sheet="1" objects="1" scenarios="1"/>
  <dataConsolidate/>
  <mergeCells count="14">
    <mergeCell ref="T16:V16"/>
    <mergeCell ref="T17:V17"/>
    <mergeCell ref="T21:V21"/>
    <mergeCell ref="T5:V5"/>
    <mergeCell ref="T6:V6"/>
    <mergeCell ref="U11:V11"/>
    <mergeCell ref="T10:V10"/>
    <mergeCell ref="E21:G21"/>
    <mergeCell ref="E5:G5"/>
    <mergeCell ref="E6:G6"/>
    <mergeCell ref="E10:G10"/>
    <mergeCell ref="F11:G11"/>
    <mergeCell ref="E16:G16"/>
    <mergeCell ref="E17:G17"/>
  </mergeCells>
  <phoneticPr fontId="2"/>
  <conditionalFormatting sqref="E11:G11">
    <cfRule type="expression" dxfId="283" priority="3">
      <formula>$G$3=$K$3</formula>
    </cfRule>
  </conditionalFormatting>
  <conditionalFormatting sqref="F12:G12">
    <cfRule type="expression" dxfId="282" priority="2">
      <formula>$G$3=$K$3</formula>
    </cfRule>
  </conditionalFormatting>
  <conditionalFormatting sqref="E3:G27">
    <cfRule type="expression" dxfId="281" priority="1">
      <formula>E3=T3</formula>
    </cfRule>
  </conditionalFormatting>
  <dataValidations count="13">
    <dataValidation type="list" errorStyle="warning" imeMode="hiragana" allowBlank="1" showInputMessage="1" showErrorMessage="1" errorTitle="選択リスト外" error="プルダウンから選択してください" sqref="E4" xr:uid="{8540D034-1B62-4847-A19E-5A1C2856EC40}">
      <formula1>$K$32:$K$78</formula1>
    </dataValidation>
    <dataValidation type="list" errorStyle="warning" allowBlank="1" showInputMessage="1" showErrorMessage="1" errorTitle="選択リスト外" error="プルダウンから選択してください" sqref="G14" xr:uid="{A1461E51-22FB-4DE3-94D9-F6B7F5A91DEF}">
      <formula1>$K$14:$N$14</formula1>
    </dataValidation>
    <dataValidation type="list" errorStyle="warning" allowBlank="1" showInputMessage="1" showErrorMessage="1" errorTitle="選択リスト外" error="プルダウンから選択してください" sqref="E27" xr:uid="{043B6E3D-81AC-4085-A6F3-F8853E94987F}">
      <formula1>$K$27:$L$27</formula1>
    </dataValidation>
    <dataValidation type="textLength" errorStyle="warning" imeMode="hiragana" operator="lessThanOrEqual" allowBlank="1" showInputMessage="1" showErrorMessage="1" errorTitle="文字数超過" error="超過部分につき表示されません" sqref="E21:G21 E17:G17 E6:G6" xr:uid="{01A8F6FE-E242-4817-A661-04FF23C86A17}">
      <formula1>SUM(P6:P7)</formula1>
    </dataValidation>
    <dataValidation imeMode="disabled" allowBlank="1" showInputMessage="1" showErrorMessage="1" sqref="E8 E19" xr:uid="{836E1188-E5E9-4445-85CB-8545BA5F0918}"/>
    <dataValidation type="list" errorStyle="warning" allowBlank="1" showInputMessage="1" showErrorMessage="1" errorTitle="選択リスト外" error="プルダウンから選択してください" sqref="G3" xr:uid="{F052AA15-377D-4070-9F41-7A3DECB2ED04}">
      <formula1>$K$3:$L$3</formula1>
    </dataValidation>
    <dataValidation type="textLength" errorStyle="warning" imeMode="hiragana" operator="lessThanOrEqual" allowBlank="1" showInputMessage="1" showErrorMessage="1" errorTitle="文字数超過" error="超過部分につき、_x000a_「住所（建物名等）」に入力してください" sqref="E5:G5 E16:G16" xr:uid="{20EB8A39-0B8F-422B-9968-EAE4B6BB7C11}">
      <formula1>P5</formula1>
    </dataValidation>
    <dataValidation type="textLength" errorStyle="warning" imeMode="hiragana" operator="lessThanOrEqual" allowBlank="1" showInputMessage="1" showErrorMessage="1" errorTitle="文字数超過" error="超過部分につき表示されません" sqref="E10:G10" xr:uid="{074675C7-AF5F-4314-8EC8-6AA305E49BEB}">
      <formula1>P10</formula1>
    </dataValidation>
    <dataValidation type="custom" errorStyle="warning" imeMode="hiragana" allowBlank="1" showInputMessage="1" showErrorMessage="1" errorTitle="文字数超過" error="超過部分につき表示されません" sqref="E11" xr:uid="{102C2BCC-72D3-42A6-B3D1-704E8A11C760}">
      <formula1>LEN(R11)&lt;=P11</formula1>
    </dataValidation>
    <dataValidation type="custom" errorStyle="warning" imeMode="hiragana" allowBlank="1" showInputMessage="1" showErrorMessage="1" errorTitle="文字数超過" error="超過部分につき表示されません" sqref="F11:G11" xr:uid="{51CFBF3E-41C8-4071-83D3-BA4BA5DFAE5A}">
      <formula1>LEN(R11)&lt;=P11</formula1>
    </dataValidation>
    <dataValidation type="textLength" errorStyle="warning" imeMode="disabled" operator="equal" allowBlank="1" showInputMessage="1" showErrorMessage="1" errorTitle="桁数エラー" error="法人番号は13ケタ、個人番号は12ケタで入力してください" sqref="E12" xr:uid="{49F3C9D7-0D72-45E6-A1D9-4D4E2EB5328C}">
      <formula1>P12</formula1>
    </dataValidation>
    <dataValidation type="textLength" errorStyle="warning" imeMode="disabled" operator="equal" allowBlank="1" showInputMessage="1" showErrorMessage="1" errorTitle="桁数" error="義務者証に記載されている５ケタの番号を入力してください" sqref="E23" xr:uid="{B8891D57-7608-434F-9EC2-C8D6DCB2A6BB}">
      <formula1>P23</formula1>
    </dataValidation>
    <dataValidation type="textLength" errorStyle="warning" imeMode="disabled" operator="equal" allowBlank="1" showInputMessage="1" showErrorMessage="1" errorTitle="桁数" error="納入書等に記載されている９ケタの徴収番号を入力してください" sqref="E25" xr:uid="{15C447DA-2DEE-4E29-842F-68DE4B273821}">
      <formula1>P25</formula1>
    </dataValidation>
  </dataValidations>
  <pageMargins left="0.7" right="0.7" top="0.75" bottom="0.75" header="0.3" footer="0.3"/>
  <pageSetup paperSize="9" orientation="portrait" r:id="rId1"/>
  <ignoredErrors>
    <ignoredError sqref="E18" formulaRange="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20C78-9489-401A-9A1D-46575557F685}">
  <dimension ref="A1:AA53"/>
  <sheetViews>
    <sheetView showGridLines="0" showRowColHeaders="0" topLeftCell="A2" workbookViewId="0">
      <selection activeCell="AM17" sqref="AM17"/>
    </sheetView>
  </sheetViews>
  <sheetFormatPr defaultColWidth="9" defaultRowHeight="14.25" x14ac:dyDescent="0.25"/>
  <cols>
    <col min="1" max="2" width="2" style="21" customWidth="1"/>
    <col min="3" max="3" width="2.25" style="21" customWidth="1"/>
    <col min="4" max="4" width="18.25" style="21" bestFit="1" customWidth="1"/>
    <col min="5" max="5" width="6.375" style="21" bestFit="1" customWidth="1"/>
    <col min="6" max="11" width="11.375" style="21" customWidth="1"/>
    <col min="12" max="12" width="69.375" style="21" customWidth="1"/>
    <col min="13" max="13" width="3.125" style="21" bestFit="1" customWidth="1"/>
    <col min="14" max="14" width="14.375" style="21" hidden="1" customWidth="1"/>
    <col min="15" max="17" width="11.375" style="21" hidden="1" customWidth="1"/>
    <col min="18" max="18" width="3.5" style="21" hidden="1" customWidth="1"/>
    <col min="19" max="19" width="14.375" style="21" hidden="1" customWidth="1"/>
    <col min="20" max="20" width="12.5" style="21" hidden="1" customWidth="1"/>
    <col min="21" max="21" width="13" style="21" hidden="1" customWidth="1"/>
    <col min="22" max="22" width="11.375" style="21" hidden="1" customWidth="1"/>
    <col min="23" max="23" width="2" style="21" hidden="1" customWidth="1"/>
    <col min="24" max="24" width="10.25" style="21" hidden="1" customWidth="1"/>
    <col min="25" max="25" width="12.125" style="21" hidden="1" customWidth="1"/>
    <col min="26" max="27" width="9" style="21" hidden="1" customWidth="1"/>
    <col min="28" max="16384" width="9" style="21"/>
  </cols>
  <sheetData>
    <row r="1" spans="1:27" s="24" customFormat="1" hidden="1" x14ac:dyDescent="0.25">
      <c r="B1" s="24" t="s">
        <v>249</v>
      </c>
      <c r="M1" s="24" t="s">
        <v>11</v>
      </c>
      <c r="N1" s="33" t="s">
        <v>286</v>
      </c>
      <c r="O1" s="33" t="s">
        <v>13</v>
      </c>
      <c r="P1" s="33" t="s">
        <v>14</v>
      </c>
      <c r="Q1" s="33"/>
      <c r="R1" s="33"/>
      <c r="S1" s="33" t="s">
        <v>309</v>
      </c>
      <c r="T1" s="33" t="s">
        <v>307</v>
      </c>
      <c r="U1" s="33" t="s">
        <v>308</v>
      </c>
      <c r="V1" s="33"/>
      <c r="W1" s="33"/>
      <c r="X1" s="33" t="s">
        <v>325</v>
      </c>
      <c r="Y1" s="33" t="s">
        <v>326</v>
      </c>
      <c r="Z1" s="33" t="s">
        <v>337</v>
      </c>
      <c r="AA1" s="33" t="s">
        <v>338</v>
      </c>
    </row>
    <row r="2" spans="1:27" ht="21" x14ac:dyDescent="0.25">
      <c r="A2" s="26"/>
      <c r="B2" s="25" t="s">
        <v>240</v>
      </c>
      <c r="C2" s="26"/>
      <c r="D2" s="26"/>
      <c r="E2" s="251" t="str">
        <f>HYPERLINK("#基本情報入力!E27","※特例適用の有無")</f>
        <v>※特例適用の有無</v>
      </c>
      <c r="F2" s="28" t="str">
        <f>IF(基本情報入力!E27=基本情報入力!T27,DBCS(基本情報入力!K27),特例適用の有無)</f>
        <v>ー</v>
      </c>
      <c r="G2" s="26"/>
      <c r="H2" s="27"/>
      <c r="I2" s="26"/>
      <c r="J2" s="26"/>
      <c r="K2" s="252" t="str">
        <f>HYPERLINK("#使用方法!A1","→「使用方法」シートへ戻る")</f>
        <v>→「使用方法」シートへ戻る</v>
      </c>
      <c r="L2" s="21" t="s">
        <v>250</v>
      </c>
      <c r="N2" s="30"/>
      <c r="O2" s="30"/>
      <c r="P2" s="30"/>
      <c r="Q2" s="30"/>
      <c r="R2" s="30"/>
      <c r="S2" s="30" t="s">
        <v>306</v>
      </c>
      <c r="T2" s="30" t="str">
        <f>基本情報入力!K27</f>
        <v>ー</v>
      </c>
      <c r="U2" s="30" t="str">
        <f>基本情報入力!L27</f>
        <v>あり</v>
      </c>
      <c r="V2" s="30"/>
      <c r="W2" s="30"/>
      <c r="X2" s="30"/>
      <c r="Y2" s="30"/>
      <c r="Z2" s="30"/>
      <c r="AA2" s="30"/>
    </row>
    <row r="3" spans="1:27" x14ac:dyDescent="0.25">
      <c r="D3" s="23" t="s">
        <v>241</v>
      </c>
      <c r="E3" s="186" t="s">
        <v>277</v>
      </c>
      <c r="F3" s="331"/>
      <c r="G3" s="332"/>
      <c r="I3" s="23" t="s">
        <v>502</v>
      </c>
      <c r="J3" s="187" t="s">
        <v>252</v>
      </c>
      <c r="N3" s="30" t="s">
        <v>281</v>
      </c>
      <c r="O3" s="30" t="s">
        <v>277</v>
      </c>
      <c r="P3" s="30" t="s">
        <v>278</v>
      </c>
      <c r="Q3" s="30"/>
      <c r="R3" s="30"/>
      <c r="S3" s="30" t="s">
        <v>313</v>
      </c>
      <c r="T3" s="30" t="b">
        <f>$K$5=$Q$44</f>
        <v>0</v>
      </c>
      <c r="U3" s="30"/>
      <c r="V3" s="30"/>
      <c r="W3" s="30"/>
      <c r="X3" s="30" t="s">
        <v>321</v>
      </c>
      <c r="Y3" s="30">
        <f ca="1">IF($E$3=$O$3,TODAY(),ASC($F$3))</f>
        <v>45922</v>
      </c>
      <c r="Z3" s="32" t="s">
        <v>310</v>
      </c>
      <c r="AA3" s="32" t="str">
        <f ca="1">TEXT($Y$3,"[$-ja-JP]ggg e;@")</f>
        <v>令和 7</v>
      </c>
    </row>
    <row r="4" spans="1:27" x14ac:dyDescent="0.25">
      <c r="N4" s="30" t="s">
        <v>279</v>
      </c>
      <c r="O4" s="30" t="s">
        <v>280</v>
      </c>
      <c r="P4" s="30"/>
      <c r="Q4" s="30"/>
      <c r="R4" s="30"/>
      <c r="S4" s="30" t="s">
        <v>276</v>
      </c>
      <c r="T4" s="30" t="str">
        <f>ADDRESS(MATCH($J$3,$N$41:$N$52,0)+ROW($N$40),COLUMN($N$40))</f>
        <v>$N$41</v>
      </c>
      <c r="U4" s="30"/>
      <c r="V4" s="30"/>
      <c r="W4" s="30"/>
      <c r="X4" s="36" t="s">
        <v>353</v>
      </c>
      <c r="Y4" s="37" t="str">
        <f>IF($E$5=$P$5,$O$7,IF($H$5=$P$5,$P$7,$Q$7))</f>
        <v>直接入力</v>
      </c>
      <c r="Z4" s="32" t="s">
        <v>311</v>
      </c>
      <c r="AA4" s="32" t="str">
        <f ca="1">TEXT($Y$3,"[$-ja-JP]m;@")</f>
        <v>9</v>
      </c>
    </row>
    <row r="5" spans="1:27" x14ac:dyDescent="0.25">
      <c r="D5" s="23" t="s">
        <v>248</v>
      </c>
      <c r="E5" s="187" t="s">
        <v>282</v>
      </c>
      <c r="G5" s="23" t="s">
        <v>305</v>
      </c>
      <c r="H5" s="187" t="s">
        <v>498</v>
      </c>
      <c r="I5" s="23" t="s">
        <v>304</v>
      </c>
      <c r="J5" s="186" t="s">
        <v>420</v>
      </c>
      <c r="K5" s="188" t="s">
        <v>294</v>
      </c>
      <c r="N5" s="30" t="s">
        <v>348</v>
      </c>
      <c r="O5" s="30" t="s">
        <v>283</v>
      </c>
      <c r="P5" s="30" t="s">
        <v>284</v>
      </c>
      <c r="Q5" s="30"/>
      <c r="R5" s="30"/>
      <c r="S5" s="30" t="s">
        <v>316</v>
      </c>
      <c r="T5" s="30" t="s">
        <v>317</v>
      </c>
      <c r="U5" s="30" t="s">
        <v>318</v>
      </c>
      <c r="V5" s="30"/>
      <c r="W5" s="30"/>
      <c r="Z5" s="32" t="s">
        <v>312</v>
      </c>
      <c r="AA5" s="32" t="str">
        <f ca="1">TEXT($Y$3,"[$-ja-JP]d;@")</f>
        <v>22</v>
      </c>
    </row>
    <row r="6" spans="1:27" x14ac:dyDescent="0.25">
      <c r="G6" s="287" t="str">
        <f>IF(E5="する",HYPERLINK("#月計表→!a1","→月計表(目次)へ"),"")</f>
        <v>→月計表(目次)へ</v>
      </c>
      <c r="N6" s="30" t="s">
        <v>285</v>
      </c>
      <c r="O6" s="30" t="str" cm="1">
        <f t="array" aca="1" ref="O6" ca="1">INDIRECT(CELL("address",OFFSET(INDIRECT($T$4),0,1)))</f>
        <v>令和 7年</v>
      </c>
      <c r="P6" s="30" t="str" cm="1">
        <f t="array" aca="1" ref="P6" ca="1">INDIRECT(CELL("address",OFFSET(INDIRECT($T$4),1,1)))</f>
        <v>令和 8年</v>
      </c>
      <c r="Q6" s="30"/>
      <c r="R6" s="30"/>
      <c r="S6" s="30" t="s">
        <v>319</v>
      </c>
      <c r="T6" s="34" t="str">
        <f>INDEX($T$5:$U$5,MATCH($F$2,$T$2:$U$2,0))</f>
        <v>$O$6:$P$6</v>
      </c>
      <c r="U6" s="34"/>
      <c r="V6" s="35" t="s">
        <v>330</v>
      </c>
      <c r="W6" s="30"/>
      <c r="X6" s="32" t="s">
        <v>322</v>
      </c>
      <c r="Y6" s="32" t="str">
        <f>IF($J$5="","",$J$5)</f>
        <v>令和 7年</v>
      </c>
      <c r="Z6" s="32" t="s">
        <v>327</v>
      </c>
      <c r="AA6" s="32" t="str">
        <f>IF($F$2=$T$2,$K$5,TEXT(V7,"0月"))</f>
        <v>9月</v>
      </c>
    </row>
    <row r="7" spans="1:27" s="30" customFormat="1" x14ac:dyDescent="0.25">
      <c r="D7" s="189"/>
      <c r="E7" s="190" t="s">
        <v>242</v>
      </c>
      <c r="F7" s="191" t="str">
        <f ca="1">TEXT($O$6&amp;$P$41,"@宿泊分")</f>
        <v>令和 7年3月宿泊分</v>
      </c>
      <c r="G7" s="192"/>
      <c r="H7" s="191" t="str">
        <f ca="1">TEXT($O$6&amp;$P$42,"@宿泊分")</f>
        <v>令和 7年4月宿泊分</v>
      </c>
      <c r="I7" s="192"/>
      <c r="J7" s="191" t="str">
        <f ca="1">TEXT($O$6&amp;$P$43,"@宿泊分")</f>
        <v>令和 7年5月宿泊分</v>
      </c>
      <c r="K7" s="192"/>
      <c r="N7" s="32" t="s">
        <v>352</v>
      </c>
      <c r="O7" s="38" t="s">
        <v>349</v>
      </c>
      <c r="P7" s="38" t="s">
        <v>350</v>
      </c>
      <c r="Q7" s="39" t="s">
        <v>351</v>
      </c>
      <c r="S7" s="30" t="s">
        <v>314</v>
      </c>
      <c r="T7" s="29" t="str">
        <f>IF($J$5=$O$41,ADDRESS(ROW(P47),COLUMN(P47),1),IF($J$5=$P$6,ADDRESS(ROW(P51),COLUMN(P51),1),ADDRESS(ROW(P41),COLUMN(P41),1)))</f>
        <v>$P$47</v>
      </c>
      <c r="U7" s="29" t="str">
        <f>IF($J$3=$N$41,ADDRESS(ROW(Q43),COLUMN(Q41),1),ADDRESS(ROW(Q41),COLUMN(Q41),1))</f>
        <v>$Q$43</v>
      </c>
      <c r="V7" s="31" t="str">
        <f>IF($K$5=$Q$44,LEFT(K5,2),LEFT(K5,1))</f>
        <v>9</v>
      </c>
      <c r="X7" s="32" t="s">
        <v>323</v>
      </c>
      <c r="Y7" s="32" t="str" cm="1">
        <f t="array" ref="Y7">IF($F$2=$T$2,"****年",IF($Y$6="","",INDEX($O$41:$O$51,MATCH($Y$6,$O$41:$O$51,0)+$T$3)))</f>
        <v>****年</v>
      </c>
      <c r="Z7" s="32" t="s">
        <v>328</v>
      </c>
      <c r="AA7" s="32" t="str">
        <f>IF($F$2=$T$2,"**月",TEXT(V8,"0月"))</f>
        <v>**月</v>
      </c>
    </row>
    <row r="8" spans="1:27" s="30" customFormat="1" ht="12.75" thickBot="1" x14ac:dyDescent="0.3">
      <c r="D8" s="193" t="s">
        <v>243</v>
      </c>
      <c r="E8" s="194"/>
      <c r="F8" s="195" t="s">
        <v>244</v>
      </c>
      <c r="G8" s="196" t="s">
        <v>245</v>
      </c>
      <c r="H8" s="197" t="s">
        <v>244</v>
      </c>
      <c r="I8" s="196" t="s">
        <v>245</v>
      </c>
      <c r="J8" s="197" t="s">
        <v>244</v>
      </c>
      <c r="K8" s="196" t="s">
        <v>245</v>
      </c>
      <c r="S8" s="30" t="s">
        <v>315</v>
      </c>
      <c r="T8" s="29" t="str">
        <f ca="1">IF($J$5=$P$6,ADDRESS(ROW(P52),COLUMN(P52),1),ADDRESS(ROW(P50),COLUMN(P50),1))</f>
        <v>$P$50</v>
      </c>
      <c r="U8" s="29" t="str">
        <f>ADDRESS(ROW(Q44),COLUMN(Q44),1)</f>
        <v>$Q$44</v>
      </c>
      <c r="V8" s="31">
        <f>IF($K$5=$Q$44,1,V7+1)</f>
        <v>10</v>
      </c>
      <c r="X8" s="32" t="s">
        <v>324</v>
      </c>
      <c r="Y8" s="32" t="str" cm="1">
        <f t="array" ref="Y8">IF($F$2=$T$2,"****年",IF($Y$6="","",INDEX($O$41:$O$51,MATCH($Y$6,$O$41:$O$51,0)+$T$3)))</f>
        <v>****年</v>
      </c>
      <c r="Z8" s="32" t="s">
        <v>329</v>
      </c>
      <c r="AA8" s="32" t="str">
        <f>IF($F$2=$T$2,"**月",TEXT(V9,"0月"))</f>
        <v>**月</v>
      </c>
    </row>
    <row r="9" spans="1:27" x14ac:dyDescent="0.25">
      <c r="D9" s="198" t="str">
        <f>区分①</f>
        <v>5千円以上1万5千円未満</v>
      </c>
      <c r="E9" s="199">
        <f>税率①</f>
        <v>200</v>
      </c>
      <c r="F9" s="213"/>
      <c r="G9" s="200">
        <f>F9*税率①</f>
        <v>0</v>
      </c>
      <c r="H9" s="213"/>
      <c r="I9" s="200">
        <f>H9*税率①</f>
        <v>0</v>
      </c>
      <c r="J9" s="213"/>
      <c r="K9" s="200">
        <f>J9*税率①</f>
        <v>0</v>
      </c>
      <c r="N9" s="30"/>
      <c r="O9" s="30"/>
      <c r="P9" s="30"/>
      <c r="Q9" s="30"/>
      <c r="R9" s="30"/>
      <c r="S9" s="30" t="s">
        <v>320</v>
      </c>
      <c r="T9" s="34" t="str">
        <f ca="1">INDEX($T$7:$U$7,MATCH($F$2,$T$2:$U$2,0))&amp;":"&amp;INDEX($T$8:$U$8,MATCH($F$2,$T$2:$U$2,0))</f>
        <v>$P$47:$P$50</v>
      </c>
      <c r="U9" s="34"/>
      <c r="V9" s="31">
        <f>IF($K$5=$Q$44,2,V8+1)</f>
        <v>11</v>
      </c>
      <c r="W9" s="30"/>
      <c r="X9" s="32" t="s">
        <v>331</v>
      </c>
      <c r="Y9" s="32" t="s">
        <v>364</v>
      </c>
      <c r="Z9" s="32" t="s">
        <v>334</v>
      </c>
      <c r="AA9" s="32">
        <v>200</v>
      </c>
    </row>
    <row r="10" spans="1:27" x14ac:dyDescent="0.25">
      <c r="D10" s="201" t="str">
        <f>区分②</f>
        <v>1万5千円以上2万円未満</v>
      </c>
      <c r="E10" s="202">
        <f>税率②</f>
        <v>400</v>
      </c>
      <c r="F10" s="214"/>
      <c r="G10" s="203">
        <f>F10*税率②</f>
        <v>0</v>
      </c>
      <c r="H10" s="214"/>
      <c r="I10" s="203">
        <f>H10*税率②</f>
        <v>0</v>
      </c>
      <c r="J10" s="214"/>
      <c r="K10" s="203">
        <f>J10*税率②</f>
        <v>0</v>
      </c>
      <c r="N10" s="30"/>
      <c r="O10" s="30"/>
      <c r="P10" s="30"/>
      <c r="Q10" s="30"/>
      <c r="R10" s="30"/>
      <c r="S10" s="30"/>
      <c r="T10" s="30"/>
      <c r="U10" s="30"/>
      <c r="V10" s="30"/>
      <c r="W10" s="30"/>
      <c r="X10" s="32" t="s">
        <v>332</v>
      </c>
      <c r="Y10" s="32" t="s">
        <v>365</v>
      </c>
      <c r="Z10" s="32" t="s">
        <v>335</v>
      </c>
      <c r="AA10" s="32">
        <v>400</v>
      </c>
    </row>
    <row r="11" spans="1:27" ht="15" thickBot="1" x14ac:dyDescent="0.3">
      <c r="D11" s="201" t="str">
        <f>区分③</f>
        <v>2万円以上</v>
      </c>
      <c r="E11" s="202">
        <f>税率③</f>
        <v>500</v>
      </c>
      <c r="F11" s="215"/>
      <c r="G11" s="204">
        <f>F11*税率③</f>
        <v>0</v>
      </c>
      <c r="H11" s="215"/>
      <c r="I11" s="204">
        <f>H11*税率③</f>
        <v>0</v>
      </c>
      <c r="J11" s="215"/>
      <c r="K11" s="204">
        <f>J11*税率③</f>
        <v>0</v>
      </c>
      <c r="N11" s="30"/>
      <c r="O11" s="30"/>
      <c r="P11" s="30"/>
      <c r="Q11" s="30"/>
      <c r="R11" s="30"/>
      <c r="S11" s="30"/>
      <c r="T11" s="30"/>
      <c r="U11" s="30"/>
      <c r="V11" s="30"/>
      <c r="W11" s="30"/>
      <c r="X11" s="32" t="s">
        <v>333</v>
      </c>
      <c r="Y11" s="32" t="s">
        <v>366</v>
      </c>
      <c r="Z11" s="32" t="s">
        <v>336</v>
      </c>
      <c r="AA11" s="32">
        <v>500</v>
      </c>
    </row>
    <row r="12" spans="1:27" ht="1.1499999999999999" customHeight="1" thickBot="1" x14ac:dyDescent="0.3">
      <c r="D12" s="205"/>
      <c r="E12" s="206"/>
      <c r="F12" s="207"/>
      <c r="G12" s="208"/>
      <c r="H12" s="207"/>
      <c r="I12" s="208"/>
      <c r="J12" s="207"/>
      <c r="K12" s="208"/>
      <c r="N12" s="30"/>
      <c r="O12" s="30"/>
      <c r="P12" s="30"/>
      <c r="Q12" s="30"/>
      <c r="R12" s="30"/>
      <c r="S12" s="30"/>
      <c r="T12" s="30"/>
      <c r="U12" s="30"/>
      <c r="V12" s="30"/>
      <c r="W12" s="30"/>
    </row>
    <row r="13" spans="1:27" ht="15" thickTop="1" x14ac:dyDescent="0.25">
      <c r="D13" s="209" t="s">
        <v>246</v>
      </c>
      <c r="E13" s="210"/>
      <c r="F13" s="211">
        <f t="shared" ref="F13:K13" si="0">SUBTOTAL(109,F9:F11)</f>
        <v>0</v>
      </c>
      <c r="G13" s="212">
        <f t="shared" si="0"/>
        <v>0</v>
      </c>
      <c r="H13" s="211">
        <f t="shared" si="0"/>
        <v>0</v>
      </c>
      <c r="I13" s="212">
        <f t="shared" si="0"/>
        <v>0</v>
      </c>
      <c r="J13" s="211">
        <f t="shared" si="0"/>
        <v>0</v>
      </c>
      <c r="K13" s="212">
        <f t="shared" si="0"/>
        <v>0</v>
      </c>
      <c r="N13" s="30"/>
      <c r="O13" s="30"/>
      <c r="P13" s="30"/>
      <c r="Q13" s="30"/>
      <c r="R13" s="30"/>
      <c r="S13" s="30"/>
      <c r="T13" s="30"/>
      <c r="U13" s="30"/>
      <c r="V13" s="30"/>
      <c r="W13" s="30"/>
    </row>
    <row r="14" spans="1:27" ht="3" customHeight="1" x14ac:dyDescent="0.25">
      <c r="D14" s="2"/>
      <c r="E14" s="2"/>
      <c r="F14" s="2"/>
      <c r="G14" s="2"/>
      <c r="H14" s="2"/>
      <c r="I14" s="2"/>
      <c r="J14" s="2"/>
      <c r="K14" s="2"/>
    </row>
    <row r="15" spans="1:27" x14ac:dyDescent="0.25">
      <c r="D15" s="189"/>
      <c r="E15" s="190" t="s">
        <v>242</v>
      </c>
      <c r="F15" s="191" t="str">
        <f ca="1">TEXT($O$6&amp;$P$44,"@宿泊分")</f>
        <v>令和 7年6月宿泊分</v>
      </c>
      <c r="G15" s="192"/>
      <c r="H15" s="191" t="str">
        <f ca="1">TEXT($O$6&amp;$P$45,"@宿泊分")</f>
        <v>令和 7年7月宿泊分</v>
      </c>
      <c r="I15" s="192"/>
      <c r="J15" s="191" t="str">
        <f ca="1">TEXT($O$6&amp;$P$46,"@宿泊分")</f>
        <v>令和 7年8月宿泊分</v>
      </c>
      <c r="K15" s="192"/>
      <c r="S15" s="21" t="s">
        <v>339</v>
      </c>
      <c r="T15" s="21" t="str">
        <f ca="1">INDEX($S$41:$S$52,MATCH(行為月1,$P$41:$P$52,0))</f>
        <v>$F$25:$F$27</v>
      </c>
      <c r="X15" s="22" t="s">
        <v>344</v>
      </c>
      <c r="Y15" s="30" t="str">
        <f>行為年1&amp;行為月1</f>
        <v>令和 7年9月</v>
      </c>
      <c r="Z15" s="30" t="str">
        <f>行為年2&amp;行為月2</f>
        <v>****年**月</v>
      </c>
      <c r="AA15" s="30" t="str">
        <f>行為年3&amp;行為月3</f>
        <v>****年**月</v>
      </c>
    </row>
    <row r="16" spans="1:27" s="30" customFormat="1" ht="15" thickBot="1" x14ac:dyDescent="0.3">
      <c r="D16" s="193" t="s">
        <v>243</v>
      </c>
      <c r="E16" s="194"/>
      <c r="F16" s="195" t="s">
        <v>244</v>
      </c>
      <c r="G16" s="196" t="s">
        <v>245</v>
      </c>
      <c r="H16" s="197" t="s">
        <v>244</v>
      </c>
      <c r="I16" s="196" t="s">
        <v>245</v>
      </c>
      <c r="J16" s="197" t="s">
        <v>244</v>
      </c>
      <c r="K16" s="196" t="s">
        <v>245</v>
      </c>
      <c r="S16" s="21" t="s">
        <v>342</v>
      </c>
      <c r="T16" s="21" t="str">
        <f>IF($F$2=$T$2,"",INDEX($S$41:$S$52,MATCH(行為月2,$P$41:$P$52,0)))</f>
        <v/>
      </c>
      <c r="X16" s="30" t="s">
        <v>345</v>
      </c>
    </row>
    <row r="17" spans="4:27" x14ac:dyDescent="0.25">
      <c r="D17" s="198" t="str">
        <f>区分①</f>
        <v>5千円以上1万5千円未満</v>
      </c>
      <c r="E17" s="199">
        <f>税率①</f>
        <v>200</v>
      </c>
      <c r="F17" s="213"/>
      <c r="G17" s="200">
        <f>F17*税率①</f>
        <v>0</v>
      </c>
      <c r="H17" s="213"/>
      <c r="I17" s="200">
        <f>H17*税率①</f>
        <v>0</v>
      </c>
      <c r="J17" s="213"/>
      <c r="K17" s="200">
        <f>J17*税率①</f>
        <v>0</v>
      </c>
      <c r="S17" s="21" t="s">
        <v>343</v>
      </c>
      <c r="T17" s="21" t="str">
        <f>IF($F$2=$T$2,"",INDEX($S$41:$S$52,MATCH(行為月3,$P$41:$P$52,0)))</f>
        <v/>
      </c>
      <c r="X17" s="21" t="s">
        <v>415</v>
      </c>
      <c r="Y17" s="21">
        <f ca="1">INDEX(INDIRECT($T$15),1)</f>
        <v>0</v>
      </c>
      <c r="Z17" s="21" t="str">
        <f ca="1">IF($F$2=$T$2,"",INDEX(INDIRECT($T$16),1))</f>
        <v/>
      </c>
      <c r="AA17" s="21" t="str">
        <f ca="1">IF($F$2=$T$2,"",INDEX(INDIRECT($T$17),1))</f>
        <v/>
      </c>
    </row>
    <row r="18" spans="4:27" x14ac:dyDescent="0.25">
      <c r="D18" s="201" t="str">
        <f>区分②</f>
        <v>1万5千円以上2万円未満</v>
      </c>
      <c r="E18" s="202">
        <f>税率②</f>
        <v>400</v>
      </c>
      <c r="F18" s="214"/>
      <c r="G18" s="203">
        <f>F18*税率②</f>
        <v>0</v>
      </c>
      <c r="H18" s="214"/>
      <c r="I18" s="203">
        <f>H18*税率②</f>
        <v>0</v>
      </c>
      <c r="J18" s="214"/>
      <c r="K18" s="203">
        <f>J18*税率②</f>
        <v>0</v>
      </c>
      <c r="X18" s="21" t="s">
        <v>416</v>
      </c>
      <c r="Y18" s="21">
        <f ca="1">INDEX(INDIRECT($T$15),2)</f>
        <v>0</v>
      </c>
      <c r="Z18" s="21" t="str">
        <f ca="1">IF($F$2=$T$2,"",INDEX(INDIRECT($T$16),2))</f>
        <v/>
      </c>
      <c r="AA18" s="21" t="str">
        <f ca="1">IF($F$2=$T$2,"",INDEX(INDIRECT($T$17),2))</f>
        <v/>
      </c>
    </row>
    <row r="19" spans="4:27" ht="15" thickBot="1" x14ac:dyDescent="0.3">
      <c r="D19" s="201" t="str">
        <f>区分③</f>
        <v>2万円以上</v>
      </c>
      <c r="E19" s="202">
        <f>税率③</f>
        <v>500</v>
      </c>
      <c r="F19" s="215"/>
      <c r="G19" s="204">
        <f>F19*税率③</f>
        <v>0</v>
      </c>
      <c r="H19" s="215"/>
      <c r="I19" s="204">
        <f>H19*税率③</f>
        <v>0</v>
      </c>
      <c r="J19" s="215"/>
      <c r="K19" s="204">
        <f>J19*税率③</f>
        <v>0</v>
      </c>
      <c r="X19" s="21" t="s">
        <v>417</v>
      </c>
      <c r="Y19" s="21">
        <f ca="1">INDEX(INDIRECT($T$15),3)</f>
        <v>0</v>
      </c>
      <c r="Z19" s="21" t="str">
        <f ca="1">IF($F$2=$T$2,"",INDEX(INDIRECT($T$16),3))</f>
        <v/>
      </c>
      <c r="AA19" s="21" t="str">
        <f ca="1">IF($F$2=$T$2,"",INDEX(INDIRECT($T$17),3))</f>
        <v/>
      </c>
    </row>
    <row r="20" spans="4:27" ht="1.1499999999999999" customHeight="1" thickBot="1" x14ac:dyDescent="0.3">
      <c r="D20" s="205"/>
      <c r="E20" s="206"/>
      <c r="F20" s="207"/>
      <c r="G20" s="208"/>
      <c r="H20" s="207"/>
      <c r="I20" s="208"/>
      <c r="J20" s="207"/>
      <c r="K20" s="208"/>
    </row>
    <row r="21" spans="4:27" ht="15" thickTop="1" x14ac:dyDescent="0.25">
      <c r="D21" s="209" t="s">
        <v>246</v>
      </c>
      <c r="E21" s="210"/>
      <c r="F21" s="211">
        <f t="shared" ref="F21:K21" si="1">SUBTOTAL(109,F17:F19)</f>
        <v>0</v>
      </c>
      <c r="G21" s="212">
        <f t="shared" si="1"/>
        <v>0</v>
      </c>
      <c r="H21" s="211">
        <f t="shared" si="1"/>
        <v>0</v>
      </c>
      <c r="I21" s="212">
        <f t="shared" si="1"/>
        <v>0</v>
      </c>
      <c r="J21" s="211">
        <f t="shared" si="1"/>
        <v>0</v>
      </c>
      <c r="K21" s="212">
        <f t="shared" si="1"/>
        <v>0</v>
      </c>
    </row>
    <row r="22" spans="4:27" ht="3" customHeight="1" x14ac:dyDescent="0.25">
      <c r="D22" s="2"/>
      <c r="E22" s="2"/>
      <c r="F22" s="2"/>
      <c r="G22" s="2"/>
      <c r="H22" s="2"/>
      <c r="I22" s="2"/>
      <c r="J22" s="2"/>
      <c r="K22" s="2"/>
    </row>
    <row r="23" spans="4:27" x14ac:dyDescent="0.25">
      <c r="D23" s="189"/>
      <c r="E23" s="190" t="s">
        <v>242</v>
      </c>
      <c r="F23" s="191" t="str">
        <f ca="1">TEXT($O$6&amp;$P$47,"@宿泊分")</f>
        <v>令和 7年9月宿泊分</v>
      </c>
      <c r="G23" s="192"/>
      <c r="H23" s="191" t="str">
        <f ca="1">TEXT($O$6&amp;$P$48,"@宿泊分")</f>
        <v>令和 7年10月宿泊分</v>
      </c>
      <c r="I23" s="192"/>
      <c r="J23" s="191" t="str">
        <f ca="1">TEXT($O$6&amp;$P$49,"@宿泊分")</f>
        <v>令和 7年11月宿泊分</v>
      </c>
      <c r="K23" s="192"/>
      <c r="X23" s="22" t="s">
        <v>344</v>
      </c>
      <c r="Y23" s="30" t="str">
        <f>行為年1&amp;行為月1</f>
        <v>令和 7年9月</v>
      </c>
      <c r="Z23" s="30" t="str">
        <f>行為年2&amp;行為月2</f>
        <v>****年**月</v>
      </c>
      <c r="AA23" s="30" t="str">
        <f>行為年3&amp;行為月3</f>
        <v>****年**月</v>
      </c>
    </row>
    <row r="24" spans="4:27" s="30" customFormat="1" ht="12.75" thickBot="1" x14ac:dyDescent="0.3">
      <c r="D24" s="193" t="s">
        <v>243</v>
      </c>
      <c r="E24" s="194"/>
      <c r="F24" s="195" t="s">
        <v>244</v>
      </c>
      <c r="G24" s="196" t="s">
        <v>245</v>
      </c>
      <c r="H24" s="197" t="s">
        <v>244</v>
      </c>
      <c r="I24" s="196" t="s">
        <v>245</v>
      </c>
      <c r="J24" s="197" t="s">
        <v>244</v>
      </c>
      <c r="K24" s="196" t="s">
        <v>245</v>
      </c>
      <c r="X24" s="30" t="s">
        <v>346</v>
      </c>
      <c r="Y24" s="185" t="str">
        <f>LEFT(行為月1,LEN(行為月1)-1)</f>
        <v>9</v>
      </c>
      <c r="Z24" s="185" t="str">
        <f>LEFT(行為月2,LEN(行為月2)-1)</f>
        <v>**</v>
      </c>
      <c r="AA24" s="185" t="str">
        <f>LEFT(行為月3,LEN(行為月3)-1)</f>
        <v>**</v>
      </c>
    </row>
    <row r="25" spans="4:27" x14ac:dyDescent="0.25">
      <c r="D25" s="198" t="str">
        <f>区分①</f>
        <v>5千円以上1万5千円未満</v>
      </c>
      <c r="E25" s="199">
        <f>税率①</f>
        <v>200</v>
      </c>
      <c r="F25" s="213"/>
      <c r="G25" s="200">
        <f>F25*税率①</f>
        <v>0</v>
      </c>
      <c r="H25" s="213"/>
      <c r="I25" s="200">
        <f>H25*税率①</f>
        <v>0</v>
      </c>
      <c r="J25" s="213"/>
      <c r="K25" s="200">
        <f>J25*税率①</f>
        <v>0</v>
      </c>
      <c r="X25" s="21" t="s">
        <v>415</v>
      </c>
      <c r="Y25" s="21" cm="1">
        <f t="array" aca="1" ref="Y25" ca="1">INDIRECT("月計表_"&amp;Y$24&amp;"[[#集計],["&amp;$X25&amp;"]]")</f>
        <v>0</v>
      </c>
      <c r="Z25" s="21" t="str" cm="1">
        <f t="array" aca="1" ref="Z25" ca="1">IF(Z$24="**","",INDIRECT("月計表_"&amp;Z$24&amp;"[[#集計],["&amp;$X25&amp;"]]"))</f>
        <v/>
      </c>
      <c r="AA25" s="21" t="str" cm="1">
        <f t="array" aca="1" ref="AA25" ca="1">IF(AA$24="**","",INDIRECT("月計表_"&amp;AA$24&amp;"[[#集計],["&amp;$X25&amp;"]]"))</f>
        <v/>
      </c>
    </row>
    <row r="26" spans="4:27" x14ac:dyDescent="0.25">
      <c r="D26" s="201" t="str">
        <f>区分②</f>
        <v>1万5千円以上2万円未満</v>
      </c>
      <c r="E26" s="202">
        <f>税率②</f>
        <v>400</v>
      </c>
      <c r="F26" s="214"/>
      <c r="G26" s="203">
        <f>F26*税率②</f>
        <v>0</v>
      </c>
      <c r="H26" s="214"/>
      <c r="I26" s="203">
        <f>H26*税率②</f>
        <v>0</v>
      </c>
      <c r="J26" s="214"/>
      <c r="K26" s="203">
        <f>J26*税率②</f>
        <v>0</v>
      </c>
      <c r="X26" s="21" t="s">
        <v>416</v>
      </c>
      <c r="Y26" s="21" cm="1">
        <f t="array" aca="1" ref="Y26" ca="1">INDIRECT("月計表_"&amp;Y$24&amp;"[[#集計],["&amp;$X26&amp;"]]")</f>
        <v>0</v>
      </c>
      <c r="Z26" s="21" t="str" cm="1">
        <f t="array" aca="1" ref="Z26" ca="1">IF(Z$24="**","",INDIRECT("月計表_"&amp;Z$24&amp;"[[#集計],["&amp;$X26&amp;"]]"))</f>
        <v/>
      </c>
      <c r="AA26" s="21" t="str" cm="1">
        <f t="array" aca="1" ref="AA26" ca="1">IF(AA$24="**","",INDIRECT("月計表_"&amp;AA$24&amp;"[[#集計],["&amp;$X26&amp;"]]"))</f>
        <v/>
      </c>
    </row>
    <row r="27" spans="4:27" ht="15" thickBot="1" x14ac:dyDescent="0.3">
      <c r="D27" s="201" t="str">
        <f>区分③</f>
        <v>2万円以上</v>
      </c>
      <c r="E27" s="202">
        <f>税率③</f>
        <v>500</v>
      </c>
      <c r="F27" s="215"/>
      <c r="G27" s="204">
        <f>F27*税率③</f>
        <v>0</v>
      </c>
      <c r="H27" s="215"/>
      <c r="I27" s="204">
        <f>H27*税率③</f>
        <v>0</v>
      </c>
      <c r="J27" s="215"/>
      <c r="K27" s="204">
        <f>J27*税率③</f>
        <v>0</v>
      </c>
      <c r="X27" s="21" t="s">
        <v>417</v>
      </c>
      <c r="Y27" s="21" cm="1">
        <f t="array" aca="1" ref="Y27" ca="1">INDIRECT("月計表_"&amp;Y$24&amp;"[[#集計],["&amp;$X27&amp;"]]")</f>
        <v>0</v>
      </c>
      <c r="Z27" s="21" t="str" cm="1">
        <f t="array" aca="1" ref="Z27" ca="1">IF(Z$24="**","",INDIRECT("月計表_"&amp;Z$24&amp;"[[#集計],["&amp;$X27&amp;"]]"))</f>
        <v/>
      </c>
      <c r="AA27" s="21" t="str" cm="1">
        <f t="array" aca="1" ref="AA27" ca="1">IF(AA$24="**","",INDIRECT("月計表_"&amp;AA$24&amp;"[[#集計],["&amp;$X27&amp;"]]"))</f>
        <v/>
      </c>
    </row>
    <row r="28" spans="4:27" ht="1.1499999999999999" customHeight="1" thickBot="1" x14ac:dyDescent="0.3">
      <c r="D28" s="205"/>
      <c r="E28" s="206"/>
      <c r="F28" s="207"/>
      <c r="G28" s="208"/>
      <c r="H28" s="207"/>
      <c r="I28" s="208"/>
      <c r="J28" s="207"/>
      <c r="K28" s="208"/>
    </row>
    <row r="29" spans="4:27" ht="15" thickTop="1" x14ac:dyDescent="0.25">
      <c r="D29" s="209" t="s">
        <v>246</v>
      </c>
      <c r="E29" s="210"/>
      <c r="F29" s="211">
        <f t="shared" ref="F29:K29" si="2">SUBTOTAL(109,F25:F27)</f>
        <v>0</v>
      </c>
      <c r="G29" s="212">
        <f t="shared" si="2"/>
        <v>0</v>
      </c>
      <c r="H29" s="211">
        <f t="shared" si="2"/>
        <v>0</v>
      </c>
      <c r="I29" s="212">
        <f t="shared" si="2"/>
        <v>0</v>
      </c>
      <c r="J29" s="211">
        <f t="shared" si="2"/>
        <v>0</v>
      </c>
      <c r="K29" s="212">
        <f t="shared" si="2"/>
        <v>0</v>
      </c>
    </row>
    <row r="30" spans="4:27" ht="3" customHeight="1" x14ac:dyDescent="0.25">
      <c r="D30" s="2"/>
      <c r="E30" s="2"/>
      <c r="F30" s="2"/>
      <c r="G30" s="2"/>
      <c r="H30" s="2"/>
      <c r="I30" s="2"/>
      <c r="J30" s="2"/>
      <c r="K30" s="2"/>
    </row>
    <row r="31" spans="4:27" x14ac:dyDescent="0.25">
      <c r="D31" s="189"/>
      <c r="E31" s="190" t="s">
        <v>242</v>
      </c>
      <c r="F31" s="191" t="str">
        <f ca="1">TEXT($O$6&amp;$P$50,"@宿泊分")</f>
        <v>令和 7年12月宿泊分</v>
      </c>
      <c r="G31" s="192"/>
      <c r="H31" s="191" t="str">
        <f ca="1">TEXT($P$6&amp;$P$51,"@宿泊分")</f>
        <v>令和 8年1月宿泊分</v>
      </c>
      <c r="I31" s="192"/>
      <c r="J31" s="191" t="str">
        <f ca="1">TEXT($P$6&amp;$P$52,"@宿泊分")</f>
        <v>令和 8年2月宿泊分</v>
      </c>
      <c r="K31" s="192"/>
      <c r="X31" s="22" t="s">
        <v>344</v>
      </c>
      <c r="Y31" s="30" t="str">
        <f>行為年1&amp;行為月1</f>
        <v>令和 7年9月</v>
      </c>
      <c r="Z31" s="30" t="str">
        <f>行為年2&amp;行為月2</f>
        <v>****年**月</v>
      </c>
      <c r="AA31" s="30" t="str">
        <f>行為年3&amp;行為月3</f>
        <v>****年**月</v>
      </c>
    </row>
    <row r="32" spans="4:27" s="30" customFormat="1" ht="12.75" thickBot="1" x14ac:dyDescent="0.3">
      <c r="D32" s="193" t="s">
        <v>243</v>
      </c>
      <c r="E32" s="194"/>
      <c r="F32" s="195" t="s">
        <v>244</v>
      </c>
      <c r="G32" s="196" t="s">
        <v>245</v>
      </c>
      <c r="H32" s="197" t="s">
        <v>244</v>
      </c>
      <c r="I32" s="196" t="s">
        <v>245</v>
      </c>
      <c r="J32" s="197" t="s">
        <v>244</v>
      </c>
      <c r="K32" s="196" t="s">
        <v>245</v>
      </c>
      <c r="X32" s="30" t="s">
        <v>418</v>
      </c>
    </row>
    <row r="33" spans="4:27" x14ac:dyDescent="0.25">
      <c r="D33" s="198" t="str">
        <f>区分①</f>
        <v>5千円以上1万5千円未満</v>
      </c>
      <c r="E33" s="199">
        <f>税率①</f>
        <v>200</v>
      </c>
      <c r="F33" s="213"/>
      <c r="G33" s="200">
        <f>F33*税率①</f>
        <v>0</v>
      </c>
      <c r="H33" s="213"/>
      <c r="I33" s="200">
        <f>H33*税率①</f>
        <v>0</v>
      </c>
      <c r="J33" s="213"/>
      <c r="K33" s="200">
        <f>J33*税率①</f>
        <v>0</v>
      </c>
      <c r="X33" s="21" t="s">
        <v>415</v>
      </c>
      <c r="Y33" s="21">
        <f ca="1">IF($E$5=$P$5,Y17,Y25)</f>
        <v>0</v>
      </c>
      <c r="Z33" s="21" t="str">
        <f t="shared" ref="Z33" ca="1" si="3">IF($E$5=$P$5,Z17,Z25)</f>
        <v/>
      </c>
      <c r="AA33" s="21" t="str">
        <f ca="1">IF($E$5=$P$5,AA17,AA25)</f>
        <v/>
      </c>
    </row>
    <row r="34" spans="4:27" x14ac:dyDescent="0.25">
      <c r="D34" s="201" t="str">
        <f>区分②</f>
        <v>1万5千円以上2万円未満</v>
      </c>
      <c r="E34" s="202">
        <f>税率②</f>
        <v>400</v>
      </c>
      <c r="F34" s="214"/>
      <c r="G34" s="203">
        <f>F34*税率②</f>
        <v>0</v>
      </c>
      <c r="H34" s="214"/>
      <c r="I34" s="203">
        <f>H34*税率②</f>
        <v>0</v>
      </c>
      <c r="J34" s="214"/>
      <c r="K34" s="203">
        <f>J34*税率②</f>
        <v>0</v>
      </c>
      <c r="X34" s="21" t="s">
        <v>416</v>
      </c>
      <c r="Y34" s="21">
        <f t="shared" ref="Y34:AA34" ca="1" si="4">IF($E$5=$P$5,Y18,Y26)</f>
        <v>0</v>
      </c>
      <c r="Z34" s="21" t="str">
        <f t="shared" ca="1" si="4"/>
        <v/>
      </c>
      <c r="AA34" s="21" t="str">
        <f t="shared" ca="1" si="4"/>
        <v/>
      </c>
    </row>
    <row r="35" spans="4:27" ht="15" thickBot="1" x14ac:dyDescent="0.3">
      <c r="D35" s="201" t="str">
        <f>区分③</f>
        <v>2万円以上</v>
      </c>
      <c r="E35" s="202">
        <f>税率③</f>
        <v>500</v>
      </c>
      <c r="F35" s="215"/>
      <c r="G35" s="204">
        <f>F35*税率③</f>
        <v>0</v>
      </c>
      <c r="H35" s="215"/>
      <c r="I35" s="204">
        <f>H35*税率③</f>
        <v>0</v>
      </c>
      <c r="J35" s="215"/>
      <c r="K35" s="204">
        <f>J35*税率③</f>
        <v>0</v>
      </c>
      <c r="X35" s="21" t="s">
        <v>417</v>
      </c>
      <c r="Y35" s="21">
        <f t="shared" ref="Y35:AA35" ca="1" si="5">IF($E$5=$P$5,Y19,Y27)</f>
        <v>0</v>
      </c>
      <c r="Z35" s="21" t="str">
        <f t="shared" ca="1" si="5"/>
        <v/>
      </c>
      <c r="AA35" s="21" t="str">
        <f t="shared" ca="1" si="5"/>
        <v/>
      </c>
    </row>
    <row r="36" spans="4:27" ht="1.1499999999999999" customHeight="1" thickBot="1" x14ac:dyDescent="0.3">
      <c r="D36" s="205"/>
      <c r="E36" s="206"/>
      <c r="F36" s="207"/>
      <c r="G36" s="208"/>
      <c r="H36" s="207"/>
      <c r="I36" s="208"/>
      <c r="J36" s="207"/>
      <c r="K36" s="208"/>
    </row>
    <row r="37" spans="4:27" ht="15" thickTop="1" x14ac:dyDescent="0.25">
      <c r="D37" s="209" t="s">
        <v>246</v>
      </c>
      <c r="E37" s="210"/>
      <c r="F37" s="211">
        <f t="shared" ref="F37:K37" si="6">SUBTOTAL(109,F33:F35)</f>
        <v>0</v>
      </c>
      <c r="G37" s="212">
        <f t="shared" si="6"/>
        <v>0</v>
      </c>
      <c r="H37" s="211">
        <f t="shared" si="6"/>
        <v>0</v>
      </c>
      <c r="I37" s="212">
        <f t="shared" si="6"/>
        <v>0</v>
      </c>
      <c r="J37" s="211">
        <f t="shared" si="6"/>
        <v>0</v>
      </c>
      <c r="K37" s="212">
        <f t="shared" si="6"/>
        <v>0</v>
      </c>
    </row>
    <row r="40" spans="4:27" x14ac:dyDescent="0.25">
      <c r="N40" s="21" t="s">
        <v>251</v>
      </c>
      <c r="O40" s="21" t="s">
        <v>288</v>
      </c>
      <c r="Q40" s="21" t="s">
        <v>341</v>
      </c>
      <c r="S40" s="21" t="s">
        <v>340</v>
      </c>
    </row>
    <row r="41" spans="4:27" x14ac:dyDescent="0.25">
      <c r="N41" s="21" t="s">
        <v>252</v>
      </c>
      <c r="O41" s="21" t="s">
        <v>264</v>
      </c>
      <c r="P41" s="21" t="s">
        <v>289</v>
      </c>
      <c r="Q41" s="21" t="s">
        <v>300</v>
      </c>
      <c r="S41" s="21" t="str" cm="1">
        <f t="array" aca="1" ref="S41" ca="1">CELL("address",F9)&amp;":"&amp;CELL("address",F11)</f>
        <v>$F$9:$F$11</v>
      </c>
    </row>
    <row r="42" spans="4:27" x14ac:dyDescent="0.25">
      <c r="N42" s="21" t="s">
        <v>253</v>
      </c>
      <c r="O42" s="21" t="s">
        <v>265</v>
      </c>
      <c r="P42" s="21" t="s">
        <v>247</v>
      </c>
      <c r="Q42" s="21" t="s">
        <v>301</v>
      </c>
      <c r="S42" s="21" t="str" cm="1">
        <f t="array" aca="1" ref="S42" ca="1">CELL("address",H9)&amp;":"&amp;CELL("address",H11)</f>
        <v>$H$9:$H$11</v>
      </c>
    </row>
    <row r="43" spans="4:27" x14ac:dyDescent="0.25">
      <c r="N43" s="21" t="s">
        <v>254</v>
      </c>
      <c r="O43" s="21" t="s">
        <v>266</v>
      </c>
      <c r="P43" s="21" t="s">
        <v>290</v>
      </c>
      <c r="Q43" s="21" t="s">
        <v>302</v>
      </c>
      <c r="S43" s="21" t="str" cm="1">
        <f t="array" aca="1" ref="S43" ca="1">CELL("address",J9)&amp;":"&amp;CELL("address",J11)</f>
        <v>$J$9:$J$11</v>
      </c>
    </row>
    <row r="44" spans="4:27" x14ac:dyDescent="0.25">
      <c r="N44" s="21" t="s">
        <v>255</v>
      </c>
      <c r="O44" s="21" t="s">
        <v>267</v>
      </c>
      <c r="P44" s="21" t="s">
        <v>291</v>
      </c>
      <c r="Q44" s="21" t="s">
        <v>303</v>
      </c>
      <c r="S44" s="21" t="str" cm="1">
        <f t="array" aca="1" ref="S44" ca="1">CELL("address",F17)&amp;":"&amp;CELL("address",F19)</f>
        <v>$F$17:$F$19</v>
      </c>
    </row>
    <row r="45" spans="4:27" x14ac:dyDescent="0.25">
      <c r="N45" s="21" t="s">
        <v>256</v>
      </c>
      <c r="O45" s="21" t="s">
        <v>268</v>
      </c>
      <c r="P45" s="21" t="s">
        <v>292</v>
      </c>
      <c r="S45" s="21" t="str" cm="1">
        <f t="array" aca="1" ref="S45" ca="1">CELL("address",H17)&amp;":"&amp;CELL("address",H19)</f>
        <v>$H$17:$H$19</v>
      </c>
    </row>
    <row r="46" spans="4:27" x14ac:dyDescent="0.25">
      <c r="N46" s="21" t="s">
        <v>257</v>
      </c>
      <c r="O46" s="21" t="s">
        <v>269</v>
      </c>
      <c r="P46" s="21" t="s">
        <v>293</v>
      </c>
      <c r="S46" s="21" t="str" cm="1">
        <f t="array" aca="1" ref="S46" ca="1">CELL("address",J17)&amp;":"&amp;CELL("address",J19)</f>
        <v>$J$17:$J$19</v>
      </c>
    </row>
    <row r="47" spans="4:27" x14ac:dyDescent="0.25">
      <c r="N47" s="21" t="s">
        <v>258</v>
      </c>
      <c r="O47" s="21" t="s">
        <v>270</v>
      </c>
      <c r="P47" s="21" t="s">
        <v>294</v>
      </c>
      <c r="S47" s="21" t="str" cm="1">
        <f t="array" aca="1" ref="S47" ca="1">CELL("address",F25)&amp;":"&amp;CELL("address",F27)</f>
        <v>$F$25:$F$27</v>
      </c>
    </row>
    <row r="48" spans="4:27" x14ac:dyDescent="0.25">
      <c r="N48" s="21" t="s">
        <v>259</v>
      </c>
      <c r="O48" s="21" t="s">
        <v>271</v>
      </c>
      <c r="P48" s="21" t="s">
        <v>295</v>
      </c>
      <c r="S48" s="21" t="str" cm="1">
        <f t="array" aca="1" ref="S48" ca="1">CELL("address",H25)&amp;":"&amp;CELL("address",H27)</f>
        <v>$H$25:$H$27</v>
      </c>
    </row>
    <row r="49" spans="14:19" x14ac:dyDescent="0.25">
      <c r="N49" s="21" t="s">
        <v>260</v>
      </c>
      <c r="O49" s="21" t="s">
        <v>272</v>
      </c>
      <c r="P49" s="21" t="s">
        <v>296</v>
      </c>
      <c r="S49" s="21" t="str" cm="1">
        <f t="array" aca="1" ref="S49" ca="1">CELL("address",J25)&amp;":"&amp;CELL("address",J27)</f>
        <v>$J$25:$J$27</v>
      </c>
    </row>
    <row r="50" spans="14:19" x14ac:dyDescent="0.25">
      <c r="N50" s="21" t="s">
        <v>261</v>
      </c>
      <c r="O50" s="21" t="s">
        <v>273</v>
      </c>
      <c r="P50" s="21" t="s">
        <v>297</v>
      </c>
      <c r="S50" s="21" t="str" cm="1">
        <f t="array" aca="1" ref="S50" ca="1">CELL("address",F33)&amp;":"&amp;CELL("address",F35)</f>
        <v>$F$33:$F$35</v>
      </c>
    </row>
    <row r="51" spans="14:19" x14ac:dyDescent="0.25">
      <c r="N51" s="21" t="s">
        <v>262</v>
      </c>
      <c r="O51" s="21" t="s">
        <v>274</v>
      </c>
      <c r="P51" s="21" t="s">
        <v>298</v>
      </c>
      <c r="S51" s="21" t="str" cm="1">
        <f t="array" aca="1" ref="S51" ca="1">CELL("address",H33)&amp;":"&amp;CELL("address",H35)</f>
        <v>$H$33:$H$35</v>
      </c>
    </row>
    <row r="52" spans="14:19" x14ac:dyDescent="0.25">
      <c r="N52" s="21" t="s">
        <v>263</v>
      </c>
      <c r="O52" s="21" t="s">
        <v>275</v>
      </c>
      <c r="P52" s="21" t="s">
        <v>299</v>
      </c>
      <c r="S52" s="21" t="str" cm="1">
        <f t="array" aca="1" ref="S52" ca="1">CELL("address",J33)&amp;":"&amp;CELL("address",J35)</f>
        <v>$J$33:$J$35</v>
      </c>
    </row>
    <row r="53" spans="14:19" x14ac:dyDescent="0.25">
      <c r="O53" s="21" t="s">
        <v>287</v>
      </c>
    </row>
  </sheetData>
  <sheetProtection sheet="1" objects="1" scenarios="1" insertHyperlinks="0"/>
  <mergeCells count="1">
    <mergeCell ref="F3:G3"/>
  </mergeCells>
  <phoneticPr fontId="2"/>
  <conditionalFormatting sqref="J5">
    <cfRule type="expression" dxfId="280" priority="5">
      <formula>COUNTIF(INDIRECT($T$6),$J$5)=0</formula>
    </cfRule>
  </conditionalFormatting>
  <conditionalFormatting sqref="F3:G3">
    <cfRule type="expression" dxfId="279" priority="3">
      <formula>$E$3=$O$3</formula>
    </cfRule>
  </conditionalFormatting>
  <conditionalFormatting sqref="G5:H5">
    <cfRule type="expression" dxfId="278" priority="2">
      <formula>$E$5=$P$5</formula>
    </cfRule>
  </conditionalFormatting>
  <conditionalFormatting sqref="K5">
    <cfRule type="expression" dxfId="277" priority="10">
      <formula>COUNTIF(INDIRECT($T$9),$K$5)=0</formula>
    </cfRule>
  </conditionalFormatting>
  <conditionalFormatting sqref="D7:K37">
    <cfRule type="expression" dxfId="276" priority="1">
      <formula>$E$5=$O$5</formula>
    </cfRule>
  </conditionalFormatting>
  <dataValidations count="10">
    <dataValidation type="list" allowBlank="1" showInputMessage="1" showErrorMessage="1" sqref="J3" xr:uid="{4F8692F5-2A54-41FB-884B-595AFEC41D54}">
      <formula1>$N$41:$N$52</formula1>
    </dataValidation>
    <dataValidation type="list" allowBlank="1" showInputMessage="1" showErrorMessage="1" sqref="E5 H5" xr:uid="{9305EC55-09E8-435E-863B-76A9750F2881}">
      <formula1>$O$5:$P$5</formula1>
    </dataValidation>
    <dataValidation type="list" allowBlank="1" showInputMessage="1" showErrorMessage="1" sqref="J5" xr:uid="{177FBA97-BA98-4BC8-AD87-00F2592415E0}">
      <formula1>INDIRECT($T$6)</formula1>
    </dataValidation>
    <dataValidation type="list" allowBlank="1" showInputMessage="1" showErrorMessage="1" sqref="E3" xr:uid="{50D0A1B9-DF49-4B1E-8EA1-0811FB677C2C}">
      <formula1>$O$3:$P$3</formula1>
    </dataValidation>
    <dataValidation type="list" allowBlank="1" showInputMessage="1" showErrorMessage="1" sqref="K5" xr:uid="{B7E67080-B0EA-4EEC-9DC3-5F0F331E1D1B}">
      <formula1>INDIRECT($T$9)</formula1>
    </dataValidation>
    <dataValidation type="custom" imeMode="disabled" allowBlank="1" showInputMessage="1" showErrorMessage="1" sqref="F9:F11 J9:J11 H9:H11" xr:uid="{E7E6215A-EDAB-4ECF-A892-F26B77428886}">
      <formula1>AND(ISNUMBER(F9),MOD(F9,1)=0,G$13&lt;100000000)</formula1>
    </dataValidation>
    <dataValidation type="custom" imeMode="disabled" allowBlank="1" showInputMessage="1" showErrorMessage="1" sqref="F17:F19 H17:H19 J17:J19" xr:uid="{C44CE3F3-93B0-4D73-BE1F-B484BD30B9F3}">
      <formula1>AND(ISNUMBER(F17),MOD(F17,1)=0,G$21&lt;100000000)</formula1>
    </dataValidation>
    <dataValidation type="custom" imeMode="disabled" allowBlank="1" showInputMessage="1" showErrorMessage="1" sqref="F25:F27 H25:H27 J25:J27" xr:uid="{B7FBD921-52BA-411C-A1CA-2B35749101AD}">
      <formula1>AND(ISNUMBER(F25),MOD(F25,1)=0,G$29&lt;100000000)</formula1>
    </dataValidation>
    <dataValidation type="custom" imeMode="disabled" allowBlank="1" showInputMessage="1" showErrorMessage="1" sqref="F33:F35 H33:H35 J33:J35" xr:uid="{6A48A223-C036-4104-A758-7B8FB22BD114}">
      <formula1>AND(ISNUMBER(F33),MOD(F33,1)=0,G$37&lt;100000000)</formula1>
    </dataValidation>
    <dataValidation type="date" imeMode="disabled" operator="greaterThanOrEqual" allowBlank="1" showInputMessage="1" showErrorMessage="1" promptTitle="提出年月日" prompt="例：2025/9/1（←令和７年９月１日）" sqref="F3:G3" xr:uid="{53EE77EE-2701-41CF-A11F-36B4BE4D80C9}">
      <formula1>45901</formula1>
    </dataValidation>
  </dataValidation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4CB96-2256-4F95-AE2B-EE5D625B6EA0}">
  <dimension ref="A1:BD47"/>
  <sheetViews>
    <sheetView showGridLines="0" showRowColHeaders="0" zoomScaleNormal="100" zoomScaleSheetLayoutView="100" workbookViewId="0"/>
  </sheetViews>
  <sheetFormatPr defaultColWidth="8.75" defaultRowHeight="14.25" x14ac:dyDescent="0.25"/>
  <cols>
    <col min="1" max="1" width="1.625" style="175" customWidth="1"/>
    <col min="2" max="3" width="5.875" style="175" customWidth="1"/>
    <col min="4" max="4" width="1.75" style="175" customWidth="1"/>
    <col min="5" max="5" width="3.125" style="175" customWidth="1"/>
    <col min="6" max="6" width="4.875" style="175" customWidth="1"/>
    <col min="7" max="7" width="3.625" style="175" customWidth="1"/>
    <col min="8" max="13" width="2.875" style="175" customWidth="1"/>
    <col min="14" max="14" width="4.25" style="175" customWidth="1"/>
    <col min="15" max="23" width="2.875" style="175" customWidth="1"/>
    <col min="24" max="25" width="1.625" style="175" customWidth="1"/>
    <col min="26" max="27" width="5.875" style="175" customWidth="1"/>
    <col min="28" max="28" width="1.75" style="175" customWidth="1"/>
    <col min="29" max="29" width="3.125" style="175" customWidth="1"/>
    <col min="30" max="30" width="4.875" style="175" customWidth="1"/>
    <col min="31" max="31" width="3.625" style="175" customWidth="1"/>
    <col min="32" max="37" width="2.875" style="175" customWidth="1"/>
    <col min="38" max="38" width="4.25" style="175" customWidth="1"/>
    <col min="39" max="47" width="2.875" style="175" customWidth="1"/>
    <col min="48" max="48" width="1.625" style="175" customWidth="1"/>
    <col min="49" max="50" width="8.75" style="142"/>
    <col min="51" max="52" width="8.75" style="142" hidden="1" customWidth="1"/>
    <col min="53" max="54" width="2.625" style="142" customWidth="1"/>
    <col min="55" max="55" width="22.875" style="142" customWidth="1"/>
    <col min="56" max="56" width="2.625" style="142" customWidth="1"/>
    <col min="57" max="16384" width="8.75" style="142"/>
  </cols>
  <sheetData>
    <row r="1" spans="1:52" x14ac:dyDescent="0.25">
      <c r="AO1" s="396" t="str">
        <f>HYPERLINK("#使用方法!A1","→「使用方法」シートへ戻る")</f>
        <v>→「使用方法」シートへ戻る</v>
      </c>
      <c r="AP1" s="396"/>
      <c r="AQ1" s="396"/>
      <c r="AR1" s="396"/>
      <c r="AS1" s="396"/>
      <c r="AT1" s="396"/>
      <c r="AU1" s="396"/>
      <c r="AV1" s="396"/>
    </row>
    <row r="2" spans="1:52" ht="12.75" customHeight="1" x14ac:dyDescent="0.25">
      <c r="A2" s="143"/>
      <c r="B2" s="144" t="s">
        <v>381</v>
      </c>
      <c r="C2" s="143"/>
      <c r="D2" s="143"/>
      <c r="E2" s="143"/>
      <c r="F2" s="143"/>
      <c r="G2" s="143"/>
      <c r="H2" s="143"/>
      <c r="I2" s="143"/>
      <c r="J2" s="143"/>
      <c r="K2" s="143"/>
      <c r="L2" s="143"/>
      <c r="M2" s="143"/>
      <c r="N2" s="143"/>
      <c r="O2" s="391" t="s">
        <v>382</v>
      </c>
      <c r="P2" s="391"/>
      <c r="Q2" s="391"/>
      <c r="R2" s="391" t="s">
        <v>383</v>
      </c>
      <c r="S2" s="391"/>
      <c r="T2" s="391"/>
      <c r="U2" s="391"/>
      <c r="V2" s="391"/>
      <c r="W2" s="143"/>
      <c r="X2" s="143"/>
      <c r="Y2" s="143"/>
      <c r="Z2" s="144" t="s">
        <v>381</v>
      </c>
      <c r="AA2" s="143"/>
      <c r="AB2" s="143"/>
      <c r="AC2" s="143"/>
      <c r="AD2" s="143"/>
      <c r="AE2" s="143"/>
      <c r="AF2" s="143"/>
      <c r="AG2" s="143"/>
      <c r="AH2" s="143"/>
      <c r="AI2" s="143"/>
      <c r="AJ2" s="143"/>
      <c r="AK2" s="143"/>
      <c r="AL2" s="143"/>
      <c r="AM2" s="391" t="s">
        <v>382</v>
      </c>
      <c r="AN2" s="391"/>
      <c r="AO2" s="391"/>
      <c r="AP2" s="391" t="s">
        <v>383</v>
      </c>
      <c r="AQ2" s="391"/>
      <c r="AR2" s="391"/>
      <c r="AS2" s="391"/>
      <c r="AT2" s="391"/>
      <c r="AU2" s="143"/>
      <c r="AV2" s="143"/>
    </row>
    <row r="3" spans="1:52" ht="16.5" customHeight="1" x14ac:dyDescent="0.25">
      <c r="A3" s="143"/>
      <c r="B3" s="143"/>
      <c r="C3" s="143"/>
      <c r="D3" s="143"/>
      <c r="E3" s="143"/>
      <c r="F3" s="143"/>
      <c r="G3" s="143"/>
      <c r="H3" s="143"/>
      <c r="I3" s="143"/>
      <c r="J3" s="143"/>
      <c r="K3" s="143"/>
      <c r="L3" s="143"/>
      <c r="M3" s="143"/>
      <c r="N3" s="143"/>
      <c r="O3" s="392" t="str">
        <f>徴収番号</f>
        <v>(例)123456789</v>
      </c>
      <c r="P3" s="392"/>
      <c r="Q3" s="392"/>
      <c r="R3" s="392" t="str">
        <f>IF(特例適用の有無="あり","特例","")</f>
        <v/>
      </c>
      <c r="S3" s="392"/>
      <c r="T3" s="393"/>
      <c r="U3" s="393"/>
      <c r="V3" s="393"/>
      <c r="W3" s="143"/>
      <c r="X3" s="143"/>
      <c r="Y3" s="143"/>
      <c r="Z3" s="143"/>
      <c r="AA3" s="143"/>
      <c r="AB3" s="143"/>
      <c r="AC3" s="143"/>
      <c r="AD3" s="143"/>
      <c r="AE3" s="143"/>
      <c r="AF3" s="143"/>
      <c r="AG3" s="143"/>
      <c r="AH3" s="143"/>
      <c r="AI3" s="143"/>
      <c r="AJ3" s="143"/>
      <c r="AK3" s="143"/>
      <c r="AL3" s="143"/>
      <c r="AM3" s="392" t="str">
        <f>O3</f>
        <v>(例)123456789</v>
      </c>
      <c r="AN3" s="392"/>
      <c r="AO3" s="392"/>
      <c r="AP3" s="392" t="str">
        <f>R3</f>
        <v/>
      </c>
      <c r="AQ3" s="392"/>
      <c r="AR3" s="393"/>
      <c r="AS3" s="393"/>
      <c r="AT3" s="393"/>
      <c r="AU3" s="143"/>
      <c r="AV3" s="143"/>
      <c r="AY3" s="143" t="s">
        <v>412</v>
      </c>
      <c r="AZ3" s="178" t="str">
        <f>IF(特例適用の有無="あり","あり","なし")</f>
        <v>なし</v>
      </c>
    </row>
    <row r="4" spans="1:52" ht="25.5" customHeight="1" x14ac:dyDescent="0.25">
      <c r="A4" s="143"/>
      <c r="B4" s="394" t="s">
        <v>384</v>
      </c>
      <c r="C4" s="394"/>
      <c r="D4" s="394"/>
      <c r="E4" s="394"/>
      <c r="F4" s="394"/>
      <c r="G4" s="394"/>
      <c r="H4" s="394"/>
      <c r="I4" s="394"/>
      <c r="J4" s="394"/>
      <c r="K4" s="394"/>
      <c r="L4" s="394"/>
      <c r="M4" s="394"/>
      <c r="N4" s="394"/>
      <c r="O4" s="394"/>
      <c r="P4" s="394"/>
      <c r="Q4" s="394"/>
      <c r="R4" s="394"/>
      <c r="S4" s="394"/>
      <c r="T4" s="394"/>
      <c r="U4" s="394"/>
      <c r="V4" s="394"/>
      <c r="W4" s="394"/>
      <c r="X4" s="143"/>
      <c r="Y4" s="143"/>
      <c r="Z4" s="394" t="s">
        <v>384</v>
      </c>
      <c r="AA4" s="394"/>
      <c r="AB4" s="394"/>
      <c r="AC4" s="394"/>
      <c r="AD4" s="394"/>
      <c r="AE4" s="394"/>
      <c r="AF4" s="394"/>
      <c r="AG4" s="394"/>
      <c r="AH4" s="394"/>
      <c r="AI4" s="394"/>
      <c r="AJ4" s="394"/>
      <c r="AK4" s="394"/>
      <c r="AL4" s="394"/>
      <c r="AM4" s="394"/>
      <c r="AN4" s="394"/>
      <c r="AO4" s="394"/>
      <c r="AP4" s="394"/>
      <c r="AQ4" s="394"/>
      <c r="AR4" s="394"/>
      <c r="AS4" s="394"/>
      <c r="AT4" s="394"/>
      <c r="AU4" s="394"/>
      <c r="AV4" s="143"/>
      <c r="AY4" s="143" t="s">
        <v>413</v>
      </c>
      <c r="AZ4" s="143" t="str">
        <f>申告情報入力!E5</f>
        <v>する</v>
      </c>
    </row>
    <row r="5" spans="1:52" ht="11.25" customHeight="1" x14ac:dyDescent="0.25">
      <c r="A5" s="143"/>
      <c r="B5" s="143"/>
      <c r="C5" s="143"/>
      <c r="D5" s="143"/>
      <c r="E5" s="143"/>
      <c r="F5" s="143"/>
      <c r="G5" s="143"/>
      <c r="H5" s="143"/>
      <c r="I5" s="143"/>
      <c r="J5" s="143"/>
      <c r="K5" s="143"/>
      <c r="L5" s="143"/>
      <c r="M5" s="143"/>
      <c r="N5" s="143"/>
      <c r="O5" s="395" t="s">
        <v>385</v>
      </c>
      <c r="P5" s="391" t="s">
        <v>386</v>
      </c>
      <c r="Q5" s="391"/>
      <c r="R5" s="391"/>
      <c r="S5" s="391"/>
      <c r="T5" s="391"/>
      <c r="U5" s="391"/>
      <c r="V5" s="391"/>
      <c r="W5" s="143"/>
      <c r="X5" s="143"/>
      <c r="Y5" s="143"/>
      <c r="Z5" s="143"/>
      <c r="AA5" s="143"/>
      <c r="AB5" s="143"/>
      <c r="AC5" s="143"/>
      <c r="AD5" s="143"/>
      <c r="AE5" s="143"/>
      <c r="AF5" s="143"/>
      <c r="AG5" s="143"/>
      <c r="AH5" s="143"/>
      <c r="AI5" s="143"/>
      <c r="AJ5" s="143"/>
      <c r="AK5" s="143"/>
      <c r="AL5" s="143"/>
      <c r="AM5" s="395" t="s">
        <v>385</v>
      </c>
      <c r="AN5" s="391" t="s">
        <v>386</v>
      </c>
      <c r="AO5" s="391"/>
      <c r="AP5" s="391"/>
      <c r="AQ5" s="391"/>
      <c r="AR5" s="391"/>
      <c r="AS5" s="391"/>
      <c r="AT5" s="391"/>
      <c r="AU5" s="143"/>
      <c r="AV5" s="143"/>
    </row>
    <row r="6" spans="1:52" ht="11.25" customHeight="1" x14ac:dyDescent="0.25">
      <c r="A6" s="143"/>
      <c r="B6" s="143"/>
      <c r="C6" s="143"/>
      <c r="D6" s="143"/>
      <c r="E6" s="143"/>
      <c r="F6" s="143"/>
      <c r="G6" s="143"/>
      <c r="H6" s="143"/>
      <c r="I6" s="143"/>
      <c r="J6" s="143"/>
      <c r="K6" s="143"/>
      <c r="L6" s="143"/>
      <c r="M6" s="143"/>
      <c r="N6" s="143"/>
      <c r="O6" s="395"/>
      <c r="P6" s="391" t="s">
        <v>387</v>
      </c>
      <c r="Q6" s="391"/>
      <c r="R6" s="391"/>
      <c r="S6" s="391"/>
      <c r="T6" s="391" t="s">
        <v>388</v>
      </c>
      <c r="U6" s="391"/>
      <c r="V6" s="391"/>
      <c r="W6" s="397" t="s">
        <v>389</v>
      </c>
      <c r="X6" s="143"/>
      <c r="Y6" s="143"/>
      <c r="Z6" s="143"/>
      <c r="AA6" s="143"/>
      <c r="AB6" s="143"/>
      <c r="AC6" s="143"/>
      <c r="AD6" s="143"/>
      <c r="AE6" s="143"/>
      <c r="AF6" s="143"/>
      <c r="AG6" s="143"/>
      <c r="AH6" s="143"/>
      <c r="AI6" s="143"/>
      <c r="AJ6" s="143"/>
      <c r="AK6" s="143"/>
      <c r="AL6" s="143"/>
      <c r="AM6" s="395"/>
      <c r="AN6" s="391" t="s">
        <v>387</v>
      </c>
      <c r="AO6" s="391"/>
      <c r="AP6" s="391"/>
      <c r="AQ6" s="391"/>
      <c r="AR6" s="391" t="s">
        <v>388</v>
      </c>
      <c r="AS6" s="391"/>
      <c r="AT6" s="391"/>
      <c r="AU6" s="397" t="s">
        <v>414</v>
      </c>
      <c r="AV6" s="143"/>
    </row>
    <row r="7" spans="1:52" ht="22.5" customHeight="1" x14ac:dyDescent="0.25">
      <c r="A7" s="143"/>
      <c r="B7" s="143"/>
      <c r="C7" s="143"/>
      <c r="D7" s="143"/>
      <c r="E7" s="143"/>
      <c r="F7" s="143"/>
      <c r="G7" s="143"/>
      <c r="H7" s="143"/>
      <c r="I7" s="143"/>
      <c r="J7" s="143"/>
      <c r="K7" s="143"/>
      <c r="L7" s="143"/>
      <c r="M7" s="143"/>
      <c r="N7" s="143"/>
      <c r="O7" s="395"/>
      <c r="P7" s="393"/>
      <c r="Q7" s="393"/>
      <c r="R7" s="393"/>
      <c r="S7" s="393"/>
      <c r="T7" s="393"/>
      <c r="U7" s="393"/>
      <c r="V7" s="393"/>
      <c r="W7" s="397"/>
      <c r="X7" s="143"/>
      <c r="Y7" s="143"/>
      <c r="Z7" s="143"/>
      <c r="AA7" s="143"/>
      <c r="AB7" s="143"/>
      <c r="AC7" s="143"/>
      <c r="AD7" s="143"/>
      <c r="AE7" s="143"/>
      <c r="AF7" s="143"/>
      <c r="AG7" s="143"/>
      <c r="AH7" s="143"/>
      <c r="AI7" s="143"/>
      <c r="AJ7" s="143"/>
      <c r="AK7" s="143"/>
      <c r="AL7" s="143"/>
      <c r="AM7" s="395"/>
      <c r="AN7" s="393"/>
      <c r="AO7" s="393"/>
      <c r="AP7" s="393"/>
      <c r="AQ7" s="393"/>
      <c r="AR7" s="393"/>
      <c r="AS7" s="393"/>
      <c r="AT7" s="393"/>
      <c r="AU7" s="397"/>
      <c r="AV7" s="143"/>
    </row>
    <row r="8" spans="1:52" ht="22.5" customHeight="1" x14ac:dyDescent="0.25">
      <c r="A8" s="143"/>
      <c r="B8" s="143"/>
      <c r="C8" s="143"/>
      <c r="D8" s="143"/>
      <c r="E8" s="143"/>
      <c r="F8" s="143"/>
      <c r="G8" s="143"/>
      <c r="H8" s="143"/>
      <c r="I8" s="143"/>
      <c r="J8" s="143"/>
      <c r="K8" s="143"/>
      <c r="L8" s="143"/>
      <c r="M8" s="143"/>
      <c r="N8" s="143"/>
      <c r="O8" s="143"/>
      <c r="P8" s="143"/>
      <c r="Q8" s="143"/>
      <c r="R8" s="143"/>
      <c r="S8" s="143"/>
      <c r="T8" s="143"/>
      <c r="U8" s="143"/>
      <c r="V8" s="143"/>
      <c r="W8" s="397"/>
      <c r="X8" s="143"/>
      <c r="Y8" s="143"/>
      <c r="Z8" s="143"/>
      <c r="AA8" s="143"/>
      <c r="AB8" s="143"/>
      <c r="AC8" s="143"/>
      <c r="AD8" s="143"/>
      <c r="AE8" s="143"/>
      <c r="AF8" s="143"/>
      <c r="AG8" s="143"/>
      <c r="AH8" s="143"/>
      <c r="AI8" s="143"/>
      <c r="AJ8" s="143"/>
      <c r="AK8" s="143"/>
      <c r="AL8" s="143"/>
      <c r="AM8" s="143"/>
      <c r="AN8" s="143"/>
      <c r="AO8" s="143"/>
      <c r="AP8" s="143"/>
      <c r="AQ8" s="143"/>
      <c r="AR8" s="143"/>
      <c r="AS8" s="143"/>
      <c r="AT8" s="143"/>
      <c r="AU8" s="397"/>
      <c r="AV8" s="143"/>
    </row>
    <row r="9" spans="1:52" ht="13.5" customHeight="1" x14ac:dyDescent="0.15">
      <c r="A9" s="143"/>
      <c r="B9" s="143"/>
      <c r="C9" s="143"/>
      <c r="D9" s="143"/>
      <c r="E9" s="143"/>
      <c r="F9" s="143"/>
      <c r="G9" s="143"/>
      <c r="H9" s="143"/>
      <c r="I9" s="143"/>
      <c r="J9" s="143"/>
      <c r="K9" s="143"/>
      <c r="L9" s="143"/>
      <c r="M9" s="143"/>
      <c r="N9" s="143"/>
      <c r="O9" s="143"/>
      <c r="P9" s="390" t="str">
        <f ca="1">提出年</f>
        <v>令和 7</v>
      </c>
      <c r="Q9" s="390"/>
      <c r="R9" s="145" t="s">
        <v>288</v>
      </c>
      <c r="S9" s="146" t="str">
        <f ca="1">提出月</f>
        <v>9</v>
      </c>
      <c r="T9" s="145" t="s">
        <v>390</v>
      </c>
      <c r="U9" s="146" t="str">
        <f ca="1">提出日</f>
        <v>22</v>
      </c>
      <c r="V9" s="145" t="s">
        <v>359</v>
      </c>
      <c r="W9" s="143"/>
      <c r="X9" s="143"/>
      <c r="Y9" s="143"/>
      <c r="Z9" s="143"/>
      <c r="AA9" s="143"/>
      <c r="AB9" s="143"/>
      <c r="AC9" s="143"/>
      <c r="AD9" s="143"/>
      <c r="AE9" s="143"/>
      <c r="AF9" s="143"/>
      <c r="AG9" s="143"/>
      <c r="AH9" s="143"/>
      <c r="AI9" s="143"/>
      <c r="AJ9" s="143"/>
      <c r="AK9" s="143"/>
      <c r="AL9" s="143"/>
      <c r="AM9" s="143"/>
      <c r="AN9" s="390" t="str">
        <f ca="1">P9</f>
        <v>令和 7</v>
      </c>
      <c r="AO9" s="390"/>
      <c r="AP9" s="145" t="s">
        <v>288</v>
      </c>
      <c r="AQ9" s="146" t="str">
        <f ca="1">S9</f>
        <v>9</v>
      </c>
      <c r="AR9" s="145" t="s">
        <v>390</v>
      </c>
      <c r="AS9" s="146" t="str">
        <f ca="1">U9</f>
        <v>22</v>
      </c>
      <c r="AT9" s="145" t="s">
        <v>359</v>
      </c>
      <c r="AU9" s="143"/>
      <c r="AV9" s="143"/>
    </row>
    <row r="10" spans="1:52" ht="51" customHeight="1" x14ac:dyDescent="0.25">
      <c r="A10" s="143"/>
      <c r="B10" s="143"/>
      <c r="C10" s="143"/>
      <c r="D10" s="143"/>
      <c r="E10" s="143"/>
      <c r="F10" s="143"/>
      <c r="G10" s="143"/>
      <c r="H10" s="143"/>
      <c r="I10" s="143"/>
      <c r="J10" s="143"/>
      <c r="K10" s="143"/>
      <c r="L10" s="143"/>
      <c r="M10" s="143"/>
      <c r="N10" s="143"/>
      <c r="O10" s="143"/>
      <c r="P10" s="143"/>
      <c r="Q10" s="143"/>
      <c r="R10" s="143"/>
      <c r="S10" s="143"/>
      <c r="T10" s="143"/>
      <c r="U10" s="143"/>
      <c r="V10" s="143"/>
      <c r="W10" s="143"/>
      <c r="X10" s="143"/>
      <c r="Y10" s="143"/>
      <c r="Z10" s="143"/>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row>
    <row r="11" spans="1:52" ht="16.5" customHeight="1" x14ac:dyDescent="0.25">
      <c r="A11" s="143"/>
      <c r="B11" s="147" t="s">
        <v>391</v>
      </c>
      <c r="C11" s="143"/>
      <c r="D11" s="143"/>
      <c r="E11" s="143"/>
      <c r="F11" s="143"/>
      <c r="G11" s="143"/>
      <c r="H11" s="143"/>
      <c r="I11" s="143"/>
      <c r="J11" s="143"/>
      <c r="K11" s="143"/>
      <c r="L11" s="143"/>
      <c r="M11" s="143"/>
      <c r="N11" s="143"/>
      <c r="O11" s="143"/>
      <c r="P11" s="143"/>
      <c r="Q11" s="143"/>
      <c r="R11" s="143"/>
      <c r="S11" s="143"/>
      <c r="T11" s="143"/>
      <c r="U11" s="143"/>
      <c r="V11" s="143"/>
      <c r="W11" s="143"/>
      <c r="X11" s="143"/>
      <c r="Y11" s="143"/>
      <c r="Z11" s="147" t="s">
        <v>391</v>
      </c>
      <c r="AA11" s="143"/>
      <c r="AB11" s="143"/>
      <c r="AC11" s="143"/>
      <c r="AD11" s="143"/>
      <c r="AE11" s="143"/>
      <c r="AF11" s="143"/>
      <c r="AG11" s="143"/>
      <c r="AH11" s="143"/>
      <c r="AI11" s="143"/>
      <c r="AJ11" s="143"/>
      <c r="AK11" s="143"/>
      <c r="AL11" s="143"/>
      <c r="AM11" s="143"/>
      <c r="AN11" s="143"/>
      <c r="AO11" s="143"/>
      <c r="AP11" s="143"/>
      <c r="AQ11" s="143"/>
      <c r="AR11" s="143"/>
      <c r="AS11" s="143"/>
      <c r="AT11" s="143"/>
      <c r="AU11" s="143"/>
      <c r="AV11" s="143"/>
    </row>
    <row r="12" spans="1:52" ht="16.5" customHeight="1" x14ac:dyDescent="0.25">
      <c r="A12" s="143"/>
      <c r="B12" s="148" t="s">
        <v>392</v>
      </c>
      <c r="C12" s="143"/>
      <c r="D12" s="143"/>
      <c r="E12" s="143"/>
      <c r="F12" s="143"/>
      <c r="G12" s="143"/>
      <c r="H12" s="143"/>
      <c r="I12" s="143"/>
      <c r="J12" s="143"/>
      <c r="K12" s="143"/>
      <c r="L12" s="143"/>
      <c r="M12" s="143"/>
      <c r="N12" s="143"/>
      <c r="O12" s="143"/>
      <c r="P12" s="143"/>
      <c r="Q12" s="143"/>
      <c r="R12" s="143"/>
      <c r="S12" s="143"/>
      <c r="T12" s="143"/>
      <c r="U12" s="143"/>
      <c r="V12" s="143"/>
      <c r="W12" s="143"/>
      <c r="X12" s="143"/>
      <c r="Y12" s="143"/>
      <c r="Z12" s="148" t="s">
        <v>392</v>
      </c>
      <c r="AA12" s="143"/>
      <c r="AB12" s="143"/>
      <c r="AC12" s="143"/>
      <c r="AD12" s="143"/>
      <c r="AE12" s="143"/>
      <c r="AF12" s="143"/>
      <c r="AG12" s="143"/>
      <c r="AH12" s="143"/>
      <c r="AI12" s="143"/>
      <c r="AJ12" s="143"/>
      <c r="AK12" s="143"/>
      <c r="AL12" s="143"/>
      <c r="AM12" s="143"/>
      <c r="AN12" s="143"/>
      <c r="AO12" s="143"/>
      <c r="AP12" s="143"/>
      <c r="AQ12" s="143"/>
      <c r="AR12" s="143"/>
      <c r="AS12" s="143"/>
      <c r="AT12" s="143"/>
      <c r="AU12" s="143"/>
      <c r="AV12" s="143"/>
    </row>
    <row r="13" spans="1:52" ht="14.25" customHeight="1" x14ac:dyDescent="0.25">
      <c r="A13" s="143"/>
      <c r="B13" s="379" t="s">
        <v>393</v>
      </c>
      <c r="C13" s="382" t="s">
        <v>394</v>
      </c>
      <c r="D13" s="362"/>
      <c r="E13" s="362"/>
      <c r="F13" s="363"/>
      <c r="G13" s="370" t="str">
        <f>特徴者_住所1</f>
        <v>（例）大阪市中央区大手前１丁目２３番４５号</v>
      </c>
      <c r="H13" s="371"/>
      <c r="I13" s="371"/>
      <c r="J13" s="371"/>
      <c r="K13" s="371"/>
      <c r="L13" s="371"/>
      <c r="M13" s="371"/>
      <c r="N13" s="371"/>
      <c r="O13" s="371"/>
      <c r="P13" s="371"/>
      <c r="Q13" s="371"/>
      <c r="R13" s="371"/>
      <c r="S13" s="371"/>
      <c r="T13" s="371"/>
      <c r="U13" s="371"/>
      <c r="V13" s="371"/>
      <c r="W13" s="372"/>
      <c r="X13" s="143"/>
      <c r="Y13" s="143"/>
      <c r="Z13" s="379" t="s">
        <v>393</v>
      </c>
      <c r="AA13" s="382" t="s">
        <v>394</v>
      </c>
      <c r="AB13" s="362"/>
      <c r="AC13" s="362"/>
      <c r="AD13" s="363"/>
      <c r="AE13" s="370" t="str">
        <f t="shared" ref="AE13:AU23" si="0">G13</f>
        <v>（例）大阪市中央区大手前１丁目２３番４５号</v>
      </c>
      <c r="AF13" s="371">
        <f t="shared" si="0"/>
        <v>0</v>
      </c>
      <c r="AG13" s="371">
        <f t="shared" si="0"/>
        <v>0</v>
      </c>
      <c r="AH13" s="371">
        <f t="shared" si="0"/>
        <v>0</v>
      </c>
      <c r="AI13" s="371">
        <f t="shared" si="0"/>
        <v>0</v>
      </c>
      <c r="AJ13" s="371">
        <f t="shared" si="0"/>
        <v>0</v>
      </c>
      <c r="AK13" s="371">
        <f t="shared" si="0"/>
        <v>0</v>
      </c>
      <c r="AL13" s="371">
        <f t="shared" si="0"/>
        <v>0</v>
      </c>
      <c r="AM13" s="371">
        <f t="shared" si="0"/>
        <v>0</v>
      </c>
      <c r="AN13" s="371">
        <f t="shared" si="0"/>
        <v>0</v>
      </c>
      <c r="AO13" s="371">
        <f t="shared" si="0"/>
        <v>0</v>
      </c>
      <c r="AP13" s="371">
        <f t="shared" si="0"/>
        <v>0</v>
      </c>
      <c r="AQ13" s="371">
        <f t="shared" si="0"/>
        <v>0</v>
      </c>
      <c r="AR13" s="371">
        <f t="shared" si="0"/>
        <v>0</v>
      </c>
      <c r="AS13" s="371">
        <f t="shared" si="0"/>
        <v>0</v>
      </c>
      <c r="AT13" s="371">
        <f t="shared" si="0"/>
        <v>0</v>
      </c>
      <c r="AU13" s="372">
        <f t="shared" si="0"/>
        <v>0</v>
      </c>
      <c r="AV13" s="143"/>
    </row>
    <row r="14" spans="1:52" ht="14.25" customHeight="1" x14ac:dyDescent="0.25">
      <c r="A14" s="143"/>
      <c r="B14" s="380"/>
      <c r="C14" s="364"/>
      <c r="D14" s="365"/>
      <c r="E14" s="365"/>
      <c r="F14" s="366"/>
      <c r="G14" s="373" t="str">
        <f>特徴者_住所2</f>
        <v>（例）大手前ビルディング　６階　７８９号室</v>
      </c>
      <c r="H14" s="374"/>
      <c r="I14" s="374"/>
      <c r="J14" s="374"/>
      <c r="K14" s="374"/>
      <c r="L14" s="374"/>
      <c r="M14" s="374"/>
      <c r="N14" s="374"/>
      <c r="O14" s="374"/>
      <c r="P14" s="374"/>
      <c r="Q14" s="374"/>
      <c r="R14" s="374"/>
      <c r="S14" s="374"/>
      <c r="T14" s="374"/>
      <c r="U14" s="374"/>
      <c r="V14" s="374"/>
      <c r="W14" s="375"/>
      <c r="X14" s="143"/>
      <c r="Y14" s="143"/>
      <c r="Z14" s="380"/>
      <c r="AA14" s="364"/>
      <c r="AB14" s="365"/>
      <c r="AC14" s="365"/>
      <c r="AD14" s="366"/>
      <c r="AE14" s="373" t="str">
        <f t="shared" si="0"/>
        <v>（例）大手前ビルディング　６階　７８９号室</v>
      </c>
      <c r="AF14" s="374">
        <f t="shared" si="0"/>
        <v>0</v>
      </c>
      <c r="AG14" s="374">
        <f t="shared" si="0"/>
        <v>0</v>
      </c>
      <c r="AH14" s="374">
        <f t="shared" si="0"/>
        <v>0</v>
      </c>
      <c r="AI14" s="374">
        <f t="shared" si="0"/>
        <v>0</v>
      </c>
      <c r="AJ14" s="374">
        <f t="shared" si="0"/>
        <v>0</v>
      </c>
      <c r="AK14" s="374">
        <f t="shared" si="0"/>
        <v>0</v>
      </c>
      <c r="AL14" s="374">
        <f t="shared" si="0"/>
        <v>0</v>
      </c>
      <c r="AM14" s="374">
        <f t="shared" si="0"/>
        <v>0</v>
      </c>
      <c r="AN14" s="374">
        <f t="shared" si="0"/>
        <v>0</v>
      </c>
      <c r="AO14" s="374">
        <f t="shared" si="0"/>
        <v>0</v>
      </c>
      <c r="AP14" s="374">
        <f t="shared" si="0"/>
        <v>0</v>
      </c>
      <c r="AQ14" s="374">
        <f t="shared" si="0"/>
        <v>0</v>
      </c>
      <c r="AR14" s="374">
        <f t="shared" si="0"/>
        <v>0</v>
      </c>
      <c r="AS14" s="374">
        <f t="shared" si="0"/>
        <v>0</v>
      </c>
      <c r="AT14" s="374">
        <f t="shared" si="0"/>
        <v>0</v>
      </c>
      <c r="AU14" s="375">
        <f t="shared" si="0"/>
        <v>0</v>
      </c>
      <c r="AV14" s="143"/>
    </row>
    <row r="15" spans="1:52" ht="14.25" customHeight="1" x14ac:dyDescent="0.25">
      <c r="A15" s="143"/>
      <c r="B15" s="380"/>
      <c r="C15" s="367"/>
      <c r="D15" s="368"/>
      <c r="E15" s="368"/>
      <c r="F15" s="369"/>
      <c r="G15" s="376" t="str">
        <f>特徴者_住所3</f>
        <v/>
      </c>
      <c r="H15" s="377"/>
      <c r="I15" s="377"/>
      <c r="J15" s="377"/>
      <c r="K15" s="377"/>
      <c r="L15" s="377"/>
      <c r="M15" s="377"/>
      <c r="N15" s="377"/>
      <c r="O15" s="377"/>
      <c r="P15" s="383"/>
      <c r="Q15" s="149" t="s">
        <v>395</v>
      </c>
      <c r="R15" s="359" t="str">
        <f>特徴者_電話</f>
        <v>(例)06-6999-9999</v>
      </c>
      <c r="S15" s="359"/>
      <c r="T15" s="359"/>
      <c r="U15" s="359"/>
      <c r="V15" s="359"/>
      <c r="W15" s="360"/>
      <c r="X15" s="143"/>
      <c r="Y15" s="143"/>
      <c r="Z15" s="380"/>
      <c r="AA15" s="367"/>
      <c r="AB15" s="368"/>
      <c r="AC15" s="368"/>
      <c r="AD15" s="369"/>
      <c r="AE15" s="376" t="str">
        <f>特徴者_住所3</f>
        <v/>
      </c>
      <c r="AF15" s="377"/>
      <c r="AG15" s="377"/>
      <c r="AH15" s="377"/>
      <c r="AI15" s="377"/>
      <c r="AJ15" s="377"/>
      <c r="AK15" s="377"/>
      <c r="AL15" s="377"/>
      <c r="AM15" s="377"/>
      <c r="AN15" s="383"/>
      <c r="AO15" s="149" t="s">
        <v>395</v>
      </c>
      <c r="AP15" s="359" t="str">
        <f t="shared" si="0"/>
        <v>(例)06-6999-9999</v>
      </c>
      <c r="AQ15" s="359">
        <f t="shared" si="0"/>
        <v>0</v>
      </c>
      <c r="AR15" s="359">
        <f t="shared" si="0"/>
        <v>0</v>
      </c>
      <c r="AS15" s="359">
        <f t="shared" si="0"/>
        <v>0</v>
      </c>
      <c r="AT15" s="359">
        <f t="shared" si="0"/>
        <v>0</v>
      </c>
      <c r="AU15" s="360">
        <f t="shared" si="0"/>
        <v>0</v>
      </c>
      <c r="AV15" s="143"/>
    </row>
    <row r="16" spans="1:52" ht="14.25" customHeight="1" x14ac:dyDescent="0.25">
      <c r="A16" s="143"/>
      <c r="B16" s="380"/>
      <c r="C16" s="361" t="s">
        <v>396</v>
      </c>
      <c r="D16" s="362"/>
      <c r="E16" s="362"/>
      <c r="F16" s="363"/>
      <c r="G16" s="370" t="str">
        <f>特徴者_名称1</f>
        <v>（例）大阪府庁　株式会社</v>
      </c>
      <c r="H16" s="371"/>
      <c r="I16" s="371"/>
      <c r="J16" s="371"/>
      <c r="K16" s="371"/>
      <c r="L16" s="371"/>
      <c r="M16" s="371"/>
      <c r="N16" s="371"/>
      <c r="O16" s="371"/>
      <c r="P16" s="371"/>
      <c r="Q16" s="371"/>
      <c r="R16" s="371"/>
      <c r="S16" s="371"/>
      <c r="T16" s="371"/>
      <c r="U16" s="371"/>
      <c r="V16" s="371"/>
      <c r="W16" s="372"/>
      <c r="X16" s="143"/>
      <c r="Y16" s="143"/>
      <c r="Z16" s="380"/>
      <c r="AA16" s="361" t="s">
        <v>396</v>
      </c>
      <c r="AB16" s="362"/>
      <c r="AC16" s="362"/>
      <c r="AD16" s="363"/>
      <c r="AE16" s="370" t="str">
        <f t="shared" ref="AE16:AO23" si="1">G16</f>
        <v>（例）大阪府庁　株式会社</v>
      </c>
      <c r="AF16" s="371">
        <f t="shared" si="1"/>
        <v>0</v>
      </c>
      <c r="AG16" s="371">
        <f t="shared" si="1"/>
        <v>0</v>
      </c>
      <c r="AH16" s="371">
        <f t="shared" si="1"/>
        <v>0</v>
      </c>
      <c r="AI16" s="371">
        <f t="shared" si="1"/>
        <v>0</v>
      </c>
      <c r="AJ16" s="371">
        <f t="shared" si="1"/>
        <v>0</v>
      </c>
      <c r="AK16" s="371">
        <f t="shared" si="1"/>
        <v>0</v>
      </c>
      <c r="AL16" s="371">
        <f t="shared" si="1"/>
        <v>0</v>
      </c>
      <c r="AM16" s="371">
        <f t="shared" si="1"/>
        <v>0</v>
      </c>
      <c r="AN16" s="371">
        <f t="shared" si="1"/>
        <v>0</v>
      </c>
      <c r="AO16" s="371">
        <f t="shared" si="1"/>
        <v>0</v>
      </c>
      <c r="AP16" s="371">
        <f t="shared" si="0"/>
        <v>0</v>
      </c>
      <c r="AQ16" s="371">
        <f t="shared" si="0"/>
        <v>0</v>
      </c>
      <c r="AR16" s="371">
        <f t="shared" si="0"/>
        <v>0</v>
      </c>
      <c r="AS16" s="371">
        <f t="shared" si="0"/>
        <v>0</v>
      </c>
      <c r="AT16" s="371">
        <f t="shared" si="0"/>
        <v>0</v>
      </c>
      <c r="AU16" s="372">
        <f t="shared" si="0"/>
        <v>0</v>
      </c>
      <c r="AV16" s="143"/>
    </row>
    <row r="17" spans="1:56" ht="14.25" customHeight="1" x14ac:dyDescent="0.25">
      <c r="A17" s="143"/>
      <c r="B17" s="380"/>
      <c r="C17" s="364"/>
      <c r="D17" s="365"/>
      <c r="E17" s="365"/>
      <c r="F17" s="366"/>
      <c r="G17" s="373" t="str">
        <f>特徴者_名称2</f>
        <v>（例）代表取締役　大阪　花子</v>
      </c>
      <c r="H17" s="374"/>
      <c r="I17" s="374"/>
      <c r="J17" s="374"/>
      <c r="K17" s="374"/>
      <c r="L17" s="374"/>
      <c r="M17" s="374"/>
      <c r="N17" s="374"/>
      <c r="O17" s="374"/>
      <c r="P17" s="374"/>
      <c r="Q17" s="374"/>
      <c r="R17" s="374"/>
      <c r="S17" s="374"/>
      <c r="T17" s="374"/>
      <c r="U17" s="374"/>
      <c r="V17" s="374"/>
      <c r="W17" s="375"/>
      <c r="X17" s="143"/>
      <c r="Y17" s="143"/>
      <c r="Z17" s="380"/>
      <c r="AA17" s="364"/>
      <c r="AB17" s="365"/>
      <c r="AC17" s="365"/>
      <c r="AD17" s="366"/>
      <c r="AE17" s="373" t="str">
        <f t="shared" si="1"/>
        <v>（例）代表取締役　大阪　花子</v>
      </c>
      <c r="AF17" s="374">
        <f t="shared" si="1"/>
        <v>0</v>
      </c>
      <c r="AG17" s="374">
        <f t="shared" si="1"/>
        <v>0</v>
      </c>
      <c r="AH17" s="374">
        <f t="shared" si="1"/>
        <v>0</v>
      </c>
      <c r="AI17" s="374">
        <f t="shared" si="1"/>
        <v>0</v>
      </c>
      <c r="AJ17" s="374">
        <f t="shared" si="1"/>
        <v>0</v>
      </c>
      <c r="AK17" s="374">
        <f t="shared" si="1"/>
        <v>0</v>
      </c>
      <c r="AL17" s="374">
        <f t="shared" si="1"/>
        <v>0</v>
      </c>
      <c r="AM17" s="374">
        <f t="shared" si="1"/>
        <v>0</v>
      </c>
      <c r="AN17" s="374">
        <f t="shared" si="1"/>
        <v>0</v>
      </c>
      <c r="AO17" s="374">
        <f t="shared" si="1"/>
        <v>0</v>
      </c>
      <c r="AP17" s="374">
        <f t="shared" si="0"/>
        <v>0</v>
      </c>
      <c r="AQ17" s="374">
        <f t="shared" si="0"/>
        <v>0</v>
      </c>
      <c r="AR17" s="374">
        <f t="shared" si="0"/>
        <v>0</v>
      </c>
      <c r="AS17" s="374">
        <f t="shared" si="0"/>
        <v>0</v>
      </c>
      <c r="AT17" s="374">
        <f t="shared" si="0"/>
        <v>0</v>
      </c>
      <c r="AU17" s="375">
        <f t="shared" si="0"/>
        <v>0</v>
      </c>
      <c r="AV17" s="143"/>
    </row>
    <row r="18" spans="1:56" ht="14.25" customHeight="1" x14ac:dyDescent="0.25">
      <c r="A18" s="143"/>
      <c r="B18" s="381"/>
      <c r="C18" s="367"/>
      <c r="D18" s="368"/>
      <c r="E18" s="368"/>
      <c r="F18" s="369"/>
      <c r="G18" s="150"/>
      <c r="H18" s="151" t="s">
        <v>397</v>
      </c>
      <c r="I18" s="152"/>
      <c r="J18" s="152"/>
      <c r="K18" s="152"/>
      <c r="L18" s="152"/>
      <c r="M18" s="152"/>
      <c r="N18" s="152"/>
      <c r="O18" s="152"/>
      <c r="P18" s="359" t="str">
        <f>特徴者_番号</f>
        <v>(例)9999999999999</v>
      </c>
      <c r="Q18" s="359"/>
      <c r="R18" s="359"/>
      <c r="S18" s="359"/>
      <c r="T18" s="359"/>
      <c r="U18" s="359"/>
      <c r="V18" s="359"/>
      <c r="W18" s="153" t="s">
        <v>398</v>
      </c>
      <c r="X18" s="143"/>
      <c r="Y18" s="143"/>
      <c r="Z18" s="381"/>
      <c r="AA18" s="367"/>
      <c r="AB18" s="368"/>
      <c r="AC18" s="368"/>
      <c r="AD18" s="369"/>
      <c r="AE18" s="150"/>
      <c r="AF18" s="151" t="s">
        <v>397</v>
      </c>
      <c r="AG18" s="152"/>
      <c r="AH18" s="152"/>
      <c r="AI18" s="152"/>
      <c r="AJ18" s="152"/>
      <c r="AK18" s="152"/>
      <c r="AL18" s="152"/>
      <c r="AM18" s="152"/>
      <c r="AN18" s="359" t="str">
        <f t="shared" si="1"/>
        <v>(例)9999999999999</v>
      </c>
      <c r="AO18" s="359">
        <f t="shared" si="1"/>
        <v>0</v>
      </c>
      <c r="AP18" s="359">
        <f t="shared" si="0"/>
        <v>0</v>
      </c>
      <c r="AQ18" s="359">
        <f t="shared" si="0"/>
        <v>0</v>
      </c>
      <c r="AR18" s="359">
        <f t="shared" si="0"/>
        <v>0</v>
      </c>
      <c r="AS18" s="359">
        <f t="shared" si="0"/>
        <v>0</v>
      </c>
      <c r="AT18" s="359">
        <f t="shared" si="0"/>
        <v>0</v>
      </c>
      <c r="AU18" s="153" t="s">
        <v>398</v>
      </c>
      <c r="AV18" s="143"/>
    </row>
    <row r="19" spans="1:56" ht="14.25" customHeight="1" x14ac:dyDescent="0.25">
      <c r="A19" s="143"/>
      <c r="B19" s="379" t="s">
        <v>399</v>
      </c>
      <c r="C19" s="382" t="s">
        <v>400</v>
      </c>
      <c r="D19" s="362"/>
      <c r="E19" s="362"/>
      <c r="F19" s="363"/>
      <c r="G19" s="370" t="str">
        <f>施設_住所1</f>
        <v>（例）大阪市住之江区南港北９丁目８７番６５号</v>
      </c>
      <c r="H19" s="371"/>
      <c r="I19" s="371"/>
      <c r="J19" s="371"/>
      <c r="K19" s="371"/>
      <c r="L19" s="371"/>
      <c r="M19" s="371"/>
      <c r="N19" s="371"/>
      <c r="O19" s="371"/>
      <c r="P19" s="371"/>
      <c r="Q19" s="371"/>
      <c r="R19" s="371"/>
      <c r="S19" s="371"/>
      <c r="T19" s="371"/>
      <c r="U19" s="371"/>
      <c r="V19" s="371"/>
      <c r="W19" s="372"/>
      <c r="X19" s="143"/>
      <c r="Y19" s="143"/>
      <c r="Z19" s="379" t="s">
        <v>399</v>
      </c>
      <c r="AA19" s="382" t="s">
        <v>400</v>
      </c>
      <c r="AB19" s="362"/>
      <c r="AC19" s="362"/>
      <c r="AD19" s="363"/>
      <c r="AE19" s="370" t="str">
        <f t="shared" ref="AE19:AM23" si="2">G19</f>
        <v>（例）大阪市住之江区南港北９丁目８７番６５号</v>
      </c>
      <c r="AF19" s="371">
        <f t="shared" si="2"/>
        <v>0</v>
      </c>
      <c r="AG19" s="371">
        <f t="shared" si="2"/>
        <v>0</v>
      </c>
      <c r="AH19" s="371">
        <f t="shared" si="2"/>
        <v>0</v>
      </c>
      <c r="AI19" s="371">
        <f t="shared" si="2"/>
        <v>0</v>
      </c>
      <c r="AJ19" s="371">
        <f t="shared" si="2"/>
        <v>0</v>
      </c>
      <c r="AK19" s="371">
        <f t="shared" si="2"/>
        <v>0</v>
      </c>
      <c r="AL19" s="371">
        <f t="shared" si="2"/>
        <v>0</v>
      </c>
      <c r="AM19" s="371">
        <f t="shared" si="2"/>
        <v>0</v>
      </c>
      <c r="AN19" s="371">
        <f t="shared" si="1"/>
        <v>0</v>
      </c>
      <c r="AO19" s="371">
        <f t="shared" si="1"/>
        <v>0</v>
      </c>
      <c r="AP19" s="371">
        <f t="shared" si="0"/>
        <v>0</v>
      </c>
      <c r="AQ19" s="371">
        <f t="shared" si="0"/>
        <v>0</v>
      </c>
      <c r="AR19" s="371">
        <f t="shared" si="0"/>
        <v>0</v>
      </c>
      <c r="AS19" s="371">
        <f t="shared" si="0"/>
        <v>0</v>
      </c>
      <c r="AT19" s="371">
        <f t="shared" si="0"/>
        <v>0</v>
      </c>
      <c r="AU19" s="372">
        <f t="shared" ref="AU19:AU23" si="3">W19</f>
        <v>0</v>
      </c>
      <c r="AV19" s="143"/>
    </row>
    <row r="20" spans="1:56" ht="14.25" customHeight="1" x14ac:dyDescent="0.25">
      <c r="A20" s="143"/>
      <c r="B20" s="380"/>
      <c r="C20" s="364"/>
      <c r="D20" s="365"/>
      <c r="E20" s="365"/>
      <c r="F20" s="366"/>
      <c r="G20" s="373" t="str">
        <f>施設_住所2</f>
        <v/>
      </c>
      <c r="H20" s="374"/>
      <c r="I20" s="374"/>
      <c r="J20" s="374"/>
      <c r="K20" s="374"/>
      <c r="L20" s="374"/>
      <c r="M20" s="374"/>
      <c r="N20" s="374"/>
      <c r="O20" s="374"/>
      <c r="P20" s="374"/>
      <c r="Q20" s="374"/>
      <c r="R20" s="374"/>
      <c r="S20" s="374"/>
      <c r="T20" s="374"/>
      <c r="U20" s="374"/>
      <c r="V20" s="374"/>
      <c r="W20" s="375"/>
      <c r="X20" s="143"/>
      <c r="Y20" s="143"/>
      <c r="Z20" s="380"/>
      <c r="AA20" s="364"/>
      <c r="AB20" s="365"/>
      <c r="AC20" s="365"/>
      <c r="AD20" s="366"/>
      <c r="AE20" s="373" t="str">
        <f t="shared" si="2"/>
        <v/>
      </c>
      <c r="AF20" s="374">
        <f t="shared" si="2"/>
        <v>0</v>
      </c>
      <c r="AG20" s="374">
        <f t="shared" si="2"/>
        <v>0</v>
      </c>
      <c r="AH20" s="374">
        <f t="shared" si="2"/>
        <v>0</v>
      </c>
      <c r="AI20" s="374">
        <f t="shared" si="2"/>
        <v>0</v>
      </c>
      <c r="AJ20" s="374">
        <f t="shared" si="2"/>
        <v>0</v>
      </c>
      <c r="AK20" s="374">
        <f t="shared" si="2"/>
        <v>0</v>
      </c>
      <c r="AL20" s="374">
        <f t="shared" si="2"/>
        <v>0</v>
      </c>
      <c r="AM20" s="374">
        <f t="shared" si="2"/>
        <v>0</v>
      </c>
      <c r="AN20" s="374">
        <f t="shared" si="1"/>
        <v>0</v>
      </c>
      <c r="AO20" s="374">
        <f t="shared" si="1"/>
        <v>0</v>
      </c>
      <c r="AP20" s="374">
        <f t="shared" si="0"/>
        <v>0</v>
      </c>
      <c r="AQ20" s="374">
        <f t="shared" si="0"/>
        <v>0</v>
      </c>
      <c r="AR20" s="374">
        <f t="shared" si="0"/>
        <v>0</v>
      </c>
      <c r="AS20" s="374">
        <f t="shared" si="0"/>
        <v>0</v>
      </c>
      <c r="AT20" s="374">
        <f t="shared" si="0"/>
        <v>0</v>
      </c>
      <c r="AU20" s="375">
        <f t="shared" si="3"/>
        <v>0</v>
      </c>
      <c r="AV20" s="143"/>
    </row>
    <row r="21" spans="1:56" ht="14.25" customHeight="1" x14ac:dyDescent="0.25">
      <c r="A21" s="143"/>
      <c r="B21" s="380"/>
      <c r="C21" s="367"/>
      <c r="D21" s="368"/>
      <c r="E21" s="368"/>
      <c r="F21" s="369"/>
      <c r="G21" s="376" t="str">
        <f>施設_住所3</f>
        <v/>
      </c>
      <c r="H21" s="377"/>
      <c r="I21" s="377"/>
      <c r="J21" s="377"/>
      <c r="K21" s="377"/>
      <c r="L21" s="377"/>
      <c r="M21" s="377"/>
      <c r="N21" s="377"/>
      <c r="O21" s="377"/>
      <c r="P21" s="383"/>
      <c r="Q21" s="149" t="s">
        <v>395</v>
      </c>
      <c r="R21" s="359" t="str">
        <f>施設_電話</f>
        <v>(例)06-6111-1111</v>
      </c>
      <c r="S21" s="359"/>
      <c r="T21" s="359"/>
      <c r="U21" s="359"/>
      <c r="V21" s="359"/>
      <c r="W21" s="360"/>
      <c r="X21" s="143"/>
      <c r="Y21" s="143"/>
      <c r="Z21" s="380"/>
      <c r="AA21" s="367"/>
      <c r="AB21" s="368"/>
      <c r="AC21" s="368"/>
      <c r="AD21" s="369"/>
      <c r="AE21" s="376" t="str">
        <f t="shared" si="2"/>
        <v/>
      </c>
      <c r="AF21" s="377">
        <f t="shared" si="2"/>
        <v>0</v>
      </c>
      <c r="AG21" s="377">
        <f t="shared" si="2"/>
        <v>0</v>
      </c>
      <c r="AH21" s="377">
        <f t="shared" si="2"/>
        <v>0</v>
      </c>
      <c r="AI21" s="377">
        <f t="shared" si="2"/>
        <v>0</v>
      </c>
      <c r="AJ21" s="377">
        <f t="shared" si="2"/>
        <v>0</v>
      </c>
      <c r="AK21" s="377">
        <f t="shared" si="2"/>
        <v>0</v>
      </c>
      <c r="AL21" s="377">
        <f t="shared" si="2"/>
        <v>0</v>
      </c>
      <c r="AM21" s="377">
        <f t="shared" si="2"/>
        <v>0</v>
      </c>
      <c r="AN21" s="383">
        <f t="shared" si="1"/>
        <v>0</v>
      </c>
      <c r="AO21" s="149" t="s">
        <v>395</v>
      </c>
      <c r="AP21" s="359" t="str">
        <f t="shared" si="0"/>
        <v>(例)06-6111-1111</v>
      </c>
      <c r="AQ21" s="359">
        <f t="shared" si="0"/>
        <v>0</v>
      </c>
      <c r="AR21" s="359">
        <f t="shared" si="0"/>
        <v>0</v>
      </c>
      <c r="AS21" s="359">
        <f t="shared" si="0"/>
        <v>0</v>
      </c>
      <c r="AT21" s="359">
        <f t="shared" si="0"/>
        <v>0</v>
      </c>
      <c r="AU21" s="360">
        <f t="shared" si="3"/>
        <v>0</v>
      </c>
      <c r="AV21" s="143"/>
    </row>
    <row r="22" spans="1:56" ht="14.25" customHeight="1" x14ac:dyDescent="0.25">
      <c r="A22" s="143"/>
      <c r="B22" s="380"/>
      <c r="C22" s="382" t="s">
        <v>373</v>
      </c>
      <c r="D22" s="362"/>
      <c r="E22" s="362"/>
      <c r="F22" s="363"/>
      <c r="G22" s="370" t="str">
        <f>施設_名称1</f>
        <v>（例）ホテル大阪府庁</v>
      </c>
      <c r="H22" s="371"/>
      <c r="I22" s="371"/>
      <c r="J22" s="371"/>
      <c r="K22" s="371"/>
      <c r="L22" s="371"/>
      <c r="M22" s="371"/>
      <c r="N22" s="371"/>
      <c r="O22" s="371"/>
      <c r="P22" s="372"/>
      <c r="Q22" s="382" t="s">
        <v>355</v>
      </c>
      <c r="R22" s="362"/>
      <c r="S22" s="363"/>
      <c r="T22" s="384" t="str">
        <f>証票番号</f>
        <v>(例)98765</v>
      </c>
      <c r="U22" s="385"/>
      <c r="V22" s="385"/>
      <c r="W22" s="386"/>
      <c r="X22" s="143"/>
      <c r="Y22" s="143"/>
      <c r="Z22" s="380"/>
      <c r="AA22" s="382" t="s">
        <v>373</v>
      </c>
      <c r="AB22" s="362"/>
      <c r="AC22" s="362"/>
      <c r="AD22" s="363"/>
      <c r="AE22" s="370" t="str">
        <f t="shared" si="2"/>
        <v>（例）ホテル大阪府庁</v>
      </c>
      <c r="AF22" s="371">
        <f t="shared" si="2"/>
        <v>0</v>
      </c>
      <c r="AG22" s="371">
        <f t="shared" si="2"/>
        <v>0</v>
      </c>
      <c r="AH22" s="371">
        <f t="shared" si="2"/>
        <v>0</v>
      </c>
      <c r="AI22" s="371">
        <f t="shared" si="2"/>
        <v>0</v>
      </c>
      <c r="AJ22" s="371">
        <f t="shared" si="2"/>
        <v>0</v>
      </c>
      <c r="AK22" s="371">
        <f t="shared" si="2"/>
        <v>0</v>
      </c>
      <c r="AL22" s="371">
        <f t="shared" si="2"/>
        <v>0</v>
      </c>
      <c r="AM22" s="371">
        <f t="shared" si="2"/>
        <v>0</v>
      </c>
      <c r="AN22" s="372">
        <f t="shared" si="1"/>
        <v>0</v>
      </c>
      <c r="AO22" s="382" t="s">
        <v>355</v>
      </c>
      <c r="AP22" s="362"/>
      <c r="AQ22" s="363"/>
      <c r="AR22" s="384" t="str">
        <f t="shared" si="0"/>
        <v>(例)98765</v>
      </c>
      <c r="AS22" s="385">
        <f t="shared" si="0"/>
        <v>0</v>
      </c>
      <c r="AT22" s="385">
        <f t="shared" si="0"/>
        <v>0</v>
      </c>
      <c r="AU22" s="386">
        <f t="shared" si="3"/>
        <v>0</v>
      </c>
      <c r="AV22" s="143"/>
    </row>
    <row r="23" spans="1:56" ht="14.25" customHeight="1" x14ac:dyDescent="0.25">
      <c r="A23" s="143"/>
      <c r="B23" s="381"/>
      <c r="C23" s="367"/>
      <c r="D23" s="368"/>
      <c r="E23" s="368"/>
      <c r="F23" s="369"/>
      <c r="G23" s="376" t="str">
        <f>施設_名称2</f>
        <v/>
      </c>
      <c r="H23" s="377"/>
      <c r="I23" s="377"/>
      <c r="J23" s="377"/>
      <c r="K23" s="377"/>
      <c r="L23" s="377"/>
      <c r="M23" s="377"/>
      <c r="N23" s="377"/>
      <c r="O23" s="377"/>
      <c r="P23" s="378"/>
      <c r="Q23" s="367"/>
      <c r="R23" s="368"/>
      <c r="S23" s="369"/>
      <c r="T23" s="387"/>
      <c r="U23" s="388"/>
      <c r="V23" s="388"/>
      <c r="W23" s="389"/>
      <c r="X23" s="143"/>
      <c r="Y23" s="143"/>
      <c r="Z23" s="381"/>
      <c r="AA23" s="367"/>
      <c r="AB23" s="368"/>
      <c r="AC23" s="368"/>
      <c r="AD23" s="369"/>
      <c r="AE23" s="376" t="str">
        <f t="shared" si="2"/>
        <v/>
      </c>
      <c r="AF23" s="377">
        <f t="shared" si="2"/>
        <v>0</v>
      </c>
      <c r="AG23" s="377">
        <f t="shared" si="2"/>
        <v>0</v>
      </c>
      <c r="AH23" s="377">
        <f t="shared" si="2"/>
        <v>0</v>
      </c>
      <c r="AI23" s="377">
        <f t="shared" si="2"/>
        <v>0</v>
      </c>
      <c r="AJ23" s="377">
        <f t="shared" si="2"/>
        <v>0</v>
      </c>
      <c r="AK23" s="377">
        <f t="shared" si="2"/>
        <v>0</v>
      </c>
      <c r="AL23" s="377">
        <f t="shared" si="2"/>
        <v>0</v>
      </c>
      <c r="AM23" s="377">
        <f t="shared" si="2"/>
        <v>0</v>
      </c>
      <c r="AN23" s="378">
        <f t="shared" si="1"/>
        <v>0</v>
      </c>
      <c r="AO23" s="367"/>
      <c r="AP23" s="368"/>
      <c r="AQ23" s="369"/>
      <c r="AR23" s="387">
        <f t="shared" si="0"/>
        <v>0</v>
      </c>
      <c r="AS23" s="388">
        <f t="shared" si="0"/>
        <v>0</v>
      </c>
      <c r="AT23" s="388">
        <f t="shared" si="0"/>
        <v>0</v>
      </c>
      <c r="AU23" s="389">
        <f t="shared" si="3"/>
        <v>0</v>
      </c>
      <c r="AV23" s="143"/>
    </row>
    <row r="24" spans="1:56" ht="8.25" customHeight="1" thickBot="1" x14ac:dyDescent="0.3">
      <c r="A24" s="143"/>
      <c r="B24" s="143"/>
      <c r="C24" s="143"/>
      <c r="D24" s="143"/>
      <c r="E24" s="143"/>
      <c r="F24" s="143"/>
      <c r="G24" s="143"/>
      <c r="H24" s="143"/>
      <c r="I24" s="143"/>
      <c r="J24" s="143"/>
      <c r="K24" s="143"/>
      <c r="L24" s="143"/>
      <c r="M24" s="143"/>
      <c r="N24" s="143"/>
      <c r="O24" s="143"/>
      <c r="P24" s="143"/>
      <c r="Q24" s="143"/>
      <c r="R24" s="143"/>
      <c r="S24" s="143"/>
      <c r="T24" s="143"/>
      <c r="U24" s="143"/>
      <c r="V24" s="143"/>
      <c r="W24" s="143"/>
      <c r="X24" s="143"/>
      <c r="Y24" s="143"/>
      <c r="Z24" s="143"/>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row>
    <row r="25" spans="1:56" ht="12.75" customHeight="1" thickBot="1" x14ac:dyDescent="0.3">
      <c r="A25" s="143"/>
      <c r="B25" s="351" t="str">
        <f>LEFT(行為年1,LEN(行為年1)-1)</f>
        <v>令和 7</v>
      </c>
      <c r="C25" s="352"/>
      <c r="D25" s="154" t="s">
        <v>288</v>
      </c>
      <c r="E25" s="155" t="str">
        <f>LEFT(行為月1,LEN(行為月1)-1)</f>
        <v>9</v>
      </c>
      <c r="F25" s="154" t="s">
        <v>401</v>
      </c>
      <c r="G25" s="156"/>
      <c r="H25" s="157"/>
      <c r="I25" s="157"/>
      <c r="J25" s="157"/>
      <c r="K25" s="157"/>
      <c r="L25" s="157"/>
      <c r="M25" s="157"/>
      <c r="N25" s="157"/>
      <c r="O25" s="157"/>
      <c r="P25" s="157"/>
      <c r="Q25" s="157"/>
      <c r="R25" s="157"/>
      <c r="S25" s="157"/>
      <c r="T25" s="157"/>
      <c r="U25" s="157"/>
      <c r="V25" s="157"/>
      <c r="W25" s="157"/>
      <c r="X25" s="143"/>
      <c r="Y25" s="143"/>
      <c r="Z25" s="351" t="str">
        <f t="shared" ref="Z25:AA25" si="4">B25</f>
        <v>令和 7</v>
      </c>
      <c r="AA25" s="352">
        <f t="shared" si="4"/>
        <v>0</v>
      </c>
      <c r="AB25" s="154" t="s">
        <v>288</v>
      </c>
      <c r="AC25" s="155" t="str">
        <f>E25</f>
        <v>9</v>
      </c>
      <c r="AD25" s="154" t="s">
        <v>401</v>
      </c>
      <c r="AE25" s="156"/>
      <c r="AF25" s="157"/>
      <c r="AG25" s="157"/>
      <c r="AH25" s="157"/>
      <c r="AI25" s="157"/>
      <c r="AJ25" s="157"/>
      <c r="AK25" s="157"/>
      <c r="AL25" s="157"/>
      <c r="AM25" s="157"/>
      <c r="AN25" s="157"/>
      <c r="AO25" s="157"/>
      <c r="AP25" s="157"/>
      <c r="AQ25" s="157"/>
      <c r="AR25" s="157"/>
      <c r="AS25" s="157"/>
      <c r="AT25" s="157"/>
      <c r="AU25" s="157"/>
      <c r="AV25" s="143"/>
      <c r="AY25" s="143"/>
      <c r="AZ25" s="143"/>
    </row>
    <row r="26" spans="1:56" ht="12.75" customHeight="1" x14ac:dyDescent="0.25">
      <c r="A26" s="143"/>
      <c r="B26" s="353" t="s">
        <v>402</v>
      </c>
      <c r="C26" s="354"/>
      <c r="D26" s="354"/>
      <c r="E26" s="354"/>
      <c r="F26" s="354"/>
      <c r="G26" s="354"/>
      <c r="H26" s="355" t="s">
        <v>403</v>
      </c>
      <c r="I26" s="337"/>
      <c r="J26" s="337"/>
      <c r="K26" s="337"/>
      <c r="L26" s="337"/>
      <c r="M26" s="356"/>
      <c r="N26" s="357" t="s">
        <v>404</v>
      </c>
      <c r="O26" s="358"/>
      <c r="P26" s="337" t="s">
        <v>405</v>
      </c>
      <c r="Q26" s="337"/>
      <c r="R26" s="337"/>
      <c r="S26" s="337"/>
      <c r="T26" s="337"/>
      <c r="U26" s="337"/>
      <c r="V26" s="337"/>
      <c r="W26" s="338"/>
      <c r="X26" s="143"/>
      <c r="Y26" s="143"/>
      <c r="Z26" s="353" t="s">
        <v>402</v>
      </c>
      <c r="AA26" s="354"/>
      <c r="AB26" s="354"/>
      <c r="AC26" s="354"/>
      <c r="AD26" s="354"/>
      <c r="AE26" s="354"/>
      <c r="AF26" s="355" t="s">
        <v>403</v>
      </c>
      <c r="AG26" s="337"/>
      <c r="AH26" s="337"/>
      <c r="AI26" s="337"/>
      <c r="AJ26" s="337"/>
      <c r="AK26" s="356"/>
      <c r="AL26" s="357" t="s">
        <v>404</v>
      </c>
      <c r="AM26" s="358"/>
      <c r="AN26" s="337" t="s">
        <v>405</v>
      </c>
      <c r="AO26" s="337"/>
      <c r="AP26" s="337"/>
      <c r="AQ26" s="337"/>
      <c r="AR26" s="337"/>
      <c r="AS26" s="337"/>
      <c r="AT26" s="337"/>
      <c r="AU26" s="338"/>
      <c r="AV26" s="143"/>
      <c r="AY26" s="176" t="s">
        <v>344</v>
      </c>
      <c r="AZ26" s="143" t="s">
        <v>370</v>
      </c>
    </row>
    <row r="27" spans="1:56" ht="15" customHeight="1" x14ac:dyDescent="0.25">
      <c r="A27" s="143"/>
      <c r="B27" s="339" t="s">
        <v>406</v>
      </c>
      <c r="C27" s="340"/>
      <c r="D27" s="340"/>
      <c r="E27" s="340"/>
      <c r="F27" s="340"/>
      <c r="G27" s="340"/>
      <c r="H27" s="158" t="str">
        <f ca="1">IF($AY27&lt;=99999,"",VALUE(LEFT(RIGHT($AY27,6))))</f>
        <v/>
      </c>
      <c r="I27" s="159" t="str">
        <f ca="1">IF($AY27&lt;=9999,"",VALUE(LEFT(RIGHT($AY27,5))))</f>
        <v/>
      </c>
      <c r="J27" s="159" t="str">
        <f ca="1">IF($AY27&lt;=999,"",VALUE(LEFT(RIGHT($AY27,4))))</f>
        <v/>
      </c>
      <c r="K27" s="159" t="str">
        <f ca="1">IF($AY27&lt;=99,"",VALUE(LEFT(RIGHT($AY27,3))))</f>
        <v/>
      </c>
      <c r="L27" s="159" t="str">
        <f ca="1">IF($AY27&lt;=9,"",VALUE(LEFT(RIGHT($AY27,2))))</f>
        <v/>
      </c>
      <c r="M27" s="160">
        <f ca="1">IF($AY27=0,0,VALUE(LEFT(RIGHT($AY27,1))))</f>
        <v>0</v>
      </c>
      <c r="N27" s="341">
        <v>200</v>
      </c>
      <c r="O27" s="342"/>
      <c r="P27" s="158" t="str">
        <f ca="1">IF($AZ27&lt;=9999999,"",VALUE(LEFT(RIGHT($AZ27,8))))</f>
        <v/>
      </c>
      <c r="Q27" s="159" t="str">
        <f ca="1">IF($AZ27&lt;=999999,"",VALUE(LEFT(RIGHT($AZ27,7))))</f>
        <v/>
      </c>
      <c r="R27" s="159" t="str">
        <f ca="1">IF($AZ27&lt;=99999,"",VALUE(LEFT(RIGHT($AZ27,6))))</f>
        <v/>
      </c>
      <c r="S27" s="159" t="str">
        <f ca="1">IF($AZ27&lt;=9999,"",VALUE(LEFT(RIGHT($AZ27,5))))</f>
        <v/>
      </c>
      <c r="T27" s="159" t="str">
        <f ca="1">IF($AZ27&lt;=999,"",VALUE(LEFT(RIGHT($AZ27,4))))</f>
        <v/>
      </c>
      <c r="U27" s="159" t="str">
        <f ca="1">IF($AZ27&lt;=99,"",VALUE(LEFT(RIGHT($AZ27,3))))</f>
        <v/>
      </c>
      <c r="V27" s="159" t="str">
        <f ca="1">IF($AZ27&lt;=9,"",VALUE(LEFT(RIGHT($AZ27,2))))</f>
        <v/>
      </c>
      <c r="W27" s="161">
        <f ca="1">IF($AZ27=0,0,VALUE(LEFT(RIGHT($AZ27,1))))</f>
        <v>0</v>
      </c>
      <c r="X27" s="143"/>
      <c r="Y27" s="143"/>
      <c r="Z27" s="339" t="s">
        <v>406</v>
      </c>
      <c r="AA27" s="340"/>
      <c r="AB27" s="340"/>
      <c r="AC27" s="340"/>
      <c r="AD27" s="340"/>
      <c r="AE27" s="340"/>
      <c r="AF27" s="158" t="str">
        <f t="shared" ref="AF27:AF30" ca="1" si="5">H27</f>
        <v/>
      </c>
      <c r="AG27" s="159" t="str">
        <f t="shared" ref="AG27:AG30" ca="1" si="6">I27</f>
        <v/>
      </c>
      <c r="AH27" s="159" t="str">
        <f t="shared" ref="AH27:AH30" ca="1" si="7">J27</f>
        <v/>
      </c>
      <c r="AI27" s="159" t="str">
        <f t="shared" ref="AI27:AI30" ca="1" si="8">K27</f>
        <v/>
      </c>
      <c r="AJ27" s="159" t="str">
        <f t="shared" ref="AJ27:AJ30" ca="1" si="9">L27</f>
        <v/>
      </c>
      <c r="AK27" s="160">
        <f t="shared" ref="AK27:AK30" ca="1" si="10">M27</f>
        <v>0</v>
      </c>
      <c r="AL27" s="341">
        <v>200</v>
      </c>
      <c r="AM27" s="342"/>
      <c r="AN27" s="158" t="str">
        <f t="shared" ref="AN27:AN30" ca="1" si="11">P27</f>
        <v/>
      </c>
      <c r="AO27" s="159" t="str">
        <f t="shared" ref="AO27:AO30" ca="1" si="12">Q27</f>
        <v/>
      </c>
      <c r="AP27" s="159" t="str">
        <f t="shared" ref="AP27:AP30" ca="1" si="13">R27</f>
        <v/>
      </c>
      <c r="AQ27" s="159" t="str">
        <f t="shared" ref="AQ27:AQ30" ca="1" si="14">S27</f>
        <v/>
      </c>
      <c r="AR27" s="159" t="str">
        <f t="shared" ref="AR27:AR30" ca="1" si="15">T27</f>
        <v/>
      </c>
      <c r="AS27" s="159" t="str">
        <f t="shared" ref="AS27:AS30" ca="1" si="16">U27</f>
        <v/>
      </c>
      <c r="AT27" s="159" t="str">
        <f t="shared" ref="AT27:AT30" ca="1" si="17">V27</f>
        <v/>
      </c>
      <c r="AU27" s="161">
        <f t="shared" ref="AU27:AU30" ca="1" si="18">W27</f>
        <v>0</v>
      </c>
      <c r="AV27" s="143"/>
      <c r="AY27" s="177">
        <f ca="1">行為月1_区分①</f>
        <v>0</v>
      </c>
      <c r="AZ27" s="177">
        <f ca="1">AY27*税率①</f>
        <v>0</v>
      </c>
    </row>
    <row r="28" spans="1:56" ht="15" customHeight="1" x14ac:dyDescent="0.25">
      <c r="A28" s="143"/>
      <c r="B28" s="343" t="s">
        <v>407</v>
      </c>
      <c r="C28" s="344"/>
      <c r="D28" s="344"/>
      <c r="E28" s="344"/>
      <c r="F28" s="344"/>
      <c r="G28" s="344"/>
      <c r="H28" s="162" t="str">
        <f t="shared" ref="H28:H29" ca="1" si="19">IF($AY28&lt;=99999,"",VALUE(LEFT(RIGHT($AY28,6))))</f>
        <v/>
      </c>
      <c r="I28" s="163" t="str">
        <f t="shared" ref="I28:I29" ca="1" si="20">IF($AY28&lt;=9999,"",VALUE(LEFT(RIGHT($AY28,5))))</f>
        <v/>
      </c>
      <c r="J28" s="163" t="str">
        <f t="shared" ref="J28:J29" ca="1" si="21">IF($AY28&lt;=999,"",VALUE(LEFT(RIGHT($AY28,4))))</f>
        <v/>
      </c>
      <c r="K28" s="163" t="str">
        <f t="shared" ref="K28:K29" ca="1" si="22">IF($AY28&lt;=99,"",VALUE(LEFT(RIGHT($AY28,3))))</f>
        <v/>
      </c>
      <c r="L28" s="163" t="str">
        <f t="shared" ref="L28:L29" ca="1" si="23">IF($AY28&lt;=9,"",VALUE(LEFT(RIGHT($AY28,2))))</f>
        <v/>
      </c>
      <c r="M28" s="164">
        <f ca="1">IF($AY28=0,0,VALUE(LEFT(RIGHT($AY28,1))))</f>
        <v>0</v>
      </c>
      <c r="N28" s="345">
        <v>400</v>
      </c>
      <c r="O28" s="346"/>
      <c r="P28" s="162" t="str">
        <f t="shared" ref="P28:P30" ca="1" si="24">IF($AZ28&lt;=9999999,"",VALUE(LEFT(RIGHT($AZ28,8))))</f>
        <v/>
      </c>
      <c r="Q28" s="163" t="str">
        <f t="shared" ref="Q28:Q30" ca="1" si="25">IF($AZ28&lt;=999999,"",VALUE(LEFT(RIGHT($AZ28,7))))</f>
        <v/>
      </c>
      <c r="R28" s="163" t="str">
        <f t="shared" ref="R28:R30" ca="1" si="26">IF($AZ28&lt;=99999,"",VALUE(LEFT(RIGHT($AZ28,6))))</f>
        <v/>
      </c>
      <c r="S28" s="163" t="str">
        <f t="shared" ref="S28:S30" ca="1" si="27">IF($AZ28&lt;=9999,"",VALUE(LEFT(RIGHT($AZ28,5))))</f>
        <v/>
      </c>
      <c r="T28" s="163" t="str">
        <f t="shared" ref="T28:T30" ca="1" si="28">IF($AZ28&lt;=999,"",VALUE(LEFT(RIGHT($AZ28,4))))</f>
        <v/>
      </c>
      <c r="U28" s="163" t="str">
        <f t="shared" ref="U28:U30" ca="1" si="29">IF($AZ28&lt;=99,"",VALUE(LEFT(RIGHT($AZ28,3))))</f>
        <v/>
      </c>
      <c r="V28" s="163" t="str">
        <f t="shared" ref="V28:V30" ca="1" si="30">IF($AZ28&lt;=9,"",VALUE(LEFT(RIGHT($AZ28,2))))</f>
        <v/>
      </c>
      <c r="W28" s="165">
        <f ca="1">IF($AZ28=0,0,VALUE(LEFT(RIGHT($AZ28,1))))</f>
        <v>0</v>
      </c>
      <c r="X28" s="143"/>
      <c r="Y28" s="143"/>
      <c r="Z28" s="343" t="s">
        <v>407</v>
      </c>
      <c r="AA28" s="344"/>
      <c r="AB28" s="344"/>
      <c r="AC28" s="344"/>
      <c r="AD28" s="344"/>
      <c r="AE28" s="344"/>
      <c r="AF28" s="162" t="str">
        <f t="shared" ca="1" si="5"/>
        <v/>
      </c>
      <c r="AG28" s="163" t="str">
        <f t="shared" ca="1" si="6"/>
        <v/>
      </c>
      <c r="AH28" s="163" t="str">
        <f t="shared" ca="1" si="7"/>
        <v/>
      </c>
      <c r="AI28" s="163" t="str">
        <f t="shared" ca="1" si="8"/>
        <v/>
      </c>
      <c r="AJ28" s="163" t="str">
        <f t="shared" ca="1" si="9"/>
        <v/>
      </c>
      <c r="AK28" s="164">
        <f t="shared" ca="1" si="10"/>
        <v>0</v>
      </c>
      <c r="AL28" s="345">
        <v>400</v>
      </c>
      <c r="AM28" s="346"/>
      <c r="AN28" s="162" t="str">
        <f t="shared" ca="1" si="11"/>
        <v/>
      </c>
      <c r="AO28" s="163" t="str">
        <f t="shared" ca="1" si="12"/>
        <v/>
      </c>
      <c r="AP28" s="163" t="str">
        <f t="shared" ca="1" si="13"/>
        <v/>
      </c>
      <c r="AQ28" s="163" t="str">
        <f t="shared" ca="1" si="14"/>
        <v/>
      </c>
      <c r="AR28" s="163" t="str">
        <f t="shared" ca="1" si="15"/>
        <v/>
      </c>
      <c r="AS28" s="163" t="str">
        <f t="shared" ca="1" si="16"/>
        <v/>
      </c>
      <c r="AT28" s="163" t="str">
        <f t="shared" ca="1" si="17"/>
        <v/>
      </c>
      <c r="AU28" s="165">
        <f t="shared" ca="1" si="18"/>
        <v>0</v>
      </c>
      <c r="AV28" s="143"/>
      <c r="AY28" s="177">
        <f ca="1">行為月1_区分②</f>
        <v>0</v>
      </c>
      <c r="AZ28" s="177">
        <f ca="1">AY28*税率②</f>
        <v>0</v>
      </c>
    </row>
    <row r="29" spans="1:56" ht="15" customHeight="1" thickBot="1" x14ac:dyDescent="0.3">
      <c r="A29" s="143"/>
      <c r="B29" s="347" t="s">
        <v>408</v>
      </c>
      <c r="C29" s="348"/>
      <c r="D29" s="348"/>
      <c r="E29" s="348"/>
      <c r="F29" s="348"/>
      <c r="G29" s="348"/>
      <c r="H29" s="166" t="str">
        <f t="shared" ca="1" si="19"/>
        <v/>
      </c>
      <c r="I29" s="167" t="str">
        <f t="shared" ca="1" si="20"/>
        <v/>
      </c>
      <c r="J29" s="167" t="str">
        <f t="shared" ca="1" si="21"/>
        <v/>
      </c>
      <c r="K29" s="167" t="str">
        <f t="shared" ca="1" si="22"/>
        <v/>
      </c>
      <c r="L29" s="167" t="str">
        <f t="shared" ca="1" si="23"/>
        <v/>
      </c>
      <c r="M29" s="168">
        <f ca="1">IF($AY29=0,0,VALUE(LEFT(RIGHT($AY29,1))))</f>
        <v>0</v>
      </c>
      <c r="N29" s="349">
        <v>500</v>
      </c>
      <c r="O29" s="350"/>
      <c r="P29" s="166" t="str">
        <f t="shared" ca="1" si="24"/>
        <v/>
      </c>
      <c r="Q29" s="167" t="str">
        <f t="shared" ca="1" si="25"/>
        <v/>
      </c>
      <c r="R29" s="167" t="str">
        <f t="shared" ca="1" si="26"/>
        <v/>
      </c>
      <c r="S29" s="167" t="str">
        <f t="shared" ca="1" si="27"/>
        <v/>
      </c>
      <c r="T29" s="167" t="str">
        <f t="shared" ca="1" si="28"/>
        <v/>
      </c>
      <c r="U29" s="167" t="str">
        <f t="shared" ca="1" si="29"/>
        <v/>
      </c>
      <c r="V29" s="167" t="str">
        <f t="shared" ca="1" si="30"/>
        <v/>
      </c>
      <c r="W29" s="169">
        <f ca="1">IF($AZ29=0,0,VALUE(LEFT(RIGHT($AZ29,1))))</f>
        <v>0</v>
      </c>
      <c r="X29" s="143"/>
      <c r="Y29" s="143"/>
      <c r="Z29" s="347" t="s">
        <v>408</v>
      </c>
      <c r="AA29" s="348"/>
      <c r="AB29" s="348"/>
      <c r="AC29" s="348"/>
      <c r="AD29" s="348"/>
      <c r="AE29" s="348"/>
      <c r="AF29" s="166" t="str">
        <f t="shared" ca="1" si="5"/>
        <v/>
      </c>
      <c r="AG29" s="167" t="str">
        <f t="shared" ca="1" si="6"/>
        <v/>
      </c>
      <c r="AH29" s="167" t="str">
        <f t="shared" ca="1" si="7"/>
        <v/>
      </c>
      <c r="AI29" s="167" t="str">
        <f t="shared" ca="1" si="8"/>
        <v/>
      </c>
      <c r="AJ29" s="167" t="str">
        <f t="shared" ca="1" si="9"/>
        <v/>
      </c>
      <c r="AK29" s="168">
        <f t="shared" ca="1" si="10"/>
        <v>0</v>
      </c>
      <c r="AL29" s="349">
        <v>500</v>
      </c>
      <c r="AM29" s="350"/>
      <c r="AN29" s="166" t="str">
        <f t="shared" ca="1" si="11"/>
        <v/>
      </c>
      <c r="AO29" s="167" t="str">
        <f t="shared" ca="1" si="12"/>
        <v/>
      </c>
      <c r="AP29" s="167" t="str">
        <f t="shared" ca="1" si="13"/>
        <v/>
      </c>
      <c r="AQ29" s="167" t="str">
        <f t="shared" ca="1" si="14"/>
        <v/>
      </c>
      <c r="AR29" s="167" t="str">
        <f t="shared" ca="1" si="15"/>
        <v/>
      </c>
      <c r="AS29" s="167" t="str">
        <f t="shared" ca="1" si="16"/>
        <v/>
      </c>
      <c r="AT29" s="167" t="str">
        <f t="shared" ca="1" si="17"/>
        <v/>
      </c>
      <c r="AU29" s="169">
        <f t="shared" ca="1" si="18"/>
        <v>0</v>
      </c>
      <c r="AV29" s="143"/>
      <c r="AY29" s="177">
        <f ca="1">行為月1_区分③</f>
        <v>0</v>
      </c>
      <c r="AZ29" s="177">
        <f ca="1">AY29*税率③</f>
        <v>0</v>
      </c>
      <c r="BB29" s="180"/>
      <c r="BC29" s="180"/>
      <c r="BD29" s="180"/>
    </row>
    <row r="30" spans="1:56" ht="15" customHeight="1" thickBot="1" x14ac:dyDescent="0.3">
      <c r="A30" s="143"/>
      <c r="B30" s="333" t="s">
        <v>409</v>
      </c>
      <c r="C30" s="334"/>
      <c r="D30" s="334"/>
      <c r="E30" s="334"/>
      <c r="F30" s="334"/>
      <c r="G30" s="334"/>
      <c r="H30" s="170" t="str">
        <f ca="1">IF($AY30&lt;=99999,"",VALUE(LEFT(RIGHT($AY30,6))))</f>
        <v/>
      </c>
      <c r="I30" s="171" t="str">
        <f ca="1">IF($AY30&lt;=9999,"",VALUE(LEFT(RIGHT($AY30,5))))</f>
        <v/>
      </c>
      <c r="J30" s="171" t="str">
        <f ca="1">IF($AY30&lt;=999,"",VALUE(LEFT(RIGHT($AY30,4))))</f>
        <v/>
      </c>
      <c r="K30" s="171" t="str">
        <f ca="1">IF($AY30&lt;=99,"",VALUE(LEFT(RIGHT($AY30,3))))</f>
        <v/>
      </c>
      <c r="L30" s="171" t="str">
        <f ca="1">IF($AY30&lt;=9,"",VALUE(LEFT(RIGHT($AY30,2))))</f>
        <v/>
      </c>
      <c r="M30" s="172">
        <f ca="1">IF($AY30=0,0,VALUE(LEFT(RIGHT($AY30,1))))</f>
        <v>0</v>
      </c>
      <c r="N30" s="335" t="s">
        <v>410</v>
      </c>
      <c r="O30" s="336"/>
      <c r="P30" s="170" t="str">
        <f t="shared" ca="1" si="24"/>
        <v/>
      </c>
      <c r="Q30" s="171" t="str">
        <f t="shared" ca="1" si="25"/>
        <v/>
      </c>
      <c r="R30" s="171" t="str">
        <f t="shared" ca="1" si="26"/>
        <v/>
      </c>
      <c r="S30" s="171" t="str">
        <f t="shared" ca="1" si="27"/>
        <v/>
      </c>
      <c r="T30" s="171" t="str">
        <f t="shared" ca="1" si="28"/>
        <v/>
      </c>
      <c r="U30" s="171" t="str">
        <f t="shared" ca="1" si="29"/>
        <v/>
      </c>
      <c r="V30" s="171" t="str">
        <f t="shared" ca="1" si="30"/>
        <v/>
      </c>
      <c r="W30" s="173">
        <f ca="1">IF($AZ30=0,0,VALUE(LEFT(RIGHT($AZ30,1))))</f>
        <v>0</v>
      </c>
      <c r="X30" s="143"/>
      <c r="Y30" s="143"/>
      <c r="Z30" s="333" t="s">
        <v>409</v>
      </c>
      <c r="AA30" s="334"/>
      <c r="AB30" s="334"/>
      <c r="AC30" s="334"/>
      <c r="AD30" s="334"/>
      <c r="AE30" s="334"/>
      <c r="AF30" s="170" t="str">
        <f t="shared" ca="1" si="5"/>
        <v/>
      </c>
      <c r="AG30" s="171" t="str">
        <f t="shared" ca="1" si="6"/>
        <v/>
      </c>
      <c r="AH30" s="171" t="str">
        <f t="shared" ca="1" si="7"/>
        <v/>
      </c>
      <c r="AI30" s="171" t="str">
        <f t="shared" ca="1" si="8"/>
        <v/>
      </c>
      <c r="AJ30" s="171" t="str">
        <f t="shared" ca="1" si="9"/>
        <v/>
      </c>
      <c r="AK30" s="172">
        <f t="shared" ca="1" si="10"/>
        <v>0</v>
      </c>
      <c r="AL30" s="335" t="s">
        <v>410</v>
      </c>
      <c r="AM30" s="336"/>
      <c r="AN30" s="170" t="str">
        <f t="shared" ca="1" si="11"/>
        <v/>
      </c>
      <c r="AO30" s="171" t="str">
        <f t="shared" ca="1" si="12"/>
        <v/>
      </c>
      <c r="AP30" s="171" t="str">
        <f t="shared" ca="1" si="13"/>
        <v/>
      </c>
      <c r="AQ30" s="171" t="str">
        <f t="shared" ca="1" si="14"/>
        <v/>
      </c>
      <c r="AR30" s="171" t="str">
        <f t="shared" ca="1" si="15"/>
        <v/>
      </c>
      <c r="AS30" s="171" t="str">
        <f t="shared" ca="1" si="16"/>
        <v/>
      </c>
      <c r="AT30" s="171" t="str">
        <f t="shared" ca="1" si="17"/>
        <v/>
      </c>
      <c r="AU30" s="173">
        <f t="shared" ca="1" si="18"/>
        <v>0</v>
      </c>
      <c r="AV30" s="143"/>
      <c r="AY30" s="177">
        <f ca="1">SUBTOTAL(109,AY27:AY29)</f>
        <v>0</v>
      </c>
      <c r="AZ30" s="177">
        <f ca="1">SUBTOTAL(109,AZ27:AZ29)</f>
        <v>0</v>
      </c>
      <c r="BB30" s="180"/>
      <c r="BC30" s="179" t="str">
        <f ca="1">IF(AND(ISNUMBER(AZ30),AZ30&gt;99999999),"!表示可能な桁数を超過しています!","")</f>
        <v/>
      </c>
      <c r="BD30" s="180"/>
    </row>
    <row r="31" spans="1:56" ht="24" customHeight="1" thickBot="1" x14ac:dyDescent="0.3">
      <c r="A31" s="143"/>
      <c r="B31" s="143"/>
      <c r="C31" s="143"/>
      <c r="D31" s="143"/>
      <c r="E31" s="143"/>
      <c r="F31" s="143"/>
      <c r="G31" s="143"/>
      <c r="H31" s="143"/>
      <c r="I31" s="143"/>
      <c r="J31" s="143"/>
      <c r="K31" s="143"/>
      <c r="L31" s="143"/>
      <c r="M31" s="143"/>
      <c r="N31" s="143"/>
      <c r="O31" s="143"/>
      <c r="P31" s="143"/>
      <c r="Q31" s="143"/>
      <c r="R31" s="143"/>
      <c r="S31" s="143"/>
      <c r="T31" s="143"/>
      <c r="U31" s="143"/>
      <c r="V31" s="143"/>
      <c r="W31" s="143"/>
      <c r="X31" s="143"/>
      <c r="Y31" s="143"/>
      <c r="Z31" s="143"/>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Y31" s="143"/>
      <c r="AZ31" s="143"/>
      <c r="BB31" s="180"/>
      <c r="BC31" s="180"/>
      <c r="BD31" s="180"/>
    </row>
    <row r="32" spans="1:56" ht="12.75" customHeight="1" thickBot="1" x14ac:dyDescent="0.3">
      <c r="A32" s="143"/>
      <c r="B32" s="351" t="str">
        <f>LEFT(行為年2,LEN(行為年2)-1)</f>
        <v>****</v>
      </c>
      <c r="C32" s="352"/>
      <c r="D32" s="154" t="s">
        <v>288</v>
      </c>
      <c r="E32" s="155" t="str">
        <f>LEFT(行為月2,LEN(行為月2)-1)</f>
        <v>**</v>
      </c>
      <c r="F32" s="154" t="s">
        <v>401</v>
      </c>
      <c r="G32" s="156"/>
      <c r="H32" s="157"/>
      <c r="I32" s="157"/>
      <c r="J32" s="157"/>
      <c r="K32" s="157"/>
      <c r="L32" s="157"/>
      <c r="M32" s="157"/>
      <c r="N32" s="157"/>
      <c r="O32" s="157"/>
      <c r="P32" s="157"/>
      <c r="Q32" s="157"/>
      <c r="R32" s="157"/>
      <c r="S32" s="157"/>
      <c r="T32" s="157"/>
      <c r="U32" s="157"/>
      <c r="V32" s="157"/>
      <c r="W32" s="157"/>
      <c r="X32" s="143"/>
      <c r="Y32" s="143"/>
      <c r="Z32" s="351" t="str">
        <f t="shared" ref="Z32:AA32" si="31">B32</f>
        <v>****</v>
      </c>
      <c r="AA32" s="352">
        <f t="shared" si="31"/>
        <v>0</v>
      </c>
      <c r="AB32" s="154" t="s">
        <v>288</v>
      </c>
      <c r="AC32" s="155" t="str">
        <f>E32</f>
        <v>**</v>
      </c>
      <c r="AD32" s="154" t="s">
        <v>401</v>
      </c>
      <c r="AE32" s="156"/>
      <c r="AF32" s="157"/>
      <c r="AG32" s="157"/>
      <c r="AH32" s="157"/>
      <c r="AI32" s="157"/>
      <c r="AJ32" s="157"/>
      <c r="AK32" s="157"/>
      <c r="AL32" s="157"/>
      <c r="AM32" s="157"/>
      <c r="AN32" s="157"/>
      <c r="AO32" s="157"/>
      <c r="AP32" s="157"/>
      <c r="AQ32" s="157"/>
      <c r="AR32" s="157"/>
      <c r="AS32" s="157"/>
      <c r="AT32" s="157"/>
      <c r="AU32" s="157"/>
      <c r="AV32" s="143"/>
      <c r="AY32" s="143"/>
      <c r="AZ32" s="143"/>
    </row>
    <row r="33" spans="1:56" ht="12.75" customHeight="1" x14ac:dyDescent="0.25">
      <c r="A33" s="143"/>
      <c r="B33" s="353" t="s">
        <v>402</v>
      </c>
      <c r="C33" s="354"/>
      <c r="D33" s="354"/>
      <c r="E33" s="354"/>
      <c r="F33" s="354"/>
      <c r="G33" s="354"/>
      <c r="H33" s="355" t="s">
        <v>403</v>
      </c>
      <c r="I33" s="337"/>
      <c r="J33" s="337"/>
      <c r="K33" s="337"/>
      <c r="L33" s="337"/>
      <c r="M33" s="356"/>
      <c r="N33" s="357" t="s">
        <v>404</v>
      </c>
      <c r="O33" s="358"/>
      <c r="P33" s="337" t="s">
        <v>405</v>
      </c>
      <c r="Q33" s="337"/>
      <c r="R33" s="337"/>
      <c r="S33" s="337"/>
      <c r="T33" s="337"/>
      <c r="U33" s="337"/>
      <c r="V33" s="337"/>
      <c r="W33" s="338"/>
      <c r="X33" s="143"/>
      <c r="Y33" s="143"/>
      <c r="Z33" s="353" t="s">
        <v>402</v>
      </c>
      <c r="AA33" s="354"/>
      <c r="AB33" s="354"/>
      <c r="AC33" s="354"/>
      <c r="AD33" s="354"/>
      <c r="AE33" s="354"/>
      <c r="AF33" s="355" t="s">
        <v>403</v>
      </c>
      <c r="AG33" s="337"/>
      <c r="AH33" s="337"/>
      <c r="AI33" s="337"/>
      <c r="AJ33" s="337"/>
      <c r="AK33" s="356"/>
      <c r="AL33" s="357" t="s">
        <v>404</v>
      </c>
      <c r="AM33" s="358"/>
      <c r="AN33" s="337" t="s">
        <v>405</v>
      </c>
      <c r="AO33" s="337"/>
      <c r="AP33" s="337"/>
      <c r="AQ33" s="337"/>
      <c r="AR33" s="337"/>
      <c r="AS33" s="337"/>
      <c r="AT33" s="337"/>
      <c r="AU33" s="338"/>
      <c r="AV33" s="143"/>
      <c r="AY33" s="143"/>
      <c r="AZ33" s="143" t="s">
        <v>370</v>
      </c>
    </row>
    <row r="34" spans="1:56" ht="15.75" customHeight="1" x14ac:dyDescent="0.25">
      <c r="A34" s="143"/>
      <c r="B34" s="339" t="s">
        <v>406</v>
      </c>
      <c r="C34" s="340"/>
      <c r="D34" s="340"/>
      <c r="E34" s="340"/>
      <c r="F34" s="340"/>
      <c r="G34" s="340"/>
      <c r="H34" s="158" t="str">
        <f>IF($AZ$3="なし","＊",IF($AY34&lt;=99999,"",VALUE(LEFT(RIGHT($AY34,6)))))</f>
        <v>＊</v>
      </c>
      <c r="I34" s="159" t="str">
        <f>IF($AZ$3="なし","＊",IF($AY34&lt;=9999,"",VALUE(LEFT(RIGHT($AY34,5)))))</f>
        <v>＊</v>
      </c>
      <c r="J34" s="159" t="str">
        <f>IF($AZ$3="なし","＊",IF($AY34&lt;=999,"",VALUE(LEFT(RIGHT($AY34,4)))))</f>
        <v>＊</v>
      </c>
      <c r="K34" s="159" t="str">
        <f>IF($AZ$3="なし","＊",IF($AY34&lt;=99,"",VALUE(LEFT(RIGHT($AY34,3)))))</f>
        <v>＊</v>
      </c>
      <c r="L34" s="159" t="str">
        <f>IF($AZ$3="なし","＊",IF($AY34&lt;=9,"",VALUE(LEFT(RIGHT($AY34,2)))))</f>
        <v>＊</v>
      </c>
      <c r="M34" s="160" t="str">
        <f>IF($AZ$3="なし","＊",IF($AY34=0,0,VALUE(LEFT(RIGHT($AY34,1)))))</f>
        <v>＊</v>
      </c>
      <c r="N34" s="341">
        <v>200</v>
      </c>
      <c r="O34" s="342"/>
      <c r="P34" s="158" t="str">
        <f>IF($AZ$3="なし","＊",IF($AZ34&lt;=9999999,"",VALUE(LEFT(RIGHT($AZ34,8)))))</f>
        <v>＊</v>
      </c>
      <c r="Q34" s="159" t="str">
        <f>IF($AZ$3="なし","＊",IF($AZ34&lt;=999999,"",VALUE(LEFT(RIGHT($AZ34,7)))))</f>
        <v>＊</v>
      </c>
      <c r="R34" s="159" t="str">
        <f>IF($AZ$3="なし","＊",IF($AZ34&lt;=99999,"",VALUE(LEFT(RIGHT($AZ34,6)))))</f>
        <v>＊</v>
      </c>
      <c r="S34" s="159" t="str">
        <f>IF($AZ$3="なし","＊",IF($AZ34&lt;=9999,"",VALUE(LEFT(RIGHT($AZ34,5)))))</f>
        <v>＊</v>
      </c>
      <c r="T34" s="159" t="str">
        <f>IF($AZ$3="なし","＊",IF($AZ34&lt;=999,"",VALUE(LEFT(RIGHT($AZ34,4)))))</f>
        <v>＊</v>
      </c>
      <c r="U34" s="159" t="str">
        <f>IF($AZ$3="なし","＊",IF($AZ34&lt;=99,"",VALUE(LEFT(RIGHT($AZ34,3)))))</f>
        <v>＊</v>
      </c>
      <c r="V34" s="159" t="str">
        <f>IF($AZ$3="なし","＊",IF($AZ34&lt;=9,"",VALUE(LEFT(RIGHT($AZ34,2)))))</f>
        <v>＊</v>
      </c>
      <c r="W34" s="161" t="str">
        <f>IF($AZ$3="なし","＊",IF($AZ34=0,0,VALUE(LEFT(RIGHT($AZ34,1)))))</f>
        <v>＊</v>
      </c>
      <c r="X34" s="143"/>
      <c r="Y34" s="143"/>
      <c r="Z34" s="339" t="s">
        <v>406</v>
      </c>
      <c r="AA34" s="340"/>
      <c r="AB34" s="340"/>
      <c r="AC34" s="340"/>
      <c r="AD34" s="340"/>
      <c r="AE34" s="340"/>
      <c r="AF34" s="158" t="str">
        <f t="shared" ref="AF34:AF37" si="32">H34</f>
        <v>＊</v>
      </c>
      <c r="AG34" s="159" t="str">
        <f t="shared" ref="AG34:AG37" si="33">I34</f>
        <v>＊</v>
      </c>
      <c r="AH34" s="159" t="str">
        <f t="shared" ref="AH34:AH37" si="34">J34</f>
        <v>＊</v>
      </c>
      <c r="AI34" s="159" t="str">
        <f t="shared" ref="AI34:AI37" si="35">K34</f>
        <v>＊</v>
      </c>
      <c r="AJ34" s="159" t="str">
        <f t="shared" ref="AJ34:AJ37" si="36">L34</f>
        <v>＊</v>
      </c>
      <c r="AK34" s="160" t="str">
        <f t="shared" ref="AK34:AK37" si="37">M34</f>
        <v>＊</v>
      </c>
      <c r="AL34" s="341">
        <v>200</v>
      </c>
      <c r="AM34" s="342"/>
      <c r="AN34" s="158" t="str">
        <f t="shared" ref="AN34:AN37" si="38">P34</f>
        <v>＊</v>
      </c>
      <c r="AO34" s="159" t="str">
        <f t="shared" ref="AO34:AO37" si="39">Q34</f>
        <v>＊</v>
      </c>
      <c r="AP34" s="159" t="str">
        <f t="shared" ref="AP34:AP37" si="40">R34</f>
        <v>＊</v>
      </c>
      <c r="AQ34" s="159" t="str">
        <f t="shared" ref="AQ34:AQ37" si="41">S34</f>
        <v>＊</v>
      </c>
      <c r="AR34" s="159" t="str">
        <f t="shared" ref="AR34:AR37" si="42">T34</f>
        <v>＊</v>
      </c>
      <c r="AS34" s="159" t="str">
        <f t="shared" ref="AS34:AS37" si="43">U34</f>
        <v>＊</v>
      </c>
      <c r="AT34" s="159" t="str">
        <f t="shared" ref="AT34:AT37" si="44">V34</f>
        <v>＊</v>
      </c>
      <c r="AU34" s="161" t="str">
        <f t="shared" ref="AU34:AU37" si="45">W34</f>
        <v>＊</v>
      </c>
      <c r="AV34" s="143"/>
      <c r="AY34" s="177" t="str">
        <f>IF($AZ$3="なし","******",行為月2_区分①)</f>
        <v>******</v>
      </c>
      <c r="AZ34" s="177" t="e">
        <f>AY34*税率①</f>
        <v>#VALUE!</v>
      </c>
    </row>
    <row r="35" spans="1:56" ht="15.75" customHeight="1" x14ac:dyDescent="0.25">
      <c r="A35" s="143"/>
      <c r="B35" s="343" t="s">
        <v>407</v>
      </c>
      <c r="C35" s="344"/>
      <c r="D35" s="344"/>
      <c r="E35" s="344"/>
      <c r="F35" s="344"/>
      <c r="G35" s="344"/>
      <c r="H35" s="162" t="str">
        <f>IF($AZ$3="なし","＊",IF($AY35&lt;=99999,"",VALUE(LEFT(RIGHT($AY35,6)))))</f>
        <v>＊</v>
      </c>
      <c r="I35" s="163" t="str">
        <f>IF($AZ$3="なし","＊",IF($AY35&lt;=9999,"",VALUE(LEFT(RIGHT($AY35,5)))))</f>
        <v>＊</v>
      </c>
      <c r="J35" s="163" t="str">
        <f>IF($AZ$3="なし","＊",IF($AY35&lt;=999,"",VALUE(LEFT(RIGHT($AY35,4)))))</f>
        <v>＊</v>
      </c>
      <c r="K35" s="163" t="str">
        <f>IF($AZ$3="なし","＊",IF($AY35&lt;=99,"",VALUE(LEFT(RIGHT($AY35,3)))))</f>
        <v>＊</v>
      </c>
      <c r="L35" s="163" t="str">
        <f>IF($AZ$3="なし","＊",IF($AY35&lt;=9,"",VALUE(LEFT(RIGHT($AY35,2)))))</f>
        <v>＊</v>
      </c>
      <c r="M35" s="164" t="str">
        <f>IF($AZ$3="なし","＊",IF($AY35=0,0,VALUE(LEFT(RIGHT($AY35,1)))))</f>
        <v>＊</v>
      </c>
      <c r="N35" s="345">
        <v>400</v>
      </c>
      <c r="O35" s="346"/>
      <c r="P35" s="162" t="str">
        <f>IF($AZ$3="なし","＊",IF($AZ35&lt;=9999999,"",VALUE(LEFT(RIGHT($AZ35,8)))))</f>
        <v>＊</v>
      </c>
      <c r="Q35" s="163" t="str">
        <f>IF($AZ$3="なし","＊",IF($AZ35&lt;=999999,"",VALUE(LEFT(RIGHT($AZ35,7)))))</f>
        <v>＊</v>
      </c>
      <c r="R35" s="163" t="str">
        <f>IF($AZ$3="なし","＊",IF($AZ35&lt;=99999,"",VALUE(LEFT(RIGHT($AZ35,6)))))</f>
        <v>＊</v>
      </c>
      <c r="S35" s="163" t="str">
        <f>IF($AZ$3="なし","＊",IF($AZ35&lt;=9999,"",VALUE(LEFT(RIGHT($AZ35,5)))))</f>
        <v>＊</v>
      </c>
      <c r="T35" s="163" t="str">
        <f>IF($AZ$3="なし","＊",IF($AZ35&lt;=999,"",VALUE(LEFT(RIGHT($AZ35,4)))))</f>
        <v>＊</v>
      </c>
      <c r="U35" s="163" t="str">
        <f>IF($AZ$3="なし","＊",IF($AZ35&lt;=99,"",VALUE(LEFT(RIGHT($AZ35,3)))))</f>
        <v>＊</v>
      </c>
      <c r="V35" s="163" t="str">
        <f>IF($AZ$3="なし","＊",IF($AZ35&lt;=9,"",VALUE(LEFT(RIGHT($AZ35,2)))))</f>
        <v>＊</v>
      </c>
      <c r="W35" s="165" t="str">
        <f>IF($AZ$3="なし","＊",IF($AZ35=0,0,VALUE(LEFT(RIGHT($AZ35,1)))))</f>
        <v>＊</v>
      </c>
      <c r="X35" s="143"/>
      <c r="Y35" s="143"/>
      <c r="Z35" s="343" t="s">
        <v>407</v>
      </c>
      <c r="AA35" s="344"/>
      <c r="AB35" s="344"/>
      <c r="AC35" s="344"/>
      <c r="AD35" s="344"/>
      <c r="AE35" s="344"/>
      <c r="AF35" s="162" t="str">
        <f t="shared" si="32"/>
        <v>＊</v>
      </c>
      <c r="AG35" s="163" t="str">
        <f t="shared" si="33"/>
        <v>＊</v>
      </c>
      <c r="AH35" s="163" t="str">
        <f t="shared" si="34"/>
        <v>＊</v>
      </c>
      <c r="AI35" s="163" t="str">
        <f t="shared" si="35"/>
        <v>＊</v>
      </c>
      <c r="AJ35" s="163" t="str">
        <f t="shared" si="36"/>
        <v>＊</v>
      </c>
      <c r="AK35" s="164" t="str">
        <f t="shared" si="37"/>
        <v>＊</v>
      </c>
      <c r="AL35" s="345">
        <v>400</v>
      </c>
      <c r="AM35" s="346"/>
      <c r="AN35" s="162" t="str">
        <f t="shared" si="38"/>
        <v>＊</v>
      </c>
      <c r="AO35" s="163" t="str">
        <f t="shared" si="39"/>
        <v>＊</v>
      </c>
      <c r="AP35" s="163" t="str">
        <f t="shared" si="40"/>
        <v>＊</v>
      </c>
      <c r="AQ35" s="163" t="str">
        <f t="shared" si="41"/>
        <v>＊</v>
      </c>
      <c r="AR35" s="163" t="str">
        <f t="shared" si="42"/>
        <v>＊</v>
      </c>
      <c r="AS35" s="163" t="str">
        <f t="shared" si="43"/>
        <v>＊</v>
      </c>
      <c r="AT35" s="163" t="str">
        <f t="shared" si="44"/>
        <v>＊</v>
      </c>
      <c r="AU35" s="165" t="str">
        <f t="shared" si="45"/>
        <v>＊</v>
      </c>
      <c r="AV35" s="143"/>
      <c r="AY35" s="177" t="str">
        <f>IF($AZ$3="なし","******",行為月2_区分②)</f>
        <v>******</v>
      </c>
      <c r="AZ35" s="177" t="e">
        <f>AY35*税率②</f>
        <v>#VALUE!</v>
      </c>
    </row>
    <row r="36" spans="1:56" ht="15.75" customHeight="1" thickBot="1" x14ac:dyDescent="0.3">
      <c r="A36" s="143"/>
      <c r="B36" s="347" t="s">
        <v>408</v>
      </c>
      <c r="C36" s="348"/>
      <c r="D36" s="348"/>
      <c r="E36" s="348"/>
      <c r="F36" s="348"/>
      <c r="G36" s="348"/>
      <c r="H36" s="166" t="str">
        <f>IF($AZ$3="なし","＊",IF($AY36&lt;=99999,"",VALUE(LEFT(RIGHT($AY36,6)))))</f>
        <v>＊</v>
      </c>
      <c r="I36" s="167" t="str">
        <f>IF($AZ$3="なし","＊",IF($AY36&lt;=9999,"",VALUE(LEFT(RIGHT($AY36,5)))))</f>
        <v>＊</v>
      </c>
      <c r="J36" s="167" t="str">
        <f>IF($AZ$3="なし","＊",IF($AY36&lt;=999,"",VALUE(LEFT(RIGHT($AY36,4)))))</f>
        <v>＊</v>
      </c>
      <c r="K36" s="167" t="str">
        <f>IF($AZ$3="なし","＊",IF($AY36&lt;=99,"",VALUE(LEFT(RIGHT($AY36,3)))))</f>
        <v>＊</v>
      </c>
      <c r="L36" s="167" t="str">
        <f>IF($AZ$3="なし","＊",IF($AY36&lt;=9,"",VALUE(LEFT(RIGHT($AY36,2)))))</f>
        <v>＊</v>
      </c>
      <c r="M36" s="168" t="str">
        <f>IF($AZ$3="なし","＊",IF($AY36=0,0,VALUE(LEFT(RIGHT($AY36,1)))))</f>
        <v>＊</v>
      </c>
      <c r="N36" s="349">
        <v>500</v>
      </c>
      <c r="O36" s="350"/>
      <c r="P36" s="166" t="str">
        <f>IF($AZ$3="なし","＊",IF($AZ36&lt;=9999999,"",VALUE(LEFT(RIGHT($AZ36,8)))))</f>
        <v>＊</v>
      </c>
      <c r="Q36" s="167" t="str">
        <f>IF($AZ$3="なし","＊",IF($AZ36&lt;=999999,"",VALUE(LEFT(RIGHT($AZ36,7)))))</f>
        <v>＊</v>
      </c>
      <c r="R36" s="167" t="str">
        <f>IF($AZ$3="なし","＊",IF($AZ36&lt;=99999,"",VALUE(LEFT(RIGHT($AZ36,6)))))</f>
        <v>＊</v>
      </c>
      <c r="S36" s="167" t="str">
        <f>IF($AZ$3="なし","＊",IF($AZ36&lt;=9999,"",VALUE(LEFT(RIGHT($AZ36,5)))))</f>
        <v>＊</v>
      </c>
      <c r="T36" s="167" t="str">
        <f>IF($AZ$3="なし","＊",IF($AZ36&lt;=999,"",VALUE(LEFT(RIGHT($AZ36,4)))))</f>
        <v>＊</v>
      </c>
      <c r="U36" s="167" t="str">
        <f>IF($AZ$3="なし","＊",IF($AZ36&lt;=99,"",VALUE(LEFT(RIGHT($AZ36,3)))))</f>
        <v>＊</v>
      </c>
      <c r="V36" s="167" t="str">
        <f>IF($AZ$3="なし","＊",IF($AZ36&lt;=9,"",VALUE(LEFT(RIGHT($AZ36,2)))))</f>
        <v>＊</v>
      </c>
      <c r="W36" s="169" t="str">
        <f>IF($AZ$3="なし","＊",IF($AZ36=0,0,VALUE(LEFT(RIGHT($AZ36,1)))))</f>
        <v>＊</v>
      </c>
      <c r="X36" s="143"/>
      <c r="Y36" s="143"/>
      <c r="Z36" s="347" t="s">
        <v>408</v>
      </c>
      <c r="AA36" s="348"/>
      <c r="AB36" s="348"/>
      <c r="AC36" s="348"/>
      <c r="AD36" s="348"/>
      <c r="AE36" s="348"/>
      <c r="AF36" s="166" t="str">
        <f t="shared" si="32"/>
        <v>＊</v>
      </c>
      <c r="AG36" s="167" t="str">
        <f t="shared" si="33"/>
        <v>＊</v>
      </c>
      <c r="AH36" s="167" t="str">
        <f t="shared" si="34"/>
        <v>＊</v>
      </c>
      <c r="AI36" s="167" t="str">
        <f t="shared" si="35"/>
        <v>＊</v>
      </c>
      <c r="AJ36" s="167" t="str">
        <f t="shared" si="36"/>
        <v>＊</v>
      </c>
      <c r="AK36" s="168" t="str">
        <f t="shared" si="37"/>
        <v>＊</v>
      </c>
      <c r="AL36" s="349">
        <v>500</v>
      </c>
      <c r="AM36" s="350"/>
      <c r="AN36" s="166" t="str">
        <f t="shared" si="38"/>
        <v>＊</v>
      </c>
      <c r="AO36" s="167" t="str">
        <f t="shared" si="39"/>
        <v>＊</v>
      </c>
      <c r="AP36" s="167" t="str">
        <f t="shared" si="40"/>
        <v>＊</v>
      </c>
      <c r="AQ36" s="167" t="str">
        <f t="shared" si="41"/>
        <v>＊</v>
      </c>
      <c r="AR36" s="167" t="str">
        <f t="shared" si="42"/>
        <v>＊</v>
      </c>
      <c r="AS36" s="167" t="str">
        <f t="shared" si="43"/>
        <v>＊</v>
      </c>
      <c r="AT36" s="167" t="str">
        <f t="shared" si="44"/>
        <v>＊</v>
      </c>
      <c r="AU36" s="169" t="str">
        <f t="shared" si="45"/>
        <v>＊</v>
      </c>
      <c r="AV36" s="143"/>
      <c r="AY36" s="177" t="str">
        <f>IF($AZ$3="なし","******",行為月2_区分③)</f>
        <v>******</v>
      </c>
      <c r="AZ36" s="177" t="e">
        <f>AY36*税率③</f>
        <v>#VALUE!</v>
      </c>
      <c r="BB36" s="180"/>
      <c r="BC36" s="180"/>
      <c r="BD36" s="180"/>
    </row>
    <row r="37" spans="1:56" ht="15" thickBot="1" x14ac:dyDescent="0.3">
      <c r="A37" s="143"/>
      <c r="B37" s="333" t="s">
        <v>409</v>
      </c>
      <c r="C37" s="334"/>
      <c r="D37" s="334"/>
      <c r="E37" s="334"/>
      <c r="F37" s="334"/>
      <c r="G37" s="334"/>
      <c r="H37" s="170" t="str">
        <f>IF($AZ$3="なし","＊",IF($AY37&lt;=99999,"",VALUE(LEFT(RIGHT($AY37,6)))))</f>
        <v>＊</v>
      </c>
      <c r="I37" s="171" t="str">
        <f>IF($AZ$3="なし","＊",IF($AY37&lt;=9999,"",VALUE(LEFT(RIGHT($AY37,5)))))</f>
        <v>＊</v>
      </c>
      <c r="J37" s="171" t="str">
        <f>IF($AZ$3="なし","＊",IF($AY37&lt;=999,"",VALUE(LEFT(RIGHT($AY37,4)))))</f>
        <v>＊</v>
      </c>
      <c r="K37" s="171" t="str">
        <f>IF($AZ$3="なし","＊",IF($AY37&lt;=99,"",VALUE(LEFT(RIGHT($AY37,3)))))</f>
        <v>＊</v>
      </c>
      <c r="L37" s="171" t="str">
        <f>IF($AZ$3="なし","＊",IF($AY37&lt;=9,"",VALUE(LEFT(RIGHT($AY37,2)))))</f>
        <v>＊</v>
      </c>
      <c r="M37" s="172" t="str">
        <f>IF($AZ$3="なし","＊",IF($AY37=0,0,VALUE(LEFT(RIGHT($AY37,1)))))</f>
        <v>＊</v>
      </c>
      <c r="N37" s="335" t="s">
        <v>410</v>
      </c>
      <c r="O37" s="336"/>
      <c r="P37" s="170" t="str">
        <f>IF($AZ$3="なし","＊",IF($AZ37&lt;=9999999,"",VALUE(LEFT(RIGHT($AZ37,8)))))</f>
        <v>＊</v>
      </c>
      <c r="Q37" s="171" t="str">
        <f>IF($AZ$3="なし","＊",IF($AZ37&lt;=999999,"",VALUE(LEFT(RIGHT($AZ37,7)))))</f>
        <v>＊</v>
      </c>
      <c r="R37" s="171" t="str">
        <f>IF($AZ$3="なし","＊",IF($AZ37&lt;=99999,"",VALUE(LEFT(RIGHT($AZ37,6)))))</f>
        <v>＊</v>
      </c>
      <c r="S37" s="171" t="str">
        <f>IF($AZ$3="なし","＊",IF($AZ37&lt;=9999,"",VALUE(LEFT(RIGHT($AZ37,5)))))</f>
        <v>＊</v>
      </c>
      <c r="T37" s="171" t="str">
        <f>IF($AZ$3="なし","＊",IF($AZ37&lt;=999,"",VALUE(LEFT(RIGHT($AZ37,4)))))</f>
        <v>＊</v>
      </c>
      <c r="U37" s="171" t="str">
        <f>IF($AZ$3="なし","＊",IF($AZ37&lt;=99,"",VALUE(LEFT(RIGHT($AZ37,3)))))</f>
        <v>＊</v>
      </c>
      <c r="V37" s="171" t="str">
        <f>IF($AZ$3="なし","＊",IF($AZ37&lt;=9,"",VALUE(LEFT(RIGHT($AZ37,2)))))</f>
        <v>＊</v>
      </c>
      <c r="W37" s="173" t="str">
        <f>IF($AZ$3="なし","＊",IF($AZ37=0,0,VALUE(LEFT(RIGHT($AZ37,1)))))</f>
        <v>＊</v>
      </c>
      <c r="X37" s="143"/>
      <c r="Y37" s="143"/>
      <c r="Z37" s="333" t="s">
        <v>409</v>
      </c>
      <c r="AA37" s="334"/>
      <c r="AB37" s="334"/>
      <c r="AC37" s="334"/>
      <c r="AD37" s="334"/>
      <c r="AE37" s="334"/>
      <c r="AF37" s="170" t="str">
        <f t="shared" si="32"/>
        <v>＊</v>
      </c>
      <c r="AG37" s="171" t="str">
        <f t="shared" si="33"/>
        <v>＊</v>
      </c>
      <c r="AH37" s="171" t="str">
        <f t="shared" si="34"/>
        <v>＊</v>
      </c>
      <c r="AI37" s="171" t="str">
        <f t="shared" si="35"/>
        <v>＊</v>
      </c>
      <c r="AJ37" s="171" t="str">
        <f t="shared" si="36"/>
        <v>＊</v>
      </c>
      <c r="AK37" s="172" t="str">
        <f t="shared" si="37"/>
        <v>＊</v>
      </c>
      <c r="AL37" s="335" t="s">
        <v>410</v>
      </c>
      <c r="AM37" s="336"/>
      <c r="AN37" s="170" t="str">
        <f t="shared" si="38"/>
        <v>＊</v>
      </c>
      <c r="AO37" s="171" t="str">
        <f t="shared" si="39"/>
        <v>＊</v>
      </c>
      <c r="AP37" s="171" t="str">
        <f t="shared" si="40"/>
        <v>＊</v>
      </c>
      <c r="AQ37" s="171" t="str">
        <f t="shared" si="41"/>
        <v>＊</v>
      </c>
      <c r="AR37" s="171" t="str">
        <f t="shared" si="42"/>
        <v>＊</v>
      </c>
      <c r="AS37" s="171" t="str">
        <f t="shared" si="43"/>
        <v>＊</v>
      </c>
      <c r="AT37" s="171" t="str">
        <f t="shared" si="44"/>
        <v>＊</v>
      </c>
      <c r="AU37" s="173" t="str">
        <f t="shared" si="45"/>
        <v>＊</v>
      </c>
      <c r="AV37" s="143"/>
      <c r="AY37" s="177"/>
      <c r="AZ37" s="177" t="str">
        <f>IF($AZ$3="なし","********",SUBTOTAL(109,AZ34:AZ36))</f>
        <v>********</v>
      </c>
      <c r="BB37" s="180"/>
      <c r="BC37" s="179" t="str">
        <f>IF(AND(ISNUMBER(AZ37),AZ37&gt;99999999),"!表示可能な桁数を超過しています!","")</f>
        <v/>
      </c>
      <c r="BD37" s="180"/>
    </row>
    <row r="38" spans="1:56" ht="24" customHeight="1" thickBot="1" x14ac:dyDescent="0.3">
      <c r="A38" s="143"/>
      <c r="B38" s="143"/>
      <c r="C38" s="143"/>
      <c r="D38" s="143"/>
      <c r="E38" s="143"/>
      <c r="F38" s="143"/>
      <c r="G38" s="143"/>
      <c r="H38" s="143"/>
      <c r="I38" s="143"/>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Y38" s="143"/>
      <c r="AZ38" s="143"/>
      <c r="BB38" s="180"/>
      <c r="BC38" s="180"/>
      <c r="BD38" s="180"/>
    </row>
    <row r="39" spans="1:56" ht="12.75" customHeight="1" thickBot="1" x14ac:dyDescent="0.3">
      <c r="A39" s="143"/>
      <c r="B39" s="351" t="str">
        <f>LEFT(行為年3,LEN(行為年3)-1)</f>
        <v>****</v>
      </c>
      <c r="C39" s="352"/>
      <c r="D39" s="154" t="s">
        <v>288</v>
      </c>
      <c r="E39" s="155" t="str">
        <f>LEFT(行為月3,LEN(行為月3)-1)</f>
        <v>**</v>
      </c>
      <c r="F39" s="154" t="s">
        <v>401</v>
      </c>
      <c r="G39" s="156"/>
      <c r="H39" s="157"/>
      <c r="I39" s="157"/>
      <c r="J39" s="157"/>
      <c r="K39" s="157"/>
      <c r="L39" s="157"/>
      <c r="M39" s="157"/>
      <c r="N39" s="157"/>
      <c r="O39" s="157"/>
      <c r="P39" s="157"/>
      <c r="Q39" s="157"/>
      <c r="R39" s="157"/>
      <c r="S39" s="157"/>
      <c r="T39" s="157"/>
      <c r="U39" s="157"/>
      <c r="V39" s="157"/>
      <c r="W39" s="157"/>
      <c r="X39" s="143"/>
      <c r="Y39" s="143"/>
      <c r="Z39" s="351" t="str">
        <f t="shared" ref="Z39:AA39" si="46">B39</f>
        <v>****</v>
      </c>
      <c r="AA39" s="352">
        <f t="shared" si="46"/>
        <v>0</v>
      </c>
      <c r="AB39" s="154" t="s">
        <v>288</v>
      </c>
      <c r="AC39" s="155" t="str">
        <f>E39</f>
        <v>**</v>
      </c>
      <c r="AD39" s="154" t="s">
        <v>401</v>
      </c>
      <c r="AE39" s="156"/>
      <c r="AF39" s="157"/>
      <c r="AG39" s="157"/>
      <c r="AH39" s="157"/>
      <c r="AI39" s="157"/>
      <c r="AJ39" s="157"/>
      <c r="AK39" s="157"/>
      <c r="AL39" s="157"/>
      <c r="AM39" s="157"/>
      <c r="AN39" s="157"/>
      <c r="AO39" s="157"/>
      <c r="AP39" s="157"/>
      <c r="AQ39" s="157"/>
      <c r="AR39" s="157"/>
      <c r="AS39" s="157"/>
      <c r="AT39" s="157"/>
      <c r="AU39" s="157"/>
      <c r="AV39" s="143"/>
      <c r="AY39" s="143"/>
      <c r="AZ39" s="143"/>
    </row>
    <row r="40" spans="1:56" ht="12.75" customHeight="1" x14ac:dyDescent="0.25">
      <c r="A40" s="143"/>
      <c r="B40" s="353" t="s">
        <v>402</v>
      </c>
      <c r="C40" s="354"/>
      <c r="D40" s="354"/>
      <c r="E40" s="354"/>
      <c r="F40" s="354"/>
      <c r="G40" s="354"/>
      <c r="H40" s="355" t="s">
        <v>403</v>
      </c>
      <c r="I40" s="337"/>
      <c r="J40" s="337"/>
      <c r="K40" s="337"/>
      <c r="L40" s="337"/>
      <c r="M40" s="356"/>
      <c r="N40" s="357" t="s">
        <v>404</v>
      </c>
      <c r="O40" s="358"/>
      <c r="P40" s="337" t="s">
        <v>405</v>
      </c>
      <c r="Q40" s="337"/>
      <c r="R40" s="337"/>
      <c r="S40" s="337"/>
      <c r="T40" s="337"/>
      <c r="U40" s="337"/>
      <c r="V40" s="337"/>
      <c r="W40" s="338"/>
      <c r="X40" s="143"/>
      <c r="Y40" s="143"/>
      <c r="Z40" s="353" t="s">
        <v>402</v>
      </c>
      <c r="AA40" s="354"/>
      <c r="AB40" s="354"/>
      <c r="AC40" s="354"/>
      <c r="AD40" s="354"/>
      <c r="AE40" s="354"/>
      <c r="AF40" s="355" t="s">
        <v>403</v>
      </c>
      <c r="AG40" s="337"/>
      <c r="AH40" s="337"/>
      <c r="AI40" s="337"/>
      <c r="AJ40" s="337"/>
      <c r="AK40" s="356"/>
      <c r="AL40" s="357" t="s">
        <v>404</v>
      </c>
      <c r="AM40" s="358"/>
      <c r="AN40" s="337" t="s">
        <v>405</v>
      </c>
      <c r="AO40" s="337"/>
      <c r="AP40" s="337"/>
      <c r="AQ40" s="337"/>
      <c r="AR40" s="337"/>
      <c r="AS40" s="337"/>
      <c r="AT40" s="337"/>
      <c r="AU40" s="338"/>
      <c r="AV40" s="143"/>
      <c r="AY40" s="143"/>
      <c r="AZ40" s="143" t="s">
        <v>370</v>
      </c>
    </row>
    <row r="41" spans="1:56" x14ac:dyDescent="0.25">
      <c r="A41" s="143"/>
      <c r="B41" s="339" t="s">
        <v>406</v>
      </c>
      <c r="C41" s="340"/>
      <c r="D41" s="340"/>
      <c r="E41" s="340"/>
      <c r="F41" s="340"/>
      <c r="G41" s="340"/>
      <c r="H41" s="158" t="str">
        <f>IF($AZ$3="なし","＊",IF($AY41&lt;=99999,"",VALUE(LEFT(RIGHT($AY41,6)))))</f>
        <v>＊</v>
      </c>
      <c r="I41" s="159" t="str">
        <f>IF($AZ$3="なし","＊",IF($AY41&lt;=9999,"",VALUE(LEFT(RIGHT($AY41,5)))))</f>
        <v>＊</v>
      </c>
      <c r="J41" s="159" t="str">
        <f>IF($AZ$3="なし","＊",IF($AY41&lt;=999,"",VALUE(LEFT(RIGHT($AY41,4)))))</f>
        <v>＊</v>
      </c>
      <c r="K41" s="159" t="str">
        <f>IF($AZ$3="なし","＊",IF($AY41&lt;=99,"",VALUE(LEFT(RIGHT($AY41,3)))))</f>
        <v>＊</v>
      </c>
      <c r="L41" s="159" t="str">
        <f>IF($AZ$3="なし","＊",IF($AY41&lt;=9,"",VALUE(LEFT(RIGHT($AY41,2)))))</f>
        <v>＊</v>
      </c>
      <c r="M41" s="160" t="str">
        <f>IF($AZ$3="なし","＊",IF($AY41=0,0,VALUE(LEFT(RIGHT($AY41,1)))))</f>
        <v>＊</v>
      </c>
      <c r="N41" s="341">
        <v>200</v>
      </c>
      <c r="O41" s="342"/>
      <c r="P41" s="158" t="str">
        <f>IF($AZ$3="なし","＊",IF($AZ41&lt;=9999999,"",VALUE(LEFT(RIGHT($AZ41,8)))))</f>
        <v>＊</v>
      </c>
      <c r="Q41" s="159" t="str">
        <f>IF($AZ$3="なし","＊",IF($AZ41&lt;=999999,"",VALUE(LEFT(RIGHT($AZ41,7)))))</f>
        <v>＊</v>
      </c>
      <c r="R41" s="159" t="str">
        <f>IF($AZ$3="なし","＊",IF($AZ41&lt;=99999,"",VALUE(LEFT(RIGHT($AZ41,6)))))</f>
        <v>＊</v>
      </c>
      <c r="S41" s="159" t="str">
        <f>IF($AZ$3="なし","＊",IF($AZ41&lt;=9999,"",VALUE(LEFT(RIGHT($AZ41,5)))))</f>
        <v>＊</v>
      </c>
      <c r="T41" s="159" t="str">
        <f>IF($AZ$3="なし","＊",IF($AZ41&lt;=999,"",VALUE(LEFT(RIGHT($AZ41,4)))))</f>
        <v>＊</v>
      </c>
      <c r="U41" s="159" t="str">
        <f>IF($AZ$3="なし","＊",IF($AZ41&lt;=99,"",VALUE(LEFT(RIGHT($AZ41,3)))))</f>
        <v>＊</v>
      </c>
      <c r="V41" s="159" t="str">
        <f>IF($AZ$3="なし","＊",IF($AZ41&lt;=9,"",VALUE(LEFT(RIGHT($AZ41,2)))))</f>
        <v>＊</v>
      </c>
      <c r="W41" s="161" t="str">
        <f>IF($AZ$3="なし","＊",IF($AZ41=0,0,VALUE(LEFT(RIGHT($AZ41,1)))))</f>
        <v>＊</v>
      </c>
      <c r="X41" s="143"/>
      <c r="Y41" s="143"/>
      <c r="Z41" s="339" t="s">
        <v>406</v>
      </c>
      <c r="AA41" s="340"/>
      <c r="AB41" s="340"/>
      <c r="AC41" s="340"/>
      <c r="AD41" s="340"/>
      <c r="AE41" s="340"/>
      <c r="AF41" s="158" t="str">
        <f t="shared" ref="AF41:AF44" si="47">H41</f>
        <v>＊</v>
      </c>
      <c r="AG41" s="159" t="str">
        <f t="shared" ref="AG41:AG44" si="48">I41</f>
        <v>＊</v>
      </c>
      <c r="AH41" s="159" t="str">
        <f t="shared" ref="AH41:AH44" si="49">J41</f>
        <v>＊</v>
      </c>
      <c r="AI41" s="159" t="str">
        <f t="shared" ref="AI41:AI44" si="50">K41</f>
        <v>＊</v>
      </c>
      <c r="AJ41" s="159" t="str">
        <f t="shared" ref="AJ41:AJ44" si="51">L41</f>
        <v>＊</v>
      </c>
      <c r="AK41" s="160" t="str">
        <f t="shared" ref="AK41:AK44" si="52">M41</f>
        <v>＊</v>
      </c>
      <c r="AL41" s="341">
        <v>200</v>
      </c>
      <c r="AM41" s="342"/>
      <c r="AN41" s="158" t="str">
        <f t="shared" ref="AN41:AN44" si="53">P41</f>
        <v>＊</v>
      </c>
      <c r="AO41" s="159" t="str">
        <f t="shared" ref="AO41:AO44" si="54">Q41</f>
        <v>＊</v>
      </c>
      <c r="AP41" s="159" t="str">
        <f t="shared" ref="AP41:AP44" si="55">R41</f>
        <v>＊</v>
      </c>
      <c r="AQ41" s="159" t="str">
        <f t="shared" ref="AQ41:AQ44" si="56">S41</f>
        <v>＊</v>
      </c>
      <c r="AR41" s="159" t="str">
        <f t="shared" ref="AR41:AR44" si="57">T41</f>
        <v>＊</v>
      </c>
      <c r="AS41" s="159" t="str">
        <f t="shared" ref="AS41:AS44" si="58">U41</f>
        <v>＊</v>
      </c>
      <c r="AT41" s="159" t="str">
        <f t="shared" ref="AT41:AT44" si="59">V41</f>
        <v>＊</v>
      </c>
      <c r="AU41" s="161" t="str">
        <f t="shared" ref="AU41:AU44" si="60">W41</f>
        <v>＊</v>
      </c>
      <c r="AV41" s="143"/>
      <c r="AY41" s="177" t="str">
        <f>IF($AZ$3="なし","******",行為月3_区分①)</f>
        <v>******</v>
      </c>
      <c r="AZ41" s="177" t="e">
        <f>AY41*税率①</f>
        <v>#VALUE!</v>
      </c>
    </row>
    <row r="42" spans="1:56" x14ac:dyDescent="0.25">
      <c r="A42" s="143"/>
      <c r="B42" s="343" t="s">
        <v>407</v>
      </c>
      <c r="C42" s="344"/>
      <c r="D42" s="344"/>
      <c r="E42" s="344"/>
      <c r="F42" s="344"/>
      <c r="G42" s="344"/>
      <c r="H42" s="162" t="str">
        <f>IF($AZ$3="なし","＊",IF($AY42&lt;=99999,"",VALUE(LEFT(RIGHT($AY42,6)))))</f>
        <v>＊</v>
      </c>
      <c r="I42" s="163" t="str">
        <f>IF($AZ$3="なし","＊",IF($AY42&lt;=9999,"",VALUE(LEFT(RIGHT($AY42,5)))))</f>
        <v>＊</v>
      </c>
      <c r="J42" s="163" t="str">
        <f>IF($AZ$3="なし","＊",IF($AY42&lt;=999,"",VALUE(LEFT(RIGHT($AY42,4)))))</f>
        <v>＊</v>
      </c>
      <c r="K42" s="163" t="str">
        <f>IF($AZ$3="なし","＊",IF($AY42&lt;=99,"",VALUE(LEFT(RIGHT($AY42,3)))))</f>
        <v>＊</v>
      </c>
      <c r="L42" s="163" t="str">
        <f>IF($AZ$3="なし","＊",IF($AY42&lt;=9,"",VALUE(LEFT(RIGHT($AY42,2)))))</f>
        <v>＊</v>
      </c>
      <c r="M42" s="164" t="str">
        <f>IF($AZ$3="なし","＊",IF($AY42=0,0,VALUE(LEFT(RIGHT($AY42,1)))))</f>
        <v>＊</v>
      </c>
      <c r="N42" s="345">
        <v>400</v>
      </c>
      <c r="O42" s="346"/>
      <c r="P42" s="162" t="str">
        <f>IF($AZ$3="なし","＊",IF($AZ42&lt;=9999999,"",VALUE(LEFT(RIGHT($AZ42,8)))))</f>
        <v>＊</v>
      </c>
      <c r="Q42" s="163" t="str">
        <f>IF($AZ$3="なし","＊",IF($AZ42&lt;=999999,"",VALUE(LEFT(RIGHT($AZ42,7)))))</f>
        <v>＊</v>
      </c>
      <c r="R42" s="163" t="str">
        <f>IF($AZ$3="なし","＊",IF($AZ42&lt;=99999,"",VALUE(LEFT(RIGHT($AZ42,6)))))</f>
        <v>＊</v>
      </c>
      <c r="S42" s="163" t="str">
        <f>IF($AZ$3="なし","＊",IF($AZ42&lt;=9999,"",VALUE(LEFT(RIGHT($AZ42,5)))))</f>
        <v>＊</v>
      </c>
      <c r="T42" s="163" t="str">
        <f>IF($AZ$3="なし","＊",IF($AZ42&lt;=999,"",VALUE(LEFT(RIGHT($AZ42,4)))))</f>
        <v>＊</v>
      </c>
      <c r="U42" s="163" t="str">
        <f>IF($AZ$3="なし","＊",IF($AZ42&lt;=99,"",VALUE(LEFT(RIGHT($AZ42,3)))))</f>
        <v>＊</v>
      </c>
      <c r="V42" s="163" t="str">
        <f>IF($AZ$3="なし","＊",IF($AZ42&lt;=9,"",VALUE(LEFT(RIGHT($AZ42,2)))))</f>
        <v>＊</v>
      </c>
      <c r="W42" s="165" t="str">
        <f>IF($AZ$3="なし","＊",IF($AZ42=0,0,VALUE(LEFT(RIGHT($AZ42,1)))))</f>
        <v>＊</v>
      </c>
      <c r="X42" s="143"/>
      <c r="Y42" s="143"/>
      <c r="Z42" s="343" t="s">
        <v>407</v>
      </c>
      <c r="AA42" s="344"/>
      <c r="AB42" s="344"/>
      <c r="AC42" s="344"/>
      <c r="AD42" s="344"/>
      <c r="AE42" s="344"/>
      <c r="AF42" s="162" t="str">
        <f t="shared" si="47"/>
        <v>＊</v>
      </c>
      <c r="AG42" s="163" t="str">
        <f t="shared" si="48"/>
        <v>＊</v>
      </c>
      <c r="AH42" s="163" t="str">
        <f t="shared" si="49"/>
        <v>＊</v>
      </c>
      <c r="AI42" s="163" t="str">
        <f t="shared" si="50"/>
        <v>＊</v>
      </c>
      <c r="AJ42" s="163" t="str">
        <f t="shared" si="51"/>
        <v>＊</v>
      </c>
      <c r="AK42" s="164" t="str">
        <f t="shared" si="52"/>
        <v>＊</v>
      </c>
      <c r="AL42" s="345">
        <v>400</v>
      </c>
      <c r="AM42" s="346"/>
      <c r="AN42" s="162" t="str">
        <f t="shared" si="53"/>
        <v>＊</v>
      </c>
      <c r="AO42" s="163" t="str">
        <f t="shared" si="54"/>
        <v>＊</v>
      </c>
      <c r="AP42" s="163" t="str">
        <f t="shared" si="55"/>
        <v>＊</v>
      </c>
      <c r="AQ42" s="163" t="str">
        <f t="shared" si="56"/>
        <v>＊</v>
      </c>
      <c r="AR42" s="163" t="str">
        <f t="shared" si="57"/>
        <v>＊</v>
      </c>
      <c r="AS42" s="163" t="str">
        <f t="shared" si="58"/>
        <v>＊</v>
      </c>
      <c r="AT42" s="163" t="str">
        <f t="shared" si="59"/>
        <v>＊</v>
      </c>
      <c r="AU42" s="165" t="str">
        <f t="shared" si="60"/>
        <v>＊</v>
      </c>
      <c r="AV42" s="143"/>
      <c r="AY42" s="177" t="str">
        <f>IF($AZ$3="なし","******",行為月3_区分②)</f>
        <v>******</v>
      </c>
      <c r="AZ42" s="177" t="e">
        <f>AY42*税率②</f>
        <v>#VALUE!</v>
      </c>
    </row>
    <row r="43" spans="1:56" ht="15" thickBot="1" x14ac:dyDescent="0.3">
      <c r="A43" s="143"/>
      <c r="B43" s="347" t="s">
        <v>408</v>
      </c>
      <c r="C43" s="348"/>
      <c r="D43" s="348"/>
      <c r="E43" s="348"/>
      <c r="F43" s="348"/>
      <c r="G43" s="348"/>
      <c r="H43" s="166" t="str">
        <f>IF($AZ$3="なし","＊",IF($AY43&lt;=99999,"",VALUE(LEFT(RIGHT($AY43,6)))))</f>
        <v>＊</v>
      </c>
      <c r="I43" s="167" t="str">
        <f>IF($AZ$3="なし","＊",IF($AY43&lt;=9999,"",VALUE(LEFT(RIGHT($AY43,5)))))</f>
        <v>＊</v>
      </c>
      <c r="J43" s="167" t="str">
        <f>IF($AZ$3="なし","＊",IF($AY43&lt;=999,"",VALUE(LEFT(RIGHT($AY43,4)))))</f>
        <v>＊</v>
      </c>
      <c r="K43" s="167" t="str">
        <f>IF($AZ$3="なし","＊",IF($AY43&lt;=99,"",VALUE(LEFT(RIGHT($AY43,3)))))</f>
        <v>＊</v>
      </c>
      <c r="L43" s="167" t="str">
        <f>IF($AZ$3="なし","＊",IF($AY43&lt;=9,"",VALUE(LEFT(RIGHT($AY43,2)))))</f>
        <v>＊</v>
      </c>
      <c r="M43" s="168" t="str">
        <f>IF($AZ$3="なし","＊",IF($AY43=0,0,VALUE(LEFT(RIGHT($AY43,1)))))</f>
        <v>＊</v>
      </c>
      <c r="N43" s="349">
        <v>500</v>
      </c>
      <c r="O43" s="350"/>
      <c r="P43" s="166" t="str">
        <f>IF($AZ$3="なし","＊",IF($AZ43&lt;=9999999,"",VALUE(LEFT(RIGHT($AZ43,8)))))</f>
        <v>＊</v>
      </c>
      <c r="Q43" s="167" t="str">
        <f>IF($AZ$3="なし","＊",IF($AZ43&lt;=999999,"",VALUE(LEFT(RIGHT($AZ43,7)))))</f>
        <v>＊</v>
      </c>
      <c r="R43" s="167" t="str">
        <f>IF($AZ$3="なし","＊",IF($AZ43&lt;=99999,"",VALUE(LEFT(RIGHT($AZ43,6)))))</f>
        <v>＊</v>
      </c>
      <c r="S43" s="167" t="str">
        <f>IF($AZ$3="なし","＊",IF($AZ43&lt;=9999,"",VALUE(LEFT(RIGHT($AZ43,5)))))</f>
        <v>＊</v>
      </c>
      <c r="T43" s="167" t="str">
        <f>IF($AZ$3="なし","＊",IF($AZ43&lt;=999,"",VALUE(LEFT(RIGHT($AZ43,4)))))</f>
        <v>＊</v>
      </c>
      <c r="U43" s="167" t="str">
        <f>IF($AZ$3="なし","＊",IF($AZ43&lt;=99,"",VALUE(LEFT(RIGHT($AZ43,3)))))</f>
        <v>＊</v>
      </c>
      <c r="V43" s="167" t="str">
        <f>IF($AZ$3="なし","＊",IF($AZ43&lt;=9,"",VALUE(LEFT(RIGHT($AZ43,2)))))</f>
        <v>＊</v>
      </c>
      <c r="W43" s="169" t="str">
        <f>IF($AZ$3="なし","＊",IF($AZ43=0,0,VALUE(LEFT(RIGHT($AZ43,1)))))</f>
        <v>＊</v>
      </c>
      <c r="X43" s="143"/>
      <c r="Y43" s="143"/>
      <c r="Z43" s="347" t="s">
        <v>408</v>
      </c>
      <c r="AA43" s="348"/>
      <c r="AB43" s="348"/>
      <c r="AC43" s="348"/>
      <c r="AD43" s="348"/>
      <c r="AE43" s="348"/>
      <c r="AF43" s="166" t="str">
        <f t="shared" si="47"/>
        <v>＊</v>
      </c>
      <c r="AG43" s="167" t="str">
        <f t="shared" si="48"/>
        <v>＊</v>
      </c>
      <c r="AH43" s="167" t="str">
        <f t="shared" si="49"/>
        <v>＊</v>
      </c>
      <c r="AI43" s="167" t="str">
        <f t="shared" si="50"/>
        <v>＊</v>
      </c>
      <c r="AJ43" s="167" t="str">
        <f t="shared" si="51"/>
        <v>＊</v>
      </c>
      <c r="AK43" s="168" t="str">
        <f t="shared" si="52"/>
        <v>＊</v>
      </c>
      <c r="AL43" s="349">
        <v>500</v>
      </c>
      <c r="AM43" s="350"/>
      <c r="AN43" s="166" t="str">
        <f t="shared" si="53"/>
        <v>＊</v>
      </c>
      <c r="AO43" s="167" t="str">
        <f t="shared" si="54"/>
        <v>＊</v>
      </c>
      <c r="AP43" s="167" t="str">
        <f t="shared" si="55"/>
        <v>＊</v>
      </c>
      <c r="AQ43" s="167" t="str">
        <f t="shared" si="56"/>
        <v>＊</v>
      </c>
      <c r="AR43" s="167" t="str">
        <f t="shared" si="57"/>
        <v>＊</v>
      </c>
      <c r="AS43" s="167" t="str">
        <f t="shared" si="58"/>
        <v>＊</v>
      </c>
      <c r="AT43" s="167" t="str">
        <f t="shared" si="59"/>
        <v>＊</v>
      </c>
      <c r="AU43" s="169" t="str">
        <f t="shared" si="60"/>
        <v>＊</v>
      </c>
      <c r="AV43" s="143"/>
      <c r="AY43" s="177" t="str">
        <f>IF($AZ$3="なし","******",行為月3_区分③)</f>
        <v>******</v>
      </c>
      <c r="AZ43" s="177" t="e">
        <f>AY43*税率③</f>
        <v>#VALUE!</v>
      </c>
      <c r="BB43" s="180"/>
      <c r="BC43" s="180"/>
      <c r="BD43" s="180"/>
    </row>
    <row r="44" spans="1:56" ht="15" thickBot="1" x14ac:dyDescent="0.3">
      <c r="A44" s="143"/>
      <c r="B44" s="333" t="s">
        <v>409</v>
      </c>
      <c r="C44" s="334"/>
      <c r="D44" s="334"/>
      <c r="E44" s="334"/>
      <c r="F44" s="334"/>
      <c r="G44" s="334"/>
      <c r="H44" s="170" t="str">
        <f>IF($AZ$3="なし","＊",IF($AY44&lt;=99999,"",VALUE(LEFT(RIGHT($AY44,6)))))</f>
        <v>＊</v>
      </c>
      <c r="I44" s="171" t="str">
        <f>IF($AZ$3="なし","＊",IF($AY44&lt;=9999,"",VALUE(LEFT(RIGHT($AY44,5)))))</f>
        <v>＊</v>
      </c>
      <c r="J44" s="171" t="str">
        <f>IF($AZ$3="なし","＊",IF($AY44&lt;=999,"",VALUE(LEFT(RIGHT($AY44,4)))))</f>
        <v>＊</v>
      </c>
      <c r="K44" s="171" t="str">
        <f>IF($AZ$3="なし","＊",IF($AY44&lt;=99,"",VALUE(LEFT(RIGHT($AY44,3)))))</f>
        <v>＊</v>
      </c>
      <c r="L44" s="171" t="str">
        <f>IF($AZ$3="なし","＊",IF($AY44&lt;=9,"",VALUE(LEFT(RIGHT($AY44,2)))))</f>
        <v>＊</v>
      </c>
      <c r="M44" s="172" t="str">
        <f>IF($AZ$3="なし","＊",IF($AY44=0,0,VALUE(LEFT(RIGHT($AY44,1)))))</f>
        <v>＊</v>
      </c>
      <c r="N44" s="335" t="s">
        <v>410</v>
      </c>
      <c r="O44" s="336"/>
      <c r="P44" s="170" t="str">
        <f>IF($AZ$3="なし","＊",IF($AZ44&lt;=9999999,"",VALUE(LEFT(RIGHT($AZ44,8)))))</f>
        <v>＊</v>
      </c>
      <c r="Q44" s="171" t="str">
        <f>IF($AZ$3="なし","＊",IF($AZ44&lt;=999999,"",VALUE(LEFT(RIGHT($AZ44,7)))))</f>
        <v>＊</v>
      </c>
      <c r="R44" s="171" t="str">
        <f>IF($AZ$3="なし","＊",IF($AZ44&lt;=99999,"",VALUE(LEFT(RIGHT($AZ44,6)))))</f>
        <v>＊</v>
      </c>
      <c r="S44" s="171" t="str">
        <f>IF($AZ$3="なし","＊",IF($AZ44&lt;=9999,"",VALUE(LEFT(RIGHT($AZ44,5)))))</f>
        <v>＊</v>
      </c>
      <c r="T44" s="171" t="str">
        <f>IF($AZ$3="なし","＊",IF($AZ44&lt;=999,"",VALUE(LEFT(RIGHT($AZ44,4)))))</f>
        <v>＊</v>
      </c>
      <c r="U44" s="171" t="str">
        <f>IF($AZ$3="なし","＊",IF($AZ44&lt;=99,"",VALUE(LEFT(RIGHT($AZ44,3)))))</f>
        <v>＊</v>
      </c>
      <c r="V44" s="171" t="str">
        <f>IF($AZ$3="なし","＊",IF($AZ44&lt;=9,"",VALUE(LEFT(RIGHT($AZ44,2)))))</f>
        <v>＊</v>
      </c>
      <c r="W44" s="173" t="str">
        <f>IF($AZ$3="なし","＊",IF($AZ44=0,0,VALUE(LEFT(RIGHT($AZ44,1)))))</f>
        <v>＊</v>
      </c>
      <c r="X44" s="143"/>
      <c r="Y44" s="143"/>
      <c r="Z44" s="333" t="s">
        <v>409</v>
      </c>
      <c r="AA44" s="334"/>
      <c r="AB44" s="334"/>
      <c r="AC44" s="334"/>
      <c r="AD44" s="334"/>
      <c r="AE44" s="334"/>
      <c r="AF44" s="170" t="str">
        <f t="shared" si="47"/>
        <v>＊</v>
      </c>
      <c r="AG44" s="171" t="str">
        <f t="shared" si="48"/>
        <v>＊</v>
      </c>
      <c r="AH44" s="171" t="str">
        <f t="shared" si="49"/>
        <v>＊</v>
      </c>
      <c r="AI44" s="171" t="str">
        <f t="shared" si="50"/>
        <v>＊</v>
      </c>
      <c r="AJ44" s="171" t="str">
        <f t="shared" si="51"/>
        <v>＊</v>
      </c>
      <c r="AK44" s="172" t="str">
        <f t="shared" si="52"/>
        <v>＊</v>
      </c>
      <c r="AL44" s="335" t="s">
        <v>410</v>
      </c>
      <c r="AM44" s="336"/>
      <c r="AN44" s="170" t="str">
        <f t="shared" si="53"/>
        <v>＊</v>
      </c>
      <c r="AO44" s="171" t="str">
        <f t="shared" si="54"/>
        <v>＊</v>
      </c>
      <c r="AP44" s="171" t="str">
        <f t="shared" si="55"/>
        <v>＊</v>
      </c>
      <c r="AQ44" s="171" t="str">
        <f t="shared" si="56"/>
        <v>＊</v>
      </c>
      <c r="AR44" s="171" t="str">
        <f t="shared" si="57"/>
        <v>＊</v>
      </c>
      <c r="AS44" s="171" t="str">
        <f t="shared" si="58"/>
        <v>＊</v>
      </c>
      <c r="AT44" s="171" t="str">
        <f t="shared" si="59"/>
        <v>＊</v>
      </c>
      <c r="AU44" s="173" t="str">
        <f t="shared" si="60"/>
        <v>＊</v>
      </c>
      <c r="AV44" s="143"/>
      <c r="AY44" s="177"/>
      <c r="AZ44" s="177" t="str">
        <f>IF($AZ$3="なし","********",SUBTOTAL(109,AZ41:AZ43))</f>
        <v>********</v>
      </c>
      <c r="BB44" s="180"/>
      <c r="BC44" s="179" t="str">
        <f>IF(AND(ISNUMBER(AZ44),AZ44&gt;99999999),"!表示可能な桁数を超過しています!","")</f>
        <v/>
      </c>
      <c r="BD44" s="180"/>
    </row>
    <row r="45" spans="1:56" ht="5.25" customHeight="1" x14ac:dyDescent="0.25">
      <c r="A45" s="143"/>
      <c r="B45" s="143"/>
      <c r="C45" s="143"/>
      <c r="D45" s="143"/>
      <c r="E45" s="143"/>
      <c r="F45" s="143"/>
      <c r="G45" s="143"/>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BB45" s="180"/>
      <c r="BC45" s="180"/>
      <c r="BD45" s="180"/>
    </row>
    <row r="46" spans="1:56" ht="13.5" customHeight="1" x14ac:dyDescent="0.25">
      <c r="A46" s="143"/>
      <c r="B46" s="174" t="s">
        <v>411</v>
      </c>
      <c r="C46" s="143"/>
      <c r="D46" s="143"/>
      <c r="E46" s="143"/>
      <c r="F46" s="143"/>
      <c r="G46" s="143"/>
      <c r="H46" s="143"/>
      <c r="I46" s="143"/>
      <c r="J46" s="143"/>
      <c r="K46" s="143"/>
      <c r="L46" s="143"/>
      <c r="M46" s="143"/>
      <c r="N46" s="143"/>
      <c r="O46" s="143"/>
      <c r="P46" s="143"/>
      <c r="Q46" s="143"/>
      <c r="R46" s="143"/>
      <c r="S46" s="143"/>
      <c r="T46" s="143"/>
      <c r="U46" s="143"/>
      <c r="V46" s="143"/>
      <c r="W46" s="143"/>
      <c r="X46" s="143"/>
      <c r="Y46" s="143"/>
      <c r="Z46" s="174" t="s">
        <v>411</v>
      </c>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row>
    <row r="47" spans="1:56" x14ac:dyDescent="0.25">
      <c r="A47" s="143"/>
      <c r="B47" s="143"/>
      <c r="C47" s="143"/>
      <c r="D47" s="143"/>
      <c r="E47" s="143"/>
      <c r="F47" s="143"/>
      <c r="G47" s="143"/>
      <c r="H47" s="143"/>
      <c r="I47" s="143"/>
      <c r="J47" s="143"/>
      <c r="K47" s="143"/>
      <c r="L47" s="143"/>
      <c r="M47" s="143"/>
      <c r="N47" s="143"/>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row>
  </sheetData>
  <sheetProtection sheet="1" objects="1" scenarios="1"/>
  <mergeCells count="149">
    <mergeCell ref="AO1:AV1"/>
    <mergeCell ref="O5:O7"/>
    <mergeCell ref="P5:V5"/>
    <mergeCell ref="P6:S6"/>
    <mergeCell ref="T6:V6"/>
    <mergeCell ref="W6:W8"/>
    <mergeCell ref="P7:S7"/>
    <mergeCell ref="T7:V7"/>
    <mergeCell ref="O2:Q2"/>
    <mergeCell ref="R2:V2"/>
    <mergeCell ref="O3:Q3"/>
    <mergeCell ref="R3:S3"/>
    <mergeCell ref="T3:V3"/>
    <mergeCell ref="B4:W4"/>
    <mergeCell ref="AN6:AQ6"/>
    <mergeCell ref="AR6:AT6"/>
    <mergeCell ref="AU6:AU8"/>
    <mergeCell ref="AN7:AQ7"/>
    <mergeCell ref="AR7:AT7"/>
    <mergeCell ref="P9:Q9"/>
    <mergeCell ref="B13:B18"/>
    <mergeCell ref="C13:F15"/>
    <mergeCell ref="G13:W13"/>
    <mergeCell ref="G14:W14"/>
    <mergeCell ref="G15:P15"/>
    <mergeCell ref="R15:W15"/>
    <mergeCell ref="C16:F18"/>
    <mergeCell ref="G16:W16"/>
    <mergeCell ref="G17:W17"/>
    <mergeCell ref="T22:W23"/>
    <mergeCell ref="G23:P23"/>
    <mergeCell ref="B25:C25"/>
    <mergeCell ref="B26:G26"/>
    <mergeCell ref="H26:M26"/>
    <mergeCell ref="N26:O26"/>
    <mergeCell ref="P26:W26"/>
    <mergeCell ref="P18:V18"/>
    <mergeCell ref="B19:B23"/>
    <mergeCell ref="C19:F21"/>
    <mergeCell ref="G19:W19"/>
    <mergeCell ref="G20:W20"/>
    <mergeCell ref="G21:P21"/>
    <mergeCell ref="R21:W21"/>
    <mergeCell ref="C22:F23"/>
    <mergeCell ref="G22:P22"/>
    <mergeCell ref="Q22:S23"/>
    <mergeCell ref="B30:G30"/>
    <mergeCell ref="N30:O30"/>
    <mergeCell ref="B32:C32"/>
    <mergeCell ref="B33:G33"/>
    <mergeCell ref="H33:M33"/>
    <mergeCell ref="N33:O33"/>
    <mergeCell ref="B27:G27"/>
    <mergeCell ref="N27:O27"/>
    <mergeCell ref="B28:G28"/>
    <mergeCell ref="N28:O28"/>
    <mergeCell ref="B29:G29"/>
    <mergeCell ref="N29:O29"/>
    <mergeCell ref="N37:O37"/>
    <mergeCell ref="B39:C39"/>
    <mergeCell ref="B40:G40"/>
    <mergeCell ref="H40:M40"/>
    <mergeCell ref="N40:O40"/>
    <mergeCell ref="P33:W33"/>
    <mergeCell ref="B34:G34"/>
    <mergeCell ref="N34:O34"/>
    <mergeCell ref="B35:G35"/>
    <mergeCell ref="N35:O35"/>
    <mergeCell ref="B36:G36"/>
    <mergeCell ref="N36:O36"/>
    <mergeCell ref="AN9:AO9"/>
    <mergeCell ref="B44:G44"/>
    <mergeCell ref="N44:O44"/>
    <mergeCell ref="AM2:AO2"/>
    <mergeCell ref="AP2:AT2"/>
    <mergeCell ref="AM3:AO3"/>
    <mergeCell ref="AP3:AQ3"/>
    <mergeCell ref="AR3:AT3"/>
    <mergeCell ref="Z4:AU4"/>
    <mergeCell ref="AM5:AM7"/>
    <mergeCell ref="AN5:AT5"/>
    <mergeCell ref="P40:W40"/>
    <mergeCell ref="B41:G41"/>
    <mergeCell ref="N41:O41"/>
    <mergeCell ref="B42:G42"/>
    <mergeCell ref="N42:O42"/>
    <mergeCell ref="B43:G43"/>
    <mergeCell ref="N43:O43"/>
    <mergeCell ref="B37:G37"/>
    <mergeCell ref="Z13:Z18"/>
    <mergeCell ref="AA13:AD15"/>
    <mergeCell ref="AE13:AU13"/>
    <mergeCell ref="AE14:AU14"/>
    <mergeCell ref="AE15:AN15"/>
    <mergeCell ref="AP15:AU15"/>
    <mergeCell ref="AA16:AD18"/>
    <mergeCell ref="AE16:AU16"/>
    <mergeCell ref="AE17:AU17"/>
    <mergeCell ref="AN18:AT18"/>
    <mergeCell ref="AE23:AN23"/>
    <mergeCell ref="Z25:AA25"/>
    <mergeCell ref="Z26:AE26"/>
    <mergeCell ref="AF26:AK26"/>
    <mergeCell ref="AL26:AM26"/>
    <mergeCell ref="AN26:AU26"/>
    <mergeCell ref="Z19:Z23"/>
    <mergeCell ref="AA19:AD21"/>
    <mergeCell ref="AE19:AU19"/>
    <mergeCell ref="AE20:AU20"/>
    <mergeCell ref="AE21:AN21"/>
    <mergeCell ref="AP21:AU21"/>
    <mergeCell ref="AA22:AD23"/>
    <mergeCell ref="AE22:AN22"/>
    <mergeCell ref="AO22:AQ23"/>
    <mergeCell ref="AR22:AU23"/>
    <mergeCell ref="Z30:AE30"/>
    <mergeCell ref="AL30:AM30"/>
    <mergeCell ref="Z32:AA32"/>
    <mergeCell ref="Z33:AE33"/>
    <mergeCell ref="AF33:AK33"/>
    <mergeCell ref="AL33:AM33"/>
    <mergeCell ref="Z27:AE27"/>
    <mergeCell ref="AL27:AM27"/>
    <mergeCell ref="Z28:AE28"/>
    <mergeCell ref="AL28:AM28"/>
    <mergeCell ref="Z29:AE29"/>
    <mergeCell ref="AL29:AM29"/>
    <mergeCell ref="Z37:AE37"/>
    <mergeCell ref="AL37:AM37"/>
    <mergeCell ref="Z39:AA39"/>
    <mergeCell ref="Z40:AE40"/>
    <mergeCell ref="AF40:AK40"/>
    <mergeCell ref="AL40:AM40"/>
    <mergeCell ref="AN33:AU33"/>
    <mergeCell ref="Z34:AE34"/>
    <mergeCell ref="AL34:AM34"/>
    <mergeCell ref="Z35:AE35"/>
    <mergeCell ref="AL35:AM35"/>
    <mergeCell ref="Z36:AE36"/>
    <mergeCell ref="AL36:AM36"/>
    <mergeCell ref="Z44:AE44"/>
    <mergeCell ref="AL44:AM44"/>
    <mergeCell ref="AN40:AU40"/>
    <mergeCell ref="Z41:AE41"/>
    <mergeCell ref="AL41:AM41"/>
    <mergeCell ref="Z42:AE42"/>
    <mergeCell ref="AL42:AM42"/>
    <mergeCell ref="Z43:AE43"/>
    <mergeCell ref="AL43:AM43"/>
  </mergeCells>
  <phoneticPr fontId="2"/>
  <printOptions horizontalCentered="1"/>
  <pageMargins left="0.78740157480314965" right="0.78740157480314965" top="0.6692913385826772" bottom="0.86614173228346458" header="0.31496062992125984" footer="0.31496062992125984"/>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59DA5-2944-4835-8E5D-0F0C5B312FBD}">
  <sheetPr>
    <tabColor theme="1"/>
  </sheetPr>
  <dimension ref="A1:BC35"/>
  <sheetViews>
    <sheetView showGridLines="0" showRowColHeaders="0" workbookViewId="0">
      <pane xSplit="3" ySplit="11" topLeftCell="D12" activePane="bottomRight" state="frozen"/>
      <selection activeCell="A2" sqref="A2"/>
      <selection pane="topRight" activeCell="D2" sqref="D2"/>
      <selection pane="bottomLeft" activeCell="A12" sqref="A12"/>
      <selection pane="bottomRight" activeCell="A2" sqref="A2"/>
    </sheetView>
  </sheetViews>
  <sheetFormatPr defaultRowHeight="14.25" x14ac:dyDescent="0.25"/>
  <cols>
    <col min="1" max="1" width="3.375" style="45" customWidth="1"/>
    <col min="2" max="2" width="25.625" style="45" customWidth="1"/>
    <col min="3" max="3" width="9" style="45"/>
    <col min="4" max="55" width="5.625" style="45" customWidth="1"/>
    <col min="56" max="16384" width="9" style="45"/>
  </cols>
  <sheetData>
    <row r="1" spans="1:55" ht="7.5" hidden="1" customHeight="1" x14ac:dyDescent="0.25">
      <c r="B1" s="45" t="str">
        <f>月計表使用可否</f>
        <v>直接入力</v>
      </c>
      <c r="C1" s="45" t="str">
        <f>CHOOSE(MATCH($B$1,月計表使用区分,0),"","J1","AX1")</f>
        <v>J1</v>
      </c>
      <c r="F1" s="255"/>
      <c r="G1" s="45" t="str">
        <f>"#"&amp;F4&amp;"!"&amp;$C$1</f>
        <v>#3月!J1</v>
      </c>
      <c r="K1" s="45" t="str">
        <f>"#"&amp;J4&amp;"!"&amp;$C$1</f>
        <v>#4月!J1</v>
      </c>
      <c r="O1" s="45" t="str">
        <f>"#"&amp;N4&amp;"!"&amp;$C$1</f>
        <v>#5月!J1</v>
      </c>
      <c r="S1" s="45" t="str">
        <f>"#"&amp;R4&amp;"!"&amp;$C$1</f>
        <v>#6月!J1</v>
      </c>
      <c r="W1" s="45" t="str">
        <f>"#"&amp;V4&amp;"!"&amp;$C$1</f>
        <v>#7月!J1</v>
      </c>
      <c r="AA1" s="45" t="str">
        <f>"#"&amp;Z4&amp;"!"&amp;$C$1</f>
        <v>#8月!J1</v>
      </c>
      <c r="AE1" s="45" t="str">
        <f>"#"&amp;AD4&amp;"!"&amp;$C$1</f>
        <v>#9月!J1</v>
      </c>
      <c r="AI1" s="45" t="str">
        <f>"#"&amp;AH4&amp;"!"&amp;$C$1</f>
        <v>#10月!J1</v>
      </c>
      <c r="AM1" s="45" t="str">
        <f>"#"&amp;AL4&amp;"!"&amp;$C$1</f>
        <v>#11月!J1</v>
      </c>
      <c r="AQ1" s="45" t="str">
        <f>"#"&amp;AP4&amp;"!"&amp;$C$1</f>
        <v>#12月!J1</v>
      </c>
      <c r="AU1" s="45" t="str">
        <f>"#"&amp;AT4&amp;"!"&amp;$C$1</f>
        <v>#1月!J1</v>
      </c>
      <c r="AY1" s="45" t="str">
        <f>"#"&amp;AX4&amp;"!"&amp;$C$1</f>
        <v>#2月!J1</v>
      </c>
      <c r="BC1" s="45" t="str">
        <f>"#"&amp;BB4&amp;"!"&amp;$C$1</f>
        <v>#計!J1</v>
      </c>
    </row>
    <row r="2" spans="1:55" ht="16.5" x14ac:dyDescent="0.25">
      <c r="B2" s="256" t="s">
        <v>477</v>
      </c>
      <c r="H2" s="255"/>
      <c r="L2" s="255"/>
      <c r="P2" s="255"/>
      <c r="T2" s="255"/>
      <c r="X2" s="255"/>
      <c r="AB2" s="255"/>
      <c r="AF2" s="255"/>
      <c r="AJ2" s="255"/>
      <c r="AN2" s="255"/>
      <c r="AR2" s="255"/>
      <c r="AV2" s="255"/>
      <c r="AZ2" s="255"/>
    </row>
    <row r="3" spans="1:55" x14ac:dyDescent="0.25">
      <c r="C3" s="286" t="str">
        <f>HYPERLINK("#使用方法!A1","→「使用方法」シートへ戻る")</f>
        <v>→「使用方法」シートへ戻る</v>
      </c>
    </row>
    <row r="4" spans="1:55" x14ac:dyDescent="0.25">
      <c r="B4" s="257" t="s">
        <v>480</v>
      </c>
      <c r="D4" s="258"/>
      <c r="E4" s="259" t="str">
        <f ca="1">申告情報入力!$O$6</f>
        <v>令和 7年</v>
      </c>
      <c r="F4" s="260" t="s">
        <v>483</v>
      </c>
      <c r="G4" s="254" t="str">
        <f>IF(申告情報入力!$E$5="する",HYPERLINK(G$1,"→移動"),"")</f>
        <v>→移動</v>
      </c>
      <c r="H4" s="258"/>
      <c r="I4" s="259" t="str">
        <f ca="1">申告情報入力!$O$6</f>
        <v>令和 7年</v>
      </c>
      <c r="J4" s="260" t="s">
        <v>475</v>
      </c>
      <c r="K4" s="254" t="str">
        <f>IF(申告情報入力!$E$5="する",HYPERLINK(K$1,"→移動"),"")</f>
        <v>→移動</v>
      </c>
      <c r="L4" s="258"/>
      <c r="M4" s="259" t="str">
        <f ca="1">申告情報入力!$O$6</f>
        <v>令和 7年</v>
      </c>
      <c r="N4" s="260" t="s">
        <v>484</v>
      </c>
      <c r="O4" s="254" t="str">
        <f>IF(申告情報入力!$E$5="する",HYPERLINK(O$1,"→移動"),"")</f>
        <v>→移動</v>
      </c>
      <c r="P4" s="258"/>
      <c r="Q4" s="259" t="str">
        <f ca="1">申告情報入力!$O$6</f>
        <v>令和 7年</v>
      </c>
      <c r="R4" s="260" t="s">
        <v>485</v>
      </c>
      <c r="S4" s="254" t="str">
        <f>IF(申告情報入力!$E$5="する",HYPERLINK(S$1,"→移動"),"")</f>
        <v>→移動</v>
      </c>
      <c r="T4" s="258"/>
      <c r="U4" s="259" t="str">
        <f ca="1">申告情報入力!$O$6</f>
        <v>令和 7年</v>
      </c>
      <c r="V4" s="260" t="s">
        <v>486</v>
      </c>
      <c r="W4" s="254" t="str">
        <f>IF(申告情報入力!$E$5="する",HYPERLINK(W$1,"→移動"),"")</f>
        <v>→移動</v>
      </c>
      <c r="X4" s="258"/>
      <c r="Y4" s="259" t="str">
        <f ca="1">申告情報入力!$O$6</f>
        <v>令和 7年</v>
      </c>
      <c r="Z4" s="260" t="s">
        <v>487</v>
      </c>
      <c r="AA4" s="254" t="str">
        <f>IF(申告情報入力!$E$5="する",HYPERLINK(AA$1,"→移動"),"")</f>
        <v>→移動</v>
      </c>
      <c r="AB4" s="258"/>
      <c r="AC4" s="259" t="str">
        <f ca="1">申告情報入力!$O$6</f>
        <v>令和 7年</v>
      </c>
      <c r="AD4" s="260" t="s">
        <v>488</v>
      </c>
      <c r="AE4" s="254" t="str">
        <f>IF(申告情報入力!$E$5="する",HYPERLINK(AE$1,"→移動"),"")</f>
        <v>→移動</v>
      </c>
      <c r="AF4" s="258"/>
      <c r="AG4" s="259" t="str">
        <f ca="1">申告情報入力!$O$6</f>
        <v>令和 7年</v>
      </c>
      <c r="AH4" s="260" t="s">
        <v>489</v>
      </c>
      <c r="AI4" s="254" t="str">
        <f>IF(申告情報入力!$E$5="する",HYPERLINK(AI$1,"→移動"),"")</f>
        <v>→移動</v>
      </c>
      <c r="AJ4" s="258"/>
      <c r="AK4" s="259" t="str">
        <f ca="1">申告情報入力!$O$6</f>
        <v>令和 7年</v>
      </c>
      <c r="AL4" s="260" t="s">
        <v>490</v>
      </c>
      <c r="AM4" s="254" t="str">
        <f>IF(申告情報入力!$E$5="する",HYPERLINK(AM$1,"→移動"),"")</f>
        <v>→移動</v>
      </c>
      <c r="AN4" s="258"/>
      <c r="AO4" s="259" t="str">
        <f ca="1">申告情報入力!$O$6</f>
        <v>令和 7年</v>
      </c>
      <c r="AP4" s="260" t="s">
        <v>491</v>
      </c>
      <c r="AQ4" s="254" t="str">
        <f>IF(申告情報入力!$E$5="する",HYPERLINK(AQ$1,"→移動"),"")</f>
        <v>→移動</v>
      </c>
      <c r="AR4" s="258"/>
      <c r="AS4" s="259" t="str">
        <f ca="1">申告情報入力!$P$6</f>
        <v>令和 8年</v>
      </c>
      <c r="AT4" s="260" t="s">
        <v>492</v>
      </c>
      <c r="AU4" s="254" t="str">
        <f>IF(申告情報入力!$E$5="する",HYPERLINK(AU$1,"→移動"),"")</f>
        <v>→移動</v>
      </c>
      <c r="AV4" s="258"/>
      <c r="AW4" s="259" t="str">
        <f ca="1">申告情報入力!$P$6</f>
        <v>令和 8年</v>
      </c>
      <c r="AX4" s="260" t="s">
        <v>493</v>
      </c>
      <c r="AY4" s="291" t="str">
        <f>IF(申告情報入力!$E$5="する",HYPERLINK(AY$1,"→移動"),"")</f>
        <v>→移動</v>
      </c>
      <c r="AZ4" s="299"/>
      <c r="BA4" s="300" t="str">
        <f>申告情報入力!$J$3</f>
        <v>令和 7年度</v>
      </c>
      <c r="BB4" s="301" t="s">
        <v>472</v>
      </c>
      <c r="BC4" s="302"/>
    </row>
    <row r="5" spans="1:55" ht="15" thickBot="1" x14ac:dyDescent="0.3">
      <c r="B5" s="270" t="s">
        <v>481</v>
      </c>
      <c r="C5" s="271" t="str">
        <f>申告情報入力!E5&amp;")"</f>
        <v>する)</v>
      </c>
      <c r="D5" s="272">
        <f>税率①</f>
        <v>200</v>
      </c>
      <c r="E5" s="273">
        <f>税率②</f>
        <v>400</v>
      </c>
      <c r="F5" s="273">
        <f>税率③</f>
        <v>500</v>
      </c>
      <c r="G5" s="274" t="s">
        <v>473</v>
      </c>
      <c r="H5" s="272">
        <f>税率①</f>
        <v>200</v>
      </c>
      <c r="I5" s="273">
        <f>税率②</f>
        <v>400</v>
      </c>
      <c r="J5" s="273">
        <f>税率③</f>
        <v>500</v>
      </c>
      <c r="K5" s="274" t="s">
        <v>473</v>
      </c>
      <c r="L5" s="272">
        <f>税率①</f>
        <v>200</v>
      </c>
      <c r="M5" s="273">
        <f>税率②</f>
        <v>400</v>
      </c>
      <c r="N5" s="273">
        <f>税率③</f>
        <v>500</v>
      </c>
      <c r="O5" s="274" t="s">
        <v>473</v>
      </c>
      <c r="P5" s="272">
        <f>税率①</f>
        <v>200</v>
      </c>
      <c r="Q5" s="273">
        <f>税率②</f>
        <v>400</v>
      </c>
      <c r="R5" s="273">
        <f>税率③</f>
        <v>500</v>
      </c>
      <c r="S5" s="274" t="s">
        <v>473</v>
      </c>
      <c r="T5" s="272">
        <f>税率①</f>
        <v>200</v>
      </c>
      <c r="U5" s="273">
        <f>税率②</f>
        <v>400</v>
      </c>
      <c r="V5" s="273">
        <f>税率③</f>
        <v>500</v>
      </c>
      <c r="W5" s="274" t="s">
        <v>473</v>
      </c>
      <c r="X5" s="272">
        <f>税率①</f>
        <v>200</v>
      </c>
      <c r="Y5" s="273">
        <f>税率②</f>
        <v>400</v>
      </c>
      <c r="Z5" s="273">
        <f>税率③</f>
        <v>500</v>
      </c>
      <c r="AA5" s="274" t="s">
        <v>473</v>
      </c>
      <c r="AB5" s="272">
        <f>税率①</f>
        <v>200</v>
      </c>
      <c r="AC5" s="273">
        <f>税率②</f>
        <v>400</v>
      </c>
      <c r="AD5" s="273">
        <f>税率③</f>
        <v>500</v>
      </c>
      <c r="AE5" s="274" t="s">
        <v>473</v>
      </c>
      <c r="AF5" s="272">
        <f>税率①</f>
        <v>200</v>
      </c>
      <c r="AG5" s="273">
        <f>税率②</f>
        <v>400</v>
      </c>
      <c r="AH5" s="273">
        <f>税率③</f>
        <v>500</v>
      </c>
      <c r="AI5" s="274" t="s">
        <v>473</v>
      </c>
      <c r="AJ5" s="272">
        <f>税率①</f>
        <v>200</v>
      </c>
      <c r="AK5" s="273">
        <f>税率②</f>
        <v>400</v>
      </c>
      <c r="AL5" s="273">
        <f>税率③</f>
        <v>500</v>
      </c>
      <c r="AM5" s="274" t="s">
        <v>473</v>
      </c>
      <c r="AN5" s="272">
        <f>税率①</f>
        <v>200</v>
      </c>
      <c r="AO5" s="273">
        <f>税率②</f>
        <v>400</v>
      </c>
      <c r="AP5" s="273">
        <f>税率③</f>
        <v>500</v>
      </c>
      <c r="AQ5" s="274" t="s">
        <v>473</v>
      </c>
      <c r="AR5" s="272">
        <f>税率①</f>
        <v>200</v>
      </c>
      <c r="AS5" s="273">
        <f>税率②</f>
        <v>400</v>
      </c>
      <c r="AT5" s="273">
        <f>税率③</f>
        <v>500</v>
      </c>
      <c r="AU5" s="274" t="s">
        <v>473</v>
      </c>
      <c r="AV5" s="272">
        <f>税率①</f>
        <v>200</v>
      </c>
      <c r="AW5" s="273">
        <f>税率②</f>
        <v>400</v>
      </c>
      <c r="AX5" s="273">
        <f>税率③</f>
        <v>500</v>
      </c>
      <c r="AY5" s="292" t="s">
        <v>473</v>
      </c>
      <c r="AZ5" s="295">
        <f>税率①</f>
        <v>200</v>
      </c>
      <c r="BA5" s="273">
        <f>税率②</f>
        <v>400</v>
      </c>
      <c r="BB5" s="273">
        <f>税率③</f>
        <v>500</v>
      </c>
      <c r="BC5" s="274" t="s">
        <v>473</v>
      </c>
    </row>
    <row r="6" spans="1:55" x14ac:dyDescent="0.25">
      <c r="B6" s="275" t="s">
        <v>497</v>
      </c>
      <c r="C6" s="276" t="s">
        <v>482</v>
      </c>
      <c r="D6" s="277" cm="1">
        <f t="array" aca="1" ref="D6" ca="1">INDIRECT(ADDRESS(40,3,1,1,F$4))</f>
        <v>0</v>
      </c>
      <c r="E6" s="278" cm="1">
        <f t="array" aca="1" ref="E6" ca="1">INDIRECT(ADDRESS(40,4,1,1,F$4))</f>
        <v>0</v>
      </c>
      <c r="F6" s="278" cm="1">
        <f t="array" aca="1" ref="F6" ca="1">INDIRECT(ADDRESS(40,5,1,1,F$4))</f>
        <v>0</v>
      </c>
      <c r="G6" s="279"/>
      <c r="H6" s="277" cm="1">
        <f t="array" aca="1" ref="H6" ca="1">INDIRECT(ADDRESS(40,3,1,1,J$4))</f>
        <v>0</v>
      </c>
      <c r="I6" s="278" cm="1">
        <f t="array" aca="1" ref="I6" ca="1">INDIRECT(ADDRESS(40,4,1,1,J$4))</f>
        <v>0</v>
      </c>
      <c r="J6" s="278" cm="1">
        <f t="array" aca="1" ref="J6" ca="1">INDIRECT(ADDRESS(40,5,1,1,J$4))</f>
        <v>0</v>
      </c>
      <c r="K6" s="279"/>
      <c r="L6" s="277" cm="1">
        <f t="array" aca="1" ref="L6" ca="1">INDIRECT(ADDRESS(40,3,1,1,N$4))</f>
        <v>0</v>
      </c>
      <c r="M6" s="278" cm="1">
        <f t="array" aca="1" ref="M6" ca="1">INDIRECT(ADDRESS(40,4,1,1,N$4))</f>
        <v>0</v>
      </c>
      <c r="N6" s="278" cm="1">
        <f t="array" aca="1" ref="N6" ca="1">INDIRECT(ADDRESS(40,5,1,1,N$4))</f>
        <v>0</v>
      </c>
      <c r="O6" s="279"/>
      <c r="P6" s="277" cm="1">
        <f t="array" aca="1" ref="P6" ca="1">INDIRECT(ADDRESS(40,3,1,1,R$4))</f>
        <v>0</v>
      </c>
      <c r="Q6" s="278" cm="1">
        <f t="array" aca="1" ref="Q6" ca="1">INDIRECT(ADDRESS(40,4,1,1,R$4))</f>
        <v>0</v>
      </c>
      <c r="R6" s="278" cm="1">
        <f t="array" aca="1" ref="R6" ca="1">INDIRECT(ADDRESS(40,5,1,1,R$4))</f>
        <v>0</v>
      </c>
      <c r="S6" s="279"/>
      <c r="T6" s="277" cm="1">
        <f t="array" aca="1" ref="T6" ca="1">INDIRECT(ADDRESS(40,3,1,1,V$4))</f>
        <v>0</v>
      </c>
      <c r="U6" s="278" cm="1">
        <f t="array" aca="1" ref="U6" ca="1">INDIRECT(ADDRESS(40,4,1,1,V$4))</f>
        <v>0</v>
      </c>
      <c r="V6" s="278" cm="1">
        <f t="array" aca="1" ref="V6" ca="1">INDIRECT(ADDRESS(40,5,1,1,V$4))</f>
        <v>0</v>
      </c>
      <c r="W6" s="279"/>
      <c r="X6" s="277" cm="1">
        <f t="array" aca="1" ref="X6" ca="1">INDIRECT(ADDRESS(40,3,1,1,Z$4))</f>
        <v>0</v>
      </c>
      <c r="Y6" s="278" cm="1">
        <f t="array" aca="1" ref="Y6" ca="1">INDIRECT(ADDRESS(40,4,1,1,Z$4))</f>
        <v>0</v>
      </c>
      <c r="Z6" s="278" cm="1">
        <f t="array" aca="1" ref="Z6" ca="1">INDIRECT(ADDRESS(40,5,1,1,Z$4))</f>
        <v>0</v>
      </c>
      <c r="AA6" s="279"/>
      <c r="AB6" s="277" cm="1">
        <f t="array" aca="1" ref="AB6" ca="1">INDIRECT(ADDRESS(40,3,1,1,AD$4))</f>
        <v>0</v>
      </c>
      <c r="AC6" s="278" cm="1">
        <f t="array" aca="1" ref="AC6" ca="1">INDIRECT(ADDRESS(40,4,1,1,AD$4))</f>
        <v>0</v>
      </c>
      <c r="AD6" s="278" cm="1">
        <f t="array" aca="1" ref="AD6" ca="1">INDIRECT(ADDRESS(40,5,1,1,AD$4))</f>
        <v>0</v>
      </c>
      <c r="AE6" s="279"/>
      <c r="AF6" s="277" cm="1">
        <f t="array" aca="1" ref="AF6" ca="1">INDIRECT(ADDRESS(40,3,1,1,AH$4))</f>
        <v>0</v>
      </c>
      <c r="AG6" s="278" cm="1">
        <f t="array" aca="1" ref="AG6" ca="1">INDIRECT(ADDRESS(40,4,1,1,AH$4))</f>
        <v>0</v>
      </c>
      <c r="AH6" s="278" cm="1">
        <f t="array" aca="1" ref="AH6" ca="1">INDIRECT(ADDRESS(40,5,1,1,AH$4))</f>
        <v>0</v>
      </c>
      <c r="AI6" s="279"/>
      <c r="AJ6" s="277" cm="1">
        <f t="array" aca="1" ref="AJ6" ca="1">INDIRECT(ADDRESS(40,3,1,1,AL$4))</f>
        <v>0</v>
      </c>
      <c r="AK6" s="278" cm="1">
        <f t="array" aca="1" ref="AK6" ca="1">INDIRECT(ADDRESS(40,4,1,1,AL$4))</f>
        <v>0</v>
      </c>
      <c r="AL6" s="278" cm="1">
        <f t="array" aca="1" ref="AL6" ca="1">INDIRECT(ADDRESS(40,5,1,1,AL$4))</f>
        <v>0</v>
      </c>
      <c r="AM6" s="279"/>
      <c r="AN6" s="277" cm="1">
        <f t="array" aca="1" ref="AN6" ca="1">INDIRECT(ADDRESS(40,3,1,1,AP$4))</f>
        <v>0</v>
      </c>
      <c r="AO6" s="278" cm="1">
        <f t="array" aca="1" ref="AO6" ca="1">INDIRECT(ADDRESS(40,4,1,1,AP$4))</f>
        <v>0</v>
      </c>
      <c r="AP6" s="278" cm="1">
        <f t="array" aca="1" ref="AP6" ca="1">INDIRECT(ADDRESS(40,5,1,1,AP$4))</f>
        <v>0</v>
      </c>
      <c r="AQ6" s="279"/>
      <c r="AR6" s="277" cm="1">
        <f t="array" aca="1" ref="AR6" ca="1">INDIRECT(ADDRESS(40,3,1,1,AT$4))</f>
        <v>0</v>
      </c>
      <c r="AS6" s="278" cm="1">
        <f t="array" aca="1" ref="AS6" ca="1">INDIRECT(ADDRESS(40,4,1,1,AT$4))</f>
        <v>0</v>
      </c>
      <c r="AT6" s="278" cm="1">
        <f t="array" aca="1" ref="AT6" ca="1">INDIRECT(ADDRESS(40,5,1,1,AT$4))</f>
        <v>0</v>
      </c>
      <c r="AU6" s="279"/>
      <c r="AV6" s="277" cm="1">
        <f t="array" aca="1" ref="AV6" ca="1">INDIRECT(ADDRESS(40,3,1,1,AX$4))</f>
        <v>0</v>
      </c>
      <c r="AW6" s="278" cm="1">
        <f t="array" aca="1" ref="AW6" ca="1">INDIRECT(ADDRESS(40,4,1,1,AX$4))</f>
        <v>0</v>
      </c>
      <c r="AX6" s="278" cm="1">
        <f t="array" aca="1" ref="AX6" ca="1">INDIRECT(ADDRESS(40,5,1,1,AX$4))</f>
        <v>0</v>
      </c>
      <c r="AY6" s="293"/>
      <c r="AZ6" s="296">
        <f ca="1">SUMIF($D$5:$AY$5,AZ$5,$D6:$AY6)</f>
        <v>0</v>
      </c>
      <c r="BA6" s="278">
        <f t="shared" ref="BA6:BB6" ca="1" si="0">SUMIF($D$5:$AY$5,BA$5,$D6:$AY6)</f>
        <v>0</v>
      </c>
      <c r="BB6" s="278">
        <f t="shared" ca="1" si="0"/>
        <v>0</v>
      </c>
      <c r="BC6" s="279"/>
    </row>
    <row r="7" spans="1:55" ht="15" thickBot="1" x14ac:dyDescent="0.3">
      <c r="B7" s="263" t="str">
        <f>施設_名称1&amp;施設_名称2</f>
        <v>（例）ホテル大阪府庁</v>
      </c>
      <c r="C7" s="264" t="s">
        <v>476</v>
      </c>
      <c r="D7" s="265">
        <f ca="1">SUBTOTAL(109,D6:F6)</f>
        <v>0</v>
      </c>
      <c r="E7" s="266"/>
      <c r="F7" s="267"/>
      <c r="G7" s="268" cm="1">
        <f t="array" aca="1" ref="G7" ca="1">INDIRECT(ADDRESS(40,7,1,1,F$4))</f>
        <v>0</v>
      </c>
      <c r="H7" s="265">
        <f ca="1">SUBTOTAL(109,H6:J6)</f>
        <v>0</v>
      </c>
      <c r="I7" s="266"/>
      <c r="J7" s="267"/>
      <c r="K7" s="268" cm="1">
        <f t="array" aca="1" ref="K7" ca="1">INDIRECT(ADDRESS(40,7,1,1,J$4))</f>
        <v>0</v>
      </c>
      <c r="L7" s="265">
        <f ca="1">SUBTOTAL(109,L6:N6)</f>
        <v>0</v>
      </c>
      <c r="M7" s="266"/>
      <c r="N7" s="267"/>
      <c r="O7" s="268" cm="1">
        <f t="array" aca="1" ref="O7" ca="1">INDIRECT(ADDRESS(40,7,1,1,N$4))</f>
        <v>0</v>
      </c>
      <c r="P7" s="265">
        <f ca="1">SUBTOTAL(109,P6:R6)</f>
        <v>0</v>
      </c>
      <c r="Q7" s="266"/>
      <c r="R7" s="267"/>
      <c r="S7" s="268" cm="1">
        <f t="array" aca="1" ref="S7" ca="1">INDIRECT(ADDRESS(40,7,1,1,R$4))</f>
        <v>0</v>
      </c>
      <c r="T7" s="265">
        <f ca="1">SUBTOTAL(109,T6:V6)</f>
        <v>0</v>
      </c>
      <c r="U7" s="266"/>
      <c r="V7" s="267"/>
      <c r="W7" s="268" cm="1">
        <f t="array" aca="1" ref="W7" ca="1">INDIRECT(ADDRESS(40,7,1,1,V$4))</f>
        <v>0</v>
      </c>
      <c r="X7" s="265">
        <f ca="1">SUBTOTAL(109,X6:Z6)</f>
        <v>0</v>
      </c>
      <c r="Y7" s="266"/>
      <c r="Z7" s="267"/>
      <c r="AA7" s="268" cm="1">
        <f t="array" aca="1" ref="AA7" ca="1">INDIRECT(ADDRESS(40,7,1,1,Z$4))</f>
        <v>0</v>
      </c>
      <c r="AB7" s="265">
        <f ca="1">SUBTOTAL(109,AB6:AD6)</f>
        <v>0</v>
      </c>
      <c r="AC7" s="266"/>
      <c r="AD7" s="267"/>
      <c r="AE7" s="268" cm="1">
        <f t="array" aca="1" ref="AE7" ca="1">INDIRECT(ADDRESS(40,7,1,1,AD$4))</f>
        <v>0</v>
      </c>
      <c r="AF7" s="265">
        <f ca="1">SUBTOTAL(109,AF6:AH6)</f>
        <v>0</v>
      </c>
      <c r="AG7" s="266"/>
      <c r="AH7" s="267"/>
      <c r="AI7" s="268" cm="1">
        <f t="array" aca="1" ref="AI7" ca="1">INDIRECT(ADDRESS(40,7,1,1,AH$4))</f>
        <v>0</v>
      </c>
      <c r="AJ7" s="265">
        <f ca="1">SUBTOTAL(109,AJ6:AL6)</f>
        <v>0</v>
      </c>
      <c r="AK7" s="266"/>
      <c r="AL7" s="267"/>
      <c r="AM7" s="268" cm="1">
        <f t="array" aca="1" ref="AM7" ca="1">INDIRECT(ADDRESS(40,7,1,1,AL$4))</f>
        <v>0</v>
      </c>
      <c r="AN7" s="265">
        <f ca="1">SUBTOTAL(109,AN6:AP6)</f>
        <v>0</v>
      </c>
      <c r="AO7" s="266"/>
      <c r="AP7" s="267"/>
      <c r="AQ7" s="268" cm="1">
        <f t="array" aca="1" ref="AQ7" ca="1">INDIRECT(ADDRESS(40,7,1,1,AP$4))</f>
        <v>0</v>
      </c>
      <c r="AR7" s="265">
        <f ca="1">SUBTOTAL(109,AR6:AT6)</f>
        <v>0</v>
      </c>
      <c r="AS7" s="266"/>
      <c r="AT7" s="267"/>
      <c r="AU7" s="268" cm="1">
        <f t="array" aca="1" ref="AU7" ca="1">INDIRECT(ADDRESS(40,7,1,1,AT$4))</f>
        <v>0</v>
      </c>
      <c r="AV7" s="265">
        <f ca="1">SUBTOTAL(109,AV6:AX6)</f>
        <v>0</v>
      </c>
      <c r="AW7" s="266"/>
      <c r="AX7" s="267"/>
      <c r="AY7" s="294" cm="1">
        <f t="array" aca="1" ref="AY7" ca="1">INDIRECT(ADDRESS(40,7,1,1,AX$4))</f>
        <v>0</v>
      </c>
      <c r="AZ7" s="297">
        <f ca="1">SUBTOTAL(109,AZ6:BB6)</f>
        <v>0</v>
      </c>
      <c r="BA7" s="266"/>
      <c r="BB7" s="267"/>
      <c r="BC7" s="268">
        <f ca="1">SUMIF($D$5:$AY$5,BC$5,$D7:$AY7)</f>
        <v>0</v>
      </c>
    </row>
    <row r="8" spans="1:55" ht="15.75" thickTop="1" thickBot="1" x14ac:dyDescent="0.3">
      <c r="B8" s="280"/>
      <c r="C8" s="281" t="s">
        <v>474</v>
      </c>
      <c r="D8" s="282">
        <f ca="1">SUBTOTAL(109,D6:G7)</f>
        <v>0</v>
      </c>
      <c r="E8" s="283"/>
      <c r="F8" s="283"/>
      <c r="G8" s="284"/>
      <c r="H8" s="282">
        <f ca="1">SUBTOTAL(109,H6:K7)</f>
        <v>0</v>
      </c>
      <c r="I8" s="283"/>
      <c r="J8" s="283"/>
      <c r="K8" s="284"/>
      <c r="L8" s="282">
        <f ca="1">SUBTOTAL(109,L6:O7)</f>
        <v>0</v>
      </c>
      <c r="M8" s="283"/>
      <c r="N8" s="283"/>
      <c r="O8" s="284"/>
      <c r="P8" s="282">
        <f ca="1">SUBTOTAL(109,P6:S7)</f>
        <v>0</v>
      </c>
      <c r="Q8" s="283"/>
      <c r="R8" s="283"/>
      <c r="S8" s="284"/>
      <c r="T8" s="282">
        <f ca="1">SUBTOTAL(109,T6:W7)</f>
        <v>0</v>
      </c>
      <c r="U8" s="283"/>
      <c r="V8" s="283"/>
      <c r="W8" s="284"/>
      <c r="X8" s="282">
        <f ca="1">SUBTOTAL(109,X6:AA7)</f>
        <v>0</v>
      </c>
      <c r="Y8" s="283"/>
      <c r="Z8" s="283"/>
      <c r="AA8" s="284"/>
      <c r="AB8" s="282">
        <f ca="1">SUBTOTAL(109,AB6:AE7)</f>
        <v>0</v>
      </c>
      <c r="AC8" s="283"/>
      <c r="AD8" s="283"/>
      <c r="AE8" s="284"/>
      <c r="AF8" s="282">
        <f ca="1">SUBTOTAL(109,AF6:AI7)</f>
        <v>0</v>
      </c>
      <c r="AG8" s="283"/>
      <c r="AH8" s="283"/>
      <c r="AI8" s="284"/>
      <c r="AJ8" s="282">
        <f ca="1">SUBTOTAL(109,AJ6:AM7)</f>
        <v>0</v>
      </c>
      <c r="AK8" s="283"/>
      <c r="AL8" s="283"/>
      <c r="AM8" s="284"/>
      <c r="AN8" s="282">
        <f ca="1">SUBTOTAL(109,AN6:AQ7)</f>
        <v>0</v>
      </c>
      <c r="AO8" s="283"/>
      <c r="AP8" s="283"/>
      <c r="AQ8" s="284"/>
      <c r="AR8" s="282">
        <f ca="1">SUBTOTAL(109,AR6:AU7)</f>
        <v>0</v>
      </c>
      <c r="AS8" s="283"/>
      <c r="AT8" s="283"/>
      <c r="AU8" s="284"/>
      <c r="AV8" s="282">
        <f ca="1">SUBTOTAL(109,AV6:AY7)</f>
        <v>0</v>
      </c>
      <c r="AW8" s="283"/>
      <c r="AX8" s="283"/>
      <c r="AY8" s="283"/>
      <c r="AZ8" s="298">
        <f ca="1">SUBTOTAL(109,AZ6:BC7)</f>
        <v>0</v>
      </c>
      <c r="BA8" s="283"/>
      <c r="BB8" s="283"/>
      <c r="BC8" s="284"/>
    </row>
    <row r="9" spans="1:55" ht="4.5" customHeight="1" x14ac:dyDescent="0.25">
      <c r="B9" s="262"/>
    </row>
    <row r="10" spans="1:55" x14ac:dyDescent="0.25">
      <c r="B10" s="257" t="s">
        <v>478</v>
      </c>
      <c r="C10" s="255"/>
      <c r="D10" s="258"/>
      <c r="E10" s="259" t="str">
        <f ca="1">申告情報入力!$O$6</f>
        <v>令和 7年</v>
      </c>
      <c r="F10" s="260" t="s">
        <v>483</v>
      </c>
      <c r="G10" s="269"/>
      <c r="H10" s="258"/>
      <c r="I10" s="259" t="str">
        <f ca="1">申告情報入力!$O$6</f>
        <v>令和 7年</v>
      </c>
      <c r="J10" s="260" t="s">
        <v>475</v>
      </c>
      <c r="K10" s="261"/>
      <c r="L10" s="258"/>
      <c r="M10" s="259" t="str">
        <f ca="1">申告情報入力!$O$6</f>
        <v>令和 7年</v>
      </c>
      <c r="N10" s="260" t="s">
        <v>484</v>
      </c>
      <c r="O10" s="261"/>
      <c r="P10" s="258"/>
      <c r="Q10" s="259" t="str">
        <f ca="1">申告情報入力!$O$6</f>
        <v>令和 7年</v>
      </c>
      <c r="R10" s="260" t="s">
        <v>485</v>
      </c>
      <c r="S10" s="261"/>
      <c r="T10" s="258"/>
      <c r="U10" s="259" t="str">
        <f ca="1">申告情報入力!$O$6</f>
        <v>令和 7年</v>
      </c>
      <c r="V10" s="260" t="s">
        <v>486</v>
      </c>
      <c r="W10" s="261"/>
      <c r="X10" s="258"/>
      <c r="Y10" s="259" t="str">
        <f ca="1">申告情報入力!$O$6</f>
        <v>令和 7年</v>
      </c>
      <c r="Z10" s="260" t="s">
        <v>487</v>
      </c>
      <c r="AA10" s="261"/>
      <c r="AB10" s="258"/>
      <c r="AC10" s="259" t="str">
        <f ca="1">申告情報入力!$O$6</f>
        <v>令和 7年</v>
      </c>
      <c r="AD10" s="260" t="s">
        <v>488</v>
      </c>
      <c r="AE10" s="261"/>
      <c r="AF10" s="258"/>
      <c r="AG10" s="259" t="str">
        <f ca="1">申告情報入力!$O$6</f>
        <v>令和 7年</v>
      </c>
      <c r="AH10" s="260" t="s">
        <v>489</v>
      </c>
      <c r="AI10" s="261"/>
      <c r="AJ10" s="258"/>
      <c r="AK10" s="259" t="str">
        <f ca="1">申告情報入力!$O$6</f>
        <v>令和 7年</v>
      </c>
      <c r="AL10" s="260" t="s">
        <v>490</v>
      </c>
      <c r="AM10" s="261"/>
      <c r="AN10" s="258"/>
      <c r="AO10" s="259" t="str">
        <f ca="1">申告情報入力!$O$6</f>
        <v>令和 7年</v>
      </c>
      <c r="AP10" s="260" t="s">
        <v>491</v>
      </c>
      <c r="AQ10" s="261"/>
      <c r="AR10" s="258"/>
      <c r="AS10" s="259" t="str">
        <f ca="1">申告情報入力!$P$6</f>
        <v>令和 8年</v>
      </c>
      <c r="AT10" s="260" t="s">
        <v>492</v>
      </c>
      <c r="AU10" s="261"/>
      <c r="AV10" s="258"/>
      <c r="AW10" s="259" t="str">
        <f ca="1">申告情報入力!$P$6</f>
        <v>令和 8年</v>
      </c>
      <c r="AX10" s="260" t="s">
        <v>493</v>
      </c>
      <c r="AY10" s="260"/>
      <c r="AZ10" s="299"/>
      <c r="BA10" s="300" t="str">
        <f>申告情報入力!$J$3</f>
        <v>令和 7年度</v>
      </c>
      <c r="BB10" s="301" t="s">
        <v>472</v>
      </c>
      <c r="BC10" s="302"/>
    </row>
    <row r="11" spans="1:55" ht="15" thickBot="1" x14ac:dyDescent="0.3">
      <c r="B11" s="270" t="s">
        <v>479</v>
      </c>
      <c r="C11" s="271" t="str">
        <f>申告情報入力!H5&amp;")"</f>
        <v>しない)</v>
      </c>
      <c r="D11" s="272">
        <v>200</v>
      </c>
      <c r="E11" s="273">
        <v>400</v>
      </c>
      <c r="F11" s="273">
        <v>500</v>
      </c>
      <c r="G11" s="274" t="s">
        <v>473</v>
      </c>
      <c r="H11" s="272">
        <v>200</v>
      </c>
      <c r="I11" s="273">
        <v>400</v>
      </c>
      <c r="J11" s="273">
        <v>500</v>
      </c>
      <c r="K11" s="274" t="s">
        <v>473</v>
      </c>
      <c r="L11" s="272">
        <v>200</v>
      </c>
      <c r="M11" s="273">
        <v>400</v>
      </c>
      <c r="N11" s="273">
        <v>500</v>
      </c>
      <c r="O11" s="274" t="s">
        <v>473</v>
      </c>
      <c r="P11" s="272">
        <v>200</v>
      </c>
      <c r="Q11" s="273">
        <v>400</v>
      </c>
      <c r="R11" s="273">
        <v>500</v>
      </c>
      <c r="S11" s="274" t="s">
        <v>473</v>
      </c>
      <c r="T11" s="272">
        <v>200</v>
      </c>
      <c r="U11" s="273">
        <v>400</v>
      </c>
      <c r="V11" s="273">
        <v>500</v>
      </c>
      <c r="W11" s="274" t="s">
        <v>473</v>
      </c>
      <c r="X11" s="272">
        <v>200</v>
      </c>
      <c r="Y11" s="273">
        <v>400</v>
      </c>
      <c r="Z11" s="273">
        <v>500</v>
      </c>
      <c r="AA11" s="274" t="s">
        <v>473</v>
      </c>
      <c r="AB11" s="272">
        <v>200</v>
      </c>
      <c r="AC11" s="273">
        <v>400</v>
      </c>
      <c r="AD11" s="273">
        <v>500</v>
      </c>
      <c r="AE11" s="274" t="s">
        <v>473</v>
      </c>
      <c r="AF11" s="272">
        <v>200</v>
      </c>
      <c r="AG11" s="273">
        <v>400</v>
      </c>
      <c r="AH11" s="273">
        <v>500</v>
      </c>
      <c r="AI11" s="274" t="s">
        <v>473</v>
      </c>
      <c r="AJ11" s="272">
        <v>200</v>
      </c>
      <c r="AK11" s="273">
        <v>400</v>
      </c>
      <c r="AL11" s="273">
        <v>500</v>
      </c>
      <c r="AM11" s="274" t="s">
        <v>473</v>
      </c>
      <c r="AN11" s="272">
        <v>200</v>
      </c>
      <c r="AO11" s="273">
        <v>400</v>
      </c>
      <c r="AP11" s="273">
        <v>500</v>
      </c>
      <c r="AQ11" s="274" t="s">
        <v>473</v>
      </c>
      <c r="AR11" s="272">
        <v>200</v>
      </c>
      <c r="AS11" s="273">
        <v>400</v>
      </c>
      <c r="AT11" s="273">
        <v>500</v>
      </c>
      <c r="AU11" s="274" t="s">
        <v>473</v>
      </c>
      <c r="AV11" s="272">
        <v>200</v>
      </c>
      <c r="AW11" s="273">
        <v>400</v>
      </c>
      <c r="AX11" s="273">
        <v>500</v>
      </c>
      <c r="AY11" s="292" t="s">
        <v>473</v>
      </c>
      <c r="AZ11" s="295">
        <v>200</v>
      </c>
      <c r="BA11" s="273">
        <v>400</v>
      </c>
      <c r="BB11" s="273">
        <v>500</v>
      </c>
      <c r="BC11" s="274" t="s">
        <v>473</v>
      </c>
    </row>
    <row r="12" spans="1:55" x14ac:dyDescent="0.25">
      <c r="A12" s="45">
        <v>1</v>
      </c>
      <c r="B12" s="275" t="str">
        <f>"部屋別_"&amp;A12&amp;"　名称"</f>
        <v>部屋別_1　名称</v>
      </c>
      <c r="C12" s="276" t="s">
        <v>482</v>
      </c>
      <c r="D12" s="277" cm="1">
        <f t="array" aca="1" ref="D12" ca="1">INDIRECT(ADDRESS(40,21+9*$A12,1,1,F$10))</f>
        <v>0</v>
      </c>
      <c r="E12" s="278" cm="1">
        <f t="array" aca="1" ref="E12" ca="1">INDIRECT(ADDRESS(40,22+9*$A12,1,1,F$10))</f>
        <v>0</v>
      </c>
      <c r="F12" s="278" cm="1">
        <f t="array" aca="1" ref="F12" ca="1">INDIRECT(ADDRESS(40,23+9*$A12,1,1,F$10))</f>
        <v>0</v>
      </c>
      <c r="G12" s="279"/>
      <c r="H12" s="277" cm="1">
        <f t="array" aca="1" ref="H12" ca="1">INDIRECT(ADDRESS(40,21+9*$A12,1,1,J$10))</f>
        <v>0</v>
      </c>
      <c r="I12" s="278" cm="1">
        <f t="array" aca="1" ref="I12" ca="1">INDIRECT(ADDRESS(40,22+9*$A12,1,1,J$10))</f>
        <v>0</v>
      </c>
      <c r="J12" s="278" cm="1">
        <f t="array" aca="1" ref="J12" ca="1">INDIRECT(ADDRESS(40,23+9*$A12,1,1,J$10))</f>
        <v>0</v>
      </c>
      <c r="K12" s="279"/>
      <c r="L12" s="277" cm="1">
        <f t="array" aca="1" ref="L12" ca="1">INDIRECT(ADDRESS(40,21+9*$A12,1,1,N$10))</f>
        <v>0</v>
      </c>
      <c r="M12" s="278" cm="1">
        <f t="array" aca="1" ref="M12" ca="1">INDIRECT(ADDRESS(40,22+9*$A12,1,1,N$10))</f>
        <v>0</v>
      </c>
      <c r="N12" s="278" cm="1">
        <f t="array" aca="1" ref="N12" ca="1">INDIRECT(ADDRESS(40,23+9*$A12,1,1,N$10))</f>
        <v>0</v>
      </c>
      <c r="O12" s="279"/>
      <c r="P12" s="277" cm="1">
        <f t="array" aca="1" ref="P12" ca="1">INDIRECT(ADDRESS(40,21+9*$A12,1,1,R$10))</f>
        <v>0</v>
      </c>
      <c r="Q12" s="278" cm="1">
        <f t="array" aca="1" ref="Q12" ca="1">INDIRECT(ADDRESS(40,22+9*$A12,1,1,R$10))</f>
        <v>0</v>
      </c>
      <c r="R12" s="278" cm="1">
        <f t="array" aca="1" ref="R12" ca="1">INDIRECT(ADDRESS(40,23+9*$A12,1,1,R$10))</f>
        <v>0</v>
      </c>
      <c r="S12" s="279"/>
      <c r="T12" s="277" cm="1">
        <f t="array" aca="1" ref="T12" ca="1">INDIRECT(ADDRESS(40,21+9*$A12,1,1,V$10))</f>
        <v>0</v>
      </c>
      <c r="U12" s="278" cm="1">
        <f t="array" aca="1" ref="U12" ca="1">INDIRECT(ADDRESS(40,22+9*$A12,1,1,V$10))</f>
        <v>0</v>
      </c>
      <c r="V12" s="278" cm="1">
        <f t="array" aca="1" ref="V12" ca="1">INDIRECT(ADDRESS(40,23+9*$A12,1,1,V$10))</f>
        <v>0</v>
      </c>
      <c r="W12" s="279"/>
      <c r="X12" s="277" cm="1">
        <f t="array" aca="1" ref="X12" ca="1">INDIRECT(ADDRESS(40,21+9*$A12,1,1,Z$10))</f>
        <v>0</v>
      </c>
      <c r="Y12" s="278" cm="1">
        <f t="array" aca="1" ref="Y12" ca="1">INDIRECT(ADDRESS(40,22+9*$A12,1,1,Z$10))</f>
        <v>0</v>
      </c>
      <c r="Z12" s="278" cm="1">
        <f t="array" aca="1" ref="Z12" ca="1">INDIRECT(ADDRESS(40,23+9*$A12,1,1,Z$10))</f>
        <v>0</v>
      </c>
      <c r="AA12" s="279"/>
      <c r="AB12" s="277" cm="1">
        <f t="array" aca="1" ref="AB12" ca="1">INDIRECT(ADDRESS(40,21+9*$A12,1,1,AD$10))</f>
        <v>0</v>
      </c>
      <c r="AC12" s="278" cm="1">
        <f t="array" aca="1" ref="AC12" ca="1">INDIRECT(ADDRESS(40,22+9*$A12,1,1,AD$10))</f>
        <v>0</v>
      </c>
      <c r="AD12" s="278" cm="1">
        <f t="array" aca="1" ref="AD12" ca="1">INDIRECT(ADDRESS(40,23+9*$A12,1,1,AD$10))</f>
        <v>0</v>
      </c>
      <c r="AE12" s="279"/>
      <c r="AF12" s="277" cm="1">
        <f t="array" aca="1" ref="AF12" ca="1">INDIRECT(ADDRESS(40,21+9*$A12,1,1,AH$10))</f>
        <v>0</v>
      </c>
      <c r="AG12" s="278" cm="1">
        <f t="array" aca="1" ref="AG12" ca="1">INDIRECT(ADDRESS(40,22+9*$A12,1,1,AH$10))</f>
        <v>0</v>
      </c>
      <c r="AH12" s="278" cm="1">
        <f t="array" aca="1" ref="AH12" ca="1">INDIRECT(ADDRESS(40,23+9*$A12,1,1,AH$10))</f>
        <v>0</v>
      </c>
      <c r="AI12" s="279"/>
      <c r="AJ12" s="277" cm="1">
        <f t="array" aca="1" ref="AJ12" ca="1">INDIRECT(ADDRESS(40,21+9*$A12,1,1,AL$10))</f>
        <v>0</v>
      </c>
      <c r="AK12" s="278" cm="1">
        <f t="array" aca="1" ref="AK12" ca="1">INDIRECT(ADDRESS(40,22+9*$A12,1,1,AL$10))</f>
        <v>0</v>
      </c>
      <c r="AL12" s="278" cm="1">
        <f t="array" aca="1" ref="AL12" ca="1">INDIRECT(ADDRESS(40,23+9*$A12,1,1,AL$10))</f>
        <v>0</v>
      </c>
      <c r="AM12" s="279"/>
      <c r="AN12" s="277" cm="1">
        <f t="array" aca="1" ref="AN12" ca="1">INDIRECT(ADDRESS(40,21+9*$A12,1,1,AP$10))</f>
        <v>0</v>
      </c>
      <c r="AO12" s="278" cm="1">
        <f t="array" aca="1" ref="AO12" ca="1">INDIRECT(ADDRESS(40,22+9*$A12,1,1,AP$10))</f>
        <v>0</v>
      </c>
      <c r="AP12" s="278" cm="1">
        <f t="array" aca="1" ref="AP12" ca="1">INDIRECT(ADDRESS(40,23+9*$A12,1,1,AP$10))</f>
        <v>0</v>
      </c>
      <c r="AQ12" s="279"/>
      <c r="AR12" s="277" cm="1">
        <f t="array" aca="1" ref="AR12" ca="1">INDIRECT(ADDRESS(40,21+9*$A12,1,1,AT$10))</f>
        <v>0</v>
      </c>
      <c r="AS12" s="278" cm="1">
        <f t="array" aca="1" ref="AS12" ca="1">INDIRECT(ADDRESS(40,22+9*$A12,1,1,AT$10))</f>
        <v>0</v>
      </c>
      <c r="AT12" s="278" cm="1">
        <f t="array" aca="1" ref="AT12" ca="1">INDIRECT(ADDRESS(40,23+9*$A12,1,1,AT$10))</f>
        <v>0</v>
      </c>
      <c r="AU12" s="279"/>
      <c r="AV12" s="277" cm="1">
        <f t="array" aca="1" ref="AV12" ca="1">INDIRECT(ADDRESS(40,21+9*$A12,1,1,AX$10))</f>
        <v>0</v>
      </c>
      <c r="AW12" s="278" cm="1">
        <f t="array" aca="1" ref="AW12" ca="1">INDIRECT(ADDRESS(40,22+9*$A12,1,1,AX$10))</f>
        <v>0</v>
      </c>
      <c r="AX12" s="278" cm="1">
        <f t="array" aca="1" ref="AX12" ca="1">INDIRECT(ADDRESS(40,23+9*$A12,1,1,AX$10))</f>
        <v>0</v>
      </c>
      <c r="AY12" s="293"/>
      <c r="AZ12" s="296">
        <f ca="1">SUMIF($D$11:$AY$11,AZ$11,$D12:$AY12)</f>
        <v>0</v>
      </c>
      <c r="BA12" s="278">
        <f t="shared" ref="BA12" ca="1" si="1">SUMIF($D$11:$AY$11,BA$11,$D12:$AY12)</f>
        <v>0</v>
      </c>
      <c r="BB12" s="278">
        <f ca="1">SUMIF($D$11:$AY$11,BB$11,$D12:$AY12)</f>
        <v>0</v>
      </c>
      <c r="BC12" s="279"/>
    </row>
    <row r="13" spans="1:55" ht="15" thickBot="1" x14ac:dyDescent="0.3">
      <c r="B13" s="285"/>
      <c r="C13" s="264" t="s">
        <v>476</v>
      </c>
      <c r="D13" s="265">
        <f ca="1">SUBTOTAL(109,D12:F12)</f>
        <v>0</v>
      </c>
      <c r="E13" s="266"/>
      <c r="F13" s="267"/>
      <c r="G13" s="268" cm="1">
        <f t="array" aca="1" ref="G13" ca="1">INDIRECT(ADDRESS(40,25+9*$A12,1,1,F$10))</f>
        <v>0</v>
      </c>
      <c r="H13" s="265">
        <f ca="1">SUBTOTAL(109,H12:J12)</f>
        <v>0</v>
      </c>
      <c r="I13" s="266"/>
      <c r="J13" s="267"/>
      <c r="K13" s="268" cm="1">
        <f t="array" aca="1" ref="K13" ca="1">INDIRECT(ADDRESS(40,25+9*$A12,1,1,J$10))</f>
        <v>0</v>
      </c>
      <c r="L13" s="265">
        <f ca="1">SUBTOTAL(109,L12:N12)</f>
        <v>0</v>
      </c>
      <c r="M13" s="266"/>
      <c r="N13" s="267"/>
      <c r="O13" s="268" cm="1">
        <f t="array" aca="1" ref="O13" ca="1">INDIRECT(ADDRESS(40,25+9*$A12,1,1,N$10))</f>
        <v>0</v>
      </c>
      <c r="P13" s="265">
        <f ca="1">SUBTOTAL(109,P12:R12)</f>
        <v>0</v>
      </c>
      <c r="Q13" s="266"/>
      <c r="R13" s="267"/>
      <c r="S13" s="268" cm="1">
        <f t="array" aca="1" ref="S13" ca="1">INDIRECT(ADDRESS(40,25+9*$A12,1,1,R$10))</f>
        <v>0</v>
      </c>
      <c r="T13" s="265">
        <f ca="1">SUBTOTAL(109,T12:V12)</f>
        <v>0</v>
      </c>
      <c r="U13" s="266"/>
      <c r="V13" s="267"/>
      <c r="W13" s="268" cm="1">
        <f t="array" aca="1" ref="W13" ca="1">INDIRECT(ADDRESS(40,25+9*$A12,1,1,V$10))</f>
        <v>0</v>
      </c>
      <c r="X13" s="265">
        <f ca="1">SUBTOTAL(109,X12:Z12)</f>
        <v>0</v>
      </c>
      <c r="Y13" s="266"/>
      <c r="Z13" s="267"/>
      <c r="AA13" s="268" cm="1">
        <f t="array" aca="1" ref="AA13" ca="1">INDIRECT(ADDRESS(40,25+9*$A12,1,1,Z$10))</f>
        <v>0</v>
      </c>
      <c r="AB13" s="265">
        <f ca="1">SUBTOTAL(109,AB12:AD12)</f>
        <v>0</v>
      </c>
      <c r="AC13" s="266"/>
      <c r="AD13" s="267"/>
      <c r="AE13" s="268" cm="1">
        <f t="array" aca="1" ref="AE13" ca="1">INDIRECT(ADDRESS(40,25+9*$A12,1,1,AD$10))</f>
        <v>0</v>
      </c>
      <c r="AF13" s="265">
        <f ca="1">SUBTOTAL(109,AF12:AH12)</f>
        <v>0</v>
      </c>
      <c r="AG13" s="266"/>
      <c r="AH13" s="267"/>
      <c r="AI13" s="268" cm="1">
        <f t="array" aca="1" ref="AI13" ca="1">INDIRECT(ADDRESS(40,25+9*$A12,1,1,AH$10))</f>
        <v>0</v>
      </c>
      <c r="AJ13" s="265">
        <f ca="1">SUBTOTAL(109,AJ12:AL12)</f>
        <v>0</v>
      </c>
      <c r="AK13" s="266"/>
      <c r="AL13" s="267"/>
      <c r="AM13" s="268" cm="1">
        <f t="array" aca="1" ref="AM13" ca="1">INDIRECT(ADDRESS(40,25+9*$A12,1,1,AL$10))</f>
        <v>0</v>
      </c>
      <c r="AN13" s="265">
        <f ca="1">SUBTOTAL(109,AN12:AP12)</f>
        <v>0</v>
      </c>
      <c r="AO13" s="266"/>
      <c r="AP13" s="267"/>
      <c r="AQ13" s="268" cm="1">
        <f t="array" aca="1" ref="AQ13" ca="1">INDIRECT(ADDRESS(40,25+9*$A12,1,1,AP$10))</f>
        <v>0</v>
      </c>
      <c r="AR13" s="265">
        <f ca="1">SUBTOTAL(109,AR12:AT12)</f>
        <v>0</v>
      </c>
      <c r="AS13" s="266"/>
      <c r="AT13" s="267"/>
      <c r="AU13" s="268" cm="1">
        <f t="array" aca="1" ref="AU13" ca="1">INDIRECT(ADDRESS(40,25+9*$A12,1,1,AT$10))</f>
        <v>0</v>
      </c>
      <c r="AV13" s="265">
        <f ca="1">SUBTOTAL(109,AV12:AX12)</f>
        <v>0</v>
      </c>
      <c r="AW13" s="266"/>
      <c r="AX13" s="267"/>
      <c r="AY13" s="294" cm="1">
        <f t="array" aca="1" ref="AY13" ca="1">INDIRECT(ADDRESS(40,25+9*$A12,1,1,AX$10))</f>
        <v>0</v>
      </c>
      <c r="AZ13" s="297">
        <f ca="1">SUBTOTAL(109,AZ12:BB12)</f>
        <v>0</v>
      </c>
      <c r="BA13" s="266"/>
      <c r="BB13" s="267"/>
      <c r="BC13" s="268">
        <f ca="1">SUMIF($D$11:$AY$11,BC$11,$D13:$AY13)</f>
        <v>0</v>
      </c>
    </row>
    <row r="14" spans="1:55" ht="15.75" thickTop="1" thickBot="1" x14ac:dyDescent="0.3">
      <c r="B14" s="280"/>
      <c r="C14" s="281" t="s">
        <v>474</v>
      </c>
      <c r="D14" s="282">
        <f ca="1">SUBTOTAL(109,D12:G13)</f>
        <v>0</v>
      </c>
      <c r="E14" s="283"/>
      <c r="F14" s="283"/>
      <c r="G14" s="284"/>
      <c r="H14" s="282">
        <f ca="1">SUBTOTAL(109,H12:K13)</f>
        <v>0</v>
      </c>
      <c r="I14" s="283"/>
      <c r="J14" s="283"/>
      <c r="K14" s="284"/>
      <c r="L14" s="282">
        <f ca="1">SUBTOTAL(109,L12:O13)</f>
        <v>0</v>
      </c>
      <c r="M14" s="283"/>
      <c r="N14" s="283"/>
      <c r="O14" s="284"/>
      <c r="P14" s="282">
        <f ca="1">SUBTOTAL(109,P12:S13)</f>
        <v>0</v>
      </c>
      <c r="Q14" s="283"/>
      <c r="R14" s="283"/>
      <c r="S14" s="284"/>
      <c r="T14" s="282">
        <f ca="1">SUBTOTAL(109,T12:W13)</f>
        <v>0</v>
      </c>
      <c r="U14" s="283"/>
      <c r="V14" s="283"/>
      <c r="W14" s="284"/>
      <c r="X14" s="282">
        <f ca="1">SUBTOTAL(109,X12:AA13)</f>
        <v>0</v>
      </c>
      <c r="Y14" s="283"/>
      <c r="Z14" s="283"/>
      <c r="AA14" s="284"/>
      <c r="AB14" s="282">
        <f ca="1">SUBTOTAL(109,AB12:AE13)</f>
        <v>0</v>
      </c>
      <c r="AC14" s="283"/>
      <c r="AD14" s="283"/>
      <c r="AE14" s="284"/>
      <c r="AF14" s="282">
        <f ca="1">SUBTOTAL(109,AF12:AI13)</f>
        <v>0</v>
      </c>
      <c r="AG14" s="283"/>
      <c r="AH14" s="283"/>
      <c r="AI14" s="284"/>
      <c r="AJ14" s="282">
        <f ca="1">SUBTOTAL(109,AJ12:AM13)</f>
        <v>0</v>
      </c>
      <c r="AK14" s="283"/>
      <c r="AL14" s="283"/>
      <c r="AM14" s="284"/>
      <c r="AN14" s="282">
        <f ca="1">SUBTOTAL(109,AN12:AQ13)</f>
        <v>0</v>
      </c>
      <c r="AO14" s="283"/>
      <c r="AP14" s="283"/>
      <c r="AQ14" s="284"/>
      <c r="AR14" s="282">
        <f ca="1">SUBTOTAL(109,AR12:AU13)</f>
        <v>0</v>
      </c>
      <c r="AS14" s="283"/>
      <c r="AT14" s="283"/>
      <c r="AU14" s="284"/>
      <c r="AV14" s="282">
        <f ca="1">SUBTOTAL(109,AV12:AY13)</f>
        <v>0</v>
      </c>
      <c r="AW14" s="283"/>
      <c r="AX14" s="283"/>
      <c r="AY14" s="283"/>
      <c r="AZ14" s="298">
        <f ca="1">SUBTOTAL(109,AZ12:BC13)</f>
        <v>0</v>
      </c>
      <c r="BA14" s="283"/>
      <c r="BB14" s="283"/>
      <c r="BC14" s="284"/>
    </row>
    <row r="15" spans="1:55" x14ac:dyDescent="0.25">
      <c r="A15" s="45">
        <v>2</v>
      </c>
      <c r="B15" s="275" t="str">
        <f>"部屋別_"&amp;A15&amp;"　名称"</f>
        <v>部屋別_2　名称</v>
      </c>
      <c r="C15" s="276" t="s">
        <v>482</v>
      </c>
      <c r="D15" s="277" cm="1">
        <f t="array" aca="1" ref="D15" ca="1">INDIRECT(ADDRESS(40,21+9*$A15,1,1,F$10))</f>
        <v>0</v>
      </c>
      <c r="E15" s="278" cm="1">
        <f t="array" aca="1" ref="E15" ca="1">INDIRECT(ADDRESS(40,22+9*$A15,1,1,F$10))</f>
        <v>0</v>
      </c>
      <c r="F15" s="278" cm="1">
        <f t="array" aca="1" ref="F15" ca="1">INDIRECT(ADDRESS(40,23+9*$A15,1,1,F$10))</f>
        <v>0</v>
      </c>
      <c r="G15" s="279"/>
      <c r="H15" s="277" cm="1">
        <f t="array" aca="1" ref="H15" ca="1">INDIRECT(ADDRESS(40,21+9*$A15,1,1,J$10))</f>
        <v>0</v>
      </c>
      <c r="I15" s="278" cm="1">
        <f t="array" aca="1" ref="I15" ca="1">INDIRECT(ADDRESS(40,22+9*$A15,1,1,J$10))</f>
        <v>0</v>
      </c>
      <c r="J15" s="278" cm="1">
        <f t="array" aca="1" ref="J15" ca="1">INDIRECT(ADDRESS(40,23+9*$A15,1,1,J$10))</f>
        <v>0</v>
      </c>
      <c r="K15" s="279"/>
      <c r="L15" s="277" cm="1">
        <f t="array" aca="1" ref="L15" ca="1">INDIRECT(ADDRESS(40,21+9*$A15,1,1,N$10))</f>
        <v>0</v>
      </c>
      <c r="M15" s="278" cm="1">
        <f t="array" aca="1" ref="M15" ca="1">INDIRECT(ADDRESS(40,22+9*$A15,1,1,N$10))</f>
        <v>0</v>
      </c>
      <c r="N15" s="278" cm="1">
        <f t="array" aca="1" ref="N15" ca="1">INDIRECT(ADDRESS(40,23+9*$A15,1,1,N$10))</f>
        <v>0</v>
      </c>
      <c r="O15" s="279"/>
      <c r="P15" s="277" cm="1">
        <f t="array" aca="1" ref="P15" ca="1">INDIRECT(ADDRESS(40,21+9*$A15,1,1,R$10))</f>
        <v>0</v>
      </c>
      <c r="Q15" s="278" cm="1">
        <f t="array" aca="1" ref="Q15" ca="1">INDIRECT(ADDRESS(40,22+9*$A15,1,1,R$10))</f>
        <v>0</v>
      </c>
      <c r="R15" s="278" cm="1">
        <f t="array" aca="1" ref="R15" ca="1">INDIRECT(ADDRESS(40,23+9*$A15,1,1,R$10))</f>
        <v>0</v>
      </c>
      <c r="S15" s="279"/>
      <c r="T15" s="277" cm="1">
        <f t="array" aca="1" ref="T15" ca="1">INDIRECT(ADDRESS(40,21+9*$A15,1,1,V$10))</f>
        <v>0</v>
      </c>
      <c r="U15" s="278" cm="1">
        <f t="array" aca="1" ref="U15" ca="1">INDIRECT(ADDRESS(40,22+9*$A15,1,1,V$10))</f>
        <v>0</v>
      </c>
      <c r="V15" s="278" cm="1">
        <f t="array" aca="1" ref="V15" ca="1">INDIRECT(ADDRESS(40,23+9*$A15,1,1,V$10))</f>
        <v>0</v>
      </c>
      <c r="W15" s="279"/>
      <c r="X15" s="277" cm="1">
        <f t="array" aca="1" ref="X15" ca="1">INDIRECT(ADDRESS(40,21+9*$A15,1,1,Z$10))</f>
        <v>0</v>
      </c>
      <c r="Y15" s="278" cm="1">
        <f t="array" aca="1" ref="Y15" ca="1">INDIRECT(ADDRESS(40,22+9*$A15,1,1,Z$10))</f>
        <v>0</v>
      </c>
      <c r="Z15" s="278" cm="1">
        <f t="array" aca="1" ref="Z15" ca="1">INDIRECT(ADDRESS(40,23+9*$A15,1,1,Z$10))</f>
        <v>0</v>
      </c>
      <c r="AA15" s="279"/>
      <c r="AB15" s="277" cm="1">
        <f t="array" aca="1" ref="AB15" ca="1">INDIRECT(ADDRESS(40,21+9*$A15,1,1,AD$10))</f>
        <v>0</v>
      </c>
      <c r="AC15" s="278" cm="1">
        <f t="array" aca="1" ref="AC15" ca="1">INDIRECT(ADDRESS(40,22+9*$A15,1,1,AD$10))</f>
        <v>0</v>
      </c>
      <c r="AD15" s="278" cm="1">
        <f t="array" aca="1" ref="AD15" ca="1">INDIRECT(ADDRESS(40,23+9*$A15,1,1,AD$10))</f>
        <v>0</v>
      </c>
      <c r="AE15" s="279"/>
      <c r="AF15" s="277" cm="1">
        <f t="array" aca="1" ref="AF15" ca="1">INDIRECT(ADDRESS(40,21+9*$A15,1,1,AH$10))</f>
        <v>0</v>
      </c>
      <c r="AG15" s="278" cm="1">
        <f t="array" aca="1" ref="AG15" ca="1">INDIRECT(ADDRESS(40,22+9*$A15,1,1,AH$10))</f>
        <v>0</v>
      </c>
      <c r="AH15" s="278" cm="1">
        <f t="array" aca="1" ref="AH15" ca="1">INDIRECT(ADDRESS(40,23+9*$A15,1,1,AH$10))</f>
        <v>0</v>
      </c>
      <c r="AI15" s="279"/>
      <c r="AJ15" s="277" cm="1">
        <f t="array" aca="1" ref="AJ15" ca="1">INDIRECT(ADDRESS(40,21+9*$A15,1,1,AL$10))</f>
        <v>0</v>
      </c>
      <c r="AK15" s="278" cm="1">
        <f t="array" aca="1" ref="AK15" ca="1">INDIRECT(ADDRESS(40,22+9*$A15,1,1,AL$10))</f>
        <v>0</v>
      </c>
      <c r="AL15" s="278" cm="1">
        <f t="array" aca="1" ref="AL15" ca="1">INDIRECT(ADDRESS(40,23+9*$A15,1,1,AL$10))</f>
        <v>0</v>
      </c>
      <c r="AM15" s="279"/>
      <c r="AN15" s="277" cm="1">
        <f t="array" aca="1" ref="AN15" ca="1">INDIRECT(ADDRESS(40,21+9*$A15,1,1,AP$10))</f>
        <v>0</v>
      </c>
      <c r="AO15" s="278" cm="1">
        <f t="array" aca="1" ref="AO15" ca="1">INDIRECT(ADDRESS(40,22+9*$A15,1,1,AP$10))</f>
        <v>0</v>
      </c>
      <c r="AP15" s="278" cm="1">
        <f t="array" aca="1" ref="AP15" ca="1">INDIRECT(ADDRESS(40,23+9*$A15,1,1,AP$10))</f>
        <v>0</v>
      </c>
      <c r="AQ15" s="279"/>
      <c r="AR15" s="277" cm="1">
        <f t="array" aca="1" ref="AR15" ca="1">INDIRECT(ADDRESS(40,21+9*$A15,1,1,AT$10))</f>
        <v>0</v>
      </c>
      <c r="AS15" s="278" cm="1">
        <f t="array" aca="1" ref="AS15" ca="1">INDIRECT(ADDRESS(40,22+9*$A15,1,1,AT$10))</f>
        <v>0</v>
      </c>
      <c r="AT15" s="278" cm="1">
        <f t="array" aca="1" ref="AT15" ca="1">INDIRECT(ADDRESS(40,23+9*$A15,1,1,AT$10))</f>
        <v>0</v>
      </c>
      <c r="AU15" s="279"/>
      <c r="AV15" s="277" cm="1">
        <f t="array" aca="1" ref="AV15" ca="1">INDIRECT(ADDRESS(40,21+9*$A15,1,1,AX$10))</f>
        <v>0</v>
      </c>
      <c r="AW15" s="278" cm="1">
        <f t="array" aca="1" ref="AW15" ca="1">INDIRECT(ADDRESS(40,22+9*$A15,1,1,AX$10))</f>
        <v>0</v>
      </c>
      <c r="AX15" s="278" cm="1">
        <f t="array" aca="1" ref="AX15" ca="1">INDIRECT(ADDRESS(40,23+9*$A15,1,1,AX$10))</f>
        <v>0</v>
      </c>
      <c r="AY15" s="293"/>
      <c r="AZ15" s="296">
        <f ca="1">SUMIF($D$11:$AY$11,AZ$11,$D15:$AY15)</f>
        <v>0</v>
      </c>
      <c r="BA15" s="278">
        <f t="shared" ref="BA15" ca="1" si="2">SUMIF($D$11:$AY$11,BA$11,$D15:$AY15)</f>
        <v>0</v>
      </c>
      <c r="BB15" s="278">
        <f ca="1">SUMIF($D$11:$AY$11,BB$11,$D15:$AY15)</f>
        <v>0</v>
      </c>
      <c r="BC15" s="279"/>
    </row>
    <row r="16" spans="1:55" ht="15" thickBot="1" x14ac:dyDescent="0.3">
      <c r="B16" s="285"/>
      <c r="C16" s="264" t="s">
        <v>476</v>
      </c>
      <c r="D16" s="265">
        <f ca="1">SUBTOTAL(109,D15:F15)</f>
        <v>0</v>
      </c>
      <c r="E16" s="266"/>
      <c r="F16" s="267"/>
      <c r="G16" s="268" cm="1">
        <f t="array" aca="1" ref="G16" ca="1">INDIRECT(ADDRESS(40,25+9*$A15,1,1,F$10))</f>
        <v>0</v>
      </c>
      <c r="H16" s="265">
        <f ca="1">SUBTOTAL(109,H15:J15)</f>
        <v>0</v>
      </c>
      <c r="I16" s="266"/>
      <c r="J16" s="267"/>
      <c r="K16" s="268" cm="1">
        <f t="array" aca="1" ref="K16" ca="1">INDIRECT(ADDRESS(40,25+9*$A15,1,1,J$10))</f>
        <v>0</v>
      </c>
      <c r="L16" s="265">
        <f ca="1">SUBTOTAL(109,L15:N15)</f>
        <v>0</v>
      </c>
      <c r="M16" s="266"/>
      <c r="N16" s="267"/>
      <c r="O16" s="268" cm="1">
        <f t="array" aca="1" ref="O16" ca="1">INDIRECT(ADDRESS(40,25+9*$A15,1,1,N$10))</f>
        <v>0</v>
      </c>
      <c r="P16" s="265">
        <f ca="1">SUBTOTAL(109,P15:R15)</f>
        <v>0</v>
      </c>
      <c r="Q16" s="266"/>
      <c r="R16" s="267"/>
      <c r="S16" s="268" cm="1">
        <f t="array" aca="1" ref="S16" ca="1">INDIRECT(ADDRESS(40,25+9*$A15,1,1,R$10))</f>
        <v>0</v>
      </c>
      <c r="T16" s="265">
        <f ca="1">SUBTOTAL(109,T15:V15)</f>
        <v>0</v>
      </c>
      <c r="U16" s="266"/>
      <c r="V16" s="267"/>
      <c r="W16" s="268" cm="1">
        <f t="array" aca="1" ref="W16" ca="1">INDIRECT(ADDRESS(40,25+9*$A15,1,1,V$10))</f>
        <v>0</v>
      </c>
      <c r="X16" s="265">
        <f ca="1">SUBTOTAL(109,X15:Z15)</f>
        <v>0</v>
      </c>
      <c r="Y16" s="266"/>
      <c r="Z16" s="267"/>
      <c r="AA16" s="268" cm="1">
        <f t="array" aca="1" ref="AA16" ca="1">INDIRECT(ADDRESS(40,25+9*$A15,1,1,Z$10))</f>
        <v>0</v>
      </c>
      <c r="AB16" s="265">
        <f ca="1">SUBTOTAL(109,AB15:AD15)</f>
        <v>0</v>
      </c>
      <c r="AC16" s="266"/>
      <c r="AD16" s="267"/>
      <c r="AE16" s="268" cm="1">
        <f t="array" aca="1" ref="AE16" ca="1">INDIRECT(ADDRESS(40,25+9*$A15,1,1,AD$10))</f>
        <v>0</v>
      </c>
      <c r="AF16" s="265">
        <f ca="1">SUBTOTAL(109,AF15:AH15)</f>
        <v>0</v>
      </c>
      <c r="AG16" s="266"/>
      <c r="AH16" s="267"/>
      <c r="AI16" s="268" cm="1">
        <f t="array" aca="1" ref="AI16" ca="1">INDIRECT(ADDRESS(40,25+9*$A15,1,1,AH$10))</f>
        <v>0</v>
      </c>
      <c r="AJ16" s="265">
        <f ca="1">SUBTOTAL(109,AJ15:AL15)</f>
        <v>0</v>
      </c>
      <c r="AK16" s="266"/>
      <c r="AL16" s="267"/>
      <c r="AM16" s="268" cm="1">
        <f t="array" aca="1" ref="AM16" ca="1">INDIRECT(ADDRESS(40,25+9*$A15,1,1,AL$10))</f>
        <v>0</v>
      </c>
      <c r="AN16" s="265">
        <f ca="1">SUBTOTAL(109,AN15:AP15)</f>
        <v>0</v>
      </c>
      <c r="AO16" s="266"/>
      <c r="AP16" s="267"/>
      <c r="AQ16" s="268" cm="1">
        <f t="array" aca="1" ref="AQ16" ca="1">INDIRECT(ADDRESS(40,25+9*$A15,1,1,AP$10))</f>
        <v>0</v>
      </c>
      <c r="AR16" s="265">
        <f ca="1">SUBTOTAL(109,AR15:AT15)</f>
        <v>0</v>
      </c>
      <c r="AS16" s="266"/>
      <c r="AT16" s="267"/>
      <c r="AU16" s="268" cm="1">
        <f t="array" aca="1" ref="AU16" ca="1">INDIRECT(ADDRESS(40,25+9*$A15,1,1,AT$10))</f>
        <v>0</v>
      </c>
      <c r="AV16" s="265">
        <f ca="1">SUBTOTAL(109,AV15:AX15)</f>
        <v>0</v>
      </c>
      <c r="AW16" s="266"/>
      <c r="AX16" s="267"/>
      <c r="AY16" s="294" cm="1">
        <f t="array" aca="1" ref="AY16" ca="1">INDIRECT(ADDRESS(40,25+9*$A15,1,1,AX$10))</f>
        <v>0</v>
      </c>
      <c r="AZ16" s="297">
        <f ca="1">SUBTOTAL(109,AZ15:BB15)</f>
        <v>0</v>
      </c>
      <c r="BA16" s="266"/>
      <c r="BB16" s="267"/>
      <c r="BC16" s="268">
        <f ca="1">SUMIF($D$11:$AY$11,BC$11,$D16:$AY16)</f>
        <v>0</v>
      </c>
    </row>
    <row r="17" spans="1:55" ht="15.75" thickTop="1" thickBot="1" x14ac:dyDescent="0.3">
      <c r="B17" s="280"/>
      <c r="C17" s="281" t="s">
        <v>474</v>
      </c>
      <c r="D17" s="282">
        <f ca="1">SUBTOTAL(109,D15:G16)</f>
        <v>0</v>
      </c>
      <c r="E17" s="283"/>
      <c r="F17" s="283"/>
      <c r="G17" s="284"/>
      <c r="H17" s="282">
        <f ca="1">SUBTOTAL(109,H15:K16)</f>
        <v>0</v>
      </c>
      <c r="I17" s="283"/>
      <c r="J17" s="283"/>
      <c r="K17" s="284"/>
      <c r="L17" s="282">
        <f ca="1">SUBTOTAL(109,L15:O16)</f>
        <v>0</v>
      </c>
      <c r="M17" s="283"/>
      <c r="N17" s="283"/>
      <c r="O17" s="284"/>
      <c r="P17" s="282">
        <f ca="1">SUBTOTAL(109,P15:S16)</f>
        <v>0</v>
      </c>
      <c r="Q17" s="283"/>
      <c r="R17" s="283"/>
      <c r="S17" s="284"/>
      <c r="T17" s="282">
        <f ca="1">SUBTOTAL(109,T15:W16)</f>
        <v>0</v>
      </c>
      <c r="U17" s="283"/>
      <c r="V17" s="283"/>
      <c r="W17" s="284"/>
      <c r="X17" s="282">
        <f ca="1">SUBTOTAL(109,X15:AA16)</f>
        <v>0</v>
      </c>
      <c r="Y17" s="283"/>
      <c r="Z17" s="283"/>
      <c r="AA17" s="284"/>
      <c r="AB17" s="282">
        <f ca="1">SUBTOTAL(109,AB15:AE16)</f>
        <v>0</v>
      </c>
      <c r="AC17" s="283"/>
      <c r="AD17" s="283"/>
      <c r="AE17" s="284"/>
      <c r="AF17" s="282">
        <f ca="1">SUBTOTAL(109,AF15:AI16)</f>
        <v>0</v>
      </c>
      <c r="AG17" s="283"/>
      <c r="AH17" s="283"/>
      <c r="AI17" s="284"/>
      <c r="AJ17" s="282">
        <f ca="1">SUBTOTAL(109,AJ15:AM16)</f>
        <v>0</v>
      </c>
      <c r="AK17" s="283"/>
      <c r="AL17" s="283"/>
      <c r="AM17" s="284"/>
      <c r="AN17" s="282">
        <f ca="1">SUBTOTAL(109,AN15:AQ16)</f>
        <v>0</v>
      </c>
      <c r="AO17" s="283"/>
      <c r="AP17" s="283"/>
      <c r="AQ17" s="284"/>
      <c r="AR17" s="282">
        <f ca="1">SUBTOTAL(109,AR15:AU16)</f>
        <v>0</v>
      </c>
      <c r="AS17" s="283"/>
      <c r="AT17" s="283"/>
      <c r="AU17" s="284"/>
      <c r="AV17" s="282">
        <f ca="1">SUBTOTAL(109,AV15:AY16)</f>
        <v>0</v>
      </c>
      <c r="AW17" s="283"/>
      <c r="AX17" s="283"/>
      <c r="AY17" s="283"/>
      <c r="AZ17" s="298">
        <f ca="1">SUBTOTAL(109,AZ15:BC16)</f>
        <v>0</v>
      </c>
      <c r="BA17" s="283"/>
      <c r="BB17" s="283"/>
      <c r="BC17" s="284"/>
    </row>
    <row r="18" spans="1:55" x14ac:dyDescent="0.25">
      <c r="A18" s="45">
        <v>3</v>
      </c>
      <c r="B18" s="275" t="str">
        <f>"部屋別_"&amp;A18&amp;"　名称"</f>
        <v>部屋別_3　名称</v>
      </c>
      <c r="C18" s="276" t="s">
        <v>482</v>
      </c>
      <c r="D18" s="277" cm="1">
        <f t="array" aca="1" ref="D18" ca="1">INDIRECT(ADDRESS(40,21+9*$A18,1,1,F$10))</f>
        <v>0</v>
      </c>
      <c r="E18" s="278" cm="1">
        <f t="array" aca="1" ref="E18" ca="1">INDIRECT(ADDRESS(40,22+9*$A18,1,1,F$10))</f>
        <v>0</v>
      </c>
      <c r="F18" s="278" cm="1">
        <f t="array" aca="1" ref="F18" ca="1">INDIRECT(ADDRESS(40,23+9*$A18,1,1,F$10))</f>
        <v>0</v>
      </c>
      <c r="G18" s="279"/>
      <c r="H18" s="277" cm="1">
        <f t="array" aca="1" ref="H18" ca="1">INDIRECT(ADDRESS(40,21+9*$A18,1,1,J$10))</f>
        <v>0</v>
      </c>
      <c r="I18" s="278" cm="1">
        <f t="array" aca="1" ref="I18" ca="1">INDIRECT(ADDRESS(40,22+9*$A18,1,1,J$10))</f>
        <v>0</v>
      </c>
      <c r="J18" s="278" cm="1">
        <f t="array" aca="1" ref="J18" ca="1">INDIRECT(ADDRESS(40,23+9*$A18,1,1,J$10))</f>
        <v>0</v>
      </c>
      <c r="K18" s="279"/>
      <c r="L18" s="277" cm="1">
        <f t="array" aca="1" ref="L18" ca="1">INDIRECT(ADDRESS(40,21+9*$A18,1,1,N$10))</f>
        <v>0</v>
      </c>
      <c r="M18" s="278" cm="1">
        <f t="array" aca="1" ref="M18" ca="1">INDIRECT(ADDRESS(40,22+9*$A18,1,1,N$10))</f>
        <v>0</v>
      </c>
      <c r="N18" s="278" cm="1">
        <f t="array" aca="1" ref="N18" ca="1">INDIRECT(ADDRESS(40,23+9*$A18,1,1,N$10))</f>
        <v>0</v>
      </c>
      <c r="O18" s="279"/>
      <c r="P18" s="277" cm="1">
        <f t="array" aca="1" ref="P18" ca="1">INDIRECT(ADDRESS(40,21+9*$A18,1,1,R$10))</f>
        <v>0</v>
      </c>
      <c r="Q18" s="278" cm="1">
        <f t="array" aca="1" ref="Q18" ca="1">INDIRECT(ADDRESS(40,22+9*$A18,1,1,R$10))</f>
        <v>0</v>
      </c>
      <c r="R18" s="278" cm="1">
        <f t="array" aca="1" ref="R18" ca="1">INDIRECT(ADDRESS(40,23+9*$A18,1,1,R$10))</f>
        <v>0</v>
      </c>
      <c r="S18" s="279"/>
      <c r="T18" s="277" cm="1">
        <f t="array" aca="1" ref="T18" ca="1">INDIRECT(ADDRESS(40,21+9*$A18,1,1,V$10))</f>
        <v>0</v>
      </c>
      <c r="U18" s="278" cm="1">
        <f t="array" aca="1" ref="U18" ca="1">INDIRECT(ADDRESS(40,22+9*$A18,1,1,V$10))</f>
        <v>0</v>
      </c>
      <c r="V18" s="278" cm="1">
        <f t="array" aca="1" ref="V18" ca="1">INDIRECT(ADDRESS(40,23+9*$A18,1,1,V$10))</f>
        <v>0</v>
      </c>
      <c r="W18" s="279"/>
      <c r="X18" s="277" cm="1">
        <f t="array" aca="1" ref="X18" ca="1">INDIRECT(ADDRESS(40,21+9*$A18,1,1,Z$10))</f>
        <v>0</v>
      </c>
      <c r="Y18" s="278" cm="1">
        <f t="array" aca="1" ref="Y18" ca="1">INDIRECT(ADDRESS(40,22+9*$A18,1,1,Z$10))</f>
        <v>0</v>
      </c>
      <c r="Z18" s="278" cm="1">
        <f t="array" aca="1" ref="Z18" ca="1">INDIRECT(ADDRESS(40,23+9*$A18,1,1,Z$10))</f>
        <v>0</v>
      </c>
      <c r="AA18" s="279"/>
      <c r="AB18" s="277" cm="1">
        <f t="array" aca="1" ref="AB18" ca="1">INDIRECT(ADDRESS(40,21+9*$A18,1,1,AD$10))</f>
        <v>0</v>
      </c>
      <c r="AC18" s="278" cm="1">
        <f t="array" aca="1" ref="AC18" ca="1">INDIRECT(ADDRESS(40,22+9*$A18,1,1,AD$10))</f>
        <v>0</v>
      </c>
      <c r="AD18" s="278" cm="1">
        <f t="array" aca="1" ref="AD18" ca="1">INDIRECT(ADDRESS(40,23+9*$A18,1,1,AD$10))</f>
        <v>0</v>
      </c>
      <c r="AE18" s="279"/>
      <c r="AF18" s="277" cm="1">
        <f t="array" aca="1" ref="AF18" ca="1">INDIRECT(ADDRESS(40,21+9*$A18,1,1,AH$10))</f>
        <v>0</v>
      </c>
      <c r="AG18" s="278" cm="1">
        <f t="array" aca="1" ref="AG18" ca="1">INDIRECT(ADDRESS(40,22+9*$A18,1,1,AH$10))</f>
        <v>0</v>
      </c>
      <c r="AH18" s="278" cm="1">
        <f t="array" aca="1" ref="AH18" ca="1">INDIRECT(ADDRESS(40,23+9*$A18,1,1,AH$10))</f>
        <v>0</v>
      </c>
      <c r="AI18" s="279"/>
      <c r="AJ18" s="277" cm="1">
        <f t="array" aca="1" ref="AJ18" ca="1">INDIRECT(ADDRESS(40,21+9*$A18,1,1,AL$10))</f>
        <v>0</v>
      </c>
      <c r="AK18" s="278" cm="1">
        <f t="array" aca="1" ref="AK18" ca="1">INDIRECT(ADDRESS(40,22+9*$A18,1,1,AL$10))</f>
        <v>0</v>
      </c>
      <c r="AL18" s="278" cm="1">
        <f t="array" aca="1" ref="AL18" ca="1">INDIRECT(ADDRESS(40,23+9*$A18,1,1,AL$10))</f>
        <v>0</v>
      </c>
      <c r="AM18" s="279"/>
      <c r="AN18" s="277" cm="1">
        <f t="array" aca="1" ref="AN18" ca="1">INDIRECT(ADDRESS(40,21+9*$A18,1,1,AP$10))</f>
        <v>0</v>
      </c>
      <c r="AO18" s="278" cm="1">
        <f t="array" aca="1" ref="AO18" ca="1">INDIRECT(ADDRESS(40,22+9*$A18,1,1,AP$10))</f>
        <v>0</v>
      </c>
      <c r="AP18" s="278" cm="1">
        <f t="array" aca="1" ref="AP18" ca="1">INDIRECT(ADDRESS(40,23+9*$A18,1,1,AP$10))</f>
        <v>0</v>
      </c>
      <c r="AQ18" s="279"/>
      <c r="AR18" s="277" cm="1">
        <f t="array" aca="1" ref="AR18" ca="1">INDIRECT(ADDRESS(40,21+9*$A18,1,1,AT$10))</f>
        <v>0</v>
      </c>
      <c r="AS18" s="278" cm="1">
        <f t="array" aca="1" ref="AS18" ca="1">INDIRECT(ADDRESS(40,22+9*$A18,1,1,AT$10))</f>
        <v>0</v>
      </c>
      <c r="AT18" s="278" cm="1">
        <f t="array" aca="1" ref="AT18" ca="1">INDIRECT(ADDRESS(40,23+9*$A18,1,1,AT$10))</f>
        <v>0</v>
      </c>
      <c r="AU18" s="279"/>
      <c r="AV18" s="277" cm="1">
        <f t="array" aca="1" ref="AV18" ca="1">INDIRECT(ADDRESS(40,21+9*$A18,1,1,AX$10))</f>
        <v>0</v>
      </c>
      <c r="AW18" s="278" cm="1">
        <f t="array" aca="1" ref="AW18" ca="1">INDIRECT(ADDRESS(40,22+9*$A18,1,1,AX$10))</f>
        <v>0</v>
      </c>
      <c r="AX18" s="278" cm="1">
        <f t="array" aca="1" ref="AX18" ca="1">INDIRECT(ADDRESS(40,23+9*$A18,1,1,AX$10))</f>
        <v>0</v>
      </c>
      <c r="AY18" s="293"/>
      <c r="AZ18" s="296">
        <f ca="1">SUMIF($D$11:$AY$11,AZ$11,$D18:$AY18)</f>
        <v>0</v>
      </c>
      <c r="BA18" s="278">
        <f t="shared" ref="BA18" ca="1" si="3">SUMIF($D$11:$AY$11,BA$11,$D18:$AY18)</f>
        <v>0</v>
      </c>
      <c r="BB18" s="278">
        <f ca="1">SUMIF($D$11:$AY$11,BB$11,$D18:$AY18)</f>
        <v>0</v>
      </c>
      <c r="BC18" s="279"/>
    </row>
    <row r="19" spans="1:55" ht="15" thickBot="1" x14ac:dyDescent="0.3">
      <c r="B19" s="285"/>
      <c r="C19" s="264" t="s">
        <v>476</v>
      </c>
      <c r="D19" s="265">
        <f ca="1">SUBTOTAL(109,D18:F18)</f>
        <v>0</v>
      </c>
      <c r="E19" s="266"/>
      <c r="F19" s="267"/>
      <c r="G19" s="268" cm="1">
        <f t="array" aca="1" ref="G19" ca="1">INDIRECT(ADDRESS(40,25+9*$A18,1,1,F$10))</f>
        <v>0</v>
      </c>
      <c r="H19" s="265">
        <f ca="1">SUBTOTAL(109,H18:J18)</f>
        <v>0</v>
      </c>
      <c r="I19" s="266"/>
      <c r="J19" s="267"/>
      <c r="K19" s="268" cm="1">
        <f t="array" aca="1" ref="K19" ca="1">INDIRECT(ADDRESS(40,25+9*$A18,1,1,J$10))</f>
        <v>0</v>
      </c>
      <c r="L19" s="265">
        <f ca="1">SUBTOTAL(109,L18:N18)</f>
        <v>0</v>
      </c>
      <c r="M19" s="266"/>
      <c r="N19" s="267"/>
      <c r="O19" s="268" cm="1">
        <f t="array" aca="1" ref="O19" ca="1">INDIRECT(ADDRESS(40,25+9*$A18,1,1,N$10))</f>
        <v>0</v>
      </c>
      <c r="P19" s="265">
        <f ca="1">SUBTOTAL(109,P18:R18)</f>
        <v>0</v>
      </c>
      <c r="Q19" s="266"/>
      <c r="R19" s="267"/>
      <c r="S19" s="268" cm="1">
        <f t="array" aca="1" ref="S19" ca="1">INDIRECT(ADDRESS(40,25+9*$A18,1,1,R$10))</f>
        <v>0</v>
      </c>
      <c r="T19" s="265">
        <f ca="1">SUBTOTAL(109,T18:V18)</f>
        <v>0</v>
      </c>
      <c r="U19" s="266"/>
      <c r="V19" s="267"/>
      <c r="W19" s="268" cm="1">
        <f t="array" aca="1" ref="W19" ca="1">INDIRECT(ADDRESS(40,25+9*$A18,1,1,V$10))</f>
        <v>0</v>
      </c>
      <c r="X19" s="265">
        <f ca="1">SUBTOTAL(109,X18:Z18)</f>
        <v>0</v>
      </c>
      <c r="Y19" s="266"/>
      <c r="Z19" s="267"/>
      <c r="AA19" s="268" cm="1">
        <f t="array" aca="1" ref="AA19" ca="1">INDIRECT(ADDRESS(40,25+9*$A18,1,1,Z$10))</f>
        <v>0</v>
      </c>
      <c r="AB19" s="265">
        <f ca="1">SUBTOTAL(109,AB18:AD18)</f>
        <v>0</v>
      </c>
      <c r="AC19" s="266"/>
      <c r="AD19" s="267"/>
      <c r="AE19" s="268" cm="1">
        <f t="array" aca="1" ref="AE19" ca="1">INDIRECT(ADDRESS(40,25+9*$A18,1,1,AD$10))</f>
        <v>0</v>
      </c>
      <c r="AF19" s="265">
        <f ca="1">SUBTOTAL(109,AF18:AH18)</f>
        <v>0</v>
      </c>
      <c r="AG19" s="266"/>
      <c r="AH19" s="267"/>
      <c r="AI19" s="268" cm="1">
        <f t="array" aca="1" ref="AI19" ca="1">INDIRECT(ADDRESS(40,25+9*$A18,1,1,AH$10))</f>
        <v>0</v>
      </c>
      <c r="AJ19" s="265">
        <f ca="1">SUBTOTAL(109,AJ18:AL18)</f>
        <v>0</v>
      </c>
      <c r="AK19" s="266"/>
      <c r="AL19" s="267"/>
      <c r="AM19" s="268" cm="1">
        <f t="array" aca="1" ref="AM19" ca="1">INDIRECT(ADDRESS(40,25+9*$A18,1,1,AL$10))</f>
        <v>0</v>
      </c>
      <c r="AN19" s="265">
        <f ca="1">SUBTOTAL(109,AN18:AP18)</f>
        <v>0</v>
      </c>
      <c r="AO19" s="266"/>
      <c r="AP19" s="267"/>
      <c r="AQ19" s="268" cm="1">
        <f t="array" aca="1" ref="AQ19" ca="1">INDIRECT(ADDRESS(40,25+9*$A18,1,1,AP$10))</f>
        <v>0</v>
      </c>
      <c r="AR19" s="265">
        <f ca="1">SUBTOTAL(109,AR18:AT18)</f>
        <v>0</v>
      </c>
      <c r="AS19" s="266"/>
      <c r="AT19" s="267"/>
      <c r="AU19" s="268" cm="1">
        <f t="array" aca="1" ref="AU19" ca="1">INDIRECT(ADDRESS(40,25+9*$A18,1,1,AT$10))</f>
        <v>0</v>
      </c>
      <c r="AV19" s="265">
        <f ca="1">SUBTOTAL(109,AV18:AX18)</f>
        <v>0</v>
      </c>
      <c r="AW19" s="266"/>
      <c r="AX19" s="267"/>
      <c r="AY19" s="294" cm="1">
        <f t="array" aca="1" ref="AY19" ca="1">INDIRECT(ADDRESS(40,25+9*$A18,1,1,AX$10))</f>
        <v>0</v>
      </c>
      <c r="AZ19" s="297">
        <f ca="1">SUBTOTAL(109,AZ18:BB18)</f>
        <v>0</v>
      </c>
      <c r="BA19" s="266"/>
      <c r="BB19" s="267"/>
      <c r="BC19" s="268">
        <f ca="1">SUMIF($D$11:$AY$11,BC$11,$D19:$AY19)</f>
        <v>0</v>
      </c>
    </row>
    <row r="20" spans="1:55" ht="15.75" thickTop="1" thickBot="1" x14ac:dyDescent="0.3">
      <c r="B20" s="280"/>
      <c r="C20" s="281" t="s">
        <v>474</v>
      </c>
      <c r="D20" s="282">
        <f ca="1">SUBTOTAL(109,D18:G19)</f>
        <v>0</v>
      </c>
      <c r="E20" s="283"/>
      <c r="F20" s="283"/>
      <c r="G20" s="284"/>
      <c r="H20" s="282">
        <f ca="1">SUBTOTAL(109,H18:K19)</f>
        <v>0</v>
      </c>
      <c r="I20" s="283"/>
      <c r="J20" s="283"/>
      <c r="K20" s="284"/>
      <c r="L20" s="282">
        <f ca="1">SUBTOTAL(109,L18:O19)</f>
        <v>0</v>
      </c>
      <c r="M20" s="283"/>
      <c r="N20" s="283"/>
      <c r="O20" s="284"/>
      <c r="P20" s="282">
        <f ca="1">SUBTOTAL(109,P18:S19)</f>
        <v>0</v>
      </c>
      <c r="Q20" s="283"/>
      <c r="R20" s="283"/>
      <c r="S20" s="284"/>
      <c r="T20" s="282">
        <f ca="1">SUBTOTAL(109,T18:W19)</f>
        <v>0</v>
      </c>
      <c r="U20" s="283"/>
      <c r="V20" s="283"/>
      <c r="W20" s="284"/>
      <c r="X20" s="282">
        <f ca="1">SUBTOTAL(109,X18:AA19)</f>
        <v>0</v>
      </c>
      <c r="Y20" s="283"/>
      <c r="Z20" s="283"/>
      <c r="AA20" s="284"/>
      <c r="AB20" s="282">
        <f ca="1">SUBTOTAL(109,AB18:AE19)</f>
        <v>0</v>
      </c>
      <c r="AC20" s="283"/>
      <c r="AD20" s="283"/>
      <c r="AE20" s="284"/>
      <c r="AF20" s="282">
        <f ca="1">SUBTOTAL(109,AF18:AI19)</f>
        <v>0</v>
      </c>
      <c r="AG20" s="283"/>
      <c r="AH20" s="283"/>
      <c r="AI20" s="284"/>
      <c r="AJ20" s="282">
        <f ca="1">SUBTOTAL(109,AJ18:AM19)</f>
        <v>0</v>
      </c>
      <c r="AK20" s="283"/>
      <c r="AL20" s="283"/>
      <c r="AM20" s="284"/>
      <c r="AN20" s="282">
        <f ca="1">SUBTOTAL(109,AN18:AQ19)</f>
        <v>0</v>
      </c>
      <c r="AO20" s="283"/>
      <c r="AP20" s="283"/>
      <c r="AQ20" s="284"/>
      <c r="AR20" s="282">
        <f ca="1">SUBTOTAL(109,AR18:AU19)</f>
        <v>0</v>
      </c>
      <c r="AS20" s="283"/>
      <c r="AT20" s="283"/>
      <c r="AU20" s="284"/>
      <c r="AV20" s="282">
        <f ca="1">SUBTOTAL(109,AV18:AY19)</f>
        <v>0</v>
      </c>
      <c r="AW20" s="283"/>
      <c r="AX20" s="283"/>
      <c r="AY20" s="283"/>
      <c r="AZ20" s="298">
        <f ca="1">SUBTOTAL(109,AZ18:BC19)</f>
        <v>0</v>
      </c>
      <c r="BA20" s="283"/>
      <c r="BB20" s="283"/>
      <c r="BC20" s="284"/>
    </row>
    <row r="21" spans="1:55" x14ac:dyDescent="0.25">
      <c r="A21" s="45">
        <v>4</v>
      </c>
      <c r="B21" s="275" t="str">
        <f>"部屋別_"&amp;A21&amp;"　名称"</f>
        <v>部屋別_4　名称</v>
      </c>
      <c r="C21" s="276" t="s">
        <v>482</v>
      </c>
      <c r="D21" s="277" cm="1">
        <f t="array" aca="1" ref="D21" ca="1">INDIRECT(ADDRESS(40,21+9*$A21,1,1,F$10))</f>
        <v>0</v>
      </c>
      <c r="E21" s="278" cm="1">
        <f t="array" aca="1" ref="E21" ca="1">INDIRECT(ADDRESS(40,22+9*$A21,1,1,F$10))</f>
        <v>0</v>
      </c>
      <c r="F21" s="278" cm="1">
        <f t="array" aca="1" ref="F21" ca="1">INDIRECT(ADDRESS(40,23+9*$A21,1,1,F$10))</f>
        <v>0</v>
      </c>
      <c r="G21" s="279"/>
      <c r="H21" s="277" cm="1">
        <f t="array" aca="1" ref="H21" ca="1">INDIRECT(ADDRESS(40,21+9*$A21,1,1,J$10))</f>
        <v>0</v>
      </c>
      <c r="I21" s="278" cm="1">
        <f t="array" aca="1" ref="I21" ca="1">INDIRECT(ADDRESS(40,22+9*$A21,1,1,J$10))</f>
        <v>0</v>
      </c>
      <c r="J21" s="278" cm="1">
        <f t="array" aca="1" ref="J21" ca="1">INDIRECT(ADDRESS(40,23+9*$A21,1,1,J$10))</f>
        <v>0</v>
      </c>
      <c r="K21" s="279"/>
      <c r="L21" s="277" cm="1">
        <f t="array" aca="1" ref="L21" ca="1">INDIRECT(ADDRESS(40,21+9*$A21,1,1,N$10))</f>
        <v>0</v>
      </c>
      <c r="M21" s="278" cm="1">
        <f t="array" aca="1" ref="M21" ca="1">INDIRECT(ADDRESS(40,22+9*$A21,1,1,N$10))</f>
        <v>0</v>
      </c>
      <c r="N21" s="278" cm="1">
        <f t="array" aca="1" ref="N21" ca="1">INDIRECT(ADDRESS(40,23+9*$A21,1,1,N$10))</f>
        <v>0</v>
      </c>
      <c r="O21" s="279"/>
      <c r="P21" s="277" cm="1">
        <f t="array" aca="1" ref="P21" ca="1">INDIRECT(ADDRESS(40,21+9*$A21,1,1,R$10))</f>
        <v>0</v>
      </c>
      <c r="Q21" s="278" cm="1">
        <f t="array" aca="1" ref="Q21" ca="1">INDIRECT(ADDRESS(40,22+9*$A21,1,1,R$10))</f>
        <v>0</v>
      </c>
      <c r="R21" s="278" cm="1">
        <f t="array" aca="1" ref="R21" ca="1">INDIRECT(ADDRESS(40,23+9*$A21,1,1,R$10))</f>
        <v>0</v>
      </c>
      <c r="S21" s="279"/>
      <c r="T21" s="277" cm="1">
        <f t="array" aca="1" ref="T21" ca="1">INDIRECT(ADDRESS(40,21+9*$A21,1,1,V$10))</f>
        <v>0</v>
      </c>
      <c r="U21" s="278" cm="1">
        <f t="array" aca="1" ref="U21" ca="1">INDIRECT(ADDRESS(40,22+9*$A21,1,1,V$10))</f>
        <v>0</v>
      </c>
      <c r="V21" s="278" cm="1">
        <f t="array" aca="1" ref="V21" ca="1">INDIRECT(ADDRESS(40,23+9*$A21,1,1,V$10))</f>
        <v>0</v>
      </c>
      <c r="W21" s="279"/>
      <c r="X21" s="277" cm="1">
        <f t="array" aca="1" ref="X21" ca="1">INDIRECT(ADDRESS(40,21+9*$A21,1,1,Z$10))</f>
        <v>0</v>
      </c>
      <c r="Y21" s="278" cm="1">
        <f t="array" aca="1" ref="Y21" ca="1">INDIRECT(ADDRESS(40,22+9*$A21,1,1,Z$10))</f>
        <v>0</v>
      </c>
      <c r="Z21" s="278" cm="1">
        <f t="array" aca="1" ref="Z21" ca="1">INDIRECT(ADDRESS(40,23+9*$A21,1,1,Z$10))</f>
        <v>0</v>
      </c>
      <c r="AA21" s="279"/>
      <c r="AB21" s="277" cm="1">
        <f t="array" aca="1" ref="AB21" ca="1">INDIRECT(ADDRESS(40,21+9*$A21,1,1,AD$10))</f>
        <v>0</v>
      </c>
      <c r="AC21" s="278" cm="1">
        <f t="array" aca="1" ref="AC21" ca="1">INDIRECT(ADDRESS(40,22+9*$A21,1,1,AD$10))</f>
        <v>0</v>
      </c>
      <c r="AD21" s="278" cm="1">
        <f t="array" aca="1" ref="AD21" ca="1">INDIRECT(ADDRESS(40,23+9*$A21,1,1,AD$10))</f>
        <v>0</v>
      </c>
      <c r="AE21" s="279"/>
      <c r="AF21" s="277" cm="1">
        <f t="array" aca="1" ref="AF21" ca="1">INDIRECT(ADDRESS(40,21+9*$A21,1,1,AH$10))</f>
        <v>0</v>
      </c>
      <c r="AG21" s="278" cm="1">
        <f t="array" aca="1" ref="AG21" ca="1">INDIRECT(ADDRESS(40,22+9*$A21,1,1,AH$10))</f>
        <v>0</v>
      </c>
      <c r="AH21" s="278" cm="1">
        <f t="array" aca="1" ref="AH21" ca="1">INDIRECT(ADDRESS(40,23+9*$A21,1,1,AH$10))</f>
        <v>0</v>
      </c>
      <c r="AI21" s="279"/>
      <c r="AJ21" s="277" cm="1">
        <f t="array" aca="1" ref="AJ21" ca="1">INDIRECT(ADDRESS(40,21+9*$A21,1,1,AL$10))</f>
        <v>0</v>
      </c>
      <c r="AK21" s="278" cm="1">
        <f t="array" aca="1" ref="AK21" ca="1">INDIRECT(ADDRESS(40,22+9*$A21,1,1,AL$10))</f>
        <v>0</v>
      </c>
      <c r="AL21" s="278" cm="1">
        <f t="array" aca="1" ref="AL21" ca="1">INDIRECT(ADDRESS(40,23+9*$A21,1,1,AL$10))</f>
        <v>0</v>
      </c>
      <c r="AM21" s="279"/>
      <c r="AN21" s="277" cm="1">
        <f t="array" aca="1" ref="AN21" ca="1">INDIRECT(ADDRESS(40,21+9*$A21,1,1,AP$10))</f>
        <v>0</v>
      </c>
      <c r="AO21" s="278" cm="1">
        <f t="array" aca="1" ref="AO21" ca="1">INDIRECT(ADDRESS(40,22+9*$A21,1,1,AP$10))</f>
        <v>0</v>
      </c>
      <c r="AP21" s="278" cm="1">
        <f t="array" aca="1" ref="AP21" ca="1">INDIRECT(ADDRESS(40,23+9*$A21,1,1,AP$10))</f>
        <v>0</v>
      </c>
      <c r="AQ21" s="279"/>
      <c r="AR21" s="277" cm="1">
        <f t="array" aca="1" ref="AR21" ca="1">INDIRECT(ADDRESS(40,21+9*$A21,1,1,AT$10))</f>
        <v>0</v>
      </c>
      <c r="AS21" s="278" cm="1">
        <f t="array" aca="1" ref="AS21" ca="1">INDIRECT(ADDRESS(40,22+9*$A21,1,1,AT$10))</f>
        <v>0</v>
      </c>
      <c r="AT21" s="278" cm="1">
        <f t="array" aca="1" ref="AT21" ca="1">INDIRECT(ADDRESS(40,23+9*$A21,1,1,AT$10))</f>
        <v>0</v>
      </c>
      <c r="AU21" s="279"/>
      <c r="AV21" s="277" cm="1">
        <f t="array" aca="1" ref="AV21" ca="1">INDIRECT(ADDRESS(40,21+9*$A21,1,1,AX$10))</f>
        <v>0</v>
      </c>
      <c r="AW21" s="278" cm="1">
        <f t="array" aca="1" ref="AW21" ca="1">INDIRECT(ADDRESS(40,22+9*$A21,1,1,AX$10))</f>
        <v>0</v>
      </c>
      <c r="AX21" s="278" cm="1">
        <f t="array" aca="1" ref="AX21" ca="1">INDIRECT(ADDRESS(40,23+9*$A21,1,1,AX$10))</f>
        <v>0</v>
      </c>
      <c r="AY21" s="293"/>
      <c r="AZ21" s="296">
        <f ca="1">SUMIF($D$11:$AY$11,AZ$11,$D21:$AY21)</f>
        <v>0</v>
      </c>
      <c r="BA21" s="278">
        <f t="shared" ref="BA21" ca="1" si="4">SUMIF($D$11:$AY$11,BA$11,$D21:$AY21)</f>
        <v>0</v>
      </c>
      <c r="BB21" s="278">
        <f ca="1">SUMIF($D$11:$AY$11,BB$11,$D21:$AY21)</f>
        <v>0</v>
      </c>
      <c r="BC21" s="279"/>
    </row>
    <row r="22" spans="1:55" ht="15" thickBot="1" x14ac:dyDescent="0.3">
      <c r="B22" s="285"/>
      <c r="C22" s="264" t="s">
        <v>476</v>
      </c>
      <c r="D22" s="265">
        <f ca="1">SUBTOTAL(109,D21:F21)</f>
        <v>0</v>
      </c>
      <c r="E22" s="266"/>
      <c r="F22" s="267"/>
      <c r="G22" s="268" cm="1">
        <f t="array" aca="1" ref="G22" ca="1">INDIRECT(ADDRESS(40,25+9*$A21,1,1,F$10))</f>
        <v>0</v>
      </c>
      <c r="H22" s="265">
        <f ca="1">SUBTOTAL(109,H21:J21)</f>
        <v>0</v>
      </c>
      <c r="I22" s="266"/>
      <c r="J22" s="267"/>
      <c r="K22" s="268" cm="1">
        <f t="array" aca="1" ref="K22" ca="1">INDIRECT(ADDRESS(40,25+9*$A21,1,1,J$10))</f>
        <v>0</v>
      </c>
      <c r="L22" s="265">
        <f ca="1">SUBTOTAL(109,L21:N21)</f>
        <v>0</v>
      </c>
      <c r="M22" s="266"/>
      <c r="N22" s="267"/>
      <c r="O22" s="268" cm="1">
        <f t="array" aca="1" ref="O22" ca="1">INDIRECT(ADDRESS(40,25+9*$A21,1,1,N$10))</f>
        <v>0</v>
      </c>
      <c r="P22" s="265">
        <f ca="1">SUBTOTAL(109,P21:R21)</f>
        <v>0</v>
      </c>
      <c r="Q22" s="266"/>
      <c r="R22" s="267"/>
      <c r="S22" s="268" cm="1">
        <f t="array" aca="1" ref="S22" ca="1">INDIRECT(ADDRESS(40,25+9*$A21,1,1,R$10))</f>
        <v>0</v>
      </c>
      <c r="T22" s="265">
        <f ca="1">SUBTOTAL(109,T21:V21)</f>
        <v>0</v>
      </c>
      <c r="U22" s="266"/>
      <c r="V22" s="267"/>
      <c r="W22" s="268" cm="1">
        <f t="array" aca="1" ref="W22" ca="1">INDIRECT(ADDRESS(40,25+9*$A21,1,1,V$10))</f>
        <v>0</v>
      </c>
      <c r="X22" s="265">
        <f ca="1">SUBTOTAL(109,X21:Z21)</f>
        <v>0</v>
      </c>
      <c r="Y22" s="266"/>
      <c r="Z22" s="267"/>
      <c r="AA22" s="268" cm="1">
        <f t="array" aca="1" ref="AA22" ca="1">INDIRECT(ADDRESS(40,25+9*$A21,1,1,Z$10))</f>
        <v>0</v>
      </c>
      <c r="AB22" s="265">
        <f ca="1">SUBTOTAL(109,AB21:AD21)</f>
        <v>0</v>
      </c>
      <c r="AC22" s="266"/>
      <c r="AD22" s="267"/>
      <c r="AE22" s="268" cm="1">
        <f t="array" aca="1" ref="AE22" ca="1">INDIRECT(ADDRESS(40,25+9*$A21,1,1,AD$10))</f>
        <v>0</v>
      </c>
      <c r="AF22" s="265">
        <f ca="1">SUBTOTAL(109,AF21:AH21)</f>
        <v>0</v>
      </c>
      <c r="AG22" s="266"/>
      <c r="AH22" s="267"/>
      <c r="AI22" s="268" cm="1">
        <f t="array" aca="1" ref="AI22" ca="1">INDIRECT(ADDRESS(40,25+9*$A21,1,1,AH$10))</f>
        <v>0</v>
      </c>
      <c r="AJ22" s="265">
        <f ca="1">SUBTOTAL(109,AJ21:AL21)</f>
        <v>0</v>
      </c>
      <c r="AK22" s="266"/>
      <c r="AL22" s="267"/>
      <c r="AM22" s="268" cm="1">
        <f t="array" aca="1" ref="AM22" ca="1">INDIRECT(ADDRESS(40,25+9*$A21,1,1,AL$10))</f>
        <v>0</v>
      </c>
      <c r="AN22" s="265">
        <f ca="1">SUBTOTAL(109,AN21:AP21)</f>
        <v>0</v>
      </c>
      <c r="AO22" s="266"/>
      <c r="AP22" s="267"/>
      <c r="AQ22" s="268" cm="1">
        <f t="array" aca="1" ref="AQ22" ca="1">INDIRECT(ADDRESS(40,25+9*$A21,1,1,AP$10))</f>
        <v>0</v>
      </c>
      <c r="AR22" s="265">
        <f ca="1">SUBTOTAL(109,AR21:AT21)</f>
        <v>0</v>
      </c>
      <c r="AS22" s="266"/>
      <c r="AT22" s="267"/>
      <c r="AU22" s="268" cm="1">
        <f t="array" aca="1" ref="AU22" ca="1">INDIRECT(ADDRESS(40,25+9*$A21,1,1,AT$10))</f>
        <v>0</v>
      </c>
      <c r="AV22" s="265">
        <f ca="1">SUBTOTAL(109,AV21:AX21)</f>
        <v>0</v>
      </c>
      <c r="AW22" s="266"/>
      <c r="AX22" s="267"/>
      <c r="AY22" s="294" cm="1">
        <f t="array" aca="1" ref="AY22" ca="1">INDIRECT(ADDRESS(40,25+9*$A21,1,1,AX$10))</f>
        <v>0</v>
      </c>
      <c r="AZ22" s="297">
        <f ca="1">SUBTOTAL(109,AZ21:BB21)</f>
        <v>0</v>
      </c>
      <c r="BA22" s="266"/>
      <c r="BB22" s="267"/>
      <c r="BC22" s="268">
        <f ca="1">SUMIF($D$11:$AY$11,BC$11,$D22:$AY22)</f>
        <v>0</v>
      </c>
    </row>
    <row r="23" spans="1:55" ht="15.75" thickTop="1" thickBot="1" x14ac:dyDescent="0.3">
      <c r="B23" s="280"/>
      <c r="C23" s="281" t="s">
        <v>474</v>
      </c>
      <c r="D23" s="282">
        <f ca="1">SUBTOTAL(109,D21:G22)</f>
        <v>0</v>
      </c>
      <c r="E23" s="283"/>
      <c r="F23" s="283"/>
      <c r="G23" s="284"/>
      <c r="H23" s="282">
        <f ca="1">SUBTOTAL(109,H21:K22)</f>
        <v>0</v>
      </c>
      <c r="I23" s="283"/>
      <c r="J23" s="283"/>
      <c r="K23" s="284"/>
      <c r="L23" s="282">
        <f ca="1">SUBTOTAL(109,L21:O22)</f>
        <v>0</v>
      </c>
      <c r="M23" s="283"/>
      <c r="N23" s="283"/>
      <c r="O23" s="284"/>
      <c r="P23" s="282">
        <f ca="1">SUBTOTAL(109,P21:S22)</f>
        <v>0</v>
      </c>
      <c r="Q23" s="283"/>
      <c r="R23" s="283"/>
      <c r="S23" s="284"/>
      <c r="T23" s="282">
        <f ca="1">SUBTOTAL(109,T21:W22)</f>
        <v>0</v>
      </c>
      <c r="U23" s="283"/>
      <c r="V23" s="283"/>
      <c r="W23" s="284"/>
      <c r="X23" s="282">
        <f ca="1">SUBTOTAL(109,X21:AA22)</f>
        <v>0</v>
      </c>
      <c r="Y23" s="283"/>
      <c r="Z23" s="283"/>
      <c r="AA23" s="284"/>
      <c r="AB23" s="282">
        <f ca="1">SUBTOTAL(109,AB21:AE22)</f>
        <v>0</v>
      </c>
      <c r="AC23" s="283"/>
      <c r="AD23" s="283"/>
      <c r="AE23" s="284"/>
      <c r="AF23" s="282">
        <f ca="1">SUBTOTAL(109,AF21:AI22)</f>
        <v>0</v>
      </c>
      <c r="AG23" s="283"/>
      <c r="AH23" s="283"/>
      <c r="AI23" s="284"/>
      <c r="AJ23" s="282">
        <f ca="1">SUBTOTAL(109,AJ21:AM22)</f>
        <v>0</v>
      </c>
      <c r="AK23" s="283"/>
      <c r="AL23" s="283"/>
      <c r="AM23" s="284"/>
      <c r="AN23" s="282">
        <f ca="1">SUBTOTAL(109,AN21:AQ22)</f>
        <v>0</v>
      </c>
      <c r="AO23" s="283"/>
      <c r="AP23" s="283"/>
      <c r="AQ23" s="284"/>
      <c r="AR23" s="282">
        <f ca="1">SUBTOTAL(109,AR21:AU22)</f>
        <v>0</v>
      </c>
      <c r="AS23" s="283"/>
      <c r="AT23" s="283"/>
      <c r="AU23" s="284"/>
      <c r="AV23" s="282">
        <f ca="1">SUBTOTAL(109,AV21:AY22)</f>
        <v>0</v>
      </c>
      <c r="AW23" s="283"/>
      <c r="AX23" s="283"/>
      <c r="AY23" s="283"/>
      <c r="AZ23" s="298">
        <f ca="1">SUBTOTAL(109,AZ21:BC22)</f>
        <v>0</v>
      </c>
      <c r="BA23" s="283"/>
      <c r="BB23" s="283"/>
      <c r="BC23" s="284"/>
    </row>
    <row r="24" spans="1:55" x14ac:dyDescent="0.25">
      <c r="A24" s="45">
        <v>5</v>
      </c>
      <c r="B24" s="275" t="str">
        <f>"部屋別_"&amp;A24&amp;"　名称"</f>
        <v>部屋別_5　名称</v>
      </c>
      <c r="C24" s="276" t="s">
        <v>482</v>
      </c>
      <c r="D24" s="277" cm="1">
        <f t="array" aca="1" ref="D24" ca="1">INDIRECT(ADDRESS(40,21+9*$A24,1,1,F$10))</f>
        <v>0</v>
      </c>
      <c r="E24" s="278" cm="1">
        <f t="array" aca="1" ref="E24" ca="1">INDIRECT(ADDRESS(40,22+9*$A24,1,1,F$10))</f>
        <v>0</v>
      </c>
      <c r="F24" s="278" cm="1">
        <f t="array" aca="1" ref="F24" ca="1">INDIRECT(ADDRESS(40,23+9*$A24,1,1,F$10))</f>
        <v>0</v>
      </c>
      <c r="G24" s="279"/>
      <c r="H24" s="277" cm="1">
        <f t="array" aca="1" ref="H24" ca="1">INDIRECT(ADDRESS(40,21+9*$A24,1,1,J$10))</f>
        <v>0</v>
      </c>
      <c r="I24" s="278" cm="1">
        <f t="array" aca="1" ref="I24" ca="1">INDIRECT(ADDRESS(40,22+9*$A24,1,1,J$10))</f>
        <v>0</v>
      </c>
      <c r="J24" s="278" cm="1">
        <f t="array" aca="1" ref="J24" ca="1">INDIRECT(ADDRESS(40,23+9*$A24,1,1,J$10))</f>
        <v>0</v>
      </c>
      <c r="K24" s="279"/>
      <c r="L24" s="277" cm="1">
        <f t="array" aca="1" ref="L24" ca="1">INDIRECT(ADDRESS(40,21+9*$A24,1,1,N$10))</f>
        <v>0</v>
      </c>
      <c r="M24" s="278" cm="1">
        <f t="array" aca="1" ref="M24" ca="1">INDIRECT(ADDRESS(40,22+9*$A24,1,1,N$10))</f>
        <v>0</v>
      </c>
      <c r="N24" s="278" cm="1">
        <f t="array" aca="1" ref="N24" ca="1">INDIRECT(ADDRESS(40,23+9*$A24,1,1,N$10))</f>
        <v>0</v>
      </c>
      <c r="O24" s="279"/>
      <c r="P24" s="277" cm="1">
        <f t="array" aca="1" ref="P24" ca="1">INDIRECT(ADDRESS(40,21+9*$A24,1,1,R$10))</f>
        <v>0</v>
      </c>
      <c r="Q24" s="278" cm="1">
        <f t="array" aca="1" ref="Q24" ca="1">INDIRECT(ADDRESS(40,22+9*$A24,1,1,R$10))</f>
        <v>0</v>
      </c>
      <c r="R24" s="278" cm="1">
        <f t="array" aca="1" ref="R24" ca="1">INDIRECT(ADDRESS(40,23+9*$A24,1,1,R$10))</f>
        <v>0</v>
      </c>
      <c r="S24" s="279"/>
      <c r="T24" s="277" cm="1">
        <f t="array" aca="1" ref="T24" ca="1">INDIRECT(ADDRESS(40,21+9*$A24,1,1,V$10))</f>
        <v>0</v>
      </c>
      <c r="U24" s="278" cm="1">
        <f t="array" aca="1" ref="U24" ca="1">INDIRECT(ADDRESS(40,22+9*$A24,1,1,V$10))</f>
        <v>0</v>
      </c>
      <c r="V24" s="278" cm="1">
        <f t="array" aca="1" ref="V24" ca="1">INDIRECT(ADDRESS(40,23+9*$A24,1,1,V$10))</f>
        <v>0</v>
      </c>
      <c r="W24" s="279"/>
      <c r="X24" s="277" cm="1">
        <f t="array" aca="1" ref="X24" ca="1">INDIRECT(ADDRESS(40,21+9*$A24,1,1,Z$10))</f>
        <v>0</v>
      </c>
      <c r="Y24" s="278" cm="1">
        <f t="array" aca="1" ref="Y24" ca="1">INDIRECT(ADDRESS(40,22+9*$A24,1,1,Z$10))</f>
        <v>0</v>
      </c>
      <c r="Z24" s="278" cm="1">
        <f t="array" aca="1" ref="Z24" ca="1">INDIRECT(ADDRESS(40,23+9*$A24,1,1,Z$10))</f>
        <v>0</v>
      </c>
      <c r="AA24" s="279"/>
      <c r="AB24" s="277" cm="1">
        <f t="array" aca="1" ref="AB24" ca="1">INDIRECT(ADDRESS(40,21+9*$A24,1,1,AD$10))</f>
        <v>0</v>
      </c>
      <c r="AC24" s="278" cm="1">
        <f t="array" aca="1" ref="AC24" ca="1">INDIRECT(ADDRESS(40,22+9*$A24,1,1,AD$10))</f>
        <v>0</v>
      </c>
      <c r="AD24" s="278" cm="1">
        <f t="array" aca="1" ref="AD24" ca="1">INDIRECT(ADDRESS(40,23+9*$A24,1,1,AD$10))</f>
        <v>0</v>
      </c>
      <c r="AE24" s="279"/>
      <c r="AF24" s="277" cm="1">
        <f t="array" aca="1" ref="AF24" ca="1">INDIRECT(ADDRESS(40,21+9*$A24,1,1,AH$10))</f>
        <v>0</v>
      </c>
      <c r="AG24" s="278" cm="1">
        <f t="array" aca="1" ref="AG24" ca="1">INDIRECT(ADDRESS(40,22+9*$A24,1,1,AH$10))</f>
        <v>0</v>
      </c>
      <c r="AH24" s="278" cm="1">
        <f t="array" aca="1" ref="AH24" ca="1">INDIRECT(ADDRESS(40,23+9*$A24,1,1,AH$10))</f>
        <v>0</v>
      </c>
      <c r="AI24" s="279"/>
      <c r="AJ24" s="277" cm="1">
        <f t="array" aca="1" ref="AJ24" ca="1">INDIRECT(ADDRESS(40,21+9*$A24,1,1,AL$10))</f>
        <v>0</v>
      </c>
      <c r="AK24" s="278" cm="1">
        <f t="array" aca="1" ref="AK24" ca="1">INDIRECT(ADDRESS(40,22+9*$A24,1,1,AL$10))</f>
        <v>0</v>
      </c>
      <c r="AL24" s="278" cm="1">
        <f t="array" aca="1" ref="AL24" ca="1">INDIRECT(ADDRESS(40,23+9*$A24,1,1,AL$10))</f>
        <v>0</v>
      </c>
      <c r="AM24" s="279"/>
      <c r="AN24" s="277" cm="1">
        <f t="array" aca="1" ref="AN24" ca="1">INDIRECT(ADDRESS(40,21+9*$A24,1,1,AP$10))</f>
        <v>0</v>
      </c>
      <c r="AO24" s="278" cm="1">
        <f t="array" aca="1" ref="AO24" ca="1">INDIRECT(ADDRESS(40,22+9*$A24,1,1,AP$10))</f>
        <v>0</v>
      </c>
      <c r="AP24" s="278" cm="1">
        <f t="array" aca="1" ref="AP24" ca="1">INDIRECT(ADDRESS(40,23+9*$A24,1,1,AP$10))</f>
        <v>0</v>
      </c>
      <c r="AQ24" s="279"/>
      <c r="AR24" s="277" cm="1">
        <f t="array" aca="1" ref="AR24" ca="1">INDIRECT(ADDRESS(40,21+9*$A24,1,1,AT$10))</f>
        <v>0</v>
      </c>
      <c r="AS24" s="278" cm="1">
        <f t="array" aca="1" ref="AS24" ca="1">INDIRECT(ADDRESS(40,22+9*$A24,1,1,AT$10))</f>
        <v>0</v>
      </c>
      <c r="AT24" s="278" cm="1">
        <f t="array" aca="1" ref="AT24" ca="1">INDIRECT(ADDRESS(40,23+9*$A24,1,1,AT$10))</f>
        <v>0</v>
      </c>
      <c r="AU24" s="279"/>
      <c r="AV24" s="277" cm="1">
        <f t="array" aca="1" ref="AV24" ca="1">INDIRECT(ADDRESS(40,21+9*$A24,1,1,AX$10))</f>
        <v>0</v>
      </c>
      <c r="AW24" s="278" cm="1">
        <f t="array" aca="1" ref="AW24" ca="1">INDIRECT(ADDRESS(40,22+9*$A24,1,1,AX$10))</f>
        <v>0</v>
      </c>
      <c r="AX24" s="278" cm="1">
        <f t="array" aca="1" ref="AX24" ca="1">INDIRECT(ADDRESS(40,23+9*$A24,1,1,AX$10))</f>
        <v>0</v>
      </c>
      <c r="AY24" s="293"/>
      <c r="AZ24" s="296">
        <f ca="1">SUMIF($D$11:$AY$11,AZ$11,$D24:$AY24)</f>
        <v>0</v>
      </c>
      <c r="BA24" s="278">
        <f t="shared" ref="BA24" ca="1" si="5">SUMIF($D$11:$AY$11,BA$11,$D24:$AY24)</f>
        <v>0</v>
      </c>
      <c r="BB24" s="278">
        <f ca="1">SUMIF($D$11:$AY$11,BB$11,$D24:$AY24)</f>
        <v>0</v>
      </c>
      <c r="BC24" s="279"/>
    </row>
    <row r="25" spans="1:55" ht="15" thickBot="1" x14ac:dyDescent="0.3">
      <c r="B25" s="285"/>
      <c r="C25" s="264" t="s">
        <v>476</v>
      </c>
      <c r="D25" s="265">
        <f ca="1">SUBTOTAL(109,D24:F24)</f>
        <v>0</v>
      </c>
      <c r="E25" s="266"/>
      <c r="F25" s="267"/>
      <c r="G25" s="268" cm="1">
        <f t="array" aca="1" ref="G25" ca="1">INDIRECT(ADDRESS(40,25+9*$A24,1,1,F$10))</f>
        <v>0</v>
      </c>
      <c r="H25" s="265">
        <f ca="1">SUBTOTAL(109,H24:J24)</f>
        <v>0</v>
      </c>
      <c r="I25" s="266"/>
      <c r="J25" s="267"/>
      <c r="K25" s="268" cm="1">
        <f t="array" aca="1" ref="K25" ca="1">INDIRECT(ADDRESS(40,25+9*$A24,1,1,J$10))</f>
        <v>0</v>
      </c>
      <c r="L25" s="265">
        <f ca="1">SUBTOTAL(109,L24:N24)</f>
        <v>0</v>
      </c>
      <c r="M25" s="266"/>
      <c r="N25" s="267"/>
      <c r="O25" s="268" cm="1">
        <f t="array" aca="1" ref="O25" ca="1">INDIRECT(ADDRESS(40,25+9*$A24,1,1,N$10))</f>
        <v>0</v>
      </c>
      <c r="P25" s="265">
        <f ca="1">SUBTOTAL(109,P24:R24)</f>
        <v>0</v>
      </c>
      <c r="Q25" s="266"/>
      <c r="R25" s="267"/>
      <c r="S25" s="268" cm="1">
        <f t="array" aca="1" ref="S25" ca="1">INDIRECT(ADDRESS(40,25+9*$A24,1,1,R$10))</f>
        <v>0</v>
      </c>
      <c r="T25" s="265">
        <f ca="1">SUBTOTAL(109,T24:V24)</f>
        <v>0</v>
      </c>
      <c r="U25" s="266"/>
      <c r="V25" s="267"/>
      <c r="W25" s="268" cm="1">
        <f t="array" aca="1" ref="W25" ca="1">INDIRECT(ADDRESS(40,25+9*$A24,1,1,V$10))</f>
        <v>0</v>
      </c>
      <c r="X25" s="265">
        <f ca="1">SUBTOTAL(109,X24:Z24)</f>
        <v>0</v>
      </c>
      <c r="Y25" s="266"/>
      <c r="Z25" s="267"/>
      <c r="AA25" s="268" cm="1">
        <f t="array" aca="1" ref="AA25" ca="1">INDIRECT(ADDRESS(40,25+9*$A24,1,1,Z$10))</f>
        <v>0</v>
      </c>
      <c r="AB25" s="265">
        <f ca="1">SUBTOTAL(109,AB24:AD24)</f>
        <v>0</v>
      </c>
      <c r="AC25" s="266"/>
      <c r="AD25" s="267"/>
      <c r="AE25" s="268" cm="1">
        <f t="array" aca="1" ref="AE25" ca="1">INDIRECT(ADDRESS(40,25+9*$A24,1,1,AD$10))</f>
        <v>0</v>
      </c>
      <c r="AF25" s="265">
        <f ca="1">SUBTOTAL(109,AF24:AH24)</f>
        <v>0</v>
      </c>
      <c r="AG25" s="266"/>
      <c r="AH25" s="267"/>
      <c r="AI25" s="268" cm="1">
        <f t="array" aca="1" ref="AI25" ca="1">INDIRECT(ADDRESS(40,25+9*$A24,1,1,AH$10))</f>
        <v>0</v>
      </c>
      <c r="AJ25" s="265">
        <f ca="1">SUBTOTAL(109,AJ24:AL24)</f>
        <v>0</v>
      </c>
      <c r="AK25" s="266"/>
      <c r="AL25" s="267"/>
      <c r="AM25" s="268" cm="1">
        <f t="array" aca="1" ref="AM25" ca="1">INDIRECT(ADDRESS(40,25+9*$A24,1,1,AL$10))</f>
        <v>0</v>
      </c>
      <c r="AN25" s="265">
        <f ca="1">SUBTOTAL(109,AN24:AP24)</f>
        <v>0</v>
      </c>
      <c r="AO25" s="266"/>
      <c r="AP25" s="267"/>
      <c r="AQ25" s="268" cm="1">
        <f t="array" aca="1" ref="AQ25" ca="1">INDIRECT(ADDRESS(40,25+9*$A24,1,1,AP$10))</f>
        <v>0</v>
      </c>
      <c r="AR25" s="265">
        <f ca="1">SUBTOTAL(109,AR24:AT24)</f>
        <v>0</v>
      </c>
      <c r="AS25" s="266"/>
      <c r="AT25" s="267"/>
      <c r="AU25" s="268" cm="1">
        <f t="array" aca="1" ref="AU25" ca="1">INDIRECT(ADDRESS(40,25+9*$A24,1,1,AT$10))</f>
        <v>0</v>
      </c>
      <c r="AV25" s="265">
        <f ca="1">SUBTOTAL(109,AV24:AX24)</f>
        <v>0</v>
      </c>
      <c r="AW25" s="266"/>
      <c r="AX25" s="267"/>
      <c r="AY25" s="294" cm="1">
        <f t="array" aca="1" ref="AY25" ca="1">INDIRECT(ADDRESS(40,25+9*$A24,1,1,AX$10))</f>
        <v>0</v>
      </c>
      <c r="AZ25" s="297">
        <f ca="1">SUBTOTAL(109,AZ24:BB24)</f>
        <v>0</v>
      </c>
      <c r="BA25" s="266"/>
      <c r="BB25" s="267"/>
      <c r="BC25" s="268">
        <f ca="1">SUMIF($D$11:$AY$11,BC$11,$D25:$AY25)</f>
        <v>0</v>
      </c>
    </row>
    <row r="26" spans="1:55" ht="15.75" thickTop="1" thickBot="1" x14ac:dyDescent="0.3">
      <c r="B26" s="280"/>
      <c r="C26" s="281" t="s">
        <v>474</v>
      </c>
      <c r="D26" s="282">
        <f ca="1">SUBTOTAL(109,D24:G25)</f>
        <v>0</v>
      </c>
      <c r="E26" s="283"/>
      <c r="F26" s="283"/>
      <c r="G26" s="284"/>
      <c r="H26" s="282">
        <f ca="1">SUBTOTAL(109,H24:K25)</f>
        <v>0</v>
      </c>
      <c r="I26" s="283"/>
      <c r="J26" s="283"/>
      <c r="K26" s="284"/>
      <c r="L26" s="282">
        <f ca="1">SUBTOTAL(109,L24:O25)</f>
        <v>0</v>
      </c>
      <c r="M26" s="283"/>
      <c r="N26" s="283"/>
      <c r="O26" s="284"/>
      <c r="P26" s="282">
        <f ca="1">SUBTOTAL(109,P24:S25)</f>
        <v>0</v>
      </c>
      <c r="Q26" s="283"/>
      <c r="R26" s="283"/>
      <c r="S26" s="284"/>
      <c r="T26" s="282">
        <f ca="1">SUBTOTAL(109,T24:W25)</f>
        <v>0</v>
      </c>
      <c r="U26" s="283"/>
      <c r="V26" s="283"/>
      <c r="W26" s="284"/>
      <c r="X26" s="282">
        <f ca="1">SUBTOTAL(109,X24:AA25)</f>
        <v>0</v>
      </c>
      <c r="Y26" s="283"/>
      <c r="Z26" s="283"/>
      <c r="AA26" s="284"/>
      <c r="AB26" s="282">
        <f ca="1">SUBTOTAL(109,AB24:AE25)</f>
        <v>0</v>
      </c>
      <c r="AC26" s="283"/>
      <c r="AD26" s="283"/>
      <c r="AE26" s="284"/>
      <c r="AF26" s="282">
        <f ca="1">SUBTOTAL(109,AF24:AI25)</f>
        <v>0</v>
      </c>
      <c r="AG26" s="283"/>
      <c r="AH26" s="283"/>
      <c r="AI26" s="284"/>
      <c r="AJ26" s="282">
        <f ca="1">SUBTOTAL(109,AJ24:AM25)</f>
        <v>0</v>
      </c>
      <c r="AK26" s="283"/>
      <c r="AL26" s="283"/>
      <c r="AM26" s="284"/>
      <c r="AN26" s="282">
        <f ca="1">SUBTOTAL(109,AN24:AQ25)</f>
        <v>0</v>
      </c>
      <c r="AO26" s="283"/>
      <c r="AP26" s="283"/>
      <c r="AQ26" s="284"/>
      <c r="AR26" s="282">
        <f ca="1">SUBTOTAL(109,AR24:AU25)</f>
        <v>0</v>
      </c>
      <c r="AS26" s="283"/>
      <c r="AT26" s="283"/>
      <c r="AU26" s="284"/>
      <c r="AV26" s="282">
        <f ca="1">SUBTOTAL(109,AV24:AY25)</f>
        <v>0</v>
      </c>
      <c r="AW26" s="283"/>
      <c r="AX26" s="283"/>
      <c r="AY26" s="283"/>
      <c r="AZ26" s="298">
        <f ca="1">SUBTOTAL(109,AZ24:BC25)</f>
        <v>0</v>
      </c>
      <c r="BA26" s="283"/>
      <c r="BB26" s="283"/>
      <c r="BC26" s="284"/>
    </row>
    <row r="27" spans="1:55" x14ac:dyDescent="0.25">
      <c r="A27" s="45">
        <v>6</v>
      </c>
      <c r="B27" s="275" t="str">
        <f>"部屋別_"&amp;A27&amp;"　名称"</f>
        <v>部屋別_6　名称</v>
      </c>
      <c r="C27" s="276" t="s">
        <v>482</v>
      </c>
      <c r="D27" s="277" cm="1">
        <f t="array" aca="1" ref="D27" ca="1">INDIRECT(ADDRESS(40,21+9*$A27,1,1,F$10))</f>
        <v>0</v>
      </c>
      <c r="E27" s="278" cm="1">
        <f t="array" aca="1" ref="E27" ca="1">INDIRECT(ADDRESS(40,22+9*$A27,1,1,F$10))</f>
        <v>0</v>
      </c>
      <c r="F27" s="278" cm="1">
        <f t="array" aca="1" ref="F27" ca="1">INDIRECT(ADDRESS(40,23+9*$A27,1,1,F$10))</f>
        <v>0</v>
      </c>
      <c r="G27" s="279"/>
      <c r="H27" s="277" cm="1">
        <f t="array" aca="1" ref="H27" ca="1">INDIRECT(ADDRESS(40,21+9*$A27,1,1,J$10))</f>
        <v>0</v>
      </c>
      <c r="I27" s="278" cm="1">
        <f t="array" aca="1" ref="I27" ca="1">INDIRECT(ADDRESS(40,22+9*$A27,1,1,J$10))</f>
        <v>0</v>
      </c>
      <c r="J27" s="278" cm="1">
        <f t="array" aca="1" ref="J27" ca="1">INDIRECT(ADDRESS(40,23+9*$A27,1,1,J$10))</f>
        <v>0</v>
      </c>
      <c r="K27" s="279"/>
      <c r="L27" s="277" cm="1">
        <f t="array" aca="1" ref="L27" ca="1">INDIRECT(ADDRESS(40,21+9*$A27,1,1,N$10))</f>
        <v>0</v>
      </c>
      <c r="M27" s="278" cm="1">
        <f t="array" aca="1" ref="M27" ca="1">INDIRECT(ADDRESS(40,22+9*$A27,1,1,N$10))</f>
        <v>0</v>
      </c>
      <c r="N27" s="278" cm="1">
        <f t="array" aca="1" ref="N27" ca="1">INDIRECT(ADDRESS(40,23+9*$A27,1,1,N$10))</f>
        <v>0</v>
      </c>
      <c r="O27" s="279"/>
      <c r="P27" s="277" cm="1">
        <f t="array" aca="1" ref="P27" ca="1">INDIRECT(ADDRESS(40,21+9*$A27,1,1,R$10))</f>
        <v>0</v>
      </c>
      <c r="Q27" s="278" cm="1">
        <f t="array" aca="1" ref="Q27" ca="1">INDIRECT(ADDRESS(40,22+9*$A27,1,1,R$10))</f>
        <v>0</v>
      </c>
      <c r="R27" s="278" cm="1">
        <f t="array" aca="1" ref="R27" ca="1">INDIRECT(ADDRESS(40,23+9*$A27,1,1,R$10))</f>
        <v>0</v>
      </c>
      <c r="S27" s="279"/>
      <c r="T27" s="277" cm="1">
        <f t="array" aca="1" ref="T27" ca="1">INDIRECT(ADDRESS(40,21+9*$A27,1,1,V$10))</f>
        <v>0</v>
      </c>
      <c r="U27" s="278" cm="1">
        <f t="array" aca="1" ref="U27" ca="1">INDIRECT(ADDRESS(40,22+9*$A27,1,1,V$10))</f>
        <v>0</v>
      </c>
      <c r="V27" s="278" cm="1">
        <f t="array" aca="1" ref="V27" ca="1">INDIRECT(ADDRESS(40,23+9*$A27,1,1,V$10))</f>
        <v>0</v>
      </c>
      <c r="W27" s="279"/>
      <c r="X27" s="277" cm="1">
        <f t="array" aca="1" ref="X27" ca="1">INDIRECT(ADDRESS(40,21+9*$A27,1,1,Z$10))</f>
        <v>0</v>
      </c>
      <c r="Y27" s="278" cm="1">
        <f t="array" aca="1" ref="Y27" ca="1">INDIRECT(ADDRESS(40,22+9*$A27,1,1,Z$10))</f>
        <v>0</v>
      </c>
      <c r="Z27" s="278" cm="1">
        <f t="array" aca="1" ref="Z27" ca="1">INDIRECT(ADDRESS(40,23+9*$A27,1,1,Z$10))</f>
        <v>0</v>
      </c>
      <c r="AA27" s="279"/>
      <c r="AB27" s="277" cm="1">
        <f t="array" aca="1" ref="AB27" ca="1">INDIRECT(ADDRESS(40,21+9*$A27,1,1,AD$10))</f>
        <v>0</v>
      </c>
      <c r="AC27" s="278" cm="1">
        <f t="array" aca="1" ref="AC27" ca="1">INDIRECT(ADDRESS(40,22+9*$A27,1,1,AD$10))</f>
        <v>0</v>
      </c>
      <c r="AD27" s="278" cm="1">
        <f t="array" aca="1" ref="AD27" ca="1">INDIRECT(ADDRESS(40,23+9*$A27,1,1,AD$10))</f>
        <v>0</v>
      </c>
      <c r="AE27" s="279"/>
      <c r="AF27" s="277" cm="1">
        <f t="array" aca="1" ref="AF27" ca="1">INDIRECT(ADDRESS(40,21+9*$A27,1,1,AH$10))</f>
        <v>0</v>
      </c>
      <c r="AG27" s="278" cm="1">
        <f t="array" aca="1" ref="AG27" ca="1">INDIRECT(ADDRESS(40,22+9*$A27,1,1,AH$10))</f>
        <v>0</v>
      </c>
      <c r="AH27" s="278" cm="1">
        <f t="array" aca="1" ref="AH27" ca="1">INDIRECT(ADDRESS(40,23+9*$A27,1,1,AH$10))</f>
        <v>0</v>
      </c>
      <c r="AI27" s="279"/>
      <c r="AJ27" s="277" cm="1">
        <f t="array" aca="1" ref="AJ27" ca="1">INDIRECT(ADDRESS(40,21+9*$A27,1,1,AL$10))</f>
        <v>0</v>
      </c>
      <c r="AK27" s="278" cm="1">
        <f t="array" aca="1" ref="AK27" ca="1">INDIRECT(ADDRESS(40,22+9*$A27,1,1,AL$10))</f>
        <v>0</v>
      </c>
      <c r="AL27" s="278" cm="1">
        <f t="array" aca="1" ref="AL27" ca="1">INDIRECT(ADDRESS(40,23+9*$A27,1,1,AL$10))</f>
        <v>0</v>
      </c>
      <c r="AM27" s="279"/>
      <c r="AN27" s="277" cm="1">
        <f t="array" aca="1" ref="AN27" ca="1">INDIRECT(ADDRESS(40,21+9*$A27,1,1,AP$10))</f>
        <v>0</v>
      </c>
      <c r="AO27" s="278" cm="1">
        <f t="array" aca="1" ref="AO27" ca="1">INDIRECT(ADDRESS(40,22+9*$A27,1,1,AP$10))</f>
        <v>0</v>
      </c>
      <c r="AP27" s="278" cm="1">
        <f t="array" aca="1" ref="AP27" ca="1">INDIRECT(ADDRESS(40,23+9*$A27,1,1,AP$10))</f>
        <v>0</v>
      </c>
      <c r="AQ27" s="279"/>
      <c r="AR27" s="277" cm="1">
        <f t="array" aca="1" ref="AR27" ca="1">INDIRECT(ADDRESS(40,21+9*$A27,1,1,AT$10))</f>
        <v>0</v>
      </c>
      <c r="AS27" s="278" cm="1">
        <f t="array" aca="1" ref="AS27" ca="1">INDIRECT(ADDRESS(40,22+9*$A27,1,1,AT$10))</f>
        <v>0</v>
      </c>
      <c r="AT27" s="278" cm="1">
        <f t="array" aca="1" ref="AT27" ca="1">INDIRECT(ADDRESS(40,23+9*$A27,1,1,AT$10))</f>
        <v>0</v>
      </c>
      <c r="AU27" s="279"/>
      <c r="AV27" s="277" cm="1">
        <f t="array" aca="1" ref="AV27" ca="1">INDIRECT(ADDRESS(40,21+9*$A27,1,1,AX$10))</f>
        <v>0</v>
      </c>
      <c r="AW27" s="278" cm="1">
        <f t="array" aca="1" ref="AW27" ca="1">INDIRECT(ADDRESS(40,22+9*$A27,1,1,AX$10))</f>
        <v>0</v>
      </c>
      <c r="AX27" s="278" cm="1">
        <f t="array" aca="1" ref="AX27" ca="1">INDIRECT(ADDRESS(40,23+9*$A27,1,1,AX$10))</f>
        <v>0</v>
      </c>
      <c r="AY27" s="293"/>
      <c r="AZ27" s="296">
        <f ca="1">SUMIF($D$11:$AY$11,AZ$11,$D27:$AY27)</f>
        <v>0</v>
      </c>
      <c r="BA27" s="278">
        <f t="shared" ref="BA27" ca="1" si="6">SUMIF($D$11:$AY$11,BA$11,$D27:$AY27)</f>
        <v>0</v>
      </c>
      <c r="BB27" s="278">
        <f ca="1">SUMIF($D$11:$AY$11,BB$11,$D27:$AY27)</f>
        <v>0</v>
      </c>
      <c r="BC27" s="279"/>
    </row>
    <row r="28" spans="1:55" ht="15" thickBot="1" x14ac:dyDescent="0.3">
      <c r="B28" s="285"/>
      <c r="C28" s="264" t="s">
        <v>476</v>
      </c>
      <c r="D28" s="265">
        <f ca="1">SUBTOTAL(109,D27:F27)</f>
        <v>0</v>
      </c>
      <c r="E28" s="266"/>
      <c r="F28" s="267"/>
      <c r="G28" s="268" cm="1">
        <f t="array" aca="1" ref="G28" ca="1">INDIRECT(ADDRESS(40,25+9*$A27,1,1,F$10))</f>
        <v>0</v>
      </c>
      <c r="H28" s="265">
        <f ca="1">SUBTOTAL(109,H27:J27)</f>
        <v>0</v>
      </c>
      <c r="I28" s="266"/>
      <c r="J28" s="267"/>
      <c r="K28" s="268" cm="1">
        <f t="array" aca="1" ref="K28" ca="1">INDIRECT(ADDRESS(40,25+9*$A27,1,1,J$10))</f>
        <v>0</v>
      </c>
      <c r="L28" s="265">
        <f ca="1">SUBTOTAL(109,L27:N27)</f>
        <v>0</v>
      </c>
      <c r="M28" s="266"/>
      <c r="N28" s="267"/>
      <c r="O28" s="268" cm="1">
        <f t="array" aca="1" ref="O28" ca="1">INDIRECT(ADDRESS(40,25+9*$A27,1,1,N$10))</f>
        <v>0</v>
      </c>
      <c r="P28" s="265">
        <f ca="1">SUBTOTAL(109,P27:R27)</f>
        <v>0</v>
      </c>
      <c r="Q28" s="266"/>
      <c r="R28" s="267"/>
      <c r="S28" s="268" cm="1">
        <f t="array" aca="1" ref="S28" ca="1">INDIRECT(ADDRESS(40,25+9*$A27,1,1,R$10))</f>
        <v>0</v>
      </c>
      <c r="T28" s="265">
        <f ca="1">SUBTOTAL(109,T27:V27)</f>
        <v>0</v>
      </c>
      <c r="U28" s="266"/>
      <c r="V28" s="267"/>
      <c r="W28" s="268" cm="1">
        <f t="array" aca="1" ref="W28" ca="1">INDIRECT(ADDRESS(40,25+9*$A27,1,1,V$10))</f>
        <v>0</v>
      </c>
      <c r="X28" s="265">
        <f ca="1">SUBTOTAL(109,X27:Z27)</f>
        <v>0</v>
      </c>
      <c r="Y28" s="266"/>
      <c r="Z28" s="267"/>
      <c r="AA28" s="268" cm="1">
        <f t="array" aca="1" ref="AA28" ca="1">INDIRECT(ADDRESS(40,25+9*$A27,1,1,Z$10))</f>
        <v>0</v>
      </c>
      <c r="AB28" s="265">
        <f ca="1">SUBTOTAL(109,AB27:AD27)</f>
        <v>0</v>
      </c>
      <c r="AC28" s="266"/>
      <c r="AD28" s="267"/>
      <c r="AE28" s="268" cm="1">
        <f t="array" aca="1" ref="AE28" ca="1">INDIRECT(ADDRESS(40,25+9*$A27,1,1,AD$10))</f>
        <v>0</v>
      </c>
      <c r="AF28" s="265">
        <f ca="1">SUBTOTAL(109,AF27:AH27)</f>
        <v>0</v>
      </c>
      <c r="AG28" s="266"/>
      <c r="AH28" s="267"/>
      <c r="AI28" s="268" cm="1">
        <f t="array" aca="1" ref="AI28" ca="1">INDIRECT(ADDRESS(40,25+9*$A27,1,1,AH$10))</f>
        <v>0</v>
      </c>
      <c r="AJ28" s="265">
        <f ca="1">SUBTOTAL(109,AJ27:AL27)</f>
        <v>0</v>
      </c>
      <c r="AK28" s="266"/>
      <c r="AL28" s="267"/>
      <c r="AM28" s="268" cm="1">
        <f t="array" aca="1" ref="AM28" ca="1">INDIRECT(ADDRESS(40,25+9*$A27,1,1,AL$10))</f>
        <v>0</v>
      </c>
      <c r="AN28" s="265">
        <f ca="1">SUBTOTAL(109,AN27:AP27)</f>
        <v>0</v>
      </c>
      <c r="AO28" s="266"/>
      <c r="AP28" s="267"/>
      <c r="AQ28" s="268" cm="1">
        <f t="array" aca="1" ref="AQ28" ca="1">INDIRECT(ADDRESS(40,25+9*$A27,1,1,AP$10))</f>
        <v>0</v>
      </c>
      <c r="AR28" s="265">
        <f ca="1">SUBTOTAL(109,AR27:AT27)</f>
        <v>0</v>
      </c>
      <c r="AS28" s="266"/>
      <c r="AT28" s="267"/>
      <c r="AU28" s="268" cm="1">
        <f t="array" aca="1" ref="AU28" ca="1">INDIRECT(ADDRESS(40,25+9*$A27,1,1,AT$10))</f>
        <v>0</v>
      </c>
      <c r="AV28" s="265">
        <f ca="1">SUBTOTAL(109,AV27:AX27)</f>
        <v>0</v>
      </c>
      <c r="AW28" s="266"/>
      <c r="AX28" s="267"/>
      <c r="AY28" s="294" cm="1">
        <f t="array" aca="1" ref="AY28" ca="1">INDIRECT(ADDRESS(40,25+9*$A27,1,1,AX$10))</f>
        <v>0</v>
      </c>
      <c r="AZ28" s="297">
        <f ca="1">SUBTOTAL(109,AZ27:BB27)</f>
        <v>0</v>
      </c>
      <c r="BA28" s="266"/>
      <c r="BB28" s="267"/>
      <c r="BC28" s="268">
        <f ca="1">SUMIF($D$11:$AY$11,BC$11,$D28:$AY28)</f>
        <v>0</v>
      </c>
    </row>
    <row r="29" spans="1:55" ht="15.75" thickTop="1" thickBot="1" x14ac:dyDescent="0.3">
      <c r="B29" s="280"/>
      <c r="C29" s="281" t="s">
        <v>474</v>
      </c>
      <c r="D29" s="282">
        <f ca="1">SUBTOTAL(109,D27:G28)</f>
        <v>0</v>
      </c>
      <c r="E29" s="283"/>
      <c r="F29" s="283"/>
      <c r="G29" s="284"/>
      <c r="H29" s="282">
        <f ca="1">SUBTOTAL(109,H27:K28)</f>
        <v>0</v>
      </c>
      <c r="I29" s="283"/>
      <c r="J29" s="283"/>
      <c r="K29" s="284"/>
      <c r="L29" s="282">
        <f ca="1">SUBTOTAL(109,L27:O28)</f>
        <v>0</v>
      </c>
      <c r="M29" s="283"/>
      <c r="N29" s="283"/>
      <c r="O29" s="284"/>
      <c r="P29" s="282">
        <f ca="1">SUBTOTAL(109,P27:S28)</f>
        <v>0</v>
      </c>
      <c r="Q29" s="283"/>
      <c r="R29" s="283"/>
      <c r="S29" s="284"/>
      <c r="T29" s="282">
        <f ca="1">SUBTOTAL(109,T27:W28)</f>
        <v>0</v>
      </c>
      <c r="U29" s="283"/>
      <c r="V29" s="283"/>
      <c r="W29" s="284"/>
      <c r="X29" s="282">
        <f ca="1">SUBTOTAL(109,X27:AA28)</f>
        <v>0</v>
      </c>
      <c r="Y29" s="283"/>
      <c r="Z29" s="283"/>
      <c r="AA29" s="284"/>
      <c r="AB29" s="282">
        <f ca="1">SUBTOTAL(109,AB27:AE28)</f>
        <v>0</v>
      </c>
      <c r="AC29" s="283"/>
      <c r="AD29" s="283"/>
      <c r="AE29" s="284"/>
      <c r="AF29" s="282">
        <f ca="1">SUBTOTAL(109,AF27:AI28)</f>
        <v>0</v>
      </c>
      <c r="AG29" s="283"/>
      <c r="AH29" s="283"/>
      <c r="AI29" s="284"/>
      <c r="AJ29" s="282">
        <f ca="1">SUBTOTAL(109,AJ27:AM28)</f>
        <v>0</v>
      </c>
      <c r="AK29" s="283"/>
      <c r="AL29" s="283"/>
      <c r="AM29" s="284"/>
      <c r="AN29" s="282">
        <f ca="1">SUBTOTAL(109,AN27:AQ28)</f>
        <v>0</v>
      </c>
      <c r="AO29" s="283"/>
      <c r="AP29" s="283"/>
      <c r="AQ29" s="284"/>
      <c r="AR29" s="282">
        <f ca="1">SUBTOTAL(109,AR27:AU28)</f>
        <v>0</v>
      </c>
      <c r="AS29" s="283"/>
      <c r="AT29" s="283"/>
      <c r="AU29" s="284"/>
      <c r="AV29" s="282">
        <f ca="1">SUBTOTAL(109,AV27:AY28)</f>
        <v>0</v>
      </c>
      <c r="AW29" s="283"/>
      <c r="AX29" s="283"/>
      <c r="AY29" s="283"/>
      <c r="AZ29" s="298">
        <f ca="1">SUBTOTAL(109,AZ27:BC28)</f>
        <v>0</v>
      </c>
      <c r="BA29" s="283"/>
      <c r="BB29" s="283"/>
      <c r="BC29" s="284"/>
    </row>
    <row r="30" spans="1:55" x14ac:dyDescent="0.25">
      <c r="A30" s="45">
        <v>7</v>
      </c>
      <c r="B30" s="275" t="str">
        <f>"部屋別_"&amp;A30&amp;"　名称"</f>
        <v>部屋別_7　名称</v>
      </c>
      <c r="C30" s="276" t="s">
        <v>482</v>
      </c>
      <c r="D30" s="277" cm="1">
        <f t="array" aca="1" ref="D30" ca="1">INDIRECT(ADDRESS(40,21+9*$A30,1,1,F$10))</f>
        <v>0</v>
      </c>
      <c r="E30" s="278" cm="1">
        <f t="array" aca="1" ref="E30" ca="1">INDIRECT(ADDRESS(40,22+9*$A30,1,1,F$10))</f>
        <v>0</v>
      </c>
      <c r="F30" s="278" cm="1">
        <f t="array" aca="1" ref="F30" ca="1">INDIRECT(ADDRESS(40,23+9*$A30,1,1,F$10))</f>
        <v>0</v>
      </c>
      <c r="G30" s="279"/>
      <c r="H30" s="277" cm="1">
        <f t="array" aca="1" ref="H30" ca="1">INDIRECT(ADDRESS(40,21+9*$A30,1,1,J$10))</f>
        <v>0</v>
      </c>
      <c r="I30" s="278" cm="1">
        <f t="array" aca="1" ref="I30" ca="1">INDIRECT(ADDRESS(40,22+9*$A30,1,1,J$10))</f>
        <v>0</v>
      </c>
      <c r="J30" s="278" cm="1">
        <f t="array" aca="1" ref="J30" ca="1">INDIRECT(ADDRESS(40,23+9*$A30,1,1,J$10))</f>
        <v>0</v>
      </c>
      <c r="K30" s="279"/>
      <c r="L30" s="277" cm="1">
        <f t="array" aca="1" ref="L30" ca="1">INDIRECT(ADDRESS(40,21+9*$A30,1,1,N$10))</f>
        <v>0</v>
      </c>
      <c r="M30" s="278" cm="1">
        <f t="array" aca="1" ref="M30" ca="1">INDIRECT(ADDRESS(40,22+9*$A30,1,1,N$10))</f>
        <v>0</v>
      </c>
      <c r="N30" s="278" cm="1">
        <f t="array" aca="1" ref="N30" ca="1">INDIRECT(ADDRESS(40,23+9*$A30,1,1,N$10))</f>
        <v>0</v>
      </c>
      <c r="O30" s="279"/>
      <c r="P30" s="277" cm="1">
        <f t="array" aca="1" ref="P30" ca="1">INDIRECT(ADDRESS(40,21+9*$A30,1,1,R$10))</f>
        <v>0</v>
      </c>
      <c r="Q30" s="278" cm="1">
        <f t="array" aca="1" ref="Q30" ca="1">INDIRECT(ADDRESS(40,22+9*$A30,1,1,R$10))</f>
        <v>0</v>
      </c>
      <c r="R30" s="278" cm="1">
        <f t="array" aca="1" ref="R30" ca="1">INDIRECT(ADDRESS(40,23+9*$A30,1,1,R$10))</f>
        <v>0</v>
      </c>
      <c r="S30" s="279"/>
      <c r="T30" s="277" cm="1">
        <f t="array" aca="1" ref="T30" ca="1">INDIRECT(ADDRESS(40,21+9*$A30,1,1,V$10))</f>
        <v>0</v>
      </c>
      <c r="U30" s="278" cm="1">
        <f t="array" aca="1" ref="U30" ca="1">INDIRECT(ADDRESS(40,22+9*$A30,1,1,V$10))</f>
        <v>0</v>
      </c>
      <c r="V30" s="278" cm="1">
        <f t="array" aca="1" ref="V30" ca="1">INDIRECT(ADDRESS(40,23+9*$A30,1,1,V$10))</f>
        <v>0</v>
      </c>
      <c r="W30" s="279"/>
      <c r="X30" s="277" cm="1">
        <f t="array" aca="1" ref="X30" ca="1">INDIRECT(ADDRESS(40,21+9*$A30,1,1,Z$10))</f>
        <v>0</v>
      </c>
      <c r="Y30" s="278" cm="1">
        <f t="array" aca="1" ref="Y30" ca="1">INDIRECT(ADDRESS(40,22+9*$A30,1,1,Z$10))</f>
        <v>0</v>
      </c>
      <c r="Z30" s="278" cm="1">
        <f t="array" aca="1" ref="Z30" ca="1">INDIRECT(ADDRESS(40,23+9*$A30,1,1,Z$10))</f>
        <v>0</v>
      </c>
      <c r="AA30" s="279"/>
      <c r="AB30" s="277" cm="1">
        <f t="array" aca="1" ref="AB30" ca="1">INDIRECT(ADDRESS(40,21+9*$A30,1,1,AD$10))</f>
        <v>0</v>
      </c>
      <c r="AC30" s="278" cm="1">
        <f t="array" aca="1" ref="AC30" ca="1">INDIRECT(ADDRESS(40,22+9*$A30,1,1,AD$10))</f>
        <v>0</v>
      </c>
      <c r="AD30" s="278" cm="1">
        <f t="array" aca="1" ref="AD30" ca="1">INDIRECT(ADDRESS(40,23+9*$A30,1,1,AD$10))</f>
        <v>0</v>
      </c>
      <c r="AE30" s="279"/>
      <c r="AF30" s="277" cm="1">
        <f t="array" aca="1" ref="AF30" ca="1">INDIRECT(ADDRESS(40,21+9*$A30,1,1,AH$10))</f>
        <v>0</v>
      </c>
      <c r="AG30" s="278" cm="1">
        <f t="array" aca="1" ref="AG30" ca="1">INDIRECT(ADDRESS(40,22+9*$A30,1,1,AH$10))</f>
        <v>0</v>
      </c>
      <c r="AH30" s="278" cm="1">
        <f t="array" aca="1" ref="AH30" ca="1">INDIRECT(ADDRESS(40,23+9*$A30,1,1,AH$10))</f>
        <v>0</v>
      </c>
      <c r="AI30" s="279"/>
      <c r="AJ30" s="277" cm="1">
        <f t="array" aca="1" ref="AJ30" ca="1">INDIRECT(ADDRESS(40,21+9*$A30,1,1,AL$10))</f>
        <v>0</v>
      </c>
      <c r="AK30" s="278" cm="1">
        <f t="array" aca="1" ref="AK30" ca="1">INDIRECT(ADDRESS(40,22+9*$A30,1,1,AL$10))</f>
        <v>0</v>
      </c>
      <c r="AL30" s="278" cm="1">
        <f t="array" aca="1" ref="AL30" ca="1">INDIRECT(ADDRESS(40,23+9*$A30,1,1,AL$10))</f>
        <v>0</v>
      </c>
      <c r="AM30" s="279"/>
      <c r="AN30" s="277" cm="1">
        <f t="array" aca="1" ref="AN30" ca="1">INDIRECT(ADDRESS(40,21+9*$A30,1,1,AP$10))</f>
        <v>0</v>
      </c>
      <c r="AO30" s="278" cm="1">
        <f t="array" aca="1" ref="AO30" ca="1">INDIRECT(ADDRESS(40,22+9*$A30,1,1,AP$10))</f>
        <v>0</v>
      </c>
      <c r="AP30" s="278" cm="1">
        <f t="array" aca="1" ref="AP30" ca="1">INDIRECT(ADDRESS(40,23+9*$A30,1,1,AP$10))</f>
        <v>0</v>
      </c>
      <c r="AQ30" s="279"/>
      <c r="AR30" s="277" cm="1">
        <f t="array" aca="1" ref="AR30" ca="1">INDIRECT(ADDRESS(40,21+9*$A30,1,1,AT$10))</f>
        <v>0</v>
      </c>
      <c r="AS30" s="278" cm="1">
        <f t="array" aca="1" ref="AS30" ca="1">INDIRECT(ADDRESS(40,22+9*$A30,1,1,AT$10))</f>
        <v>0</v>
      </c>
      <c r="AT30" s="278" cm="1">
        <f t="array" aca="1" ref="AT30" ca="1">INDIRECT(ADDRESS(40,23+9*$A30,1,1,AT$10))</f>
        <v>0</v>
      </c>
      <c r="AU30" s="279"/>
      <c r="AV30" s="277" cm="1">
        <f t="array" aca="1" ref="AV30" ca="1">INDIRECT(ADDRESS(40,21+9*$A30,1,1,AX$10))</f>
        <v>0</v>
      </c>
      <c r="AW30" s="278" cm="1">
        <f t="array" aca="1" ref="AW30" ca="1">INDIRECT(ADDRESS(40,22+9*$A30,1,1,AX$10))</f>
        <v>0</v>
      </c>
      <c r="AX30" s="278" cm="1">
        <f t="array" aca="1" ref="AX30" ca="1">INDIRECT(ADDRESS(40,23+9*$A30,1,1,AX$10))</f>
        <v>0</v>
      </c>
      <c r="AY30" s="293"/>
      <c r="AZ30" s="296">
        <f ca="1">SUMIF($D$11:$AY$11,AZ$11,$D30:$AY30)</f>
        <v>0</v>
      </c>
      <c r="BA30" s="278">
        <f t="shared" ref="BA30" ca="1" si="7">SUMIF($D$11:$AY$11,BA$11,$D30:$AY30)</f>
        <v>0</v>
      </c>
      <c r="BB30" s="278">
        <f ca="1">SUMIF($D$11:$AY$11,BB$11,$D30:$AY30)</f>
        <v>0</v>
      </c>
      <c r="BC30" s="279"/>
    </row>
    <row r="31" spans="1:55" ht="15" thickBot="1" x14ac:dyDescent="0.3">
      <c r="B31" s="285"/>
      <c r="C31" s="264" t="s">
        <v>476</v>
      </c>
      <c r="D31" s="265">
        <f ca="1">SUBTOTAL(109,D30:F30)</f>
        <v>0</v>
      </c>
      <c r="E31" s="266"/>
      <c r="F31" s="267"/>
      <c r="G31" s="268" cm="1">
        <f t="array" aca="1" ref="G31" ca="1">INDIRECT(ADDRESS(40,25+9*$A30,1,1,F$10))</f>
        <v>0</v>
      </c>
      <c r="H31" s="265">
        <f ca="1">SUBTOTAL(109,H30:J30)</f>
        <v>0</v>
      </c>
      <c r="I31" s="266"/>
      <c r="J31" s="267"/>
      <c r="K31" s="268" cm="1">
        <f t="array" aca="1" ref="K31" ca="1">INDIRECT(ADDRESS(40,25+9*$A30,1,1,J$10))</f>
        <v>0</v>
      </c>
      <c r="L31" s="265">
        <f ca="1">SUBTOTAL(109,L30:N30)</f>
        <v>0</v>
      </c>
      <c r="M31" s="266"/>
      <c r="N31" s="267"/>
      <c r="O31" s="268" cm="1">
        <f t="array" aca="1" ref="O31" ca="1">INDIRECT(ADDRESS(40,25+9*$A30,1,1,N$10))</f>
        <v>0</v>
      </c>
      <c r="P31" s="265">
        <f ca="1">SUBTOTAL(109,P30:R30)</f>
        <v>0</v>
      </c>
      <c r="Q31" s="266"/>
      <c r="R31" s="267"/>
      <c r="S31" s="268" cm="1">
        <f t="array" aca="1" ref="S31" ca="1">INDIRECT(ADDRESS(40,25+9*$A30,1,1,R$10))</f>
        <v>0</v>
      </c>
      <c r="T31" s="265">
        <f ca="1">SUBTOTAL(109,T30:V30)</f>
        <v>0</v>
      </c>
      <c r="U31" s="266"/>
      <c r="V31" s="267"/>
      <c r="W31" s="268" cm="1">
        <f t="array" aca="1" ref="W31" ca="1">INDIRECT(ADDRESS(40,25+9*$A30,1,1,V$10))</f>
        <v>0</v>
      </c>
      <c r="X31" s="265">
        <f ca="1">SUBTOTAL(109,X30:Z30)</f>
        <v>0</v>
      </c>
      <c r="Y31" s="266"/>
      <c r="Z31" s="267"/>
      <c r="AA31" s="268" cm="1">
        <f t="array" aca="1" ref="AA31" ca="1">INDIRECT(ADDRESS(40,25+9*$A30,1,1,Z$10))</f>
        <v>0</v>
      </c>
      <c r="AB31" s="265">
        <f ca="1">SUBTOTAL(109,AB30:AD30)</f>
        <v>0</v>
      </c>
      <c r="AC31" s="266"/>
      <c r="AD31" s="267"/>
      <c r="AE31" s="268" cm="1">
        <f t="array" aca="1" ref="AE31" ca="1">INDIRECT(ADDRESS(40,25+9*$A30,1,1,AD$10))</f>
        <v>0</v>
      </c>
      <c r="AF31" s="265">
        <f ca="1">SUBTOTAL(109,AF30:AH30)</f>
        <v>0</v>
      </c>
      <c r="AG31" s="266"/>
      <c r="AH31" s="267"/>
      <c r="AI31" s="268" cm="1">
        <f t="array" aca="1" ref="AI31" ca="1">INDIRECT(ADDRESS(40,25+9*$A30,1,1,AH$10))</f>
        <v>0</v>
      </c>
      <c r="AJ31" s="265">
        <f ca="1">SUBTOTAL(109,AJ30:AL30)</f>
        <v>0</v>
      </c>
      <c r="AK31" s="266"/>
      <c r="AL31" s="267"/>
      <c r="AM31" s="268" cm="1">
        <f t="array" aca="1" ref="AM31" ca="1">INDIRECT(ADDRESS(40,25+9*$A30,1,1,AL$10))</f>
        <v>0</v>
      </c>
      <c r="AN31" s="265">
        <f ca="1">SUBTOTAL(109,AN30:AP30)</f>
        <v>0</v>
      </c>
      <c r="AO31" s="266"/>
      <c r="AP31" s="267"/>
      <c r="AQ31" s="268" cm="1">
        <f t="array" aca="1" ref="AQ31" ca="1">INDIRECT(ADDRESS(40,25+9*$A30,1,1,AP$10))</f>
        <v>0</v>
      </c>
      <c r="AR31" s="265">
        <f ca="1">SUBTOTAL(109,AR30:AT30)</f>
        <v>0</v>
      </c>
      <c r="AS31" s="266"/>
      <c r="AT31" s="267"/>
      <c r="AU31" s="268" cm="1">
        <f t="array" aca="1" ref="AU31" ca="1">INDIRECT(ADDRESS(40,25+9*$A30,1,1,AT$10))</f>
        <v>0</v>
      </c>
      <c r="AV31" s="265">
        <f ca="1">SUBTOTAL(109,AV30:AX30)</f>
        <v>0</v>
      </c>
      <c r="AW31" s="266"/>
      <c r="AX31" s="267"/>
      <c r="AY31" s="294" cm="1">
        <f t="array" aca="1" ref="AY31" ca="1">INDIRECT(ADDRESS(40,25+9*$A30,1,1,AX$10))</f>
        <v>0</v>
      </c>
      <c r="AZ31" s="297">
        <f ca="1">SUBTOTAL(109,AZ30:BB30)</f>
        <v>0</v>
      </c>
      <c r="BA31" s="266"/>
      <c r="BB31" s="267"/>
      <c r="BC31" s="268">
        <f ca="1">SUMIF($D$11:$AY$11,BC$11,$D31:$AY31)</f>
        <v>0</v>
      </c>
    </row>
    <row r="32" spans="1:55" ht="15.75" thickTop="1" thickBot="1" x14ac:dyDescent="0.3">
      <c r="B32" s="280"/>
      <c r="C32" s="281" t="s">
        <v>474</v>
      </c>
      <c r="D32" s="282">
        <f ca="1">SUBTOTAL(109,D30:G31)</f>
        <v>0</v>
      </c>
      <c r="E32" s="283"/>
      <c r="F32" s="283"/>
      <c r="G32" s="284"/>
      <c r="H32" s="282">
        <f ca="1">SUBTOTAL(109,H30:K31)</f>
        <v>0</v>
      </c>
      <c r="I32" s="283"/>
      <c r="J32" s="283"/>
      <c r="K32" s="284"/>
      <c r="L32" s="282">
        <f ca="1">SUBTOTAL(109,L30:O31)</f>
        <v>0</v>
      </c>
      <c r="M32" s="283"/>
      <c r="N32" s="283"/>
      <c r="O32" s="284"/>
      <c r="P32" s="282">
        <f ca="1">SUBTOTAL(109,P30:S31)</f>
        <v>0</v>
      </c>
      <c r="Q32" s="283"/>
      <c r="R32" s="283"/>
      <c r="S32" s="284"/>
      <c r="T32" s="282">
        <f ca="1">SUBTOTAL(109,T30:W31)</f>
        <v>0</v>
      </c>
      <c r="U32" s="283"/>
      <c r="V32" s="283"/>
      <c r="W32" s="284"/>
      <c r="X32" s="282">
        <f ca="1">SUBTOTAL(109,X30:AA31)</f>
        <v>0</v>
      </c>
      <c r="Y32" s="283"/>
      <c r="Z32" s="283"/>
      <c r="AA32" s="284"/>
      <c r="AB32" s="282">
        <f ca="1">SUBTOTAL(109,AB30:AE31)</f>
        <v>0</v>
      </c>
      <c r="AC32" s="283"/>
      <c r="AD32" s="283"/>
      <c r="AE32" s="284"/>
      <c r="AF32" s="282">
        <f ca="1">SUBTOTAL(109,AF30:AI31)</f>
        <v>0</v>
      </c>
      <c r="AG32" s="283"/>
      <c r="AH32" s="283"/>
      <c r="AI32" s="284"/>
      <c r="AJ32" s="282">
        <f ca="1">SUBTOTAL(109,AJ30:AM31)</f>
        <v>0</v>
      </c>
      <c r="AK32" s="283"/>
      <c r="AL32" s="283"/>
      <c r="AM32" s="284"/>
      <c r="AN32" s="282">
        <f ca="1">SUBTOTAL(109,AN30:AQ31)</f>
        <v>0</v>
      </c>
      <c r="AO32" s="283"/>
      <c r="AP32" s="283"/>
      <c r="AQ32" s="284"/>
      <c r="AR32" s="282">
        <f ca="1">SUBTOTAL(109,AR30:AU31)</f>
        <v>0</v>
      </c>
      <c r="AS32" s="283"/>
      <c r="AT32" s="283"/>
      <c r="AU32" s="284"/>
      <c r="AV32" s="282">
        <f ca="1">SUBTOTAL(109,AV30:AY31)</f>
        <v>0</v>
      </c>
      <c r="AW32" s="283"/>
      <c r="AX32" s="283"/>
      <c r="AY32" s="283"/>
      <c r="AZ32" s="298">
        <f ca="1">SUBTOTAL(109,AZ30:BC31)</f>
        <v>0</v>
      </c>
      <c r="BA32" s="283"/>
      <c r="BB32" s="283"/>
      <c r="BC32" s="284"/>
    </row>
    <row r="33" spans="1:55" x14ac:dyDescent="0.25">
      <c r="A33" s="45">
        <v>8</v>
      </c>
      <c r="B33" s="275" t="str">
        <f>"部屋別_"&amp;A33&amp;"　名称"</f>
        <v>部屋別_8　名称</v>
      </c>
      <c r="C33" s="276" t="s">
        <v>482</v>
      </c>
      <c r="D33" s="277" cm="1">
        <f t="array" aca="1" ref="D33" ca="1">INDIRECT(ADDRESS(40,21+9*$A33,1,1,F$10))</f>
        <v>0</v>
      </c>
      <c r="E33" s="278" cm="1">
        <f t="array" aca="1" ref="E33" ca="1">INDIRECT(ADDRESS(40,22+9*$A33,1,1,F$10))</f>
        <v>0</v>
      </c>
      <c r="F33" s="278" cm="1">
        <f t="array" aca="1" ref="F33" ca="1">INDIRECT(ADDRESS(40,23+9*$A33,1,1,F$10))</f>
        <v>0</v>
      </c>
      <c r="G33" s="279"/>
      <c r="H33" s="277" cm="1">
        <f t="array" aca="1" ref="H33" ca="1">INDIRECT(ADDRESS(40,21+9*$A33,1,1,J$10))</f>
        <v>0</v>
      </c>
      <c r="I33" s="278" cm="1">
        <f t="array" aca="1" ref="I33" ca="1">INDIRECT(ADDRESS(40,22+9*$A33,1,1,J$10))</f>
        <v>0</v>
      </c>
      <c r="J33" s="278" cm="1">
        <f t="array" aca="1" ref="J33" ca="1">INDIRECT(ADDRESS(40,23+9*$A33,1,1,J$10))</f>
        <v>0</v>
      </c>
      <c r="K33" s="279"/>
      <c r="L33" s="277" cm="1">
        <f t="array" aca="1" ref="L33" ca="1">INDIRECT(ADDRESS(40,21+9*$A33,1,1,N$10))</f>
        <v>0</v>
      </c>
      <c r="M33" s="278" cm="1">
        <f t="array" aca="1" ref="M33" ca="1">INDIRECT(ADDRESS(40,22+9*$A33,1,1,N$10))</f>
        <v>0</v>
      </c>
      <c r="N33" s="278" cm="1">
        <f t="array" aca="1" ref="N33" ca="1">INDIRECT(ADDRESS(40,23+9*$A33,1,1,N$10))</f>
        <v>0</v>
      </c>
      <c r="O33" s="279"/>
      <c r="P33" s="277" cm="1">
        <f t="array" aca="1" ref="P33" ca="1">INDIRECT(ADDRESS(40,21+9*$A33,1,1,R$10))</f>
        <v>0</v>
      </c>
      <c r="Q33" s="278" cm="1">
        <f t="array" aca="1" ref="Q33" ca="1">INDIRECT(ADDRESS(40,22+9*$A33,1,1,R$10))</f>
        <v>0</v>
      </c>
      <c r="R33" s="278" cm="1">
        <f t="array" aca="1" ref="R33" ca="1">INDIRECT(ADDRESS(40,23+9*$A33,1,1,R$10))</f>
        <v>0</v>
      </c>
      <c r="S33" s="279"/>
      <c r="T33" s="277" cm="1">
        <f t="array" aca="1" ref="T33" ca="1">INDIRECT(ADDRESS(40,21+9*$A33,1,1,V$10))</f>
        <v>0</v>
      </c>
      <c r="U33" s="278" cm="1">
        <f t="array" aca="1" ref="U33" ca="1">INDIRECT(ADDRESS(40,22+9*$A33,1,1,V$10))</f>
        <v>0</v>
      </c>
      <c r="V33" s="278" cm="1">
        <f t="array" aca="1" ref="V33" ca="1">INDIRECT(ADDRESS(40,23+9*$A33,1,1,V$10))</f>
        <v>0</v>
      </c>
      <c r="W33" s="279"/>
      <c r="X33" s="277" cm="1">
        <f t="array" aca="1" ref="X33" ca="1">INDIRECT(ADDRESS(40,21+9*$A33,1,1,Z$10))</f>
        <v>0</v>
      </c>
      <c r="Y33" s="278" cm="1">
        <f t="array" aca="1" ref="Y33" ca="1">INDIRECT(ADDRESS(40,22+9*$A33,1,1,Z$10))</f>
        <v>0</v>
      </c>
      <c r="Z33" s="278" cm="1">
        <f t="array" aca="1" ref="Z33" ca="1">INDIRECT(ADDRESS(40,23+9*$A33,1,1,Z$10))</f>
        <v>0</v>
      </c>
      <c r="AA33" s="279"/>
      <c r="AB33" s="277" cm="1">
        <f t="array" aca="1" ref="AB33" ca="1">INDIRECT(ADDRESS(40,21+9*$A33,1,1,AD$10))</f>
        <v>0</v>
      </c>
      <c r="AC33" s="278" cm="1">
        <f t="array" aca="1" ref="AC33" ca="1">INDIRECT(ADDRESS(40,22+9*$A33,1,1,AD$10))</f>
        <v>0</v>
      </c>
      <c r="AD33" s="278" cm="1">
        <f t="array" aca="1" ref="AD33" ca="1">INDIRECT(ADDRESS(40,23+9*$A33,1,1,AD$10))</f>
        <v>0</v>
      </c>
      <c r="AE33" s="279"/>
      <c r="AF33" s="277" cm="1">
        <f t="array" aca="1" ref="AF33" ca="1">INDIRECT(ADDRESS(40,21+9*$A33,1,1,AH$10))</f>
        <v>0</v>
      </c>
      <c r="AG33" s="278" cm="1">
        <f t="array" aca="1" ref="AG33" ca="1">INDIRECT(ADDRESS(40,22+9*$A33,1,1,AH$10))</f>
        <v>0</v>
      </c>
      <c r="AH33" s="278" cm="1">
        <f t="array" aca="1" ref="AH33" ca="1">INDIRECT(ADDRESS(40,23+9*$A33,1,1,AH$10))</f>
        <v>0</v>
      </c>
      <c r="AI33" s="279"/>
      <c r="AJ33" s="277" cm="1">
        <f t="array" aca="1" ref="AJ33" ca="1">INDIRECT(ADDRESS(40,21+9*$A33,1,1,AL$10))</f>
        <v>0</v>
      </c>
      <c r="AK33" s="278" cm="1">
        <f t="array" aca="1" ref="AK33" ca="1">INDIRECT(ADDRESS(40,22+9*$A33,1,1,AL$10))</f>
        <v>0</v>
      </c>
      <c r="AL33" s="278" cm="1">
        <f t="array" aca="1" ref="AL33" ca="1">INDIRECT(ADDRESS(40,23+9*$A33,1,1,AL$10))</f>
        <v>0</v>
      </c>
      <c r="AM33" s="279"/>
      <c r="AN33" s="277" cm="1">
        <f t="array" aca="1" ref="AN33" ca="1">INDIRECT(ADDRESS(40,21+9*$A33,1,1,AP$10))</f>
        <v>0</v>
      </c>
      <c r="AO33" s="278" cm="1">
        <f t="array" aca="1" ref="AO33" ca="1">INDIRECT(ADDRESS(40,22+9*$A33,1,1,AP$10))</f>
        <v>0</v>
      </c>
      <c r="AP33" s="278" cm="1">
        <f t="array" aca="1" ref="AP33" ca="1">INDIRECT(ADDRESS(40,23+9*$A33,1,1,AP$10))</f>
        <v>0</v>
      </c>
      <c r="AQ33" s="279"/>
      <c r="AR33" s="277" cm="1">
        <f t="array" aca="1" ref="AR33" ca="1">INDIRECT(ADDRESS(40,21+9*$A33,1,1,AT$10))</f>
        <v>0</v>
      </c>
      <c r="AS33" s="278" cm="1">
        <f t="array" aca="1" ref="AS33" ca="1">INDIRECT(ADDRESS(40,22+9*$A33,1,1,AT$10))</f>
        <v>0</v>
      </c>
      <c r="AT33" s="278" cm="1">
        <f t="array" aca="1" ref="AT33" ca="1">INDIRECT(ADDRESS(40,23+9*$A33,1,1,AT$10))</f>
        <v>0</v>
      </c>
      <c r="AU33" s="279"/>
      <c r="AV33" s="277" cm="1">
        <f t="array" aca="1" ref="AV33" ca="1">INDIRECT(ADDRESS(40,21+9*$A33,1,1,AX$10))</f>
        <v>0</v>
      </c>
      <c r="AW33" s="278" cm="1">
        <f t="array" aca="1" ref="AW33" ca="1">INDIRECT(ADDRESS(40,22+9*$A33,1,1,AX$10))</f>
        <v>0</v>
      </c>
      <c r="AX33" s="278" cm="1">
        <f t="array" aca="1" ref="AX33" ca="1">INDIRECT(ADDRESS(40,23+9*$A33,1,1,AX$10))</f>
        <v>0</v>
      </c>
      <c r="AY33" s="293"/>
      <c r="AZ33" s="296">
        <f ca="1">SUMIF($D$11:$AY$11,AZ$11,$D33:$AY33)</f>
        <v>0</v>
      </c>
      <c r="BA33" s="278">
        <f t="shared" ref="BA33" ca="1" si="8">SUMIF($D$11:$AY$11,BA$11,$D33:$AY33)</f>
        <v>0</v>
      </c>
      <c r="BB33" s="278">
        <f ca="1">SUMIF($D$11:$AY$11,BB$11,$D33:$AY33)</f>
        <v>0</v>
      </c>
      <c r="BC33" s="279"/>
    </row>
    <row r="34" spans="1:55" ht="15" thickBot="1" x14ac:dyDescent="0.3">
      <c r="B34" s="285"/>
      <c r="C34" s="264" t="s">
        <v>476</v>
      </c>
      <c r="D34" s="265">
        <f ca="1">SUBTOTAL(109,D33:F33)</f>
        <v>0</v>
      </c>
      <c r="E34" s="266"/>
      <c r="F34" s="267"/>
      <c r="G34" s="268" cm="1">
        <f t="array" aca="1" ref="G34" ca="1">INDIRECT(ADDRESS(40,25+9*$A33,1,1,F$10))</f>
        <v>0</v>
      </c>
      <c r="H34" s="265">
        <f ca="1">SUBTOTAL(109,H33:J33)</f>
        <v>0</v>
      </c>
      <c r="I34" s="266"/>
      <c r="J34" s="267"/>
      <c r="K34" s="268" cm="1">
        <f t="array" aca="1" ref="K34" ca="1">INDIRECT(ADDRESS(40,25+9*$A33,1,1,J$10))</f>
        <v>0</v>
      </c>
      <c r="L34" s="265">
        <f ca="1">SUBTOTAL(109,L33:N33)</f>
        <v>0</v>
      </c>
      <c r="M34" s="266"/>
      <c r="N34" s="267"/>
      <c r="O34" s="268" cm="1">
        <f t="array" aca="1" ref="O34" ca="1">INDIRECT(ADDRESS(40,25+9*$A33,1,1,N$10))</f>
        <v>0</v>
      </c>
      <c r="P34" s="265">
        <f ca="1">SUBTOTAL(109,P33:R33)</f>
        <v>0</v>
      </c>
      <c r="Q34" s="266"/>
      <c r="R34" s="267"/>
      <c r="S34" s="268" cm="1">
        <f t="array" aca="1" ref="S34" ca="1">INDIRECT(ADDRESS(40,25+9*$A33,1,1,R$10))</f>
        <v>0</v>
      </c>
      <c r="T34" s="265">
        <f ca="1">SUBTOTAL(109,T33:V33)</f>
        <v>0</v>
      </c>
      <c r="U34" s="266"/>
      <c r="V34" s="267"/>
      <c r="W34" s="268" cm="1">
        <f t="array" aca="1" ref="W34" ca="1">INDIRECT(ADDRESS(40,25+9*$A33,1,1,V$10))</f>
        <v>0</v>
      </c>
      <c r="X34" s="265">
        <f ca="1">SUBTOTAL(109,X33:Z33)</f>
        <v>0</v>
      </c>
      <c r="Y34" s="266"/>
      <c r="Z34" s="267"/>
      <c r="AA34" s="268" cm="1">
        <f t="array" aca="1" ref="AA34" ca="1">INDIRECT(ADDRESS(40,25+9*$A33,1,1,Z$10))</f>
        <v>0</v>
      </c>
      <c r="AB34" s="265">
        <f ca="1">SUBTOTAL(109,AB33:AD33)</f>
        <v>0</v>
      </c>
      <c r="AC34" s="266"/>
      <c r="AD34" s="267"/>
      <c r="AE34" s="268" cm="1">
        <f t="array" aca="1" ref="AE34" ca="1">INDIRECT(ADDRESS(40,25+9*$A33,1,1,AD$10))</f>
        <v>0</v>
      </c>
      <c r="AF34" s="265">
        <f ca="1">SUBTOTAL(109,AF33:AH33)</f>
        <v>0</v>
      </c>
      <c r="AG34" s="266"/>
      <c r="AH34" s="267"/>
      <c r="AI34" s="268" cm="1">
        <f t="array" aca="1" ref="AI34" ca="1">INDIRECT(ADDRESS(40,25+9*$A33,1,1,AH$10))</f>
        <v>0</v>
      </c>
      <c r="AJ34" s="265">
        <f ca="1">SUBTOTAL(109,AJ33:AL33)</f>
        <v>0</v>
      </c>
      <c r="AK34" s="266"/>
      <c r="AL34" s="267"/>
      <c r="AM34" s="268" cm="1">
        <f t="array" aca="1" ref="AM34" ca="1">INDIRECT(ADDRESS(40,25+9*$A33,1,1,AL$10))</f>
        <v>0</v>
      </c>
      <c r="AN34" s="265">
        <f ca="1">SUBTOTAL(109,AN33:AP33)</f>
        <v>0</v>
      </c>
      <c r="AO34" s="266"/>
      <c r="AP34" s="267"/>
      <c r="AQ34" s="268" cm="1">
        <f t="array" aca="1" ref="AQ34" ca="1">INDIRECT(ADDRESS(40,25+9*$A33,1,1,AP$10))</f>
        <v>0</v>
      </c>
      <c r="AR34" s="265">
        <f ca="1">SUBTOTAL(109,AR33:AT33)</f>
        <v>0</v>
      </c>
      <c r="AS34" s="266"/>
      <c r="AT34" s="267"/>
      <c r="AU34" s="268" cm="1">
        <f t="array" aca="1" ref="AU34" ca="1">INDIRECT(ADDRESS(40,25+9*$A33,1,1,AT$10))</f>
        <v>0</v>
      </c>
      <c r="AV34" s="265">
        <f ca="1">SUBTOTAL(109,AV33:AX33)</f>
        <v>0</v>
      </c>
      <c r="AW34" s="266"/>
      <c r="AX34" s="267"/>
      <c r="AY34" s="294" cm="1">
        <f t="array" aca="1" ref="AY34" ca="1">INDIRECT(ADDRESS(40,25+9*$A33,1,1,AX$10))</f>
        <v>0</v>
      </c>
      <c r="AZ34" s="297">
        <f ca="1">SUBTOTAL(109,AZ33:BB33)</f>
        <v>0</v>
      </c>
      <c r="BA34" s="266"/>
      <c r="BB34" s="267"/>
      <c r="BC34" s="268">
        <f ca="1">SUMIF($D$11:$AY$11,BC$11,$D34:$AY34)</f>
        <v>0</v>
      </c>
    </row>
    <row r="35" spans="1:55" ht="15.75" thickTop="1" thickBot="1" x14ac:dyDescent="0.3">
      <c r="B35" s="280"/>
      <c r="C35" s="281" t="s">
        <v>474</v>
      </c>
      <c r="D35" s="282">
        <f ca="1">SUBTOTAL(109,D33:G34)</f>
        <v>0</v>
      </c>
      <c r="E35" s="283"/>
      <c r="F35" s="283"/>
      <c r="G35" s="284"/>
      <c r="H35" s="282">
        <f ca="1">SUBTOTAL(109,H33:K34)</f>
        <v>0</v>
      </c>
      <c r="I35" s="283"/>
      <c r="J35" s="283"/>
      <c r="K35" s="284"/>
      <c r="L35" s="282">
        <f ca="1">SUBTOTAL(109,L33:O34)</f>
        <v>0</v>
      </c>
      <c r="M35" s="283"/>
      <c r="N35" s="283"/>
      <c r="O35" s="284"/>
      <c r="P35" s="282">
        <f ca="1">SUBTOTAL(109,P33:S34)</f>
        <v>0</v>
      </c>
      <c r="Q35" s="283"/>
      <c r="R35" s="283"/>
      <c r="S35" s="284"/>
      <c r="T35" s="282">
        <f ca="1">SUBTOTAL(109,T33:W34)</f>
        <v>0</v>
      </c>
      <c r="U35" s="283"/>
      <c r="V35" s="283"/>
      <c r="W35" s="284"/>
      <c r="X35" s="282">
        <f ca="1">SUBTOTAL(109,X33:AA34)</f>
        <v>0</v>
      </c>
      <c r="Y35" s="283"/>
      <c r="Z35" s="283"/>
      <c r="AA35" s="284"/>
      <c r="AB35" s="282">
        <f ca="1">SUBTOTAL(109,AB33:AE34)</f>
        <v>0</v>
      </c>
      <c r="AC35" s="283"/>
      <c r="AD35" s="283"/>
      <c r="AE35" s="284"/>
      <c r="AF35" s="282">
        <f ca="1">SUBTOTAL(109,AF33:AI34)</f>
        <v>0</v>
      </c>
      <c r="AG35" s="283"/>
      <c r="AH35" s="283"/>
      <c r="AI35" s="284"/>
      <c r="AJ35" s="282">
        <f ca="1">SUBTOTAL(109,AJ33:AM34)</f>
        <v>0</v>
      </c>
      <c r="AK35" s="283"/>
      <c r="AL35" s="283"/>
      <c r="AM35" s="284"/>
      <c r="AN35" s="282">
        <f ca="1">SUBTOTAL(109,AN33:AQ34)</f>
        <v>0</v>
      </c>
      <c r="AO35" s="283"/>
      <c r="AP35" s="283"/>
      <c r="AQ35" s="284"/>
      <c r="AR35" s="282">
        <f ca="1">SUBTOTAL(109,AR33:AU34)</f>
        <v>0</v>
      </c>
      <c r="AS35" s="283"/>
      <c r="AT35" s="283"/>
      <c r="AU35" s="284"/>
      <c r="AV35" s="282">
        <f ca="1">SUBTOTAL(109,AV33:AY34)</f>
        <v>0</v>
      </c>
      <c r="AW35" s="283"/>
      <c r="AX35" s="283"/>
      <c r="AY35" s="283"/>
      <c r="AZ35" s="298">
        <f ca="1">SUBTOTAL(109,AZ33:BC34)</f>
        <v>0</v>
      </c>
      <c r="BA35" s="283"/>
      <c r="BB35" s="283"/>
      <c r="BC35" s="284"/>
    </row>
  </sheetData>
  <sheetProtection sheet="1" objects="1" scenarios="1"/>
  <phoneticPr fontId="2"/>
  <dataValidations count="1">
    <dataValidation allowBlank="1" showInputMessage="1" showErrorMessage="1" prompt="部屋番号・名称" sqref="B13 B16 B19 B22 B25 B28 B31 B34" xr:uid="{05F288E5-F832-4ACE-A503-1776859FDBEC}"/>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FF510-A7D2-4F88-9E58-0F9FD4D1A2CC}">
  <dimension ref="A1:CT41"/>
  <sheetViews>
    <sheetView showGridLines="0" showRowColHeaders="0" zoomScale="90" zoomScaleNormal="90" workbookViewId="0">
      <pane xSplit="9" ySplit="8" topLeftCell="J9" activePane="bottomRight" state="frozen"/>
      <selection activeCell="A2" sqref="A2"/>
      <selection pane="topRight" activeCell="J2" sqref="J2"/>
      <selection pane="bottomLeft" activeCell="A9" sqref="A9"/>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idden="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3</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3月分</v>
      </c>
      <c r="P4" s="48"/>
      <c r="Q4" s="48" t="str">
        <f ca="1">$H$4</f>
        <v>令和 7年 3月分</v>
      </c>
      <c r="Y4" s="48"/>
      <c r="Z4" s="48" t="str">
        <f ca="1">$H$4</f>
        <v>令和 7年 3月分</v>
      </c>
      <c r="AI4" s="98" t="str">
        <f ca="1">$Z$4</f>
        <v>令和 7年 3月分</v>
      </c>
      <c r="AL4" s="102"/>
      <c r="AM4" s="102"/>
      <c r="AN4" s="102"/>
      <c r="AO4" s="102"/>
      <c r="AP4" s="102"/>
      <c r="AQ4" s="102"/>
      <c r="AR4" s="98" t="str">
        <f ca="1">$Z$4</f>
        <v>令和 7年 3月分</v>
      </c>
      <c r="BA4" s="98" t="str">
        <f ca="1">$Z$4</f>
        <v>令和 7年 3月分</v>
      </c>
      <c r="BD4" s="102"/>
      <c r="BE4" s="102"/>
      <c r="BF4" s="102"/>
      <c r="BG4" s="102"/>
      <c r="BH4" s="102"/>
      <c r="BI4" s="102"/>
      <c r="BJ4" s="98" t="str">
        <f ca="1">$Z$4</f>
        <v>令和 7年 3月分</v>
      </c>
      <c r="BS4" s="98" t="str">
        <f ca="1">$Z$4</f>
        <v>令和 7年 3月分</v>
      </c>
      <c r="BV4" s="102"/>
      <c r="BW4" s="102"/>
      <c r="BX4" s="102"/>
      <c r="BY4" s="102"/>
      <c r="BZ4" s="102"/>
      <c r="CA4" s="102"/>
      <c r="CB4" s="98" t="str">
        <f ca="1">$Z$4</f>
        <v>令和 7年 3月分</v>
      </c>
      <c r="CK4" s="98" t="str">
        <f ca="1">$Z$4</f>
        <v>令和 7年 3月分</v>
      </c>
      <c r="CN4" s="102"/>
      <c r="CO4" s="102"/>
      <c r="CP4" s="102"/>
      <c r="CQ4" s="102"/>
      <c r="CR4" s="102"/>
      <c r="CS4" s="102"/>
      <c r="CT4" s="98" t="str">
        <f ca="1">$Z$4</f>
        <v>令和 7年 3月分</v>
      </c>
    </row>
    <row r="5" spans="1:98" ht="34.5" customHeight="1" x14ac:dyDescent="0.25">
      <c r="B5" s="409" t="s">
        <v>355</v>
      </c>
      <c r="C5" s="410"/>
      <c r="D5" s="42" t="str">
        <f>証票番号</f>
        <v>(例)98765</v>
      </c>
      <c r="E5" s="41" t="s">
        <v>356</v>
      </c>
      <c r="F5" s="406" t="str">
        <f>施設_名称1&amp;施設_名称2</f>
        <v>（例）ホテル大阪府庁</v>
      </c>
      <c r="G5" s="407"/>
      <c r="H5" s="408"/>
      <c r="K5" s="409" t="s">
        <v>355</v>
      </c>
      <c r="L5" s="410"/>
      <c r="M5" s="42" t="str">
        <f>証票番号</f>
        <v>(例)98765</v>
      </c>
      <c r="N5" s="41" t="s">
        <v>356</v>
      </c>
      <c r="O5" s="406" t="str">
        <f>施設_名称1&amp;施設_名称2</f>
        <v>（例）ホテル大阪府庁</v>
      </c>
      <c r="P5" s="407"/>
      <c r="Q5" s="408"/>
      <c r="T5" s="409" t="s">
        <v>355</v>
      </c>
      <c r="U5" s="410"/>
      <c r="V5" s="42" t="str">
        <f>証票番号</f>
        <v>(例)98765</v>
      </c>
      <c r="W5" s="41" t="s">
        <v>356</v>
      </c>
      <c r="X5" s="406" t="str">
        <f>施設_名称1&amp;施設_名称2</f>
        <v>（例）ホテル大阪府庁</v>
      </c>
      <c r="Y5" s="407"/>
      <c r="Z5" s="408"/>
      <c r="AC5" s="99" t="s">
        <v>373</v>
      </c>
      <c r="AD5" s="398" t="str">
        <f>$X$5</f>
        <v>（例）ホテル大阪府庁</v>
      </c>
      <c r="AE5" s="399"/>
      <c r="AF5" s="400"/>
      <c r="AG5" s="400"/>
      <c r="AH5" s="400"/>
      <c r="AI5" s="401"/>
      <c r="AL5" s="99" t="s">
        <v>373</v>
      </c>
      <c r="AM5" s="398" t="str">
        <f>$X$5</f>
        <v>（例）ホテル大阪府庁</v>
      </c>
      <c r="AN5" s="399"/>
      <c r="AO5" s="400"/>
      <c r="AP5" s="400"/>
      <c r="AQ5" s="400"/>
      <c r="AR5" s="401"/>
      <c r="AU5" s="99" t="s">
        <v>373</v>
      </c>
      <c r="AV5" s="398" t="str">
        <f>$X$5</f>
        <v>（例）ホテル大阪府庁</v>
      </c>
      <c r="AW5" s="399"/>
      <c r="AX5" s="400"/>
      <c r="AY5" s="400"/>
      <c r="AZ5" s="400"/>
      <c r="BA5" s="401"/>
      <c r="BD5" s="99" t="s">
        <v>373</v>
      </c>
      <c r="BE5" s="398" t="str">
        <f>$X$5</f>
        <v>（例）ホテル大阪府庁</v>
      </c>
      <c r="BF5" s="399"/>
      <c r="BG5" s="400"/>
      <c r="BH5" s="400"/>
      <c r="BI5" s="400"/>
      <c r="BJ5" s="401"/>
      <c r="BM5" s="99" t="s">
        <v>373</v>
      </c>
      <c r="BN5" s="398" t="str">
        <f>$X$5</f>
        <v>（例）ホテル大阪府庁</v>
      </c>
      <c r="BO5" s="399"/>
      <c r="BP5" s="400"/>
      <c r="BQ5" s="400"/>
      <c r="BR5" s="400"/>
      <c r="BS5" s="401"/>
      <c r="BV5" s="99" t="s">
        <v>373</v>
      </c>
      <c r="BW5" s="398" t="str">
        <f>$X$5</f>
        <v>（例）ホテル大阪府庁</v>
      </c>
      <c r="BX5" s="399"/>
      <c r="BY5" s="400"/>
      <c r="BZ5" s="400"/>
      <c r="CA5" s="400"/>
      <c r="CB5" s="401"/>
      <c r="CE5" s="99" t="s">
        <v>373</v>
      </c>
      <c r="CF5" s="398" t="str">
        <f>$X$5</f>
        <v>（例）ホテル大阪府庁</v>
      </c>
      <c r="CG5" s="399"/>
      <c r="CH5" s="400"/>
      <c r="CI5" s="400"/>
      <c r="CJ5" s="400"/>
      <c r="CK5" s="401"/>
      <c r="CN5" s="99" t="s">
        <v>373</v>
      </c>
      <c r="CO5" s="398" t="str">
        <f>$X$5</f>
        <v>（例）ホテル大阪府庁</v>
      </c>
      <c r="CP5" s="399"/>
      <c r="CQ5" s="400"/>
      <c r="CR5" s="400"/>
      <c r="CS5" s="400"/>
      <c r="CT5" s="401"/>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402" t="s">
        <v>374</v>
      </c>
      <c r="AD7" s="403"/>
      <c r="AE7" s="404" t="str" cm="1">
        <f t="array" aca="1" ref="AE7" ca="1">IF(INDIRECT("部屋別名称_"&amp;AC1)="","",INDIRECT("部屋別名称_"&amp;AC1))</f>
        <v/>
      </c>
      <c r="AF7" s="404"/>
      <c r="AG7" s="404"/>
      <c r="AH7" s="404"/>
      <c r="AI7" s="405"/>
      <c r="AJ7" s="102"/>
      <c r="AK7" s="102"/>
      <c r="AL7" s="402" t="s">
        <v>374</v>
      </c>
      <c r="AM7" s="403"/>
      <c r="AN7" s="404" t="str" cm="1">
        <f t="array" aca="1" ref="AN7" ca="1">IF(INDIRECT("部屋別名称_"&amp;AL1)="","",INDIRECT("部屋別名称_"&amp;AL1))</f>
        <v/>
      </c>
      <c r="AO7" s="404"/>
      <c r="AP7" s="404"/>
      <c r="AQ7" s="404"/>
      <c r="AR7" s="405"/>
      <c r="AU7" s="402" t="s">
        <v>374</v>
      </c>
      <c r="AV7" s="403"/>
      <c r="AW7" s="404" t="str" cm="1">
        <f t="array" aca="1" ref="AW7" ca="1">IF(INDIRECT("部屋別名称_"&amp;AU1)="","",INDIRECT("部屋別名称_"&amp;AU1))</f>
        <v/>
      </c>
      <c r="AX7" s="404"/>
      <c r="AY7" s="404"/>
      <c r="AZ7" s="404"/>
      <c r="BA7" s="405"/>
      <c r="BB7" s="102"/>
      <c r="BC7" s="102"/>
      <c r="BD7" s="402" t="s">
        <v>374</v>
      </c>
      <c r="BE7" s="403"/>
      <c r="BF7" s="404" t="str" cm="1">
        <f t="array" aca="1" ref="BF7" ca="1">IF(INDIRECT("部屋別名称_"&amp;BD1)="","",INDIRECT("部屋別名称_"&amp;BD1))</f>
        <v/>
      </c>
      <c r="BG7" s="404"/>
      <c r="BH7" s="404"/>
      <c r="BI7" s="404"/>
      <c r="BJ7" s="405"/>
      <c r="BM7" s="402" t="s">
        <v>374</v>
      </c>
      <c r="BN7" s="403"/>
      <c r="BO7" s="404" t="str" cm="1">
        <f t="array" aca="1" ref="BO7" ca="1">IF(INDIRECT("部屋別名称_"&amp;BM1)="","",INDIRECT("部屋別名称_"&amp;BM1))</f>
        <v/>
      </c>
      <c r="BP7" s="404"/>
      <c r="BQ7" s="404"/>
      <c r="BR7" s="404"/>
      <c r="BS7" s="405"/>
      <c r="BT7" s="102"/>
      <c r="BU7" s="102"/>
      <c r="BV7" s="402" t="s">
        <v>374</v>
      </c>
      <c r="BW7" s="403"/>
      <c r="BX7" s="404" t="str" cm="1">
        <f t="array" aca="1" ref="BX7" ca="1">IF(INDIRECT("部屋別名称_"&amp;BV1)="","",INDIRECT("部屋別名称_"&amp;BV1))</f>
        <v/>
      </c>
      <c r="BY7" s="404"/>
      <c r="BZ7" s="404"/>
      <c r="CA7" s="404"/>
      <c r="CB7" s="405"/>
      <c r="CE7" s="402" t="s">
        <v>374</v>
      </c>
      <c r="CF7" s="403"/>
      <c r="CG7" s="404" t="str" cm="1">
        <f t="array" aca="1" ref="CG7" ca="1">IF(INDIRECT("部屋別名称_"&amp;CE1)="","",INDIRECT("部屋別名称_"&amp;CE1))</f>
        <v/>
      </c>
      <c r="CH7" s="404"/>
      <c r="CI7" s="404"/>
      <c r="CJ7" s="404"/>
      <c r="CK7" s="405"/>
      <c r="CL7" s="102"/>
      <c r="CM7" s="102"/>
      <c r="CN7" s="402" t="s">
        <v>374</v>
      </c>
      <c r="CO7" s="403"/>
      <c r="CP7" s="404" t="str" cm="1">
        <f t="array" aca="1" ref="CP7" ca="1">IF(INDIRECT("部屋別名称_"&amp;CN1)="","",INDIRECT("部屋別名称_"&amp;CN1))</f>
        <v/>
      </c>
      <c r="CQ7" s="404"/>
      <c r="CR7" s="404"/>
      <c r="CS7" s="404"/>
      <c r="CT7" s="405"/>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45717</v>
      </c>
      <c r="C9" s="59" t="str">
        <f ca="1">IF($B9="　","",IF(CHOOSE(MATCH($C$1,月計表使用区分,0),"***",L9,U9)="","-",CHOOSE(MATCH($C$1,月計表使用区分,0),"***",L9,U9)))</f>
        <v>-</v>
      </c>
      <c r="D9" s="60" t="str">
        <f t="shared" ref="D9:D39" ca="1" si="0">IF($B9="　","",IF(CHOOSE(MATCH($C$1,月計表使用区分,0),"***",M9,V9)="","-",CHOOSE(MATCH($C$1,月計表使用区分,0),"***",M9,V9)))</f>
        <v>-</v>
      </c>
      <c r="E9" s="61" t="str">
        <f t="shared" ref="E9:E39" ca="1" si="1">IF($B9="　","",IF(CHOOSE(MATCH($C$1,月計表使用区分,0),"***",N9,W9)="","-",CHOOSE(MATCH($C$1,月計表使用区分,0),"***",N9,W9)))</f>
        <v>-</v>
      </c>
      <c r="F9" s="62" t="str">
        <f ca="1">IF($B9="　","",IF(COUNT(C9:E9)=0,"-",SUM(C9:E9)))</f>
        <v>-</v>
      </c>
      <c r="G9" s="62" t="str">
        <f t="shared" ref="G9:G39" ca="1" si="2">IF($B9="　","",IF(CHOOSE(MATCH($C$1,月計表使用区分,0),"***",P9,Y9)="","-",CHOOSE(MATCH($C$1,月計表使用区分,0),"***",P9,Y9)))</f>
        <v>-</v>
      </c>
      <c r="H9" s="63" t="str">
        <f ca="1">IF($B9="　","",IF(COUNT(F9:G9)=0,"-",SUM(F9:G9)))</f>
        <v>-</v>
      </c>
      <c r="K9" s="76">
        <f t="shared" ref="K9:K39" ca="1" si="3">$B9</f>
        <v>45717</v>
      </c>
      <c r="L9" s="80"/>
      <c r="M9" s="81"/>
      <c r="N9" s="81"/>
      <c r="O9" s="82" t="str">
        <f ca="1">IF($K9="　","",IF(COUNT(L9:N9)=0,"-",SUM(L9:N9)))</f>
        <v>-</v>
      </c>
      <c r="P9" s="80"/>
      <c r="Q9" s="83" t="str">
        <f t="shared" ref="Q9:Q39" ca="1" si="4">IF($K9="　","",IF(COUNT(O9:P9)=0,"-",SUM(O9:P9)))</f>
        <v>-</v>
      </c>
      <c r="T9" s="76">
        <f t="shared" ref="T9:T39" ca="1" si="5">$B9</f>
        <v>45717</v>
      </c>
      <c r="U9" s="82" t="str">
        <f ca="1">IF($B9="　","",IF(COUNTIFS($AB$1:$CV$1,U$1,$AB9:$CV9,"&gt;="&amp;0)=0,"-",SUMIFS($AB9:$CV9,$AB$1:$CV$1,U$1)))</f>
        <v>-</v>
      </c>
      <c r="V9" s="139" t="str">
        <f t="shared" ref="V9:W39" ca="1" si="6">IF($B9="　","",IF(COUNTIFS($AB$1:$CV$1,V$1,$AB9:$CV9,"&gt;="&amp;0)=0,"-",SUMIFS($AB9:$CV9,$AB$1:$CV$1,V$1)))</f>
        <v>-</v>
      </c>
      <c r="W9" s="139" t="str">
        <f t="shared" ca="1" si="6"/>
        <v>-</v>
      </c>
      <c r="X9" s="82" t="str">
        <f ca="1">IF($K9="　","",IF(COUNT(U9:W9)=0,"-",SUM(U9:W9)))</f>
        <v>-</v>
      </c>
      <c r="Y9" s="82" t="str">
        <f t="shared" ref="Y9:Y39" ca="1" si="7">IF($B9="　","",IF(COUNTIFS($AB$1:$CV$1,Y$1,$AB9:$CV9,"&gt;="&amp;0)=0,"-",SUMIFS($AB9:$CV9,$AB$1:$CV$1,Y$1)))</f>
        <v>-</v>
      </c>
      <c r="Z9" s="83" t="str">
        <f t="shared" ref="Z9:Z39" ca="1" si="8">IF($K9="　","",IF(COUNT(X9:Y9)=0,"-",SUM(X9:Y9)))</f>
        <v>-</v>
      </c>
      <c r="AC9" s="109">
        <f ca="1">$B9</f>
        <v>45717</v>
      </c>
      <c r="AD9" s="110"/>
      <c r="AE9" s="111"/>
      <c r="AF9" s="112"/>
      <c r="AG9" s="113" t="str">
        <f ca="1">IF(AC9="　","",IF(COUNT(AD9:AF9)=0,"- ",SUM(AD9:AF9)))</f>
        <v xml:space="preserve">- </v>
      </c>
      <c r="AH9" s="114"/>
      <c r="AI9" s="115" t="str">
        <f ca="1">IF(AC9="　","",IF(COUNT(AG9:AH9)=0,"- ",SUM(AG9:AH9)))</f>
        <v xml:space="preserve">- </v>
      </c>
      <c r="AJ9" s="102"/>
      <c r="AK9" s="102"/>
      <c r="AL9" s="109">
        <f t="shared" ref="AL9:AL39" ca="1" si="9">$B9</f>
        <v>45717</v>
      </c>
      <c r="AM9" s="110"/>
      <c r="AN9" s="111"/>
      <c r="AO9" s="112"/>
      <c r="AP9" s="113" t="str">
        <f ca="1">IF(AL9="　","",IF(COUNT(AM9:AO9)=0,"- ",SUM(AM9:AO9)))</f>
        <v xml:space="preserve">- </v>
      </c>
      <c r="AQ9" s="114"/>
      <c r="AR9" s="115" t="str">
        <f ca="1">IF(AL9="　","",IF(COUNT(AP9:AQ9)=0,"- ",SUM(AP9:AQ9)))</f>
        <v xml:space="preserve">- </v>
      </c>
      <c r="AU9" s="109">
        <f ca="1">$B9</f>
        <v>45717</v>
      </c>
      <c r="AV9" s="110"/>
      <c r="AW9" s="111"/>
      <c r="AX9" s="112"/>
      <c r="AY9" s="113" t="str">
        <f ca="1">IF(AU9="　","",IF(COUNT(AV9:AX9)=0,"- ",SUM(AV9:AX9)))</f>
        <v xml:space="preserve">- </v>
      </c>
      <c r="AZ9" s="114"/>
      <c r="BA9" s="115" t="str">
        <f ca="1">IF(AU9="　","",IF(COUNT(AY9:AZ9)=0,"- ",SUM(AY9:AZ9)))</f>
        <v xml:space="preserve">- </v>
      </c>
      <c r="BB9" s="102"/>
      <c r="BC9" s="102"/>
      <c r="BD9" s="109">
        <f t="shared" ref="BD9:BD39" ca="1" si="10">$B9</f>
        <v>45717</v>
      </c>
      <c r="BE9" s="110"/>
      <c r="BF9" s="111"/>
      <c r="BG9" s="112"/>
      <c r="BH9" s="113" t="str">
        <f ca="1">IF(BD9="　","",IF(COUNT(BE9:BG9)=0,"- ",SUM(BE9:BG9)))</f>
        <v xml:space="preserve">- </v>
      </c>
      <c r="BI9" s="114"/>
      <c r="BJ9" s="115" t="str">
        <f ca="1">IF(BD9="　","",IF(COUNT(BH9:BI9)=0,"- ",SUM(BH9:BI9)))</f>
        <v xml:space="preserve">- </v>
      </c>
      <c r="BM9" s="109">
        <f ca="1">$B9</f>
        <v>45717</v>
      </c>
      <c r="BN9" s="110"/>
      <c r="BO9" s="111"/>
      <c r="BP9" s="112"/>
      <c r="BQ9" s="113" t="str">
        <f ca="1">IF(BM9="　","",IF(COUNT(BN9:BP9)=0,"- ",SUM(BN9:BP9)))</f>
        <v xml:space="preserve">- </v>
      </c>
      <c r="BR9" s="114"/>
      <c r="BS9" s="115" t="str">
        <f ca="1">IF(BM9="　","",IF(COUNT(BQ9:BR9)=0,"- ",SUM(BQ9:BR9)))</f>
        <v xml:space="preserve">- </v>
      </c>
      <c r="BT9" s="102"/>
      <c r="BU9" s="102"/>
      <c r="BV9" s="109">
        <f t="shared" ref="BV9:BV39" ca="1" si="11">$B9</f>
        <v>45717</v>
      </c>
      <c r="BW9" s="110"/>
      <c r="BX9" s="111"/>
      <c r="BY9" s="112"/>
      <c r="BZ9" s="113" t="str">
        <f ca="1">IF(BV9="　","",IF(COUNT(BW9:BY9)=0,"- ",SUM(BW9:BY9)))</f>
        <v xml:space="preserve">- </v>
      </c>
      <c r="CA9" s="114"/>
      <c r="CB9" s="115" t="str">
        <f ca="1">IF(BV9="　","",IF(COUNT(BZ9:CA9)=0,"- ",SUM(BZ9:CA9)))</f>
        <v xml:space="preserve">- </v>
      </c>
      <c r="CE9" s="109">
        <f ca="1">$B9</f>
        <v>45717</v>
      </c>
      <c r="CF9" s="110"/>
      <c r="CG9" s="111"/>
      <c r="CH9" s="112"/>
      <c r="CI9" s="113" t="str">
        <f ca="1">IF(CE9="　","",IF(COUNT(CF9:CH9)=0,"- ",SUM(CF9:CH9)))</f>
        <v xml:space="preserve">- </v>
      </c>
      <c r="CJ9" s="114"/>
      <c r="CK9" s="115" t="str">
        <f ca="1">IF(CE9="　","",IF(COUNT(CI9:CJ9)=0,"- ",SUM(CI9:CJ9)))</f>
        <v xml:space="preserve">- </v>
      </c>
      <c r="CL9" s="102"/>
      <c r="CM9" s="102"/>
      <c r="CN9" s="109">
        <f t="shared" ref="CN9:CN39" ca="1" si="12">$B9</f>
        <v>45717</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45718</v>
      </c>
      <c r="C10" s="59" t="str">
        <f t="shared" ref="C10:C39" ca="1" si="13">IF($B10="　","",IF(CHOOSE(MATCH($C$1,月計表使用区分,0),"***",L10,U10)="","-",CHOOSE(MATCH($C$1,月計表使用区分,0),"***",L10,U10)))</f>
        <v>-</v>
      </c>
      <c r="D10" s="60" t="str">
        <f t="shared" ca="1" si="0"/>
        <v>-</v>
      </c>
      <c r="E10" s="61" t="str">
        <f t="shared" ca="1" si="1"/>
        <v>-</v>
      </c>
      <c r="F10" s="62" t="str">
        <f ca="1">IF($B10="　","",IF(COUNT(C10:E10)=0,"-",SUM(C10:E10)))</f>
        <v>-</v>
      </c>
      <c r="G10" s="62" t="str">
        <f t="shared" ca="1" si="2"/>
        <v>-</v>
      </c>
      <c r="H10" s="63" t="str">
        <f ca="1">IF($B10="　","",IF(COUNT(F10:G10)=0,"-",SUM(F10:G10)))</f>
        <v>-</v>
      </c>
      <c r="K10" s="77">
        <f t="shared" ca="1" si="3"/>
        <v>45718</v>
      </c>
      <c r="L10" s="84"/>
      <c r="M10" s="85"/>
      <c r="N10" s="85"/>
      <c r="O10" s="86" t="str">
        <f t="shared" ref="O10:O39" ca="1" si="14">IF($K10="　","",IF(COUNT(L10:N10)=0,"-",SUM(L10:N10)))</f>
        <v>-</v>
      </c>
      <c r="P10" s="84"/>
      <c r="Q10" s="87" t="str">
        <f t="shared" ca="1" si="4"/>
        <v>-</v>
      </c>
      <c r="T10" s="77">
        <f t="shared" ca="1" si="5"/>
        <v>45718</v>
      </c>
      <c r="U10" s="86" t="str">
        <f t="shared" ref="U10:U39" ca="1" si="15">IF($B10="　","",IF(COUNTIFS($AB$1:$CV$1,U$1,$AB10:$CV10,"&gt;="&amp;0)=0,"-",SUMIFS($AB10:$CV10,$AB$1:$CV$1,U$1)))</f>
        <v>-</v>
      </c>
      <c r="V10" s="140" t="str">
        <f t="shared" ca="1" si="6"/>
        <v>-</v>
      </c>
      <c r="W10" s="140" t="str">
        <f t="shared" ca="1" si="6"/>
        <v>-</v>
      </c>
      <c r="X10" s="86" t="str">
        <f t="shared" ref="X10:X39" ca="1" si="16">IF($K10="　","",IF(COUNT(U10:W10)=0,"-",SUM(U10:W10)))</f>
        <v>-</v>
      </c>
      <c r="Y10" s="86" t="str">
        <f t="shared" ca="1" si="7"/>
        <v>-</v>
      </c>
      <c r="Z10" s="87" t="str">
        <f t="shared" ca="1" si="8"/>
        <v>-</v>
      </c>
      <c r="AC10" s="116">
        <f t="shared" ref="AC10:AC39" ca="1" si="17">$B10</f>
        <v>45718</v>
      </c>
      <c r="AD10" s="117"/>
      <c r="AE10" s="118"/>
      <c r="AF10" s="119"/>
      <c r="AG10" s="120" t="str">
        <f t="shared" ref="AG10:AG39" ca="1" si="18">IF(AC10="　","",IF(COUNT(AD10:AF10)=0,"- ",SUM(AD10:AF10)))</f>
        <v xml:space="preserve">- </v>
      </c>
      <c r="AH10" s="121"/>
      <c r="AI10" s="120" t="str">
        <f t="shared" ref="AI10:AI39" ca="1" si="19">IF(AC10="　","",IF(COUNT(AG10:AH10)=0,"- ",SUM(AG10:AH10)))</f>
        <v xml:space="preserve">- </v>
      </c>
      <c r="AJ10" s="102"/>
      <c r="AK10" s="102"/>
      <c r="AL10" s="116">
        <f t="shared" ca="1" si="9"/>
        <v>45718</v>
      </c>
      <c r="AM10" s="117"/>
      <c r="AN10" s="118"/>
      <c r="AO10" s="119"/>
      <c r="AP10" s="120" t="str">
        <f t="shared" ref="AP10:AP39" ca="1" si="20">IF(AL10="　","",IF(COUNT(AM10:AO10)=0,"- ",SUM(AM10:AO10)))</f>
        <v xml:space="preserve">- </v>
      </c>
      <c r="AQ10" s="121"/>
      <c r="AR10" s="120" t="str">
        <f t="shared" ref="AR10:AR39" ca="1" si="21">IF(AL10="　","",IF(COUNT(AP10:AQ10)=0,"- ",SUM(AP10:AQ10)))</f>
        <v xml:space="preserve">- </v>
      </c>
      <c r="AU10" s="116">
        <f t="shared" ref="AU10:AU39" ca="1" si="22">$B10</f>
        <v>45718</v>
      </c>
      <c r="AV10" s="117"/>
      <c r="AW10" s="118"/>
      <c r="AX10" s="119"/>
      <c r="AY10" s="120" t="str">
        <f t="shared" ref="AY10:AY39" ca="1" si="23">IF(AU10="　","",IF(COUNT(AV10:AX10)=0,"- ",SUM(AV10:AX10)))</f>
        <v xml:space="preserve">- </v>
      </c>
      <c r="AZ10" s="121"/>
      <c r="BA10" s="120" t="str">
        <f t="shared" ref="BA10:BA39" ca="1" si="24">IF(AU10="　","",IF(COUNT(AY10:AZ10)=0,"- ",SUM(AY10:AZ10)))</f>
        <v xml:space="preserve">- </v>
      </c>
      <c r="BB10" s="102"/>
      <c r="BC10" s="102"/>
      <c r="BD10" s="116">
        <f t="shared" ca="1" si="10"/>
        <v>45718</v>
      </c>
      <c r="BE10" s="117"/>
      <c r="BF10" s="118"/>
      <c r="BG10" s="119"/>
      <c r="BH10" s="120" t="str">
        <f t="shared" ref="BH10:BH39" ca="1" si="25">IF(BD10="　","",IF(COUNT(BE10:BG10)=0,"- ",SUM(BE10:BG10)))</f>
        <v xml:space="preserve">- </v>
      </c>
      <c r="BI10" s="121"/>
      <c r="BJ10" s="120" t="str">
        <f t="shared" ref="BJ10:BJ39" ca="1" si="26">IF(BD10="　","",IF(COUNT(BH10:BI10)=0,"- ",SUM(BH10:BI10)))</f>
        <v xml:space="preserve">- </v>
      </c>
      <c r="BM10" s="116">
        <f t="shared" ref="BM10:BM39" ca="1" si="27">$B10</f>
        <v>45718</v>
      </c>
      <c r="BN10" s="117"/>
      <c r="BO10" s="118"/>
      <c r="BP10" s="119"/>
      <c r="BQ10" s="120" t="str">
        <f t="shared" ref="BQ10:BQ39" ca="1" si="28">IF(BM10="　","",IF(COUNT(BN10:BP10)=0,"- ",SUM(BN10:BP10)))</f>
        <v xml:space="preserve">- </v>
      </c>
      <c r="BR10" s="121"/>
      <c r="BS10" s="120" t="str">
        <f t="shared" ref="BS10:BS39" ca="1" si="29">IF(BM10="　","",IF(COUNT(BQ10:BR10)=0,"- ",SUM(BQ10:BR10)))</f>
        <v xml:space="preserve">- </v>
      </c>
      <c r="BT10" s="102"/>
      <c r="BU10" s="102"/>
      <c r="BV10" s="116">
        <f t="shared" ca="1" si="11"/>
        <v>45718</v>
      </c>
      <c r="BW10" s="117"/>
      <c r="BX10" s="118"/>
      <c r="BY10" s="119"/>
      <c r="BZ10" s="120" t="str">
        <f t="shared" ref="BZ10:BZ39" ca="1" si="30">IF(BV10="　","",IF(COUNT(BW10:BY10)=0,"- ",SUM(BW10:BY10)))</f>
        <v xml:space="preserve">- </v>
      </c>
      <c r="CA10" s="121"/>
      <c r="CB10" s="120" t="str">
        <f t="shared" ref="CB10:CB39" ca="1" si="31">IF(BV10="　","",IF(COUNT(BZ10:CA10)=0,"- ",SUM(BZ10:CA10)))</f>
        <v xml:space="preserve">- </v>
      </c>
      <c r="CE10" s="116">
        <f t="shared" ref="CE10:CE39" ca="1" si="32">$B10</f>
        <v>45718</v>
      </c>
      <c r="CF10" s="117"/>
      <c r="CG10" s="118"/>
      <c r="CH10" s="119"/>
      <c r="CI10" s="120" t="str">
        <f t="shared" ref="CI10:CI39" ca="1" si="33">IF(CE10="　","",IF(COUNT(CF10:CH10)=0,"- ",SUM(CF10:CH10)))</f>
        <v xml:space="preserve">- </v>
      </c>
      <c r="CJ10" s="121"/>
      <c r="CK10" s="120" t="str">
        <f t="shared" ref="CK10:CK39" ca="1" si="34">IF(CE10="　","",IF(COUNT(CI10:CJ10)=0,"- ",SUM(CI10:CJ10)))</f>
        <v xml:space="preserve">- </v>
      </c>
      <c r="CL10" s="102"/>
      <c r="CM10" s="102"/>
      <c r="CN10" s="116">
        <f t="shared" ca="1" si="12"/>
        <v>45718</v>
      </c>
      <c r="CO10" s="117"/>
      <c r="CP10" s="118"/>
      <c r="CQ10" s="119"/>
      <c r="CR10" s="120" t="str">
        <f t="shared" ref="CR10:CR39" ca="1" si="35">IF(CN10="　","",IF(COUNT(CO10:CQ10)=0,"- ",SUM(CO10:CQ10)))</f>
        <v xml:space="preserve">- </v>
      </c>
      <c r="CS10" s="121"/>
      <c r="CT10" s="120" t="str">
        <f t="shared" ref="CT10:CT39" ca="1" si="36">IF(CN10="　","",IF(COUNT(CR10:CS10)=0,"- ",SUM(CR10:CS10)))</f>
        <v xml:space="preserve">- </v>
      </c>
    </row>
    <row r="11" spans="1:98" ht="15.75" customHeight="1" x14ac:dyDescent="0.25">
      <c r="A11" s="57">
        <v>3</v>
      </c>
      <c r="B11" s="58">
        <f t="shared" ref="B11:B39" ca="1" si="37">IFERROR(DATEVALUE(SUBSTITUTE(H$1," ","")&amp;H$2&amp;"月"&amp;$A11&amp;"日"),"　")</f>
        <v>45719</v>
      </c>
      <c r="C11" s="59" t="str">
        <f t="shared" ca="1" si="13"/>
        <v>-</v>
      </c>
      <c r="D11" s="60" t="str">
        <f t="shared" ca="1" si="0"/>
        <v>-</v>
      </c>
      <c r="E11" s="61" t="str">
        <f t="shared" ca="1" si="1"/>
        <v>-</v>
      </c>
      <c r="F11" s="62" t="str">
        <f t="shared" ref="F11:F39" ca="1" si="38">IF($B11="　","",IF(COUNT(C11:E11)=0,"-",SUM(C11:E11)))</f>
        <v>-</v>
      </c>
      <c r="G11" s="62" t="str">
        <f t="shared" ca="1" si="2"/>
        <v>-</v>
      </c>
      <c r="H11" s="63" t="str">
        <f t="shared" ref="H11:H39" ca="1" si="39">IF($B11="　","",IF(COUNT(F11:G11)=0,"-",SUM(F11:G11)))</f>
        <v>-</v>
      </c>
      <c r="K11" s="78">
        <f t="shared" ca="1" si="3"/>
        <v>45719</v>
      </c>
      <c r="L11" s="88"/>
      <c r="M11" s="89"/>
      <c r="N11" s="89"/>
      <c r="O11" s="90" t="str">
        <f t="shared" ca="1" si="14"/>
        <v>-</v>
      </c>
      <c r="P11" s="88"/>
      <c r="Q11" s="91" t="str">
        <f t="shared" ca="1" si="4"/>
        <v>-</v>
      </c>
      <c r="T11" s="78">
        <f t="shared" ca="1" si="5"/>
        <v>45719</v>
      </c>
      <c r="U11" s="90" t="str">
        <f t="shared" ca="1" si="15"/>
        <v>-</v>
      </c>
      <c r="V11" s="141" t="str">
        <f t="shared" ca="1" si="6"/>
        <v>-</v>
      </c>
      <c r="W11" s="141" t="str">
        <f t="shared" ca="1" si="6"/>
        <v>-</v>
      </c>
      <c r="X11" s="90" t="str">
        <f t="shared" ca="1" si="16"/>
        <v>-</v>
      </c>
      <c r="Y11" s="90" t="str">
        <f t="shared" ca="1" si="7"/>
        <v>-</v>
      </c>
      <c r="Z11" s="91" t="str">
        <f t="shared" ca="1" si="8"/>
        <v>-</v>
      </c>
      <c r="AC11" s="122">
        <f t="shared" ca="1" si="17"/>
        <v>45719</v>
      </c>
      <c r="AD11" s="123"/>
      <c r="AE11" s="124"/>
      <c r="AF11" s="125"/>
      <c r="AG11" s="115" t="str">
        <f t="shared" ca="1" si="18"/>
        <v xml:space="preserve">- </v>
      </c>
      <c r="AH11" s="126"/>
      <c r="AI11" s="115" t="str">
        <f t="shared" ca="1" si="19"/>
        <v xml:space="preserve">- </v>
      </c>
      <c r="AJ11" s="102"/>
      <c r="AK11" s="102"/>
      <c r="AL11" s="122">
        <f t="shared" ca="1" si="9"/>
        <v>45719</v>
      </c>
      <c r="AM11" s="123"/>
      <c r="AN11" s="124"/>
      <c r="AO11" s="125"/>
      <c r="AP11" s="115" t="str">
        <f t="shared" ca="1" si="20"/>
        <v xml:space="preserve">- </v>
      </c>
      <c r="AQ11" s="126"/>
      <c r="AR11" s="115" t="str">
        <f t="shared" ca="1" si="21"/>
        <v xml:space="preserve">- </v>
      </c>
      <c r="AU11" s="122">
        <f t="shared" ca="1" si="22"/>
        <v>45719</v>
      </c>
      <c r="AV11" s="123"/>
      <c r="AW11" s="124"/>
      <c r="AX11" s="125"/>
      <c r="AY11" s="115" t="str">
        <f t="shared" ca="1" si="23"/>
        <v xml:space="preserve">- </v>
      </c>
      <c r="AZ11" s="126"/>
      <c r="BA11" s="115" t="str">
        <f t="shared" ca="1" si="24"/>
        <v xml:space="preserve">- </v>
      </c>
      <c r="BB11" s="102"/>
      <c r="BC11" s="102"/>
      <c r="BD11" s="122">
        <f t="shared" ca="1" si="10"/>
        <v>45719</v>
      </c>
      <c r="BE11" s="123"/>
      <c r="BF11" s="124"/>
      <c r="BG11" s="125"/>
      <c r="BH11" s="115" t="str">
        <f t="shared" ca="1" si="25"/>
        <v xml:space="preserve">- </v>
      </c>
      <c r="BI11" s="126"/>
      <c r="BJ11" s="115" t="str">
        <f t="shared" ca="1" si="26"/>
        <v xml:space="preserve">- </v>
      </c>
      <c r="BM11" s="122">
        <f t="shared" ca="1" si="27"/>
        <v>45719</v>
      </c>
      <c r="BN11" s="123"/>
      <c r="BO11" s="124"/>
      <c r="BP11" s="125"/>
      <c r="BQ11" s="115" t="str">
        <f t="shared" ca="1" si="28"/>
        <v xml:space="preserve">- </v>
      </c>
      <c r="BR11" s="126"/>
      <c r="BS11" s="115" t="str">
        <f t="shared" ca="1" si="29"/>
        <v xml:space="preserve">- </v>
      </c>
      <c r="BT11" s="102"/>
      <c r="BU11" s="102"/>
      <c r="BV11" s="122">
        <f t="shared" ca="1" si="11"/>
        <v>45719</v>
      </c>
      <c r="BW11" s="123"/>
      <c r="BX11" s="124"/>
      <c r="BY11" s="125"/>
      <c r="BZ11" s="115" t="str">
        <f t="shared" ca="1" si="30"/>
        <v xml:space="preserve">- </v>
      </c>
      <c r="CA11" s="126"/>
      <c r="CB11" s="115" t="str">
        <f t="shared" ca="1" si="31"/>
        <v xml:space="preserve">- </v>
      </c>
      <c r="CE11" s="122">
        <f t="shared" ca="1" si="32"/>
        <v>45719</v>
      </c>
      <c r="CF11" s="123"/>
      <c r="CG11" s="124"/>
      <c r="CH11" s="125"/>
      <c r="CI11" s="115" t="str">
        <f t="shared" ca="1" si="33"/>
        <v xml:space="preserve">- </v>
      </c>
      <c r="CJ11" s="126"/>
      <c r="CK11" s="115" t="str">
        <f t="shared" ca="1" si="34"/>
        <v xml:space="preserve">- </v>
      </c>
      <c r="CL11" s="102"/>
      <c r="CM11" s="102"/>
      <c r="CN11" s="122">
        <f t="shared" ca="1" si="12"/>
        <v>45719</v>
      </c>
      <c r="CO11" s="123"/>
      <c r="CP11" s="124"/>
      <c r="CQ11" s="125"/>
      <c r="CR11" s="115" t="str">
        <f t="shared" ca="1" si="35"/>
        <v xml:space="preserve">- </v>
      </c>
      <c r="CS11" s="126"/>
      <c r="CT11" s="115" t="str">
        <f t="shared" ca="1" si="36"/>
        <v xml:space="preserve">- </v>
      </c>
    </row>
    <row r="12" spans="1:98" ht="15.75" customHeight="1" x14ac:dyDescent="0.25">
      <c r="A12" s="57">
        <v>4</v>
      </c>
      <c r="B12" s="58">
        <f t="shared" ca="1" si="37"/>
        <v>45720</v>
      </c>
      <c r="C12" s="59" t="str">
        <f t="shared" ca="1" si="13"/>
        <v>-</v>
      </c>
      <c r="D12" s="60" t="str">
        <f t="shared" ca="1" si="0"/>
        <v>-</v>
      </c>
      <c r="E12" s="61" t="str">
        <f t="shared" ca="1" si="1"/>
        <v>-</v>
      </c>
      <c r="F12" s="62" t="str">
        <f t="shared" ca="1" si="38"/>
        <v>-</v>
      </c>
      <c r="G12" s="62" t="str">
        <f t="shared" ca="1" si="2"/>
        <v>-</v>
      </c>
      <c r="H12" s="63" t="str">
        <f t="shared" ca="1" si="39"/>
        <v>-</v>
      </c>
      <c r="K12" s="77">
        <f t="shared" ca="1" si="3"/>
        <v>45720</v>
      </c>
      <c r="L12" s="84"/>
      <c r="M12" s="85"/>
      <c r="N12" s="85"/>
      <c r="O12" s="86" t="str">
        <f t="shared" ca="1" si="14"/>
        <v>-</v>
      </c>
      <c r="P12" s="84"/>
      <c r="Q12" s="87" t="str">
        <f t="shared" ca="1" si="4"/>
        <v>-</v>
      </c>
      <c r="T12" s="77">
        <f t="shared" ca="1" si="5"/>
        <v>45720</v>
      </c>
      <c r="U12" s="86" t="str">
        <f t="shared" ca="1" si="15"/>
        <v>-</v>
      </c>
      <c r="V12" s="140" t="str">
        <f t="shared" ca="1" si="6"/>
        <v>-</v>
      </c>
      <c r="W12" s="140" t="str">
        <f t="shared" ca="1" si="6"/>
        <v>-</v>
      </c>
      <c r="X12" s="86" t="str">
        <f t="shared" ca="1" si="16"/>
        <v>-</v>
      </c>
      <c r="Y12" s="86" t="str">
        <f t="shared" ca="1" si="7"/>
        <v>-</v>
      </c>
      <c r="Z12" s="87" t="str">
        <f t="shared" ca="1" si="8"/>
        <v>-</v>
      </c>
      <c r="AC12" s="116">
        <f t="shared" ca="1" si="17"/>
        <v>45720</v>
      </c>
      <c r="AD12" s="117"/>
      <c r="AE12" s="118"/>
      <c r="AF12" s="119"/>
      <c r="AG12" s="120" t="str">
        <f t="shared" ca="1" si="18"/>
        <v xml:space="preserve">- </v>
      </c>
      <c r="AH12" s="121"/>
      <c r="AI12" s="120" t="str">
        <f t="shared" ca="1" si="19"/>
        <v xml:space="preserve">- </v>
      </c>
      <c r="AJ12" s="102"/>
      <c r="AK12" s="102"/>
      <c r="AL12" s="116">
        <f t="shared" ca="1" si="9"/>
        <v>45720</v>
      </c>
      <c r="AM12" s="117"/>
      <c r="AN12" s="118"/>
      <c r="AO12" s="119"/>
      <c r="AP12" s="120" t="str">
        <f t="shared" ca="1" si="20"/>
        <v xml:space="preserve">- </v>
      </c>
      <c r="AQ12" s="121"/>
      <c r="AR12" s="120" t="str">
        <f t="shared" ca="1" si="21"/>
        <v xml:space="preserve">- </v>
      </c>
      <c r="AU12" s="116">
        <f t="shared" ca="1" si="22"/>
        <v>45720</v>
      </c>
      <c r="AV12" s="117"/>
      <c r="AW12" s="118"/>
      <c r="AX12" s="119"/>
      <c r="AY12" s="120" t="str">
        <f t="shared" ca="1" si="23"/>
        <v xml:space="preserve">- </v>
      </c>
      <c r="AZ12" s="121"/>
      <c r="BA12" s="120" t="str">
        <f t="shared" ca="1" si="24"/>
        <v xml:space="preserve">- </v>
      </c>
      <c r="BB12" s="102"/>
      <c r="BC12" s="102"/>
      <c r="BD12" s="116">
        <f t="shared" ca="1" si="10"/>
        <v>45720</v>
      </c>
      <c r="BE12" s="117"/>
      <c r="BF12" s="118"/>
      <c r="BG12" s="119"/>
      <c r="BH12" s="120" t="str">
        <f t="shared" ca="1" si="25"/>
        <v xml:space="preserve">- </v>
      </c>
      <c r="BI12" s="121"/>
      <c r="BJ12" s="120" t="str">
        <f t="shared" ca="1" si="26"/>
        <v xml:space="preserve">- </v>
      </c>
      <c r="BM12" s="116">
        <f t="shared" ca="1" si="27"/>
        <v>45720</v>
      </c>
      <c r="BN12" s="117"/>
      <c r="BO12" s="118"/>
      <c r="BP12" s="119"/>
      <c r="BQ12" s="120" t="str">
        <f t="shared" ca="1" si="28"/>
        <v xml:space="preserve">- </v>
      </c>
      <c r="BR12" s="121"/>
      <c r="BS12" s="120" t="str">
        <f t="shared" ca="1" si="29"/>
        <v xml:space="preserve">- </v>
      </c>
      <c r="BT12" s="102"/>
      <c r="BU12" s="102"/>
      <c r="BV12" s="116">
        <f t="shared" ca="1" si="11"/>
        <v>45720</v>
      </c>
      <c r="BW12" s="117"/>
      <c r="BX12" s="118"/>
      <c r="BY12" s="119"/>
      <c r="BZ12" s="120" t="str">
        <f t="shared" ca="1" si="30"/>
        <v xml:space="preserve">- </v>
      </c>
      <c r="CA12" s="121"/>
      <c r="CB12" s="120" t="str">
        <f t="shared" ca="1" si="31"/>
        <v xml:space="preserve">- </v>
      </c>
      <c r="CE12" s="116">
        <f t="shared" ca="1" si="32"/>
        <v>45720</v>
      </c>
      <c r="CF12" s="117"/>
      <c r="CG12" s="118"/>
      <c r="CH12" s="119"/>
      <c r="CI12" s="120" t="str">
        <f t="shared" ca="1" si="33"/>
        <v xml:space="preserve">- </v>
      </c>
      <c r="CJ12" s="121"/>
      <c r="CK12" s="120" t="str">
        <f t="shared" ca="1" si="34"/>
        <v xml:space="preserve">- </v>
      </c>
      <c r="CL12" s="102"/>
      <c r="CM12" s="102"/>
      <c r="CN12" s="116">
        <f t="shared" ca="1" si="12"/>
        <v>45720</v>
      </c>
      <c r="CO12" s="117"/>
      <c r="CP12" s="118"/>
      <c r="CQ12" s="119"/>
      <c r="CR12" s="120" t="str">
        <f t="shared" ca="1" si="35"/>
        <v xml:space="preserve">- </v>
      </c>
      <c r="CS12" s="121"/>
      <c r="CT12" s="120" t="str">
        <f t="shared" ca="1" si="36"/>
        <v xml:space="preserve">- </v>
      </c>
    </row>
    <row r="13" spans="1:98" ht="15.75" customHeight="1" x14ac:dyDescent="0.25">
      <c r="A13" s="57">
        <v>5</v>
      </c>
      <c r="B13" s="58">
        <f t="shared" ca="1" si="37"/>
        <v>45721</v>
      </c>
      <c r="C13" s="59" t="str">
        <f t="shared" ca="1" si="13"/>
        <v>-</v>
      </c>
      <c r="D13" s="60" t="str">
        <f t="shared" ca="1" si="0"/>
        <v>-</v>
      </c>
      <c r="E13" s="61" t="str">
        <f t="shared" ca="1" si="1"/>
        <v>-</v>
      </c>
      <c r="F13" s="62" t="str">
        <f t="shared" ca="1" si="38"/>
        <v>-</v>
      </c>
      <c r="G13" s="62" t="str">
        <f t="shared" ca="1" si="2"/>
        <v>-</v>
      </c>
      <c r="H13" s="63" t="str">
        <f t="shared" ca="1" si="39"/>
        <v>-</v>
      </c>
      <c r="K13" s="78">
        <f t="shared" ca="1" si="3"/>
        <v>45721</v>
      </c>
      <c r="L13" s="88"/>
      <c r="M13" s="89"/>
      <c r="N13" s="89"/>
      <c r="O13" s="90" t="str">
        <f t="shared" ca="1" si="14"/>
        <v>-</v>
      </c>
      <c r="P13" s="88"/>
      <c r="Q13" s="91" t="str">
        <f t="shared" ca="1" si="4"/>
        <v>-</v>
      </c>
      <c r="T13" s="78">
        <f t="shared" ca="1" si="5"/>
        <v>45721</v>
      </c>
      <c r="U13" s="90" t="str">
        <f t="shared" ca="1" si="15"/>
        <v>-</v>
      </c>
      <c r="V13" s="141" t="str">
        <f t="shared" ca="1" si="6"/>
        <v>-</v>
      </c>
      <c r="W13" s="141" t="str">
        <f t="shared" ca="1" si="6"/>
        <v>-</v>
      </c>
      <c r="X13" s="90" t="str">
        <f t="shared" ca="1" si="16"/>
        <v>-</v>
      </c>
      <c r="Y13" s="90" t="str">
        <f t="shared" ca="1" si="7"/>
        <v>-</v>
      </c>
      <c r="Z13" s="91" t="str">
        <f t="shared" ca="1" si="8"/>
        <v>-</v>
      </c>
      <c r="AC13" s="122">
        <f t="shared" ca="1" si="17"/>
        <v>45721</v>
      </c>
      <c r="AD13" s="123"/>
      <c r="AE13" s="124"/>
      <c r="AF13" s="125"/>
      <c r="AG13" s="115" t="str">
        <f t="shared" ca="1" si="18"/>
        <v xml:space="preserve">- </v>
      </c>
      <c r="AH13" s="126"/>
      <c r="AI13" s="115" t="str">
        <f t="shared" ca="1" si="19"/>
        <v xml:space="preserve">- </v>
      </c>
      <c r="AJ13" s="102"/>
      <c r="AK13" s="102"/>
      <c r="AL13" s="122">
        <f t="shared" ca="1" si="9"/>
        <v>45721</v>
      </c>
      <c r="AM13" s="123"/>
      <c r="AN13" s="124"/>
      <c r="AO13" s="125"/>
      <c r="AP13" s="115" t="str">
        <f t="shared" ca="1" si="20"/>
        <v xml:space="preserve">- </v>
      </c>
      <c r="AQ13" s="126"/>
      <c r="AR13" s="115" t="str">
        <f t="shared" ca="1" si="21"/>
        <v xml:space="preserve">- </v>
      </c>
      <c r="AU13" s="122">
        <f t="shared" ca="1" si="22"/>
        <v>45721</v>
      </c>
      <c r="AV13" s="123"/>
      <c r="AW13" s="124"/>
      <c r="AX13" s="125"/>
      <c r="AY13" s="115" t="str">
        <f t="shared" ca="1" si="23"/>
        <v xml:space="preserve">- </v>
      </c>
      <c r="AZ13" s="126"/>
      <c r="BA13" s="115" t="str">
        <f t="shared" ca="1" si="24"/>
        <v xml:space="preserve">- </v>
      </c>
      <c r="BB13" s="102"/>
      <c r="BC13" s="102"/>
      <c r="BD13" s="122">
        <f t="shared" ca="1" si="10"/>
        <v>45721</v>
      </c>
      <c r="BE13" s="123"/>
      <c r="BF13" s="124"/>
      <c r="BG13" s="125"/>
      <c r="BH13" s="115" t="str">
        <f t="shared" ca="1" si="25"/>
        <v xml:space="preserve">- </v>
      </c>
      <c r="BI13" s="126"/>
      <c r="BJ13" s="115" t="str">
        <f t="shared" ca="1" si="26"/>
        <v xml:space="preserve">- </v>
      </c>
      <c r="BM13" s="122">
        <f t="shared" ca="1" si="27"/>
        <v>45721</v>
      </c>
      <c r="BN13" s="123"/>
      <c r="BO13" s="124"/>
      <c r="BP13" s="125"/>
      <c r="BQ13" s="115" t="str">
        <f t="shared" ca="1" si="28"/>
        <v xml:space="preserve">- </v>
      </c>
      <c r="BR13" s="126"/>
      <c r="BS13" s="115" t="str">
        <f t="shared" ca="1" si="29"/>
        <v xml:space="preserve">- </v>
      </c>
      <c r="BT13" s="102"/>
      <c r="BU13" s="102"/>
      <c r="BV13" s="122">
        <f t="shared" ca="1" si="11"/>
        <v>45721</v>
      </c>
      <c r="BW13" s="123"/>
      <c r="BX13" s="124"/>
      <c r="BY13" s="125"/>
      <c r="BZ13" s="115" t="str">
        <f t="shared" ca="1" si="30"/>
        <v xml:space="preserve">- </v>
      </c>
      <c r="CA13" s="126"/>
      <c r="CB13" s="115" t="str">
        <f t="shared" ca="1" si="31"/>
        <v xml:space="preserve">- </v>
      </c>
      <c r="CE13" s="122">
        <f t="shared" ca="1" si="32"/>
        <v>45721</v>
      </c>
      <c r="CF13" s="123"/>
      <c r="CG13" s="124"/>
      <c r="CH13" s="125"/>
      <c r="CI13" s="115" t="str">
        <f t="shared" ca="1" si="33"/>
        <v xml:space="preserve">- </v>
      </c>
      <c r="CJ13" s="126"/>
      <c r="CK13" s="115" t="str">
        <f t="shared" ca="1" si="34"/>
        <v xml:space="preserve">- </v>
      </c>
      <c r="CL13" s="102"/>
      <c r="CM13" s="102"/>
      <c r="CN13" s="122">
        <f t="shared" ca="1" si="12"/>
        <v>45721</v>
      </c>
      <c r="CO13" s="123"/>
      <c r="CP13" s="124"/>
      <c r="CQ13" s="125"/>
      <c r="CR13" s="115" t="str">
        <f t="shared" ca="1" si="35"/>
        <v xml:space="preserve">- </v>
      </c>
      <c r="CS13" s="126"/>
      <c r="CT13" s="115" t="str">
        <f t="shared" ca="1" si="36"/>
        <v xml:space="preserve">- </v>
      </c>
    </row>
    <row r="14" spans="1:98" ht="15.75" customHeight="1" x14ac:dyDescent="0.25">
      <c r="A14" s="57">
        <v>6</v>
      </c>
      <c r="B14" s="58">
        <f t="shared" ca="1" si="37"/>
        <v>45722</v>
      </c>
      <c r="C14" s="59" t="str">
        <f t="shared" ca="1" si="13"/>
        <v>-</v>
      </c>
      <c r="D14" s="60" t="str">
        <f t="shared" ca="1" si="0"/>
        <v>-</v>
      </c>
      <c r="E14" s="61" t="str">
        <f t="shared" ca="1" si="1"/>
        <v>-</v>
      </c>
      <c r="F14" s="62" t="str">
        <f t="shared" ca="1" si="38"/>
        <v>-</v>
      </c>
      <c r="G14" s="62" t="str">
        <f t="shared" ca="1" si="2"/>
        <v>-</v>
      </c>
      <c r="H14" s="63" t="str">
        <f t="shared" ca="1" si="39"/>
        <v>-</v>
      </c>
      <c r="K14" s="77">
        <f t="shared" ca="1" si="3"/>
        <v>45722</v>
      </c>
      <c r="L14" s="84"/>
      <c r="M14" s="85"/>
      <c r="N14" s="85"/>
      <c r="O14" s="86" t="str">
        <f t="shared" ca="1" si="14"/>
        <v>-</v>
      </c>
      <c r="P14" s="84"/>
      <c r="Q14" s="87" t="str">
        <f t="shared" ca="1" si="4"/>
        <v>-</v>
      </c>
      <c r="T14" s="77">
        <f t="shared" ca="1" si="5"/>
        <v>45722</v>
      </c>
      <c r="U14" s="86" t="str">
        <f t="shared" ca="1" si="15"/>
        <v>-</v>
      </c>
      <c r="V14" s="140" t="str">
        <f t="shared" ca="1" si="6"/>
        <v>-</v>
      </c>
      <c r="W14" s="140" t="str">
        <f t="shared" ca="1" si="6"/>
        <v>-</v>
      </c>
      <c r="X14" s="86" t="str">
        <f t="shared" ca="1" si="16"/>
        <v>-</v>
      </c>
      <c r="Y14" s="86" t="str">
        <f t="shared" ca="1" si="7"/>
        <v>-</v>
      </c>
      <c r="Z14" s="87" t="str">
        <f t="shared" ca="1" si="8"/>
        <v>-</v>
      </c>
      <c r="AC14" s="116">
        <f t="shared" ca="1" si="17"/>
        <v>45722</v>
      </c>
      <c r="AD14" s="117"/>
      <c r="AE14" s="118"/>
      <c r="AF14" s="119"/>
      <c r="AG14" s="120" t="str">
        <f t="shared" ca="1" si="18"/>
        <v xml:space="preserve">- </v>
      </c>
      <c r="AH14" s="121"/>
      <c r="AI14" s="120" t="str">
        <f t="shared" ca="1" si="19"/>
        <v xml:space="preserve">- </v>
      </c>
      <c r="AJ14" s="102"/>
      <c r="AK14" s="102"/>
      <c r="AL14" s="116">
        <f t="shared" ca="1" si="9"/>
        <v>45722</v>
      </c>
      <c r="AM14" s="117"/>
      <c r="AN14" s="118"/>
      <c r="AO14" s="119"/>
      <c r="AP14" s="120" t="str">
        <f t="shared" ca="1" si="20"/>
        <v xml:space="preserve">- </v>
      </c>
      <c r="AQ14" s="121"/>
      <c r="AR14" s="120" t="str">
        <f t="shared" ca="1" si="21"/>
        <v xml:space="preserve">- </v>
      </c>
      <c r="AU14" s="116">
        <f t="shared" ca="1" si="22"/>
        <v>45722</v>
      </c>
      <c r="AV14" s="117"/>
      <c r="AW14" s="118"/>
      <c r="AX14" s="119"/>
      <c r="AY14" s="120" t="str">
        <f t="shared" ca="1" si="23"/>
        <v xml:space="preserve">- </v>
      </c>
      <c r="AZ14" s="121"/>
      <c r="BA14" s="120" t="str">
        <f t="shared" ca="1" si="24"/>
        <v xml:space="preserve">- </v>
      </c>
      <c r="BB14" s="102"/>
      <c r="BC14" s="102"/>
      <c r="BD14" s="116">
        <f t="shared" ca="1" si="10"/>
        <v>45722</v>
      </c>
      <c r="BE14" s="117"/>
      <c r="BF14" s="118"/>
      <c r="BG14" s="119"/>
      <c r="BH14" s="120" t="str">
        <f t="shared" ca="1" si="25"/>
        <v xml:space="preserve">- </v>
      </c>
      <c r="BI14" s="121"/>
      <c r="BJ14" s="120" t="str">
        <f t="shared" ca="1" si="26"/>
        <v xml:space="preserve">- </v>
      </c>
      <c r="BM14" s="116">
        <f t="shared" ca="1" si="27"/>
        <v>45722</v>
      </c>
      <c r="BN14" s="117"/>
      <c r="BO14" s="118"/>
      <c r="BP14" s="119"/>
      <c r="BQ14" s="120" t="str">
        <f t="shared" ca="1" si="28"/>
        <v xml:space="preserve">- </v>
      </c>
      <c r="BR14" s="121"/>
      <c r="BS14" s="120" t="str">
        <f t="shared" ca="1" si="29"/>
        <v xml:space="preserve">- </v>
      </c>
      <c r="BT14" s="102"/>
      <c r="BU14" s="102"/>
      <c r="BV14" s="116">
        <f t="shared" ca="1" si="11"/>
        <v>45722</v>
      </c>
      <c r="BW14" s="117"/>
      <c r="BX14" s="118"/>
      <c r="BY14" s="119"/>
      <c r="BZ14" s="120" t="str">
        <f t="shared" ca="1" si="30"/>
        <v xml:space="preserve">- </v>
      </c>
      <c r="CA14" s="121"/>
      <c r="CB14" s="120" t="str">
        <f t="shared" ca="1" si="31"/>
        <v xml:space="preserve">- </v>
      </c>
      <c r="CE14" s="116">
        <f t="shared" ca="1" si="32"/>
        <v>45722</v>
      </c>
      <c r="CF14" s="117"/>
      <c r="CG14" s="118"/>
      <c r="CH14" s="119"/>
      <c r="CI14" s="120" t="str">
        <f t="shared" ca="1" si="33"/>
        <v xml:space="preserve">- </v>
      </c>
      <c r="CJ14" s="121"/>
      <c r="CK14" s="120" t="str">
        <f t="shared" ca="1" si="34"/>
        <v xml:space="preserve">- </v>
      </c>
      <c r="CL14" s="102"/>
      <c r="CM14" s="102"/>
      <c r="CN14" s="116">
        <f t="shared" ca="1" si="12"/>
        <v>45722</v>
      </c>
      <c r="CO14" s="117"/>
      <c r="CP14" s="118"/>
      <c r="CQ14" s="119"/>
      <c r="CR14" s="120" t="str">
        <f t="shared" ca="1" si="35"/>
        <v xml:space="preserve">- </v>
      </c>
      <c r="CS14" s="121"/>
      <c r="CT14" s="120" t="str">
        <f t="shared" ca="1" si="36"/>
        <v xml:space="preserve">- </v>
      </c>
    </row>
    <row r="15" spans="1:98" ht="15.75" customHeight="1" x14ac:dyDescent="0.25">
      <c r="A15" s="57">
        <v>7</v>
      </c>
      <c r="B15" s="58">
        <f t="shared" ca="1" si="37"/>
        <v>45723</v>
      </c>
      <c r="C15" s="59" t="str">
        <f t="shared" ca="1" si="13"/>
        <v>-</v>
      </c>
      <c r="D15" s="60" t="str">
        <f t="shared" ca="1" si="0"/>
        <v>-</v>
      </c>
      <c r="E15" s="61" t="str">
        <f t="shared" ca="1" si="1"/>
        <v>-</v>
      </c>
      <c r="F15" s="62" t="str">
        <f t="shared" ca="1" si="38"/>
        <v>-</v>
      </c>
      <c r="G15" s="62" t="str">
        <f t="shared" ca="1" si="2"/>
        <v>-</v>
      </c>
      <c r="H15" s="63" t="str">
        <f t="shared" ca="1" si="39"/>
        <v>-</v>
      </c>
      <c r="K15" s="78">
        <f t="shared" ca="1" si="3"/>
        <v>45723</v>
      </c>
      <c r="L15" s="88"/>
      <c r="M15" s="89"/>
      <c r="N15" s="89"/>
      <c r="O15" s="90" t="str">
        <f t="shared" ca="1" si="14"/>
        <v>-</v>
      </c>
      <c r="P15" s="88"/>
      <c r="Q15" s="91" t="str">
        <f t="shared" ca="1" si="4"/>
        <v>-</v>
      </c>
      <c r="T15" s="78">
        <f t="shared" ca="1" si="5"/>
        <v>45723</v>
      </c>
      <c r="U15" s="90" t="str">
        <f t="shared" ca="1" si="15"/>
        <v>-</v>
      </c>
      <c r="V15" s="141" t="str">
        <f t="shared" ca="1" si="6"/>
        <v>-</v>
      </c>
      <c r="W15" s="141" t="str">
        <f t="shared" ca="1" si="6"/>
        <v>-</v>
      </c>
      <c r="X15" s="90" t="str">
        <f t="shared" ca="1" si="16"/>
        <v>-</v>
      </c>
      <c r="Y15" s="90" t="str">
        <f t="shared" ca="1" si="7"/>
        <v>-</v>
      </c>
      <c r="Z15" s="91" t="str">
        <f t="shared" ca="1" si="8"/>
        <v>-</v>
      </c>
      <c r="AC15" s="122">
        <f t="shared" ca="1" si="17"/>
        <v>45723</v>
      </c>
      <c r="AD15" s="123"/>
      <c r="AE15" s="124"/>
      <c r="AF15" s="125"/>
      <c r="AG15" s="115" t="str">
        <f t="shared" ca="1" si="18"/>
        <v xml:space="preserve">- </v>
      </c>
      <c r="AH15" s="126"/>
      <c r="AI15" s="115" t="str">
        <f t="shared" ca="1" si="19"/>
        <v xml:space="preserve">- </v>
      </c>
      <c r="AJ15" s="102"/>
      <c r="AK15" s="102"/>
      <c r="AL15" s="122">
        <f t="shared" ca="1" si="9"/>
        <v>45723</v>
      </c>
      <c r="AM15" s="123"/>
      <c r="AN15" s="124"/>
      <c r="AO15" s="125"/>
      <c r="AP15" s="115" t="str">
        <f t="shared" ca="1" si="20"/>
        <v xml:space="preserve">- </v>
      </c>
      <c r="AQ15" s="126"/>
      <c r="AR15" s="115" t="str">
        <f t="shared" ca="1" si="21"/>
        <v xml:space="preserve">- </v>
      </c>
      <c r="AU15" s="122">
        <f t="shared" ca="1" si="22"/>
        <v>45723</v>
      </c>
      <c r="AV15" s="123"/>
      <c r="AW15" s="124"/>
      <c r="AX15" s="125"/>
      <c r="AY15" s="115" t="str">
        <f t="shared" ca="1" si="23"/>
        <v xml:space="preserve">- </v>
      </c>
      <c r="AZ15" s="126"/>
      <c r="BA15" s="115" t="str">
        <f t="shared" ca="1" si="24"/>
        <v xml:space="preserve">- </v>
      </c>
      <c r="BB15" s="102"/>
      <c r="BC15" s="102"/>
      <c r="BD15" s="122">
        <f t="shared" ca="1" si="10"/>
        <v>45723</v>
      </c>
      <c r="BE15" s="123"/>
      <c r="BF15" s="124"/>
      <c r="BG15" s="125"/>
      <c r="BH15" s="115" t="str">
        <f t="shared" ca="1" si="25"/>
        <v xml:space="preserve">- </v>
      </c>
      <c r="BI15" s="126"/>
      <c r="BJ15" s="115" t="str">
        <f t="shared" ca="1" si="26"/>
        <v xml:space="preserve">- </v>
      </c>
      <c r="BM15" s="122">
        <f t="shared" ca="1" si="27"/>
        <v>45723</v>
      </c>
      <c r="BN15" s="123"/>
      <c r="BO15" s="124"/>
      <c r="BP15" s="125"/>
      <c r="BQ15" s="115" t="str">
        <f t="shared" ca="1" si="28"/>
        <v xml:space="preserve">- </v>
      </c>
      <c r="BR15" s="126"/>
      <c r="BS15" s="115" t="str">
        <f t="shared" ca="1" si="29"/>
        <v xml:space="preserve">- </v>
      </c>
      <c r="BT15" s="102"/>
      <c r="BU15" s="102"/>
      <c r="BV15" s="122">
        <f t="shared" ca="1" si="11"/>
        <v>45723</v>
      </c>
      <c r="BW15" s="123"/>
      <c r="BX15" s="124"/>
      <c r="BY15" s="125"/>
      <c r="BZ15" s="115" t="str">
        <f t="shared" ca="1" si="30"/>
        <v xml:space="preserve">- </v>
      </c>
      <c r="CA15" s="126"/>
      <c r="CB15" s="115" t="str">
        <f t="shared" ca="1" si="31"/>
        <v xml:space="preserve">- </v>
      </c>
      <c r="CE15" s="122">
        <f t="shared" ca="1" si="32"/>
        <v>45723</v>
      </c>
      <c r="CF15" s="123"/>
      <c r="CG15" s="124"/>
      <c r="CH15" s="125"/>
      <c r="CI15" s="115" t="str">
        <f t="shared" ca="1" si="33"/>
        <v xml:space="preserve">- </v>
      </c>
      <c r="CJ15" s="126"/>
      <c r="CK15" s="115" t="str">
        <f t="shared" ca="1" si="34"/>
        <v xml:space="preserve">- </v>
      </c>
      <c r="CL15" s="102"/>
      <c r="CM15" s="102"/>
      <c r="CN15" s="122">
        <f t="shared" ca="1" si="12"/>
        <v>45723</v>
      </c>
      <c r="CO15" s="123"/>
      <c r="CP15" s="124"/>
      <c r="CQ15" s="125"/>
      <c r="CR15" s="115" t="str">
        <f t="shared" ca="1" si="35"/>
        <v xml:space="preserve">- </v>
      </c>
      <c r="CS15" s="126"/>
      <c r="CT15" s="115" t="str">
        <f t="shared" ca="1" si="36"/>
        <v xml:space="preserve">- </v>
      </c>
    </row>
    <row r="16" spans="1:98" ht="15.75" customHeight="1" x14ac:dyDescent="0.25">
      <c r="A16" s="57">
        <v>8</v>
      </c>
      <c r="B16" s="58">
        <f t="shared" ca="1" si="37"/>
        <v>45724</v>
      </c>
      <c r="C16" s="59" t="str">
        <f t="shared" ca="1" si="13"/>
        <v>-</v>
      </c>
      <c r="D16" s="60" t="str">
        <f t="shared" ca="1" si="0"/>
        <v>-</v>
      </c>
      <c r="E16" s="61" t="str">
        <f t="shared" ca="1" si="1"/>
        <v>-</v>
      </c>
      <c r="F16" s="62" t="str">
        <f t="shared" ca="1" si="38"/>
        <v>-</v>
      </c>
      <c r="G16" s="62" t="str">
        <f t="shared" ca="1" si="2"/>
        <v>-</v>
      </c>
      <c r="H16" s="63" t="str">
        <f t="shared" ca="1" si="39"/>
        <v>-</v>
      </c>
      <c r="K16" s="77">
        <f t="shared" ca="1" si="3"/>
        <v>45724</v>
      </c>
      <c r="L16" s="84"/>
      <c r="M16" s="85"/>
      <c r="N16" s="85"/>
      <c r="O16" s="86" t="str">
        <f t="shared" ca="1" si="14"/>
        <v>-</v>
      </c>
      <c r="P16" s="84"/>
      <c r="Q16" s="87" t="str">
        <f t="shared" ca="1" si="4"/>
        <v>-</v>
      </c>
      <c r="T16" s="77">
        <f t="shared" ca="1" si="5"/>
        <v>45724</v>
      </c>
      <c r="U16" s="86" t="str">
        <f t="shared" ca="1" si="15"/>
        <v>-</v>
      </c>
      <c r="V16" s="140" t="str">
        <f t="shared" ca="1" si="6"/>
        <v>-</v>
      </c>
      <c r="W16" s="140" t="str">
        <f t="shared" ca="1" si="6"/>
        <v>-</v>
      </c>
      <c r="X16" s="86" t="str">
        <f t="shared" ca="1" si="16"/>
        <v>-</v>
      </c>
      <c r="Y16" s="86" t="str">
        <f t="shared" ca="1" si="7"/>
        <v>-</v>
      </c>
      <c r="Z16" s="87" t="str">
        <f t="shared" ca="1" si="8"/>
        <v>-</v>
      </c>
      <c r="AC16" s="116">
        <f t="shared" ca="1" si="17"/>
        <v>45724</v>
      </c>
      <c r="AD16" s="117"/>
      <c r="AE16" s="118"/>
      <c r="AF16" s="119"/>
      <c r="AG16" s="120" t="str">
        <f t="shared" ca="1" si="18"/>
        <v xml:space="preserve">- </v>
      </c>
      <c r="AH16" s="121"/>
      <c r="AI16" s="120" t="str">
        <f t="shared" ca="1" si="19"/>
        <v xml:space="preserve">- </v>
      </c>
      <c r="AJ16" s="102"/>
      <c r="AK16" s="102"/>
      <c r="AL16" s="116">
        <f t="shared" ca="1" si="9"/>
        <v>45724</v>
      </c>
      <c r="AM16" s="117"/>
      <c r="AN16" s="118"/>
      <c r="AO16" s="119"/>
      <c r="AP16" s="120" t="str">
        <f t="shared" ca="1" si="20"/>
        <v xml:space="preserve">- </v>
      </c>
      <c r="AQ16" s="121"/>
      <c r="AR16" s="120" t="str">
        <f t="shared" ca="1" si="21"/>
        <v xml:space="preserve">- </v>
      </c>
      <c r="AU16" s="116">
        <f t="shared" ca="1" si="22"/>
        <v>45724</v>
      </c>
      <c r="AV16" s="117"/>
      <c r="AW16" s="118"/>
      <c r="AX16" s="119"/>
      <c r="AY16" s="120" t="str">
        <f t="shared" ca="1" si="23"/>
        <v xml:space="preserve">- </v>
      </c>
      <c r="AZ16" s="121"/>
      <c r="BA16" s="120" t="str">
        <f t="shared" ca="1" si="24"/>
        <v xml:space="preserve">- </v>
      </c>
      <c r="BB16" s="102"/>
      <c r="BC16" s="102"/>
      <c r="BD16" s="116">
        <f t="shared" ca="1" si="10"/>
        <v>45724</v>
      </c>
      <c r="BE16" s="117"/>
      <c r="BF16" s="118"/>
      <c r="BG16" s="119"/>
      <c r="BH16" s="120" t="str">
        <f t="shared" ca="1" si="25"/>
        <v xml:space="preserve">- </v>
      </c>
      <c r="BI16" s="121"/>
      <c r="BJ16" s="120" t="str">
        <f t="shared" ca="1" si="26"/>
        <v xml:space="preserve">- </v>
      </c>
      <c r="BM16" s="116">
        <f t="shared" ca="1" si="27"/>
        <v>45724</v>
      </c>
      <c r="BN16" s="117"/>
      <c r="BO16" s="118"/>
      <c r="BP16" s="119"/>
      <c r="BQ16" s="120" t="str">
        <f t="shared" ca="1" si="28"/>
        <v xml:space="preserve">- </v>
      </c>
      <c r="BR16" s="121"/>
      <c r="BS16" s="120" t="str">
        <f t="shared" ca="1" si="29"/>
        <v xml:space="preserve">- </v>
      </c>
      <c r="BT16" s="102"/>
      <c r="BU16" s="102"/>
      <c r="BV16" s="116">
        <f t="shared" ca="1" si="11"/>
        <v>45724</v>
      </c>
      <c r="BW16" s="117"/>
      <c r="BX16" s="118"/>
      <c r="BY16" s="119"/>
      <c r="BZ16" s="120" t="str">
        <f t="shared" ca="1" si="30"/>
        <v xml:space="preserve">- </v>
      </c>
      <c r="CA16" s="121"/>
      <c r="CB16" s="120" t="str">
        <f t="shared" ca="1" si="31"/>
        <v xml:space="preserve">- </v>
      </c>
      <c r="CE16" s="116">
        <f t="shared" ca="1" si="32"/>
        <v>45724</v>
      </c>
      <c r="CF16" s="117"/>
      <c r="CG16" s="118"/>
      <c r="CH16" s="119"/>
      <c r="CI16" s="120" t="str">
        <f t="shared" ca="1" si="33"/>
        <v xml:space="preserve">- </v>
      </c>
      <c r="CJ16" s="121"/>
      <c r="CK16" s="120" t="str">
        <f t="shared" ca="1" si="34"/>
        <v xml:space="preserve">- </v>
      </c>
      <c r="CL16" s="102"/>
      <c r="CM16" s="102"/>
      <c r="CN16" s="116">
        <f t="shared" ca="1" si="12"/>
        <v>45724</v>
      </c>
      <c r="CO16" s="117"/>
      <c r="CP16" s="118"/>
      <c r="CQ16" s="119"/>
      <c r="CR16" s="120" t="str">
        <f t="shared" ca="1" si="35"/>
        <v xml:space="preserve">- </v>
      </c>
      <c r="CS16" s="121"/>
      <c r="CT16" s="120" t="str">
        <f t="shared" ca="1" si="36"/>
        <v xml:space="preserve">- </v>
      </c>
    </row>
    <row r="17" spans="1:98" ht="15.75" customHeight="1" x14ac:dyDescent="0.25">
      <c r="A17" s="57">
        <v>9</v>
      </c>
      <c r="B17" s="58">
        <f t="shared" ca="1" si="37"/>
        <v>45725</v>
      </c>
      <c r="C17" s="59" t="str">
        <f t="shared" ca="1" si="13"/>
        <v>-</v>
      </c>
      <c r="D17" s="60" t="str">
        <f t="shared" ca="1" si="0"/>
        <v>-</v>
      </c>
      <c r="E17" s="61" t="str">
        <f t="shared" ca="1" si="1"/>
        <v>-</v>
      </c>
      <c r="F17" s="62" t="str">
        <f t="shared" ca="1" si="38"/>
        <v>-</v>
      </c>
      <c r="G17" s="62" t="str">
        <f t="shared" ca="1" si="2"/>
        <v>-</v>
      </c>
      <c r="H17" s="63" t="str">
        <f t="shared" ca="1" si="39"/>
        <v>-</v>
      </c>
      <c r="K17" s="78">
        <f t="shared" ca="1" si="3"/>
        <v>45725</v>
      </c>
      <c r="L17" s="88"/>
      <c r="M17" s="89"/>
      <c r="N17" s="89"/>
      <c r="O17" s="90" t="str">
        <f t="shared" ca="1" si="14"/>
        <v>-</v>
      </c>
      <c r="P17" s="88"/>
      <c r="Q17" s="91" t="str">
        <f t="shared" ca="1" si="4"/>
        <v>-</v>
      </c>
      <c r="T17" s="78">
        <f t="shared" ca="1" si="5"/>
        <v>45725</v>
      </c>
      <c r="U17" s="90" t="str">
        <f t="shared" ca="1" si="15"/>
        <v>-</v>
      </c>
      <c r="V17" s="141" t="str">
        <f t="shared" ca="1" si="6"/>
        <v>-</v>
      </c>
      <c r="W17" s="141" t="str">
        <f t="shared" ca="1" si="6"/>
        <v>-</v>
      </c>
      <c r="X17" s="90" t="str">
        <f t="shared" ca="1" si="16"/>
        <v>-</v>
      </c>
      <c r="Y17" s="90" t="str">
        <f t="shared" ca="1" si="7"/>
        <v>-</v>
      </c>
      <c r="Z17" s="91" t="str">
        <f t="shared" ca="1" si="8"/>
        <v>-</v>
      </c>
      <c r="AC17" s="122">
        <f t="shared" ca="1" si="17"/>
        <v>45725</v>
      </c>
      <c r="AD17" s="123"/>
      <c r="AE17" s="124"/>
      <c r="AF17" s="125"/>
      <c r="AG17" s="115" t="str">
        <f t="shared" ca="1" si="18"/>
        <v xml:space="preserve">- </v>
      </c>
      <c r="AH17" s="126"/>
      <c r="AI17" s="115" t="str">
        <f t="shared" ca="1" si="19"/>
        <v xml:space="preserve">- </v>
      </c>
      <c r="AJ17" s="102"/>
      <c r="AK17" s="102"/>
      <c r="AL17" s="122">
        <f t="shared" ca="1" si="9"/>
        <v>45725</v>
      </c>
      <c r="AM17" s="123"/>
      <c r="AN17" s="124"/>
      <c r="AO17" s="125"/>
      <c r="AP17" s="115" t="str">
        <f t="shared" ca="1" si="20"/>
        <v xml:space="preserve">- </v>
      </c>
      <c r="AQ17" s="126"/>
      <c r="AR17" s="115" t="str">
        <f t="shared" ca="1" si="21"/>
        <v xml:space="preserve">- </v>
      </c>
      <c r="AU17" s="122">
        <f t="shared" ca="1" si="22"/>
        <v>45725</v>
      </c>
      <c r="AV17" s="123"/>
      <c r="AW17" s="124"/>
      <c r="AX17" s="125"/>
      <c r="AY17" s="115" t="str">
        <f t="shared" ca="1" si="23"/>
        <v xml:space="preserve">- </v>
      </c>
      <c r="AZ17" s="126"/>
      <c r="BA17" s="115" t="str">
        <f t="shared" ca="1" si="24"/>
        <v xml:space="preserve">- </v>
      </c>
      <c r="BB17" s="102"/>
      <c r="BC17" s="102"/>
      <c r="BD17" s="122">
        <f t="shared" ca="1" si="10"/>
        <v>45725</v>
      </c>
      <c r="BE17" s="123"/>
      <c r="BF17" s="124"/>
      <c r="BG17" s="125"/>
      <c r="BH17" s="115" t="str">
        <f t="shared" ca="1" si="25"/>
        <v xml:space="preserve">- </v>
      </c>
      <c r="BI17" s="126"/>
      <c r="BJ17" s="115" t="str">
        <f t="shared" ca="1" si="26"/>
        <v xml:space="preserve">- </v>
      </c>
      <c r="BM17" s="122">
        <f t="shared" ca="1" si="27"/>
        <v>45725</v>
      </c>
      <c r="BN17" s="123"/>
      <c r="BO17" s="124"/>
      <c r="BP17" s="125"/>
      <c r="BQ17" s="115" t="str">
        <f t="shared" ca="1" si="28"/>
        <v xml:space="preserve">- </v>
      </c>
      <c r="BR17" s="126"/>
      <c r="BS17" s="115" t="str">
        <f t="shared" ca="1" si="29"/>
        <v xml:space="preserve">- </v>
      </c>
      <c r="BT17" s="102"/>
      <c r="BU17" s="102"/>
      <c r="BV17" s="122">
        <f t="shared" ca="1" si="11"/>
        <v>45725</v>
      </c>
      <c r="BW17" s="123"/>
      <c r="BX17" s="124"/>
      <c r="BY17" s="125"/>
      <c r="BZ17" s="115" t="str">
        <f t="shared" ca="1" si="30"/>
        <v xml:space="preserve">- </v>
      </c>
      <c r="CA17" s="126"/>
      <c r="CB17" s="115" t="str">
        <f t="shared" ca="1" si="31"/>
        <v xml:space="preserve">- </v>
      </c>
      <c r="CE17" s="122">
        <f t="shared" ca="1" si="32"/>
        <v>45725</v>
      </c>
      <c r="CF17" s="123"/>
      <c r="CG17" s="124"/>
      <c r="CH17" s="125"/>
      <c r="CI17" s="115" t="str">
        <f t="shared" ca="1" si="33"/>
        <v xml:space="preserve">- </v>
      </c>
      <c r="CJ17" s="126"/>
      <c r="CK17" s="115" t="str">
        <f t="shared" ca="1" si="34"/>
        <v xml:space="preserve">- </v>
      </c>
      <c r="CL17" s="102"/>
      <c r="CM17" s="102"/>
      <c r="CN17" s="122">
        <f t="shared" ca="1" si="12"/>
        <v>45725</v>
      </c>
      <c r="CO17" s="123"/>
      <c r="CP17" s="124"/>
      <c r="CQ17" s="125"/>
      <c r="CR17" s="115" t="str">
        <f t="shared" ca="1" si="35"/>
        <v xml:space="preserve">- </v>
      </c>
      <c r="CS17" s="126"/>
      <c r="CT17" s="115" t="str">
        <f t="shared" ca="1" si="36"/>
        <v xml:space="preserve">- </v>
      </c>
    </row>
    <row r="18" spans="1:98" ht="15.75" customHeight="1" x14ac:dyDescent="0.25">
      <c r="A18" s="57">
        <v>10</v>
      </c>
      <c r="B18" s="58">
        <f t="shared" ca="1" si="37"/>
        <v>45726</v>
      </c>
      <c r="C18" s="59" t="str">
        <f t="shared" ca="1" si="13"/>
        <v>-</v>
      </c>
      <c r="D18" s="60" t="str">
        <f t="shared" ca="1" si="0"/>
        <v>-</v>
      </c>
      <c r="E18" s="61" t="str">
        <f t="shared" ca="1" si="1"/>
        <v>-</v>
      </c>
      <c r="F18" s="62" t="str">
        <f t="shared" ca="1" si="38"/>
        <v>-</v>
      </c>
      <c r="G18" s="62" t="str">
        <f t="shared" ca="1" si="2"/>
        <v>-</v>
      </c>
      <c r="H18" s="63" t="str">
        <f t="shared" ca="1" si="39"/>
        <v>-</v>
      </c>
      <c r="K18" s="77">
        <f t="shared" ca="1" si="3"/>
        <v>45726</v>
      </c>
      <c r="L18" s="84"/>
      <c r="M18" s="85"/>
      <c r="N18" s="85"/>
      <c r="O18" s="86" t="str">
        <f t="shared" ca="1" si="14"/>
        <v>-</v>
      </c>
      <c r="P18" s="84"/>
      <c r="Q18" s="87" t="str">
        <f t="shared" ca="1" si="4"/>
        <v>-</v>
      </c>
      <c r="T18" s="77">
        <f t="shared" ca="1" si="5"/>
        <v>45726</v>
      </c>
      <c r="U18" s="86" t="str">
        <f t="shared" ca="1" si="15"/>
        <v>-</v>
      </c>
      <c r="V18" s="140" t="str">
        <f t="shared" ca="1" si="6"/>
        <v>-</v>
      </c>
      <c r="W18" s="140" t="str">
        <f t="shared" ca="1" si="6"/>
        <v>-</v>
      </c>
      <c r="X18" s="86" t="str">
        <f t="shared" ca="1" si="16"/>
        <v>-</v>
      </c>
      <c r="Y18" s="86" t="str">
        <f t="shared" ca="1" si="7"/>
        <v>-</v>
      </c>
      <c r="Z18" s="87" t="str">
        <f t="shared" ca="1" si="8"/>
        <v>-</v>
      </c>
      <c r="AC18" s="116">
        <f t="shared" ca="1" si="17"/>
        <v>45726</v>
      </c>
      <c r="AD18" s="117"/>
      <c r="AE18" s="118"/>
      <c r="AF18" s="119"/>
      <c r="AG18" s="120" t="str">
        <f t="shared" ca="1" si="18"/>
        <v xml:space="preserve">- </v>
      </c>
      <c r="AH18" s="121"/>
      <c r="AI18" s="120" t="str">
        <f t="shared" ca="1" si="19"/>
        <v xml:space="preserve">- </v>
      </c>
      <c r="AJ18" s="102"/>
      <c r="AK18" s="102"/>
      <c r="AL18" s="116">
        <f t="shared" ca="1" si="9"/>
        <v>45726</v>
      </c>
      <c r="AM18" s="117"/>
      <c r="AN18" s="118"/>
      <c r="AO18" s="119"/>
      <c r="AP18" s="120" t="str">
        <f t="shared" ca="1" si="20"/>
        <v xml:space="preserve">- </v>
      </c>
      <c r="AQ18" s="121"/>
      <c r="AR18" s="120" t="str">
        <f t="shared" ca="1" si="21"/>
        <v xml:space="preserve">- </v>
      </c>
      <c r="AU18" s="116">
        <f t="shared" ca="1" si="22"/>
        <v>45726</v>
      </c>
      <c r="AV18" s="117"/>
      <c r="AW18" s="118"/>
      <c r="AX18" s="119"/>
      <c r="AY18" s="120" t="str">
        <f t="shared" ca="1" si="23"/>
        <v xml:space="preserve">- </v>
      </c>
      <c r="AZ18" s="121"/>
      <c r="BA18" s="120" t="str">
        <f t="shared" ca="1" si="24"/>
        <v xml:space="preserve">- </v>
      </c>
      <c r="BB18" s="102"/>
      <c r="BC18" s="102"/>
      <c r="BD18" s="116">
        <f t="shared" ca="1" si="10"/>
        <v>45726</v>
      </c>
      <c r="BE18" s="117"/>
      <c r="BF18" s="118"/>
      <c r="BG18" s="119"/>
      <c r="BH18" s="120" t="str">
        <f t="shared" ca="1" si="25"/>
        <v xml:space="preserve">- </v>
      </c>
      <c r="BI18" s="121"/>
      <c r="BJ18" s="120" t="str">
        <f t="shared" ca="1" si="26"/>
        <v xml:space="preserve">- </v>
      </c>
      <c r="BM18" s="116">
        <f t="shared" ca="1" si="27"/>
        <v>45726</v>
      </c>
      <c r="BN18" s="117"/>
      <c r="BO18" s="118"/>
      <c r="BP18" s="119"/>
      <c r="BQ18" s="120" t="str">
        <f t="shared" ca="1" si="28"/>
        <v xml:space="preserve">- </v>
      </c>
      <c r="BR18" s="121"/>
      <c r="BS18" s="120" t="str">
        <f t="shared" ca="1" si="29"/>
        <v xml:space="preserve">- </v>
      </c>
      <c r="BT18" s="102"/>
      <c r="BU18" s="102"/>
      <c r="BV18" s="116">
        <f t="shared" ca="1" si="11"/>
        <v>45726</v>
      </c>
      <c r="BW18" s="117"/>
      <c r="BX18" s="118"/>
      <c r="BY18" s="119"/>
      <c r="BZ18" s="120" t="str">
        <f t="shared" ca="1" si="30"/>
        <v xml:space="preserve">- </v>
      </c>
      <c r="CA18" s="121"/>
      <c r="CB18" s="120" t="str">
        <f t="shared" ca="1" si="31"/>
        <v xml:space="preserve">- </v>
      </c>
      <c r="CE18" s="116">
        <f t="shared" ca="1" si="32"/>
        <v>45726</v>
      </c>
      <c r="CF18" s="117"/>
      <c r="CG18" s="118"/>
      <c r="CH18" s="119"/>
      <c r="CI18" s="120" t="str">
        <f t="shared" ca="1" si="33"/>
        <v xml:space="preserve">- </v>
      </c>
      <c r="CJ18" s="121"/>
      <c r="CK18" s="120" t="str">
        <f t="shared" ca="1" si="34"/>
        <v xml:space="preserve">- </v>
      </c>
      <c r="CL18" s="102"/>
      <c r="CM18" s="102"/>
      <c r="CN18" s="116">
        <f t="shared" ca="1" si="12"/>
        <v>45726</v>
      </c>
      <c r="CO18" s="117"/>
      <c r="CP18" s="118"/>
      <c r="CQ18" s="119"/>
      <c r="CR18" s="120" t="str">
        <f t="shared" ca="1" si="35"/>
        <v xml:space="preserve">- </v>
      </c>
      <c r="CS18" s="121"/>
      <c r="CT18" s="120" t="str">
        <f t="shared" ca="1" si="36"/>
        <v xml:space="preserve">- </v>
      </c>
    </row>
    <row r="19" spans="1:98" ht="15.75" customHeight="1" x14ac:dyDescent="0.25">
      <c r="A19" s="57">
        <v>11</v>
      </c>
      <c r="B19" s="58">
        <f t="shared" ca="1" si="37"/>
        <v>45727</v>
      </c>
      <c r="C19" s="59" t="str">
        <f t="shared" ca="1" si="13"/>
        <v>-</v>
      </c>
      <c r="D19" s="60" t="str">
        <f t="shared" ca="1" si="0"/>
        <v>-</v>
      </c>
      <c r="E19" s="61" t="str">
        <f t="shared" ca="1" si="1"/>
        <v>-</v>
      </c>
      <c r="F19" s="62" t="str">
        <f t="shared" ca="1" si="38"/>
        <v>-</v>
      </c>
      <c r="G19" s="62" t="str">
        <f t="shared" ca="1" si="2"/>
        <v>-</v>
      </c>
      <c r="H19" s="63" t="str">
        <f t="shared" ca="1" si="39"/>
        <v>-</v>
      </c>
      <c r="K19" s="78">
        <f t="shared" ca="1" si="3"/>
        <v>45727</v>
      </c>
      <c r="L19" s="88"/>
      <c r="M19" s="89"/>
      <c r="N19" s="89"/>
      <c r="O19" s="90" t="str">
        <f t="shared" ca="1" si="14"/>
        <v>-</v>
      </c>
      <c r="P19" s="88"/>
      <c r="Q19" s="91" t="str">
        <f t="shared" ca="1" si="4"/>
        <v>-</v>
      </c>
      <c r="T19" s="78">
        <f t="shared" ca="1" si="5"/>
        <v>45727</v>
      </c>
      <c r="U19" s="90" t="str">
        <f t="shared" ca="1" si="15"/>
        <v>-</v>
      </c>
      <c r="V19" s="141" t="str">
        <f t="shared" ca="1" si="6"/>
        <v>-</v>
      </c>
      <c r="W19" s="141" t="str">
        <f t="shared" ca="1" si="6"/>
        <v>-</v>
      </c>
      <c r="X19" s="90" t="str">
        <f t="shared" ca="1" si="16"/>
        <v>-</v>
      </c>
      <c r="Y19" s="90" t="str">
        <f t="shared" ca="1" si="7"/>
        <v>-</v>
      </c>
      <c r="Z19" s="91" t="str">
        <f t="shared" ca="1" si="8"/>
        <v>-</v>
      </c>
      <c r="AC19" s="122">
        <f t="shared" ca="1" si="17"/>
        <v>45727</v>
      </c>
      <c r="AD19" s="123"/>
      <c r="AE19" s="124"/>
      <c r="AF19" s="125"/>
      <c r="AG19" s="115" t="str">
        <f t="shared" ca="1" si="18"/>
        <v xml:space="preserve">- </v>
      </c>
      <c r="AH19" s="126"/>
      <c r="AI19" s="115" t="str">
        <f t="shared" ca="1" si="19"/>
        <v xml:space="preserve">- </v>
      </c>
      <c r="AJ19" s="102"/>
      <c r="AK19" s="102"/>
      <c r="AL19" s="122">
        <f t="shared" ca="1" si="9"/>
        <v>45727</v>
      </c>
      <c r="AM19" s="123"/>
      <c r="AN19" s="124"/>
      <c r="AO19" s="125"/>
      <c r="AP19" s="115" t="str">
        <f t="shared" ca="1" si="20"/>
        <v xml:space="preserve">- </v>
      </c>
      <c r="AQ19" s="126"/>
      <c r="AR19" s="115" t="str">
        <f t="shared" ca="1" si="21"/>
        <v xml:space="preserve">- </v>
      </c>
      <c r="AU19" s="122">
        <f t="shared" ca="1" si="22"/>
        <v>45727</v>
      </c>
      <c r="AV19" s="123"/>
      <c r="AW19" s="124"/>
      <c r="AX19" s="125"/>
      <c r="AY19" s="115" t="str">
        <f t="shared" ca="1" si="23"/>
        <v xml:space="preserve">- </v>
      </c>
      <c r="AZ19" s="126"/>
      <c r="BA19" s="115" t="str">
        <f t="shared" ca="1" si="24"/>
        <v xml:space="preserve">- </v>
      </c>
      <c r="BB19" s="102"/>
      <c r="BC19" s="102"/>
      <c r="BD19" s="122">
        <f t="shared" ca="1" si="10"/>
        <v>45727</v>
      </c>
      <c r="BE19" s="123"/>
      <c r="BF19" s="124"/>
      <c r="BG19" s="125"/>
      <c r="BH19" s="115" t="str">
        <f t="shared" ca="1" si="25"/>
        <v xml:space="preserve">- </v>
      </c>
      <c r="BI19" s="126"/>
      <c r="BJ19" s="115" t="str">
        <f t="shared" ca="1" si="26"/>
        <v xml:space="preserve">- </v>
      </c>
      <c r="BM19" s="122">
        <f t="shared" ca="1" si="27"/>
        <v>45727</v>
      </c>
      <c r="BN19" s="123"/>
      <c r="BO19" s="124"/>
      <c r="BP19" s="125"/>
      <c r="BQ19" s="115" t="str">
        <f t="shared" ca="1" si="28"/>
        <v xml:space="preserve">- </v>
      </c>
      <c r="BR19" s="126"/>
      <c r="BS19" s="115" t="str">
        <f t="shared" ca="1" si="29"/>
        <v xml:space="preserve">- </v>
      </c>
      <c r="BT19" s="102"/>
      <c r="BU19" s="102"/>
      <c r="BV19" s="122">
        <f t="shared" ca="1" si="11"/>
        <v>45727</v>
      </c>
      <c r="BW19" s="123"/>
      <c r="BX19" s="124"/>
      <c r="BY19" s="125"/>
      <c r="BZ19" s="115" t="str">
        <f t="shared" ca="1" si="30"/>
        <v xml:space="preserve">- </v>
      </c>
      <c r="CA19" s="126"/>
      <c r="CB19" s="115" t="str">
        <f t="shared" ca="1" si="31"/>
        <v xml:space="preserve">- </v>
      </c>
      <c r="CE19" s="122">
        <f t="shared" ca="1" si="32"/>
        <v>45727</v>
      </c>
      <c r="CF19" s="123"/>
      <c r="CG19" s="124"/>
      <c r="CH19" s="125"/>
      <c r="CI19" s="115" t="str">
        <f t="shared" ca="1" si="33"/>
        <v xml:space="preserve">- </v>
      </c>
      <c r="CJ19" s="126"/>
      <c r="CK19" s="115" t="str">
        <f t="shared" ca="1" si="34"/>
        <v xml:space="preserve">- </v>
      </c>
      <c r="CL19" s="102"/>
      <c r="CM19" s="102"/>
      <c r="CN19" s="122">
        <f t="shared" ca="1" si="12"/>
        <v>45727</v>
      </c>
      <c r="CO19" s="123"/>
      <c r="CP19" s="124"/>
      <c r="CQ19" s="125"/>
      <c r="CR19" s="115" t="str">
        <f t="shared" ca="1" si="35"/>
        <v xml:space="preserve">- </v>
      </c>
      <c r="CS19" s="126"/>
      <c r="CT19" s="115" t="str">
        <f t="shared" ca="1" si="36"/>
        <v xml:space="preserve">- </v>
      </c>
    </row>
    <row r="20" spans="1:98" ht="15.75" customHeight="1" x14ac:dyDescent="0.25">
      <c r="A20" s="57">
        <v>12</v>
      </c>
      <c r="B20" s="58">
        <f t="shared" ca="1" si="37"/>
        <v>45728</v>
      </c>
      <c r="C20" s="59" t="str">
        <f t="shared" ca="1" si="13"/>
        <v>-</v>
      </c>
      <c r="D20" s="60" t="str">
        <f t="shared" ca="1" si="0"/>
        <v>-</v>
      </c>
      <c r="E20" s="61" t="str">
        <f t="shared" ca="1" si="1"/>
        <v>-</v>
      </c>
      <c r="F20" s="62" t="str">
        <f t="shared" ca="1" si="38"/>
        <v>-</v>
      </c>
      <c r="G20" s="62" t="str">
        <f t="shared" ca="1" si="2"/>
        <v>-</v>
      </c>
      <c r="H20" s="63" t="str">
        <f t="shared" ca="1" si="39"/>
        <v>-</v>
      </c>
      <c r="K20" s="77">
        <f t="shared" ca="1" si="3"/>
        <v>45728</v>
      </c>
      <c r="L20" s="84"/>
      <c r="M20" s="85"/>
      <c r="N20" s="85"/>
      <c r="O20" s="86" t="str">
        <f t="shared" ca="1" si="14"/>
        <v>-</v>
      </c>
      <c r="P20" s="84"/>
      <c r="Q20" s="87" t="str">
        <f t="shared" ca="1" si="4"/>
        <v>-</v>
      </c>
      <c r="T20" s="77">
        <f t="shared" ca="1" si="5"/>
        <v>45728</v>
      </c>
      <c r="U20" s="86" t="str">
        <f t="shared" ca="1" si="15"/>
        <v>-</v>
      </c>
      <c r="V20" s="140" t="str">
        <f t="shared" ca="1" si="6"/>
        <v>-</v>
      </c>
      <c r="W20" s="140" t="str">
        <f t="shared" ca="1" si="6"/>
        <v>-</v>
      </c>
      <c r="X20" s="86" t="str">
        <f t="shared" ca="1" si="16"/>
        <v>-</v>
      </c>
      <c r="Y20" s="86" t="str">
        <f t="shared" ca="1" si="7"/>
        <v>-</v>
      </c>
      <c r="Z20" s="87" t="str">
        <f t="shared" ca="1" si="8"/>
        <v>-</v>
      </c>
      <c r="AC20" s="116">
        <f t="shared" ca="1" si="17"/>
        <v>45728</v>
      </c>
      <c r="AD20" s="117"/>
      <c r="AE20" s="118"/>
      <c r="AF20" s="119"/>
      <c r="AG20" s="120" t="str">
        <f t="shared" ca="1" si="18"/>
        <v xml:space="preserve">- </v>
      </c>
      <c r="AH20" s="121"/>
      <c r="AI20" s="120" t="str">
        <f t="shared" ca="1" si="19"/>
        <v xml:space="preserve">- </v>
      </c>
      <c r="AJ20" s="102"/>
      <c r="AK20" s="102"/>
      <c r="AL20" s="116">
        <f t="shared" ca="1" si="9"/>
        <v>45728</v>
      </c>
      <c r="AM20" s="117"/>
      <c r="AN20" s="118"/>
      <c r="AO20" s="119"/>
      <c r="AP20" s="120" t="str">
        <f t="shared" ca="1" si="20"/>
        <v xml:space="preserve">- </v>
      </c>
      <c r="AQ20" s="121"/>
      <c r="AR20" s="120" t="str">
        <f t="shared" ca="1" si="21"/>
        <v xml:space="preserve">- </v>
      </c>
      <c r="AU20" s="116">
        <f t="shared" ca="1" si="22"/>
        <v>45728</v>
      </c>
      <c r="AV20" s="117"/>
      <c r="AW20" s="118"/>
      <c r="AX20" s="119"/>
      <c r="AY20" s="120" t="str">
        <f t="shared" ca="1" si="23"/>
        <v xml:space="preserve">- </v>
      </c>
      <c r="AZ20" s="121"/>
      <c r="BA20" s="120" t="str">
        <f t="shared" ca="1" si="24"/>
        <v xml:space="preserve">- </v>
      </c>
      <c r="BB20" s="102"/>
      <c r="BC20" s="102"/>
      <c r="BD20" s="116">
        <f t="shared" ca="1" si="10"/>
        <v>45728</v>
      </c>
      <c r="BE20" s="117"/>
      <c r="BF20" s="118"/>
      <c r="BG20" s="119"/>
      <c r="BH20" s="120" t="str">
        <f t="shared" ca="1" si="25"/>
        <v xml:space="preserve">- </v>
      </c>
      <c r="BI20" s="121"/>
      <c r="BJ20" s="120" t="str">
        <f t="shared" ca="1" si="26"/>
        <v xml:space="preserve">- </v>
      </c>
      <c r="BM20" s="116">
        <f t="shared" ca="1" si="27"/>
        <v>45728</v>
      </c>
      <c r="BN20" s="117"/>
      <c r="BO20" s="118"/>
      <c r="BP20" s="119"/>
      <c r="BQ20" s="120" t="str">
        <f t="shared" ca="1" si="28"/>
        <v xml:space="preserve">- </v>
      </c>
      <c r="BR20" s="121"/>
      <c r="BS20" s="120" t="str">
        <f t="shared" ca="1" si="29"/>
        <v xml:space="preserve">- </v>
      </c>
      <c r="BT20" s="102"/>
      <c r="BU20" s="102"/>
      <c r="BV20" s="116">
        <f t="shared" ca="1" si="11"/>
        <v>45728</v>
      </c>
      <c r="BW20" s="117"/>
      <c r="BX20" s="118"/>
      <c r="BY20" s="119"/>
      <c r="BZ20" s="120" t="str">
        <f t="shared" ca="1" si="30"/>
        <v xml:space="preserve">- </v>
      </c>
      <c r="CA20" s="121"/>
      <c r="CB20" s="120" t="str">
        <f t="shared" ca="1" si="31"/>
        <v xml:space="preserve">- </v>
      </c>
      <c r="CE20" s="116">
        <f t="shared" ca="1" si="32"/>
        <v>45728</v>
      </c>
      <c r="CF20" s="117"/>
      <c r="CG20" s="118"/>
      <c r="CH20" s="119"/>
      <c r="CI20" s="120" t="str">
        <f t="shared" ca="1" si="33"/>
        <v xml:space="preserve">- </v>
      </c>
      <c r="CJ20" s="121"/>
      <c r="CK20" s="120" t="str">
        <f t="shared" ca="1" si="34"/>
        <v xml:space="preserve">- </v>
      </c>
      <c r="CL20" s="102"/>
      <c r="CM20" s="102"/>
      <c r="CN20" s="116">
        <f t="shared" ca="1" si="12"/>
        <v>45728</v>
      </c>
      <c r="CO20" s="117"/>
      <c r="CP20" s="118"/>
      <c r="CQ20" s="119"/>
      <c r="CR20" s="120" t="str">
        <f t="shared" ca="1" si="35"/>
        <v xml:space="preserve">- </v>
      </c>
      <c r="CS20" s="121"/>
      <c r="CT20" s="120" t="str">
        <f t="shared" ca="1" si="36"/>
        <v xml:space="preserve">- </v>
      </c>
    </row>
    <row r="21" spans="1:98" ht="15.75" customHeight="1" x14ac:dyDescent="0.25">
      <c r="A21" s="57">
        <v>13</v>
      </c>
      <c r="B21" s="58">
        <f t="shared" ca="1" si="37"/>
        <v>45729</v>
      </c>
      <c r="C21" s="59" t="str">
        <f t="shared" ca="1" si="13"/>
        <v>-</v>
      </c>
      <c r="D21" s="60" t="str">
        <f t="shared" ca="1" si="0"/>
        <v>-</v>
      </c>
      <c r="E21" s="61" t="str">
        <f t="shared" ca="1" si="1"/>
        <v>-</v>
      </c>
      <c r="F21" s="62" t="str">
        <f t="shared" ca="1" si="38"/>
        <v>-</v>
      </c>
      <c r="G21" s="62" t="str">
        <f t="shared" ca="1" si="2"/>
        <v>-</v>
      </c>
      <c r="H21" s="63" t="str">
        <f t="shared" ca="1" si="39"/>
        <v>-</v>
      </c>
      <c r="K21" s="78">
        <f t="shared" ca="1" si="3"/>
        <v>45729</v>
      </c>
      <c r="L21" s="88"/>
      <c r="M21" s="89"/>
      <c r="N21" s="89"/>
      <c r="O21" s="90" t="str">
        <f t="shared" ca="1" si="14"/>
        <v>-</v>
      </c>
      <c r="P21" s="88"/>
      <c r="Q21" s="91" t="str">
        <f t="shared" ca="1" si="4"/>
        <v>-</v>
      </c>
      <c r="T21" s="78">
        <f t="shared" ca="1" si="5"/>
        <v>45729</v>
      </c>
      <c r="U21" s="90" t="str">
        <f t="shared" ca="1" si="15"/>
        <v>-</v>
      </c>
      <c r="V21" s="141" t="str">
        <f t="shared" ca="1" si="6"/>
        <v>-</v>
      </c>
      <c r="W21" s="141" t="str">
        <f t="shared" ca="1" si="6"/>
        <v>-</v>
      </c>
      <c r="X21" s="90" t="str">
        <f t="shared" ca="1" si="16"/>
        <v>-</v>
      </c>
      <c r="Y21" s="90" t="str">
        <f t="shared" ca="1" si="7"/>
        <v>-</v>
      </c>
      <c r="Z21" s="91" t="str">
        <f t="shared" ca="1" si="8"/>
        <v>-</v>
      </c>
      <c r="AC21" s="122">
        <f t="shared" ca="1" si="17"/>
        <v>45729</v>
      </c>
      <c r="AD21" s="123"/>
      <c r="AE21" s="124"/>
      <c r="AF21" s="125"/>
      <c r="AG21" s="115" t="str">
        <f t="shared" ca="1" si="18"/>
        <v xml:space="preserve">- </v>
      </c>
      <c r="AH21" s="126"/>
      <c r="AI21" s="115" t="str">
        <f t="shared" ca="1" si="19"/>
        <v xml:space="preserve">- </v>
      </c>
      <c r="AJ21" s="102"/>
      <c r="AK21" s="102"/>
      <c r="AL21" s="122">
        <f t="shared" ca="1" si="9"/>
        <v>45729</v>
      </c>
      <c r="AM21" s="123"/>
      <c r="AN21" s="124"/>
      <c r="AO21" s="125"/>
      <c r="AP21" s="115" t="str">
        <f t="shared" ca="1" si="20"/>
        <v xml:space="preserve">- </v>
      </c>
      <c r="AQ21" s="126"/>
      <c r="AR21" s="115" t="str">
        <f t="shared" ca="1" si="21"/>
        <v xml:space="preserve">- </v>
      </c>
      <c r="AU21" s="122">
        <f t="shared" ca="1" si="22"/>
        <v>45729</v>
      </c>
      <c r="AV21" s="123"/>
      <c r="AW21" s="124"/>
      <c r="AX21" s="125"/>
      <c r="AY21" s="115" t="str">
        <f t="shared" ca="1" si="23"/>
        <v xml:space="preserve">- </v>
      </c>
      <c r="AZ21" s="126"/>
      <c r="BA21" s="115" t="str">
        <f t="shared" ca="1" si="24"/>
        <v xml:space="preserve">- </v>
      </c>
      <c r="BB21" s="102"/>
      <c r="BC21" s="102"/>
      <c r="BD21" s="122">
        <f t="shared" ca="1" si="10"/>
        <v>45729</v>
      </c>
      <c r="BE21" s="123"/>
      <c r="BF21" s="124"/>
      <c r="BG21" s="125"/>
      <c r="BH21" s="115" t="str">
        <f t="shared" ca="1" si="25"/>
        <v xml:space="preserve">- </v>
      </c>
      <c r="BI21" s="126"/>
      <c r="BJ21" s="115" t="str">
        <f t="shared" ca="1" si="26"/>
        <v xml:space="preserve">- </v>
      </c>
      <c r="BM21" s="122">
        <f t="shared" ca="1" si="27"/>
        <v>45729</v>
      </c>
      <c r="BN21" s="123"/>
      <c r="BO21" s="124"/>
      <c r="BP21" s="125"/>
      <c r="BQ21" s="115" t="str">
        <f t="shared" ca="1" si="28"/>
        <v xml:space="preserve">- </v>
      </c>
      <c r="BR21" s="126"/>
      <c r="BS21" s="115" t="str">
        <f t="shared" ca="1" si="29"/>
        <v xml:space="preserve">- </v>
      </c>
      <c r="BT21" s="102"/>
      <c r="BU21" s="102"/>
      <c r="BV21" s="122">
        <f t="shared" ca="1" si="11"/>
        <v>45729</v>
      </c>
      <c r="BW21" s="123"/>
      <c r="BX21" s="124"/>
      <c r="BY21" s="125"/>
      <c r="BZ21" s="115" t="str">
        <f t="shared" ca="1" si="30"/>
        <v xml:space="preserve">- </v>
      </c>
      <c r="CA21" s="126"/>
      <c r="CB21" s="115" t="str">
        <f t="shared" ca="1" si="31"/>
        <v xml:space="preserve">- </v>
      </c>
      <c r="CE21" s="122">
        <f t="shared" ca="1" si="32"/>
        <v>45729</v>
      </c>
      <c r="CF21" s="123"/>
      <c r="CG21" s="124"/>
      <c r="CH21" s="125"/>
      <c r="CI21" s="115" t="str">
        <f t="shared" ca="1" si="33"/>
        <v xml:space="preserve">- </v>
      </c>
      <c r="CJ21" s="126"/>
      <c r="CK21" s="115" t="str">
        <f t="shared" ca="1" si="34"/>
        <v xml:space="preserve">- </v>
      </c>
      <c r="CL21" s="102"/>
      <c r="CM21" s="102"/>
      <c r="CN21" s="122">
        <f t="shared" ca="1" si="12"/>
        <v>45729</v>
      </c>
      <c r="CO21" s="123"/>
      <c r="CP21" s="124"/>
      <c r="CQ21" s="125"/>
      <c r="CR21" s="115" t="str">
        <f t="shared" ca="1" si="35"/>
        <v xml:space="preserve">- </v>
      </c>
      <c r="CS21" s="126"/>
      <c r="CT21" s="115" t="str">
        <f t="shared" ca="1" si="36"/>
        <v xml:space="preserve">- </v>
      </c>
    </row>
    <row r="22" spans="1:98" ht="15.75" customHeight="1" x14ac:dyDescent="0.25">
      <c r="A22" s="57">
        <v>14</v>
      </c>
      <c r="B22" s="58">
        <f t="shared" ca="1" si="37"/>
        <v>45730</v>
      </c>
      <c r="C22" s="59" t="str">
        <f t="shared" ca="1" si="13"/>
        <v>-</v>
      </c>
      <c r="D22" s="60" t="str">
        <f t="shared" ca="1" si="0"/>
        <v>-</v>
      </c>
      <c r="E22" s="61" t="str">
        <f t="shared" ca="1" si="1"/>
        <v>-</v>
      </c>
      <c r="F22" s="62" t="str">
        <f t="shared" ca="1" si="38"/>
        <v>-</v>
      </c>
      <c r="G22" s="62" t="str">
        <f t="shared" ca="1" si="2"/>
        <v>-</v>
      </c>
      <c r="H22" s="63" t="str">
        <f t="shared" ca="1" si="39"/>
        <v>-</v>
      </c>
      <c r="K22" s="77">
        <f t="shared" ca="1" si="3"/>
        <v>45730</v>
      </c>
      <c r="L22" s="84"/>
      <c r="M22" s="85"/>
      <c r="N22" s="85"/>
      <c r="O22" s="86" t="str">
        <f t="shared" ca="1" si="14"/>
        <v>-</v>
      </c>
      <c r="P22" s="84"/>
      <c r="Q22" s="87" t="str">
        <f t="shared" ca="1" si="4"/>
        <v>-</v>
      </c>
      <c r="T22" s="77">
        <f t="shared" ca="1" si="5"/>
        <v>45730</v>
      </c>
      <c r="U22" s="86" t="str">
        <f t="shared" ca="1" si="15"/>
        <v>-</v>
      </c>
      <c r="V22" s="140" t="str">
        <f t="shared" ca="1" si="6"/>
        <v>-</v>
      </c>
      <c r="W22" s="140" t="str">
        <f t="shared" ca="1" si="6"/>
        <v>-</v>
      </c>
      <c r="X22" s="86" t="str">
        <f t="shared" ca="1" si="16"/>
        <v>-</v>
      </c>
      <c r="Y22" s="86" t="str">
        <f t="shared" ca="1" si="7"/>
        <v>-</v>
      </c>
      <c r="Z22" s="87" t="str">
        <f t="shared" ca="1" si="8"/>
        <v>-</v>
      </c>
      <c r="AC22" s="116">
        <f t="shared" ca="1" si="17"/>
        <v>45730</v>
      </c>
      <c r="AD22" s="117"/>
      <c r="AE22" s="118"/>
      <c r="AF22" s="119"/>
      <c r="AG22" s="120" t="str">
        <f t="shared" ca="1" si="18"/>
        <v xml:space="preserve">- </v>
      </c>
      <c r="AH22" s="121"/>
      <c r="AI22" s="120" t="str">
        <f t="shared" ca="1" si="19"/>
        <v xml:space="preserve">- </v>
      </c>
      <c r="AJ22" s="102"/>
      <c r="AK22" s="102"/>
      <c r="AL22" s="116">
        <f t="shared" ca="1" si="9"/>
        <v>45730</v>
      </c>
      <c r="AM22" s="117"/>
      <c r="AN22" s="118"/>
      <c r="AO22" s="119"/>
      <c r="AP22" s="120" t="str">
        <f t="shared" ca="1" si="20"/>
        <v xml:space="preserve">- </v>
      </c>
      <c r="AQ22" s="121"/>
      <c r="AR22" s="120" t="str">
        <f t="shared" ca="1" si="21"/>
        <v xml:space="preserve">- </v>
      </c>
      <c r="AU22" s="116">
        <f t="shared" ca="1" si="22"/>
        <v>45730</v>
      </c>
      <c r="AV22" s="117"/>
      <c r="AW22" s="118"/>
      <c r="AX22" s="119"/>
      <c r="AY22" s="120" t="str">
        <f t="shared" ca="1" si="23"/>
        <v xml:space="preserve">- </v>
      </c>
      <c r="AZ22" s="121"/>
      <c r="BA22" s="120" t="str">
        <f t="shared" ca="1" si="24"/>
        <v xml:space="preserve">- </v>
      </c>
      <c r="BB22" s="102"/>
      <c r="BC22" s="102"/>
      <c r="BD22" s="116">
        <f t="shared" ca="1" si="10"/>
        <v>45730</v>
      </c>
      <c r="BE22" s="117"/>
      <c r="BF22" s="118"/>
      <c r="BG22" s="119"/>
      <c r="BH22" s="120" t="str">
        <f t="shared" ca="1" si="25"/>
        <v xml:space="preserve">- </v>
      </c>
      <c r="BI22" s="121"/>
      <c r="BJ22" s="120" t="str">
        <f t="shared" ca="1" si="26"/>
        <v xml:space="preserve">- </v>
      </c>
      <c r="BM22" s="116">
        <f t="shared" ca="1" si="27"/>
        <v>45730</v>
      </c>
      <c r="BN22" s="117"/>
      <c r="BO22" s="118"/>
      <c r="BP22" s="119"/>
      <c r="BQ22" s="120" t="str">
        <f t="shared" ca="1" si="28"/>
        <v xml:space="preserve">- </v>
      </c>
      <c r="BR22" s="121"/>
      <c r="BS22" s="120" t="str">
        <f t="shared" ca="1" si="29"/>
        <v xml:space="preserve">- </v>
      </c>
      <c r="BT22" s="102"/>
      <c r="BU22" s="102"/>
      <c r="BV22" s="116">
        <f t="shared" ca="1" si="11"/>
        <v>45730</v>
      </c>
      <c r="BW22" s="117"/>
      <c r="BX22" s="118"/>
      <c r="BY22" s="119"/>
      <c r="BZ22" s="120" t="str">
        <f t="shared" ca="1" si="30"/>
        <v xml:space="preserve">- </v>
      </c>
      <c r="CA22" s="121"/>
      <c r="CB22" s="120" t="str">
        <f t="shared" ca="1" si="31"/>
        <v xml:space="preserve">- </v>
      </c>
      <c r="CE22" s="116">
        <f t="shared" ca="1" si="32"/>
        <v>45730</v>
      </c>
      <c r="CF22" s="117"/>
      <c r="CG22" s="118"/>
      <c r="CH22" s="119"/>
      <c r="CI22" s="120" t="str">
        <f t="shared" ca="1" si="33"/>
        <v xml:space="preserve">- </v>
      </c>
      <c r="CJ22" s="121"/>
      <c r="CK22" s="120" t="str">
        <f t="shared" ca="1" si="34"/>
        <v xml:space="preserve">- </v>
      </c>
      <c r="CL22" s="102"/>
      <c r="CM22" s="102"/>
      <c r="CN22" s="116">
        <f t="shared" ca="1" si="12"/>
        <v>45730</v>
      </c>
      <c r="CO22" s="117"/>
      <c r="CP22" s="118"/>
      <c r="CQ22" s="119"/>
      <c r="CR22" s="120" t="str">
        <f t="shared" ca="1" si="35"/>
        <v xml:space="preserve">- </v>
      </c>
      <c r="CS22" s="121"/>
      <c r="CT22" s="120" t="str">
        <f t="shared" ca="1" si="36"/>
        <v xml:space="preserve">- </v>
      </c>
    </row>
    <row r="23" spans="1:98" ht="15.75" customHeight="1" x14ac:dyDescent="0.25">
      <c r="A23" s="57">
        <v>15</v>
      </c>
      <c r="B23" s="58">
        <f t="shared" ca="1" si="37"/>
        <v>45731</v>
      </c>
      <c r="C23" s="59" t="str">
        <f t="shared" ca="1" si="13"/>
        <v>-</v>
      </c>
      <c r="D23" s="60" t="str">
        <f t="shared" ca="1" si="0"/>
        <v>-</v>
      </c>
      <c r="E23" s="61" t="str">
        <f t="shared" ca="1" si="1"/>
        <v>-</v>
      </c>
      <c r="F23" s="62" t="str">
        <f t="shared" ca="1" si="38"/>
        <v>-</v>
      </c>
      <c r="G23" s="62" t="str">
        <f t="shared" ca="1" si="2"/>
        <v>-</v>
      </c>
      <c r="H23" s="63" t="str">
        <f t="shared" ca="1" si="39"/>
        <v>-</v>
      </c>
      <c r="K23" s="78">
        <f t="shared" ca="1" si="3"/>
        <v>45731</v>
      </c>
      <c r="L23" s="88"/>
      <c r="M23" s="89"/>
      <c r="N23" s="89"/>
      <c r="O23" s="90" t="str">
        <f t="shared" ca="1" si="14"/>
        <v>-</v>
      </c>
      <c r="P23" s="88"/>
      <c r="Q23" s="91" t="str">
        <f t="shared" ca="1" si="4"/>
        <v>-</v>
      </c>
      <c r="T23" s="78">
        <f t="shared" ca="1" si="5"/>
        <v>45731</v>
      </c>
      <c r="U23" s="90" t="str">
        <f t="shared" ca="1" si="15"/>
        <v>-</v>
      </c>
      <c r="V23" s="141" t="str">
        <f t="shared" ca="1" si="6"/>
        <v>-</v>
      </c>
      <c r="W23" s="141" t="str">
        <f t="shared" ca="1" si="6"/>
        <v>-</v>
      </c>
      <c r="X23" s="90" t="str">
        <f t="shared" ca="1" si="16"/>
        <v>-</v>
      </c>
      <c r="Y23" s="90" t="str">
        <f t="shared" ca="1" si="7"/>
        <v>-</v>
      </c>
      <c r="Z23" s="91" t="str">
        <f t="shared" ca="1" si="8"/>
        <v>-</v>
      </c>
      <c r="AC23" s="122">
        <f t="shared" ca="1" si="17"/>
        <v>45731</v>
      </c>
      <c r="AD23" s="123"/>
      <c r="AE23" s="124"/>
      <c r="AF23" s="125"/>
      <c r="AG23" s="115" t="str">
        <f t="shared" ca="1" si="18"/>
        <v xml:space="preserve">- </v>
      </c>
      <c r="AH23" s="126"/>
      <c r="AI23" s="115" t="str">
        <f t="shared" ca="1" si="19"/>
        <v xml:space="preserve">- </v>
      </c>
      <c r="AJ23" s="102"/>
      <c r="AK23" s="102"/>
      <c r="AL23" s="122">
        <f t="shared" ca="1" si="9"/>
        <v>45731</v>
      </c>
      <c r="AM23" s="123"/>
      <c r="AN23" s="124"/>
      <c r="AO23" s="125"/>
      <c r="AP23" s="115" t="str">
        <f t="shared" ca="1" si="20"/>
        <v xml:space="preserve">- </v>
      </c>
      <c r="AQ23" s="126"/>
      <c r="AR23" s="115" t="str">
        <f t="shared" ca="1" si="21"/>
        <v xml:space="preserve">- </v>
      </c>
      <c r="AU23" s="122">
        <f t="shared" ca="1" si="22"/>
        <v>45731</v>
      </c>
      <c r="AV23" s="123"/>
      <c r="AW23" s="124"/>
      <c r="AX23" s="125"/>
      <c r="AY23" s="115" t="str">
        <f t="shared" ca="1" si="23"/>
        <v xml:space="preserve">- </v>
      </c>
      <c r="AZ23" s="126"/>
      <c r="BA23" s="115" t="str">
        <f t="shared" ca="1" si="24"/>
        <v xml:space="preserve">- </v>
      </c>
      <c r="BB23" s="102"/>
      <c r="BC23" s="102"/>
      <c r="BD23" s="122">
        <f t="shared" ca="1" si="10"/>
        <v>45731</v>
      </c>
      <c r="BE23" s="123"/>
      <c r="BF23" s="124"/>
      <c r="BG23" s="125"/>
      <c r="BH23" s="115" t="str">
        <f t="shared" ca="1" si="25"/>
        <v xml:space="preserve">- </v>
      </c>
      <c r="BI23" s="126"/>
      <c r="BJ23" s="115" t="str">
        <f t="shared" ca="1" si="26"/>
        <v xml:space="preserve">- </v>
      </c>
      <c r="BM23" s="122">
        <f t="shared" ca="1" si="27"/>
        <v>45731</v>
      </c>
      <c r="BN23" s="123"/>
      <c r="BO23" s="124"/>
      <c r="BP23" s="125"/>
      <c r="BQ23" s="115" t="str">
        <f t="shared" ca="1" si="28"/>
        <v xml:space="preserve">- </v>
      </c>
      <c r="BR23" s="126"/>
      <c r="BS23" s="115" t="str">
        <f t="shared" ca="1" si="29"/>
        <v xml:space="preserve">- </v>
      </c>
      <c r="BT23" s="102"/>
      <c r="BU23" s="102"/>
      <c r="BV23" s="122">
        <f t="shared" ca="1" si="11"/>
        <v>45731</v>
      </c>
      <c r="BW23" s="123"/>
      <c r="BX23" s="124"/>
      <c r="BY23" s="125"/>
      <c r="BZ23" s="115" t="str">
        <f t="shared" ca="1" si="30"/>
        <v xml:space="preserve">- </v>
      </c>
      <c r="CA23" s="126"/>
      <c r="CB23" s="115" t="str">
        <f t="shared" ca="1" si="31"/>
        <v xml:space="preserve">- </v>
      </c>
      <c r="CE23" s="122">
        <f t="shared" ca="1" si="32"/>
        <v>45731</v>
      </c>
      <c r="CF23" s="123"/>
      <c r="CG23" s="124"/>
      <c r="CH23" s="125"/>
      <c r="CI23" s="115" t="str">
        <f t="shared" ca="1" si="33"/>
        <v xml:space="preserve">- </v>
      </c>
      <c r="CJ23" s="126"/>
      <c r="CK23" s="115" t="str">
        <f t="shared" ca="1" si="34"/>
        <v xml:space="preserve">- </v>
      </c>
      <c r="CL23" s="102"/>
      <c r="CM23" s="102"/>
      <c r="CN23" s="122">
        <f t="shared" ca="1" si="12"/>
        <v>45731</v>
      </c>
      <c r="CO23" s="123"/>
      <c r="CP23" s="124"/>
      <c r="CQ23" s="125"/>
      <c r="CR23" s="115" t="str">
        <f t="shared" ca="1" si="35"/>
        <v xml:space="preserve">- </v>
      </c>
      <c r="CS23" s="126"/>
      <c r="CT23" s="115" t="str">
        <f t="shared" ca="1" si="36"/>
        <v xml:space="preserve">- </v>
      </c>
    </row>
    <row r="24" spans="1:98" ht="15.75" customHeight="1" x14ac:dyDescent="0.25">
      <c r="A24" s="57">
        <v>16</v>
      </c>
      <c r="B24" s="58">
        <f t="shared" ca="1" si="37"/>
        <v>45732</v>
      </c>
      <c r="C24" s="59" t="str">
        <f t="shared" ca="1" si="13"/>
        <v>-</v>
      </c>
      <c r="D24" s="60" t="str">
        <f t="shared" ca="1" si="0"/>
        <v>-</v>
      </c>
      <c r="E24" s="61" t="str">
        <f t="shared" ca="1" si="1"/>
        <v>-</v>
      </c>
      <c r="F24" s="62" t="str">
        <f t="shared" ca="1" si="38"/>
        <v>-</v>
      </c>
      <c r="G24" s="62" t="str">
        <f t="shared" ca="1" si="2"/>
        <v>-</v>
      </c>
      <c r="H24" s="63" t="str">
        <f t="shared" ca="1" si="39"/>
        <v>-</v>
      </c>
      <c r="K24" s="77">
        <f t="shared" ca="1" si="3"/>
        <v>45732</v>
      </c>
      <c r="L24" s="84"/>
      <c r="M24" s="85"/>
      <c r="N24" s="85"/>
      <c r="O24" s="86" t="str">
        <f t="shared" ca="1" si="14"/>
        <v>-</v>
      </c>
      <c r="P24" s="84"/>
      <c r="Q24" s="87" t="str">
        <f t="shared" ca="1" si="4"/>
        <v>-</v>
      </c>
      <c r="T24" s="77">
        <f t="shared" ca="1" si="5"/>
        <v>45732</v>
      </c>
      <c r="U24" s="86" t="str">
        <f t="shared" ca="1" si="15"/>
        <v>-</v>
      </c>
      <c r="V24" s="140" t="str">
        <f t="shared" ca="1" si="6"/>
        <v>-</v>
      </c>
      <c r="W24" s="140" t="str">
        <f t="shared" ca="1" si="6"/>
        <v>-</v>
      </c>
      <c r="X24" s="86" t="str">
        <f t="shared" ca="1" si="16"/>
        <v>-</v>
      </c>
      <c r="Y24" s="86" t="str">
        <f t="shared" ca="1" si="7"/>
        <v>-</v>
      </c>
      <c r="Z24" s="87" t="str">
        <f t="shared" ca="1" si="8"/>
        <v>-</v>
      </c>
      <c r="AC24" s="116">
        <f t="shared" ca="1" si="17"/>
        <v>45732</v>
      </c>
      <c r="AD24" s="117"/>
      <c r="AE24" s="118"/>
      <c r="AF24" s="119"/>
      <c r="AG24" s="120" t="str">
        <f t="shared" ca="1" si="18"/>
        <v xml:space="preserve">- </v>
      </c>
      <c r="AH24" s="121"/>
      <c r="AI24" s="120" t="str">
        <f t="shared" ca="1" si="19"/>
        <v xml:space="preserve">- </v>
      </c>
      <c r="AJ24" s="102"/>
      <c r="AK24" s="102"/>
      <c r="AL24" s="116">
        <f t="shared" ca="1" si="9"/>
        <v>45732</v>
      </c>
      <c r="AM24" s="117"/>
      <c r="AN24" s="118"/>
      <c r="AO24" s="119"/>
      <c r="AP24" s="120" t="str">
        <f t="shared" ca="1" si="20"/>
        <v xml:space="preserve">- </v>
      </c>
      <c r="AQ24" s="121"/>
      <c r="AR24" s="120" t="str">
        <f t="shared" ca="1" si="21"/>
        <v xml:space="preserve">- </v>
      </c>
      <c r="AU24" s="116">
        <f t="shared" ca="1" si="22"/>
        <v>45732</v>
      </c>
      <c r="AV24" s="117"/>
      <c r="AW24" s="118"/>
      <c r="AX24" s="119"/>
      <c r="AY24" s="120" t="str">
        <f t="shared" ca="1" si="23"/>
        <v xml:space="preserve">- </v>
      </c>
      <c r="AZ24" s="121"/>
      <c r="BA24" s="120" t="str">
        <f t="shared" ca="1" si="24"/>
        <v xml:space="preserve">- </v>
      </c>
      <c r="BB24" s="102"/>
      <c r="BC24" s="102"/>
      <c r="BD24" s="116">
        <f t="shared" ca="1" si="10"/>
        <v>45732</v>
      </c>
      <c r="BE24" s="117"/>
      <c r="BF24" s="118"/>
      <c r="BG24" s="119"/>
      <c r="BH24" s="120" t="str">
        <f t="shared" ca="1" si="25"/>
        <v xml:space="preserve">- </v>
      </c>
      <c r="BI24" s="121"/>
      <c r="BJ24" s="120" t="str">
        <f t="shared" ca="1" si="26"/>
        <v xml:space="preserve">- </v>
      </c>
      <c r="BM24" s="116">
        <f t="shared" ca="1" si="27"/>
        <v>45732</v>
      </c>
      <c r="BN24" s="117"/>
      <c r="BO24" s="118"/>
      <c r="BP24" s="119"/>
      <c r="BQ24" s="120" t="str">
        <f t="shared" ca="1" si="28"/>
        <v xml:space="preserve">- </v>
      </c>
      <c r="BR24" s="121"/>
      <c r="BS24" s="120" t="str">
        <f t="shared" ca="1" si="29"/>
        <v xml:space="preserve">- </v>
      </c>
      <c r="BT24" s="102"/>
      <c r="BU24" s="102"/>
      <c r="BV24" s="116">
        <f t="shared" ca="1" si="11"/>
        <v>45732</v>
      </c>
      <c r="BW24" s="117"/>
      <c r="BX24" s="118"/>
      <c r="BY24" s="119"/>
      <c r="BZ24" s="120" t="str">
        <f t="shared" ca="1" si="30"/>
        <v xml:space="preserve">- </v>
      </c>
      <c r="CA24" s="121"/>
      <c r="CB24" s="120" t="str">
        <f t="shared" ca="1" si="31"/>
        <v xml:space="preserve">- </v>
      </c>
      <c r="CE24" s="116">
        <f t="shared" ca="1" si="32"/>
        <v>45732</v>
      </c>
      <c r="CF24" s="117"/>
      <c r="CG24" s="118"/>
      <c r="CH24" s="119"/>
      <c r="CI24" s="120" t="str">
        <f t="shared" ca="1" si="33"/>
        <v xml:space="preserve">- </v>
      </c>
      <c r="CJ24" s="121"/>
      <c r="CK24" s="120" t="str">
        <f t="shared" ca="1" si="34"/>
        <v xml:space="preserve">- </v>
      </c>
      <c r="CL24" s="102"/>
      <c r="CM24" s="102"/>
      <c r="CN24" s="116">
        <f t="shared" ca="1" si="12"/>
        <v>45732</v>
      </c>
      <c r="CO24" s="117"/>
      <c r="CP24" s="118"/>
      <c r="CQ24" s="119"/>
      <c r="CR24" s="120" t="str">
        <f t="shared" ca="1" si="35"/>
        <v xml:space="preserve">- </v>
      </c>
      <c r="CS24" s="121"/>
      <c r="CT24" s="120" t="str">
        <f t="shared" ca="1" si="36"/>
        <v xml:space="preserve">- </v>
      </c>
    </row>
    <row r="25" spans="1:98" ht="15.75" customHeight="1" x14ac:dyDescent="0.25">
      <c r="A25" s="57">
        <v>17</v>
      </c>
      <c r="B25" s="58">
        <f t="shared" ca="1" si="37"/>
        <v>45733</v>
      </c>
      <c r="C25" s="59" t="str">
        <f t="shared" ca="1" si="13"/>
        <v>-</v>
      </c>
      <c r="D25" s="60" t="str">
        <f t="shared" ca="1" si="0"/>
        <v>-</v>
      </c>
      <c r="E25" s="61" t="str">
        <f t="shared" ca="1" si="1"/>
        <v>-</v>
      </c>
      <c r="F25" s="62" t="str">
        <f t="shared" ca="1" si="38"/>
        <v>-</v>
      </c>
      <c r="G25" s="62" t="str">
        <f t="shared" ca="1" si="2"/>
        <v>-</v>
      </c>
      <c r="H25" s="63" t="str">
        <f t="shared" ca="1" si="39"/>
        <v>-</v>
      </c>
      <c r="K25" s="78">
        <f t="shared" ca="1" si="3"/>
        <v>45733</v>
      </c>
      <c r="L25" s="88"/>
      <c r="M25" s="89"/>
      <c r="N25" s="89"/>
      <c r="O25" s="90" t="str">
        <f t="shared" ca="1" si="14"/>
        <v>-</v>
      </c>
      <c r="P25" s="88"/>
      <c r="Q25" s="91" t="str">
        <f t="shared" ca="1" si="4"/>
        <v>-</v>
      </c>
      <c r="T25" s="78">
        <f t="shared" ca="1" si="5"/>
        <v>45733</v>
      </c>
      <c r="U25" s="90" t="str">
        <f t="shared" ca="1" si="15"/>
        <v>-</v>
      </c>
      <c r="V25" s="141" t="str">
        <f t="shared" ca="1" si="6"/>
        <v>-</v>
      </c>
      <c r="W25" s="141" t="str">
        <f t="shared" ca="1" si="6"/>
        <v>-</v>
      </c>
      <c r="X25" s="90" t="str">
        <f t="shared" ca="1" si="16"/>
        <v>-</v>
      </c>
      <c r="Y25" s="90" t="str">
        <f t="shared" ca="1" si="7"/>
        <v>-</v>
      </c>
      <c r="Z25" s="91" t="str">
        <f t="shared" ca="1" si="8"/>
        <v>-</v>
      </c>
      <c r="AC25" s="122">
        <f t="shared" ca="1" si="17"/>
        <v>45733</v>
      </c>
      <c r="AD25" s="123"/>
      <c r="AE25" s="124"/>
      <c r="AF25" s="125"/>
      <c r="AG25" s="115" t="str">
        <f t="shared" ca="1" si="18"/>
        <v xml:space="preserve">- </v>
      </c>
      <c r="AH25" s="126"/>
      <c r="AI25" s="115" t="str">
        <f t="shared" ca="1" si="19"/>
        <v xml:space="preserve">- </v>
      </c>
      <c r="AJ25" s="102"/>
      <c r="AK25" s="102"/>
      <c r="AL25" s="122">
        <f t="shared" ca="1" si="9"/>
        <v>45733</v>
      </c>
      <c r="AM25" s="123"/>
      <c r="AN25" s="124"/>
      <c r="AO25" s="125"/>
      <c r="AP25" s="115" t="str">
        <f t="shared" ca="1" si="20"/>
        <v xml:space="preserve">- </v>
      </c>
      <c r="AQ25" s="126"/>
      <c r="AR25" s="115" t="str">
        <f t="shared" ca="1" si="21"/>
        <v xml:space="preserve">- </v>
      </c>
      <c r="AU25" s="122">
        <f t="shared" ca="1" si="22"/>
        <v>45733</v>
      </c>
      <c r="AV25" s="123"/>
      <c r="AW25" s="124"/>
      <c r="AX25" s="125"/>
      <c r="AY25" s="115" t="str">
        <f t="shared" ca="1" si="23"/>
        <v xml:space="preserve">- </v>
      </c>
      <c r="AZ25" s="126"/>
      <c r="BA25" s="115" t="str">
        <f t="shared" ca="1" si="24"/>
        <v xml:space="preserve">- </v>
      </c>
      <c r="BB25" s="102"/>
      <c r="BC25" s="102"/>
      <c r="BD25" s="122">
        <f t="shared" ca="1" si="10"/>
        <v>45733</v>
      </c>
      <c r="BE25" s="123"/>
      <c r="BF25" s="124"/>
      <c r="BG25" s="125"/>
      <c r="BH25" s="115" t="str">
        <f t="shared" ca="1" si="25"/>
        <v xml:space="preserve">- </v>
      </c>
      <c r="BI25" s="126"/>
      <c r="BJ25" s="115" t="str">
        <f t="shared" ca="1" si="26"/>
        <v xml:space="preserve">- </v>
      </c>
      <c r="BM25" s="122">
        <f t="shared" ca="1" si="27"/>
        <v>45733</v>
      </c>
      <c r="BN25" s="123"/>
      <c r="BO25" s="124"/>
      <c r="BP25" s="125"/>
      <c r="BQ25" s="115" t="str">
        <f t="shared" ca="1" si="28"/>
        <v xml:space="preserve">- </v>
      </c>
      <c r="BR25" s="126"/>
      <c r="BS25" s="115" t="str">
        <f t="shared" ca="1" si="29"/>
        <v xml:space="preserve">- </v>
      </c>
      <c r="BT25" s="102"/>
      <c r="BU25" s="102"/>
      <c r="BV25" s="122">
        <f t="shared" ca="1" si="11"/>
        <v>45733</v>
      </c>
      <c r="BW25" s="123"/>
      <c r="BX25" s="124"/>
      <c r="BY25" s="125"/>
      <c r="BZ25" s="115" t="str">
        <f t="shared" ca="1" si="30"/>
        <v xml:space="preserve">- </v>
      </c>
      <c r="CA25" s="126"/>
      <c r="CB25" s="115" t="str">
        <f t="shared" ca="1" si="31"/>
        <v xml:space="preserve">- </v>
      </c>
      <c r="CE25" s="122">
        <f t="shared" ca="1" si="32"/>
        <v>45733</v>
      </c>
      <c r="CF25" s="123"/>
      <c r="CG25" s="124"/>
      <c r="CH25" s="125"/>
      <c r="CI25" s="115" t="str">
        <f t="shared" ca="1" si="33"/>
        <v xml:space="preserve">- </v>
      </c>
      <c r="CJ25" s="126"/>
      <c r="CK25" s="115" t="str">
        <f t="shared" ca="1" si="34"/>
        <v xml:space="preserve">- </v>
      </c>
      <c r="CL25" s="102"/>
      <c r="CM25" s="102"/>
      <c r="CN25" s="122">
        <f t="shared" ca="1" si="12"/>
        <v>45733</v>
      </c>
      <c r="CO25" s="123"/>
      <c r="CP25" s="124"/>
      <c r="CQ25" s="125"/>
      <c r="CR25" s="115" t="str">
        <f t="shared" ca="1" si="35"/>
        <v xml:space="preserve">- </v>
      </c>
      <c r="CS25" s="126"/>
      <c r="CT25" s="115" t="str">
        <f t="shared" ca="1" si="36"/>
        <v xml:space="preserve">- </v>
      </c>
    </row>
    <row r="26" spans="1:98" ht="15.75" customHeight="1" x14ac:dyDescent="0.25">
      <c r="A26" s="57">
        <v>18</v>
      </c>
      <c r="B26" s="58">
        <f t="shared" ca="1" si="37"/>
        <v>45734</v>
      </c>
      <c r="C26" s="59" t="str">
        <f t="shared" ca="1" si="13"/>
        <v>-</v>
      </c>
      <c r="D26" s="60" t="str">
        <f t="shared" ca="1" si="0"/>
        <v>-</v>
      </c>
      <c r="E26" s="61" t="str">
        <f t="shared" ca="1" si="1"/>
        <v>-</v>
      </c>
      <c r="F26" s="62" t="str">
        <f t="shared" ca="1" si="38"/>
        <v>-</v>
      </c>
      <c r="G26" s="62" t="str">
        <f t="shared" ca="1" si="2"/>
        <v>-</v>
      </c>
      <c r="H26" s="63" t="str">
        <f t="shared" ca="1" si="39"/>
        <v>-</v>
      </c>
      <c r="K26" s="77">
        <f t="shared" ca="1" si="3"/>
        <v>45734</v>
      </c>
      <c r="L26" s="84"/>
      <c r="M26" s="85"/>
      <c r="N26" s="85"/>
      <c r="O26" s="86" t="str">
        <f t="shared" ca="1" si="14"/>
        <v>-</v>
      </c>
      <c r="P26" s="84"/>
      <c r="Q26" s="87" t="str">
        <f t="shared" ca="1" si="4"/>
        <v>-</v>
      </c>
      <c r="T26" s="77">
        <f t="shared" ca="1" si="5"/>
        <v>45734</v>
      </c>
      <c r="U26" s="86" t="str">
        <f t="shared" ca="1" si="15"/>
        <v>-</v>
      </c>
      <c r="V26" s="140" t="str">
        <f t="shared" ca="1" si="6"/>
        <v>-</v>
      </c>
      <c r="W26" s="140" t="str">
        <f t="shared" ca="1" si="6"/>
        <v>-</v>
      </c>
      <c r="X26" s="86" t="str">
        <f t="shared" ca="1" si="16"/>
        <v>-</v>
      </c>
      <c r="Y26" s="86" t="str">
        <f t="shared" ca="1" si="7"/>
        <v>-</v>
      </c>
      <c r="Z26" s="87" t="str">
        <f t="shared" ca="1" si="8"/>
        <v>-</v>
      </c>
      <c r="AC26" s="116">
        <f t="shared" ca="1" si="17"/>
        <v>45734</v>
      </c>
      <c r="AD26" s="117"/>
      <c r="AE26" s="118"/>
      <c r="AF26" s="119"/>
      <c r="AG26" s="120" t="str">
        <f t="shared" ca="1" si="18"/>
        <v xml:space="preserve">- </v>
      </c>
      <c r="AH26" s="121"/>
      <c r="AI26" s="120" t="str">
        <f t="shared" ca="1" si="19"/>
        <v xml:space="preserve">- </v>
      </c>
      <c r="AJ26" s="102"/>
      <c r="AK26" s="102"/>
      <c r="AL26" s="116">
        <f t="shared" ca="1" si="9"/>
        <v>45734</v>
      </c>
      <c r="AM26" s="117"/>
      <c r="AN26" s="118"/>
      <c r="AO26" s="119"/>
      <c r="AP26" s="120" t="str">
        <f t="shared" ca="1" si="20"/>
        <v xml:space="preserve">- </v>
      </c>
      <c r="AQ26" s="121"/>
      <c r="AR26" s="120" t="str">
        <f t="shared" ca="1" si="21"/>
        <v xml:space="preserve">- </v>
      </c>
      <c r="AU26" s="116">
        <f t="shared" ca="1" si="22"/>
        <v>45734</v>
      </c>
      <c r="AV26" s="117"/>
      <c r="AW26" s="118"/>
      <c r="AX26" s="119"/>
      <c r="AY26" s="120" t="str">
        <f t="shared" ca="1" si="23"/>
        <v xml:space="preserve">- </v>
      </c>
      <c r="AZ26" s="121"/>
      <c r="BA26" s="120" t="str">
        <f t="shared" ca="1" si="24"/>
        <v xml:space="preserve">- </v>
      </c>
      <c r="BB26" s="102"/>
      <c r="BC26" s="102"/>
      <c r="BD26" s="116">
        <f t="shared" ca="1" si="10"/>
        <v>45734</v>
      </c>
      <c r="BE26" s="117"/>
      <c r="BF26" s="118"/>
      <c r="BG26" s="119"/>
      <c r="BH26" s="120" t="str">
        <f t="shared" ca="1" si="25"/>
        <v xml:space="preserve">- </v>
      </c>
      <c r="BI26" s="121"/>
      <c r="BJ26" s="120" t="str">
        <f t="shared" ca="1" si="26"/>
        <v xml:space="preserve">- </v>
      </c>
      <c r="BM26" s="116">
        <f t="shared" ca="1" si="27"/>
        <v>45734</v>
      </c>
      <c r="BN26" s="117"/>
      <c r="BO26" s="118"/>
      <c r="BP26" s="119"/>
      <c r="BQ26" s="120" t="str">
        <f t="shared" ca="1" si="28"/>
        <v xml:space="preserve">- </v>
      </c>
      <c r="BR26" s="121"/>
      <c r="BS26" s="120" t="str">
        <f t="shared" ca="1" si="29"/>
        <v xml:space="preserve">- </v>
      </c>
      <c r="BT26" s="102"/>
      <c r="BU26" s="102"/>
      <c r="BV26" s="116">
        <f t="shared" ca="1" si="11"/>
        <v>45734</v>
      </c>
      <c r="BW26" s="117"/>
      <c r="BX26" s="118"/>
      <c r="BY26" s="119"/>
      <c r="BZ26" s="120" t="str">
        <f t="shared" ca="1" si="30"/>
        <v xml:space="preserve">- </v>
      </c>
      <c r="CA26" s="121"/>
      <c r="CB26" s="120" t="str">
        <f t="shared" ca="1" si="31"/>
        <v xml:space="preserve">- </v>
      </c>
      <c r="CE26" s="116">
        <f t="shared" ca="1" si="32"/>
        <v>45734</v>
      </c>
      <c r="CF26" s="117"/>
      <c r="CG26" s="118"/>
      <c r="CH26" s="119"/>
      <c r="CI26" s="120" t="str">
        <f t="shared" ca="1" si="33"/>
        <v xml:space="preserve">- </v>
      </c>
      <c r="CJ26" s="121"/>
      <c r="CK26" s="120" t="str">
        <f t="shared" ca="1" si="34"/>
        <v xml:space="preserve">- </v>
      </c>
      <c r="CL26" s="102"/>
      <c r="CM26" s="102"/>
      <c r="CN26" s="116">
        <f t="shared" ca="1" si="12"/>
        <v>45734</v>
      </c>
      <c r="CO26" s="117"/>
      <c r="CP26" s="118"/>
      <c r="CQ26" s="119"/>
      <c r="CR26" s="120" t="str">
        <f t="shared" ca="1" si="35"/>
        <v xml:space="preserve">- </v>
      </c>
      <c r="CS26" s="121"/>
      <c r="CT26" s="120" t="str">
        <f t="shared" ca="1" si="36"/>
        <v xml:space="preserve">- </v>
      </c>
    </row>
    <row r="27" spans="1:98" ht="15.75" customHeight="1" x14ac:dyDescent="0.25">
      <c r="A27" s="57">
        <v>19</v>
      </c>
      <c r="B27" s="58">
        <f t="shared" ca="1" si="37"/>
        <v>45735</v>
      </c>
      <c r="C27" s="59" t="str">
        <f t="shared" ca="1" si="13"/>
        <v>-</v>
      </c>
      <c r="D27" s="60" t="str">
        <f t="shared" ca="1" si="0"/>
        <v>-</v>
      </c>
      <c r="E27" s="61" t="str">
        <f t="shared" ca="1" si="1"/>
        <v>-</v>
      </c>
      <c r="F27" s="62" t="str">
        <f t="shared" ca="1" si="38"/>
        <v>-</v>
      </c>
      <c r="G27" s="62" t="str">
        <f t="shared" ca="1" si="2"/>
        <v>-</v>
      </c>
      <c r="H27" s="63" t="str">
        <f t="shared" ca="1" si="39"/>
        <v>-</v>
      </c>
      <c r="K27" s="78">
        <f t="shared" ca="1" si="3"/>
        <v>45735</v>
      </c>
      <c r="L27" s="88"/>
      <c r="M27" s="89"/>
      <c r="N27" s="89"/>
      <c r="O27" s="90" t="str">
        <f t="shared" ca="1" si="14"/>
        <v>-</v>
      </c>
      <c r="P27" s="88"/>
      <c r="Q27" s="91" t="str">
        <f t="shared" ca="1" si="4"/>
        <v>-</v>
      </c>
      <c r="T27" s="78">
        <f t="shared" ca="1" si="5"/>
        <v>45735</v>
      </c>
      <c r="U27" s="90" t="str">
        <f t="shared" ca="1" si="15"/>
        <v>-</v>
      </c>
      <c r="V27" s="141" t="str">
        <f t="shared" ca="1" si="6"/>
        <v>-</v>
      </c>
      <c r="W27" s="141" t="str">
        <f t="shared" ca="1" si="6"/>
        <v>-</v>
      </c>
      <c r="X27" s="90" t="str">
        <f t="shared" ca="1" si="16"/>
        <v>-</v>
      </c>
      <c r="Y27" s="90" t="str">
        <f t="shared" ca="1" si="7"/>
        <v>-</v>
      </c>
      <c r="Z27" s="91" t="str">
        <f t="shared" ca="1" si="8"/>
        <v>-</v>
      </c>
      <c r="AC27" s="122">
        <f t="shared" ca="1" si="17"/>
        <v>45735</v>
      </c>
      <c r="AD27" s="123"/>
      <c r="AE27" s="124"/>
      <c r="AF27" s="125"/>
      <c r="AG27" s="115" t="str">
        <f t="shared" ca="1" si="18"/>
        <v xml:space="preserve">- </v>
      </c>
      <c r="AH27" s="126"/>
      <c r="AI27" s="115" t="str">
        <f t="shared" ca="1" si="19"/>
        <v xml:space="preserve">- </v>
      </c>
      <c r="AJ27" s="102"/>
      <c r="AK27" s="102"/>
      <c r="AL27" s="122">
        <f t="shared" ca="1" si="9"/>
        <v>45735</v>
      </c>
      <c r="AM27" s="123"/>
      <c r="AN27" s="124"/>
      <c r="AO27" s="125"/>
      <c r="AP27" s="115" t="str">
        <f t="shared" ca="1" si="20"/>
        <v xml:space="preserve">- </v>
      </c>
      <c r="AQ27" s="126"/>
      <c r="AR27" s="115" t="str">
        <f t="shared" ca="1" si="21"/>
        <v xml:space="preserve">- </v>
      </c>
      <c r="AU27" s="122">
        <f t="shared" ca="1" si="22"/>
        <v>45735</v>
      </c>
      <c r="AV27" s="123"/>
      <c r="AW27" s="124"/>
      <c r="AX27" s="125"/>
      <c r="AY27" s="115" t="str">
        <f t="shared" ca="1" si="23"/>
        <v xml:space="preserve">- </v>
      </c>
      <c r="AZ27" s="126"/>
      <c r="BA27" s="115" t="str">
        <f t="shared" ca="1" si="24"/>
        <v xml:space="preserve">- </v>
      </c>
      <c r="BB27" s="102"/>
      <c r="BC27" s="102"/>
      <c r="BD27" s="122">
        <f t="shared" ca="1" si="10"/>
        <v>45735</v>
      </c>
      <c r="BE27" s="123"/>
      <c r="BF27" s="124"/>
      <c r="BG27" s="125"/>
      <c r="BH27" s="115" t="str">
        <f t="shared" ca="1" si="25"/>
        <v xml:space="preserve">- </v>
      </c>
      <c r="BI27" s="126"/>
      <c r="BJ27" s="115" t="str">
        <f t="shared" ca="1" si="26"/>
        <v xml:space="preserve">- </v>
      </c>
      <c r="BM27" s="122">
        <f t="shared" ca="1" si="27"/>
        <v>45735</v>
      </c>
      <c r="BN27" s="123"/>
      <c r="BO27" s="124"/>
      <c r="BP27" s="125"/>
      <c r="BQ27" s="115" t="str">
        <f t="shared" ca="1" si="28"/>
        <v xml:space="preserve">- </v>
      </c>
      <c r="BR27" s="126"/>
      <c r="BS27" s="115" t="str">
        <f t="shared" ca="1" si="29"/>
        <v xml:space="preserve">- </v>
      </c>
      <c r="BT27" s="102"/>
      <c r="BU27" s="102"/>
      <c r="BV27" s="122">
        <f t="shared" ca="1" si="11"/>
        <v>45735</v>
      </c>
      <c r="BW27" s="123"/>
      <c r="BX27" s="124"/>
      <c r="BY27" s="125"/>
      <c r="BZ27" s="115" t="str">
        <f t="shared" ca="1" si="30"/>
        <v xml:space="preserve">- </v>
      </c>
      <c r="CA27" s="126"/>
      <c r="CB27" s="115" t="str">
        <f t="shared" ca="1" si="31"/>
        <v xml:space="preserve">- </v>
      </c>
      <c r="CE27" s="122">
        <f t="shared" ca="1" si="32"/>
        <v>45735</v>
      </c>
      <c r="CF27" s="123"/>
      <c r="CG27" s="124"/>
      <c r="CH27" s="125"/>
      <c r="CI27" s="115" t="str">
        <f t="shared" ca="1" si="33"/>
        <v xml:space="preserve">- </v>
      </c>
      <c r="CJ27" s="126"/>
      <c r="CK27" s="115" t="str">
        <f t="shared" ca="1" si="34"/>
        <v xml:space="preserve">- </v>
      </c>
      <c r="CL27" s="102"/>
      <c r="CM27" s="102"/>
      <c r="CN27" s="122">
        <f t="shared" ca="1" si="12"/>
        <v>45735</v>
      </c>
      <c r="CO27" s="123"/>
      <c r="CP27" s="124"/>
      <c r="CQ27" s="125"/>
      <c r="CR27" s="115" t="str">
        <f t="shared" ca="1" si="35"/>
        <v xml:space="preserve">- </v>
      </c>
      <c r="CS27" s="126"/>
      <c r="CT27" s="115" t="str">
        <f t="shared" ca="1" si="36"/>
        <v xml:space="preserve">- </v>
      </c>
    </row>
    <row r="28" spans="1:98" ht="15.75" customHeight="1" x14ac:dyDescent="0.25">
      <c r="A28" s="57">
        <v>20</v>
      </c>
      <c r="B28" s="58">
        <f t="shared" ca="1" si="37"/>
        <v>45736</v>
      </c>
      <c r="C28" s="59" t="str">
        <f t="shared" ca="1" si="13"/>
        <v>-</v>
      </c>
      <c r="D28" s="60" t="str">
        <f t="shared" ca="1" si="0"/>
        <v>-</v>
      </c>
      <c r="E28" s="61" t="str">
        <f t="shared" ca="1" si="1"/>
        <v>-</v>
      </c>
      <c r="F28" s="62" t="str">
        <f t="shared" ca="1" si="38"/>
        <v>-</v>
      </c>
      <c r="G28" s="62" t="str">
        <f t="shared" ca="1" si="2"/>
        <v>-</v>
      </c>
      <c r="H28" s="63" t="str">
        <f t="shared" ca="1" si="39"/>
        <v>-</v>
      </c>
      <c r="K28" s="77">
        <f t="shared" ca="1" si="3"/>
        <v>45736</v>
      </c>
      <c r="L28" s="84"/>
      <c r="M28" s="85"/>
      <c r="N28" s="85"/>
      <c r="O28" s="86" t="str">
        <f t="shared" ca="1" si="14"/>
        <v>-</v>
      </c>
      <c r="P28" s="84"/>
      <c r="Q28" s="87" t="str">
        <f t="shared" ca="1" si="4"/>
        <v>-</v>
      </c>
      <c r="T28" s="77">
        <f t="shared" ca="1" si="5"/>
        <v>45736</v>
      </c>
      <c r="U28" s="86" t="str">
        <f t="shared" ca="1" si="15"/>
        <v>-</v>
      </c>
      <c r="V28" s="140" t="str">
        <f t="shared" ca="1" si="6"/>
        <v>-</v>
      </c>
      <c r="W28" s="140" t="str">
        <f t="shared" ca="1" si="6"/>
        <v>-</v>
      </c>
      <c r="X28" s="86" t="str">
        <f t="shared" ca="1" si="16"/>
        <v>-</v>
      </c>
      <c r="Y28" s="86" t="str">
        <f t="shared" ca="1" si="7"/>
        <v>-</v>
      </c>
      <c r="Z28" s="87" t="str">
        <f t="shared" ca="1" si="8"/>
        <v>-</v>
      </c>
      <c r="AC28" s="116">
        <f t="shared" ca="1" si="17"/>
        <v>45736</v>
      </c>
      <c r="AD28" s="117"/>
      <c r="AE28" s="118"/>
      <c r="AF28" s="119"/>
      <c r="AG28" s="120" t="str">
        <f t="shared" ca="1" si="18"/>
        <v xml:space="preserve">- </v>
      </c>
      <c r="AH28" s="121"/>
      <c r="AI28" s="120" t="str">
        <f t="shared" ca="1" si="19"/>
        <v xml:space="preserve">- </v>
      </c>
      <c r="AJ28" s="102"/>
      <c r="AK28" s="102"/>
      <c r="AL28" s="116">
        <f t="shared" ca="1" si="9"/>
        <v>45736</v>
      </c>
      <c r="AM28" s="117"/>
      <c r="AN28" s="118"/>
      <c r="AO28" s="119"/>
      <c r="AP28" s="120" t="str">
        <f t="shared" ca="1" si="20"/>
        <v xml:space="preserve">- </v>
      </c>
      <c r="AQ28" s="121"/>
      <c r="AR28" s="120" t="str">
        <f t="shared" ca="1" si="21"/>
        <v xml:space="preserve">- </v>
      </c>
      <c r="AU28" s="116">
        <f t="shared" ca="1" si="22"/>
        <v>45736</v>
      </c>
      <c r="AV28" s="117"/>
      <c r="AW28" s="118"/>
      <c r="AX28" s="119"/>
      <c r="AY28" s="120" t="str">
        <f t="shared" ca="1" si="23"/>
        <v xml:space="preserve">- </v>
      </c>
      <c r="AZ28" s="121"/>
      <c r="BA28" s="120" t="str">
        <f t="shared" ca="1" si="24"/>
        <v xml:space="preserve">- </v>
      </c>
      <c r="BB28" s="102"/>
      <c r="BC28" s="102"/>
      <c r="BD28" s="116">
        <f t="shared" ca="1" si="10"/>
        <v>45736</v>
      </c>
      <c r="BE28" s="117"/>
      <c r="BF28" s="118"/>
      <c r="BG28" s="119"/>
      <c r="BH28" s="120" t="str">
        <f t="shared" ca="1" si="25"/>
        <v xml:space="preserve">- </v>
      </c>
      <c r="BI28" s="121"/>
      <c r="BJ28" s="120" t="str">
        <f t="shared" ca="1" si="26"/>
        <v xml:space="preserve">- </v>
      </c>
      <c r="BM28" s="116">
        <f t="shared" ca="1" si="27"/>
        <v>45736</v>
      </c>
      <c r="BN28" s="117"/>
      <c r="BO28" s="118"/>
      <c r="BP28" s="119"/>
      <c r="BQ28" s="120" t="str">
        <f t="shared" ca="1" si="28"/>
        <v xml:space="preserve">- </v>
      </c>
      <c r="BR28" s="121"/>
      <c r="BS28" s="120" t="str">
        <f t="shared" ca="1" si="29"/>
        <v xml:space="preserve">- </v>
      </c>
      <c r="BT28" s="102"/>
      <c r="BU28" s="102"/>
      <c r="BV28" s="116">
        <f t="shared" ca="1" si="11"/>
        <v>45736</v>
      </c>
      <c r="BW28" s="117"/>
      <c r="BX28" s="118"/>
      <c r="BY28" s="119"/>
      <c r="BZ28" s="120" t="str">
        <f t="shared" ca="1" si="30"/>
        <v xml:space="preserve">- </v>
      </c>
      <c r="CA28" s="121"/>
      <c r="CB28" s="120" t="str">
        <f t="shared" ca="1" si="31"/>
        <v xml:space="preserve">- </v>
      </c>
      <c r="CE28" s="116">
        <f t="shared" ca="1" si="32"/>
        <v>45736</v>
      </c>
      <c r="CF28" s="117"/>
      <c r="CG28" s="118"/>
      <c r="CH28" s="119"/>
      <c r="CI28" s="120" t="str">
        <f t="shared" ca="1" si="33"/>
        <v xml:space="preserve">- </v>
      </c>
      <c r="CJ28" s="121"/>
      <c r="CK28" s="120" t="str">
        <f t="shared" ca="1" si="34"/>
        <v xml:space="preserve">- </v>
      </c>
      <c r="CL28" s="102"/>
      <c r="CM28" s="102"/>
      <c r="CN28" s="116">
        <f t="shared" ca="1" si="12"/>
        <v>45736</v>
      </c>
      <c r="CO28" s="117"/>
      <c r="CP28" s="118"/>
      <c r="CQ28" s="119"/>
      <c r="CR28" s="120" t="str">
        <f t="shared" ca="1" si="35"/>
        <v xml:space="preserve">- </v>
      </c>
      <c r="CS28" s="121"/>
      <c r="CT28" s="120" t="str">
        <f t="shared" ca="1" si="36"/>
        <v xml:space="preserve">- </v>
      </c>
    </row>
    <row r="29" spans="1:98" ht="15.75" customHeight="1" x14ac:dyDescent="0.25">
      <c r="A29" s="57">
        <v>21</v>
      </c>
      <c r="B29" s="58">
        <f t="shared" ca="1" si="37"/>
        <v>45737</v>
      </c>
      <c r="C29" s="59" t="str">
        <f t="shared" ca="1" si="13"/>
        <v>-</v>
      </c>
      <c r="D29" s="60" t="str">
        <f t="shared" ca="1" si="0"/>
        <v>-</v>
      </c>
      <c r="E29" s="61" t="str">
        <f t="shared" ca="1" si="1"/>
        <v>-</v>
      </c>
      <c r="F29" s="62" t="str">
        <f t="shared" ca="1" si="38"/>
        <v>-</v>
      </c>
      <c r="G29" s="62" t="str">
        <f t="shared" ca="1" si="2"/>
        <v>-</v>
      </c>
      <c r="H29" s="63" t="str">
        <f t="shared" ca="1" si="39"/>
        <v>-</v>
      </c>
      <c r="K29" s="78">
        <f t="shared" ca="1" si="3"/>
        <v>45737</v>
      </c>
      <c r="L29" s="88"/>
      <c r="M29" s="89"/>
      <c r="N29" s="89"/>
      <c r="O29" s="90" t="str">
        <f t="shared" ca="1" si="14"/>
        <v>-</v>
      </c>
      <c r="P29" s="88"/>
      <c r="Q29" s="91" t="str">
        <f t="shared" ca="1" si="4"/>
        <v>-</v>
      </c>
      <c r="T29" s="78">
        <f t="shared" ca="1" si="5"/>
        <v>45737</v>
      </c>
      <c r="U29" s="90" t="str">
        <f t="shared" ca="1" si="15"/>
        <v>-</v>
      </c>
      <c r="V29" s="141" t="str">
        <f t="shared" ca="1" si="6"/>
        <v>-</v>
      </c>
      <c r="W29" s="141" t="str">
        <f t="shared" ca="1" si="6"/>
        <v>-</v>
      </c>
      <c r="X29" s="90" t="str">
        <f t="shared" ca="1" si="16"/>
        <v>-</v>
      </c>
      <c r="Y29" s="90" t="str">
        <f t="shared" ca="1" si="7"/>
        <v>-</v>
      </c>
      <c r="Z29" s="91" t="str">
        <f t="shared" ca="1" si="8"/>
        <v>-</v>
      </c>
      <c r="AC29" s="122">
        <f t="shared" ca="1" si="17"/>
        <v>45737</v>
      </c>
      <c r="AD29" s="123"/>
      <c r="AE29" s="124"/>
      <c r="AF29" s="125"/>
      <c r="AG29" s="115" t="str">
        <f t="shared" ca="1" si="18"/>
        <v xml:space="preserve">- </v>
      </c>
      <c r="AH29" s="126"/>
      <c r="AI29" s="115" t="str">
        <f t="shared" ca="1" si="19"/>
        <v xml:space="preserve">- </v>
      </c>
      <c r="AJ29" s="102"/>
      <c r="AK29" s="102"/>
      <c r="AL29" s="122">
        <f t="shared" ca="1" si="9"/>
        <v>45737</v>
      </c>
      <c r="AM29" s="123"/>
      <c r="AN29" s="124"/>
      <c r="AO29" s="125"/>
      <c r="AP29" s="115" t="str">
        <f t="shared" ca="1" si="20"/>
        <v xml:space="preserve">- </v>
      </c>
      <c r="AQ29" s="126"/>
      <c r="AR29" s="115" t="str">
        <f t="shared" ca="1" si="21"/>
        <v xml:space="preserve">- </v>
      </c>
      <c r="AU29" s="122">
        <f t="shared" ca="1" si="22"/>
        <v>45737</v>
      </c>
      <c r="AV29" s="123"/>
      <c r="AW29" s="124"/>
      <c r="AX29" s="125"/>
      <c r="AY29" s="115" t="str">
        <f t="shared" ca="1" si="23"/>
        <v xml:space="preserve">- </v>
      </c>
      <c r="AZ29" s="126"/>
      <c r="BA29" s="115" t="str">
        <f t="shared" ca="1" si="24"/>
        <v xml:space="preserve">- </v>
      </c>
      <c r="BB29" s="102"/>
      <c r="BC29" s="102"/>
      <c r="BD29" s="122">
        <f t="shared" ca="1" si="10"/>
        <v>45737</v>
      </c>
      <c r="BE29" s="123"/>
      <c r="BF29" s="124"/>
      <c r="BG29" s="125"/>
      <c r="BH29" s="115" t="str">
        <f t="shared" ca="1" si="25"/>
        <v xml:space="preserve">- </v>
      </c>
      <c r="BI29" s="126"/>
      <c r="BJ29" s="115" t="str">
        <f t="shared" ca="1" si="26"/>
        <v xml:space="preserve">- </v>
      </c>
      <c r="BM29" s="122">
        <f t="shared" ca="1" si="27"/>
        <v>45737</v>
      </c>
      <c r="BN29" s="123"/>
      <c r="BO29" s="124"/>
      <c r="BP29" s="125"/>
      <c r="BQ29" s="115" t="str">
        <f t="shared" ca="1" si="28"/>
        <v xml:space="preserve">- </v>
      </c>
      <c r="BR29" s="126"/>
      <c r="BS29" s="115" t="str">
        <f t="shared" ca="1" si="29"/>
        <v xml:space="preserve">- </v>
      </c>
      <c r="BT29" s="102"/>
      <c r="BU29" s="102"/>
      <c r="BV29" s="122">
        <f t="shared" ca="1" si="11"/>
        <v>45737</v>
      </c>
      <c r="BW29" s="123"/>
      <c r="BX29" s="124"/>
      <c r="BY29" s="125"/>
      <c r="BZ29" s="115" t="str">
        <f t="shared" ca="1" si="30"/>
        <v xml:space="preserve">- </v>
      </c>
      <c r="CA29" s="126"/>
      <c r="CB29" s="115" t="str">
        <f t="shared" ca="1" si="31"/>
        <v xml:space="preserve">- </v>
      </c>
      <c r="CE29" s="122">
        <f t="shared" ca="1" si="32"/>
        <v>45737</v>
      </c>
      <c r="CF29" s="123"/>
      <c r="CG29" s="124"/>
      <c r="CH29" s="125"/>
      <c r="CI29" s="115" t="str">
        <f t="shared" ca="1" si="33"/>
        <v xml:space="preserve">- </v>
      </c>
      <c r="CJ29" s="126"/>
      <c r="CK29" s="115" t="str">
        <f t="shared" ca="1" si="34"/>
        <v xml:space="preserve">- </v>
      </c>
      <c r="CL29" s="102"/>
      <c r="CM29" s="102"/>
      <c r="CN29" s="122">
        <f t="shared" ca="1" si="12"/>
        <v>45737</v>
      </c>
      <c r="CO29" s="123"/>
      <c r="CP29" s="124"/>
      <c r="CQ29" s="125"/>
      <c r="CR29" s="115" t="str">
        <f t="shared" ca="1" si="35"/>
        <v xml:space="preserve">- </v>
      </c>
      <c r="CS29" s="126"/>
      <c r="CT29" s="115" t="str">
        <f t="shared" ca="1" si="36"/>
        <v xml:space="preserve">- </v>
      </c>
    </row>
    <row r="30" spans="1:98" ht="15.75" customHeight="1" x14ac:dyDescent="0.25">
      <c r="A30" s="57">
        <v>22</v>
      </c>
      <c r="B30" s="58">
        <f t="shared" ca="1" si="37"/>
        <v>45738</v>
      </c>
      <c r="C30" s="59" t="str">
        <f t="shared" ca="1" si="13"/>
        <v>-</v>
      </c>
      <c r="D30" s="60" t="str">
        <f t="shared" ca="1" si="0"/>
        <v>-</v>
      </c>
      <c r="E30" s="61" t="str">
        <f t="shared" ca="1" si="1"/>
        <v>-</v>
      </c>
      <c r="F30" s="62" t="str">
        <f t="shared" ca="1" si="38"/>
        <v>-</v>
      </c>
      <c r="G30" s="62" t="str">
        <f t="shared" ca="1" si="2"/>
        <v>-</v>
      </c>
      <c r="H30" s="63" t="str">
        <f t="shared" ca="1" si="39"/>
        <v>-</v>
      </c>
      <c r="K30" s="77">
        <f t="shared" ca="1" si="3"/>
        <v>45738</v>
      </c>
      <c r="L30" s="84"/>
      <c r="M30" s="85"/>
      <c r="N30" s="85"/>
      <c r="O30" s="86" t="str">
        <f t="shared" ca="1" si="14"/>
        <v>-</v>
      </c>
      <c r="P30" s="84"/>
      <c r="Q30" s="87" t="str">
        <f t="shared" ca="1" si="4"/>
        <v>-</v>
      </c>
      <c r="T30" s="77">
        <f t="shared" ca="1" si="5"/>
        <v>45738</v>
      </c>
      <c r="U30" s="86" t="str">
        <f t="shared" ca="1" si="15"/>
        <v>-</v>
      </c>
      <c r="V30" s="140" t="str">
        <f t="shared" ca="1" si="6"/>
        <v>-</v>
      </c>
      <c r="W30" s="140" t="str">
        <f t="shared" ca="1" si="6"/>
        <v>-</v>
      </c>
      <c r="X30" s="86" t="str">
        <f t="shared" ca="1" si="16"/>
        <v>-</v>
      </c>
      <c r="Y30" s="86" t="str">
        <f t="shared" ca="1" si="7"/>
        <v>-</v>
      </c>
      <c r="Z30" s="87" t="str">
        <f t="shared" ca="1" si="8"/>
        <v>-</v>
      </c>
      <c r="AC30" s="116">
        <f t="shared" ca="1" si="17"/>
        <v>45738</v>
      </c>
      <c r="AD30" s="117"/>
      <c r="AE30" s="118"/>
      <c r="AF30" s="119"/>
      <c r="AG30" s="120" t="str">
        <f t="shared" ca="1" si="18"/>
        <v xml:space="preserve">- </v>
      </c>
      <c r="AH30" s="121"/>
      <c r="AI30" s="120" t="str">
        <f t="shared" ca="1" si="19"/>
        <v xml:space="preserve">- </v>
      </c>
      <c r="AJ30" s="102"/>
      <c r="AK30" s="102"/>
      <c r="AL30" s="116">
        <f t="shared" ca="1" si="9"/>
        <v>45738</v>
      </c>
      <c r="AM30" s="117"/>
      <c r="AN30" s="118"/>
      <c r="AO30" s="119"/>
      <c r="AP30" s="120" t="str">
        <f t="shared" ca="1" si="20"/>
        <v xml:space="preserve">- </v>
      </c>
      <c r="AQ30" s="121"/>
      <c r="AR30" s="120" t="str">
        <f t="shared" ca="1" si="21"/>
        <v xml:space="preserve">- </v>
      </c>
      <c r="AU30" s="116">
        <f t="shared" ca="1" si="22"/>
        <v>45738</v>
      </c>
      <c r="AV30" s="117"/>
      <c r="AW30" s="118"/>
      <c r="AX30" s="119"/>
      <c r="AY30" s="120" t="str">
        <f t="shared" ca="1" si="23"/>
        <v xml:space="preserve">- </v>
      </c>
      <c r="AZ30" s="121"/>
      <c r="BA30" s="120" t="str">
        <f t="shared" ca="1" si="24"/>
        <v xml:space="preserve">- </v>
      </c>
      <c r="BB30" s="102"/>
      <c r="BC30" s="102"/>
      <c r="BD30" s="116">
        <f t="shared" ca="1" si="10"/>
        <v>45738</v>
      </c>
      <c r="BE30" s="117"/>
      <c r="BF30" s="118"/>
      <c r="BG30" s="119"/>
      <c r="BH30" s="120" t="str">
        <f t="shared" ca="1" si="25"/>
        <v xml:space="preserve">- </v>
      </c>
      <c r="BI30" s="121"/>
      <c r="BJ30" s="120" t="str">
        <f t="shared" ca="1" si="26"/>
        <v xml:space="preserve">- </v>
      </c>
      <c r="BM30" s="116">
        <f t="shared" ca="1" si="27"/>
        <v>45738</v>
      </c>
      <c r="BN30" s="117"/>
      <c r="BO30" s="118"/>
      <c r="BP30" s="119"/>
      <c r="BQ30" s="120" t="str">
        <f t="shared" ca="1" si="28"/>
        <v xml:space="preserve">- </v>
      </c>
      <c r="BR30" s="121"/>
      <c r="BS30" s="120" t="str">
        <f t="shared" ca="1" si="29"/>
        <v xml:space="preserve">- </v>
      </c>
      <c r="BT30" s="102"/>
      <c r="BU30" s="102"/>
      <c r="BV30" s="116">
        <f t="shared" ca="1" si="11"/>
        <v>45738</v>
      </c>
      <c r="BW30" s="117"/>
      <c r="BX30" s="118"/>
      <c r="BY30" s="119"/>
      <c r="BZ30" s="120" t="str">
        <f t="shared" ca="1" si="30"/>
        <v xml:space="preserve">- </v>
      </c>
      <c r="CA30" s="121"/>
      <c r="CB30" s="120" t="str">
        <f t="shared" ca="1" si="31"/>
        <v xml:space="preserve">- </v>
      </c>
      <c r="CE30" s="116">
        <f t="shared" ca="1" si="32"/>
        <v>45738</v>
      </c>
      <c r="CF30" s="117"/>
      <c r="CG30" s="118"/>
      <c r="CH30" s="119"/>
      <c r="CI30" s="120" t="str">
        <f t="shared" ca="1" si="33"/>
        <v xml:space="preserve">- </v>
      </c>
      <c r="CJ30" s="121"/>
      <c r="CK30" s="120" t="str">
        <f t="shared" ca="1" si="34"/>
        <v xml:space="preserve">- </v>
      </c>
      <c r="CL30" s="102"/>
      <c r="CM30" s="102"/>
      <c r="CN30" s="116">
        <f t="shared" ca="1" si="12"/>
        <v>45738</v>
      </c>
      <c r="CO30" s="117"/>
      <c r="CP30" s="118"/>
      <c r="CQ30" s="119"/>
      <c r="CR30" s="120" t="str">
        <f t="shared" ca="1" si="35"/>
        <v xml:space="preserve">- </v>
      </c>
      <c r="CS30" s="121"/>
      <c r="CT30" s="120" t="str">
        <f t="shared" ca="1" si="36"/>
        <v xml:space="preserve">- </v>
      </c>
    </row>
    <row r="31" spans="1:98" ht="15.75" customHeight="1" x14ac:dyDescent="0.25">
      <c r="A31" s="57">
        <v>23</v>
      </c>
      <c r="B31" s="58">
        <f t="shared" ca="1" si="37"/>
        <v>45739</v>
      </c>
      <c r="C31" s="59" t="str">
        <f t="shared" ca="1" si="13"/>
        <v>-</v>
      </c>
      <c r="D31" s="60" t="str">
        <f t="shared" ca="1" si="0"/>
        <v>-</v>
      </c>
      <c r="E31" s="61" t="str">
        <f t="shared" ca="1" si="1"/>
        <v>-</v>
      </c>
      <c r="F31" s="62" t="str">
        <f t="shared" ca="1" si="38"/>
        <v>-</v>
      </c>
      <c r="G31" s="62" t="str">
        <f t="shared" ca="1" si="2"/>
        <v>-</v>
      </c>
      <c r="H31" s="63" t="str">
        <f t="shared" ca="1" si="39"/>
        <v>-</v>
      </c>
      <c r="K31" s="78">
        <f t="shared" ca="1" si="3"/>
        <v>45739</v>
      </c>
      <c r="L31" s="88"/>
      <c r="M31" s="89"/>
      <c r="N31" s="89"/>
      <c r="O31" s="90" t="str">
        <f t="shared" ca="1" si="14"/>
        <v>-</v>
      </c>
      <c r="P31" s="88"/>
      <c r="Q31" s="91" t="str">
        <f t="shared" ca="1" si="4"/>
        <v>-</v>
      </c>
      <c r="T31" s="78">
        <f t="shared" ca="1" si="5"/>
        <v>45739</v>
      </c>
      <c r="U31" s="90" t="str">
        <f t="shared" ca="1" si="15"/>
        <v>-</v>
      </c>
      <c r="V31" s="141" t="str">
        <f t="shared" ca="1" si="6"/>
        <v>-</v>
      </c>
      <c r="W31" s="141" t="str">
        <f t="shared" ca="1" si="6"/>
        <v>-</v>
      </c>
      <c r="X31" s="90" t="str">
        <f t="shared" ca="1" si="16"/>
        <v>-</v>
      </c>
      <c r="Y31" s="90" t="str">
        <f t="shared" ca="1" si="7"/>
        <v>-</v>
      </c>
      <c r="Z31" s="91" t="str">
        <f t="shared" ca="1" si="8"/>
        <v>-</v>
      </c>
      <c r="AC31" s="122">
        <f t="shared" ca="1" si="17"/>
        <v>45739</v>
      </c>
      <c r="AD31" s="123"/>
      <c r="AE31" s="124"/>
      <c r="AF31" s="125"/>
      <c r="AG31" s="115" t="str">
        <f t="shared" ca="1" si="18"/>
        <v xml:space="preserve">- </v>
      </c>
      <c r="AH31" s="126"/>
      <c r="AI31" s="115" t="str">
        <f t="shared" ca="1" si="19"/>
        <v xml:space="preserve">- </v>
      </c>
      <c r="AJ31" s="102"/>
      <c r="AK31" s="102"/>
      <c r="AL31" s="122">
        <f t="shared" ca="1" si="9"/>
        <v>45739</v>
      </c>
      <c r="AM31" s="123"/>
      <c r="AN31" s="124"/>
      <c r="AO31" s="125"/>
      <c r="AP31" s="115" t="str">
        <f t="shared" ca="1" si="20"/>
        <v xml:space="preserve">- </v>
      </c>
      <c r="AQ31" s="126"/>
      <c r="AR31" s="115" t="str">
        <f t="shared" ca="1" si="21"/>
        <v xml:space="preserve">- </v>
      </c>
      <c r="AU31" s="122">
        <f t="shared" ca="1" si="22"/>
        <v>45739</v>
      </c>
      <c r="AV31" s="123"/>
      <c r="AW31" s="124"/>
      <c r="AX31" s="125"/>
      <c r="AY31" s="115" t="str">
        <f t="shared" ca="1" si="23"/>
        <v xml:space="preserve">- </v>
      </c>
      <c r="AZ31" s="126"/>
      <c r="BA31" s="115" t="str">
        <f t="shared" ca="1" si="24"/>
        <v xml:space="preserve">- </v>
      </c>
      <c r="BB31" s="102"/>
      <c r="BC31" s="102"/>
      <c r="BD31" s="122">
        <f t="shared" ca="1" si="10"/>
        <v>45739</v>
      </c>
      <c r="BE31" s="123"/>
      <c r="BF31" s="124"/>
      <c r="BG31" s="125"/>
      <c r="BH31" s="115" t="str">
        <f t="shared" ca="1" si="25"/>
        <v xml:space="preserve">- </v>
      </c>
      <c r="BI31" s="126"/>
      <c r="BJ31" s="115" t="str">
        <f t="shared" ca="1" si="26"/>
        <v xml:space="preserve">- </v>
      </c>
      <c r="BM31" s="122">
        <f t="shared" ca="1" si="27"/>
        <v>45739</v>
      </c>
      <c r="BN31" s="123"/>
      <c r="BO31" s="124"/>
      <c r="BP31" s="125"/>
      <c r="BQ31" s="115" t="str">
        <f t="shared" ca="1" si="28"/>
        <v xml:space="preserve">- </v>
      </c>
      <c r="BR31" s="126"/>
      <c r="BS31" s="115" t="str">
        <f t="shared" ca="1" si="29"/>
        <v xml:space="preserve">- </v>
      </c>
      <c r="BT31" s="102"/>
      <c r="BU31" s="102"/>
      <c r="BV31" s="122">
        <f t="shared" ca="1" si="11"/>
        <v>45739</v>
      </c>
      <c r="BW31" s="123"/>
      <c r="BX31" s="124"/>
      <c r="BY31" s="125"/>
      <c r="BZ31" s="115" t="str">
        <f t="shared" ca="1" si="30"/>
        <v xml:space="preserve">- </v>
      </c>
      <c r="CA31" s="126"/>
      <c r="CB31" s="115" t="str">
        <f t="shared" ca="1" si="31"/>
        <v xml:space="preserve">- </v>
      </c>
      <c r="CE31" s="122">
        <f t="shared" ca="1" si="32"/>
        <v>45739</v>
      </c>
      <c r="CF31" s="123"/>
      <c r="CG31" s="124"/>
      <c r="CH31" s="125"/>
      <c r="CI31" s="115" t="str">
        <f t="shared" ca="1" si="33"/>
        <v xml:space="preserve">- </v>
      </c>
      <c r="CJ31" s="126"/>
      <c r="CK31" s="115" t="str">
        <f t="shared" ca="1" si="34"/>
        <v xml:space="preserve">- </v>
      </c>
      <c r="CL31" s="102"/>
      <c r="CM31" s="102"/>
      <c r="CN31" s="122">
        <f t="shared" ca="1" si="12"/>
        <v>45739</v>
      </c>
      <c r="CO31" s="123"/>
      <c r="CP31" s="124"/>
      <c r="CQ31" s="125"/>
      <c r="CR31" s="115" t="str">
        <f t="shared" ca="1" si="35"/>
        <v xml:space="preserve">- </v>
      </c>
      <c r="CS31" s="126"/>
      <c r="CT31" s="115" t="str">
        <f t="shared" ca="1" si="36"/>
        <v xml:space="preserve">- </v>
      </c>
    </row>
    <row r="32" spans="1:98" ht="15.75" customHeight="1" x14ac:dyDescent="0.25">
      <c r="A32" s="57">
        <v>24</v>
      </c>
      <c r="B32" s="58">
        <f t="shared" ca="1" si="37"/>
        <v>45740</v>
      </c>
      <c r="C32" s="59" t="str">
        <f t="shared" ca="1" si="13"/>
        <v>-</v>
      </c>
      <c r="D32" s="60" t="str">
        <f t="shared" ca="1" si="0"/>
        <v>-</v>
      </c>
      <c r="E32" s="61" t="str">
        <f t="shared" ca="1" si="1"/>
        <v>-</v>
      </c>
      <c r="F32" s="62" t="str">
        <f t="shared" ca="1" si="38"/>
        <v>-</v>
      </c>
      <c r="G32" s="62" t="str">
        <f t="shared" ca="1" si="2"/>
        <v>-</v>
      </c>
      <c r="H32" s="63" t="str">
        <f t="shared" ca="1" si="39"/>
        <v>-</v>
      </c>
      <c r="K32" s="77">
        <f t="shared" ca="1" si="3"/>
        <v>45740</v>
      </c>
      <c r="L32" s="84"/>
      <c r="M32" s="85"/>
      <c r="N32" s="85"/>
      <c r="O32" s="86" t="str">
        <f t="shared" ca="1" si="14"/>
        <v>-</v>
      </c>
      <c r="P32" s="84"/>
      <c r="Q32" s="87" t="str">
        <f t="shared" ca="1" si="4"/>
        <v>-</v>
      </c>
      <c r="T32" s="77">
        <f t="shared" ca="1" si="5"/>
        <v>45740</v>
      </c>
      <c r="U32" s="86" t="str">
        <f t="shared" ca="1" si="15"/>
        <v>-</v>
      </c>
      <c r="V32" s="140" t="str">
        <f t="shared" ca="1" si="6"/>
        <v>-</v>
      </c>
      <c r="W32" s="140" t="str">
        <f t="shared" ca="1" si="6"/>
        <v>-</v>
      </c>
      <c r="X32" s="86" t="str">
        <f t="shared" ca="1" si="16"/>
        <v>-</v>
      </c>
      <c r="Y32" s="86" t="str">
        <f t="shared" ca="1" si="7"/>
        <v>-</v>
      </c>
      <c r="Z32" s="87" t="str">
        <f t="shared" ca="1" si="8"/>
        <v>-</v>
      </c>
      <c r="AC32" s="116">
        <f t="shared" ca="1" si="17"/>
        <v>45740</v>
      </c>
      <c r="AD32" s="117"/>
      <c r="AE32" s="118"/>
      <c r="AF32" s="119"/>
      <c r="AG32" s="120" t="str">
        <f t="shared" ca="1" si="18"/>
        <v xml:space="preserve">- </v>
      </c>
      <c r="AH32" s="121"/>
      <c r="AI32" s="120" t="str">
        <f t="shared" ca="1" si="19"/>
        <v xml:space="preserve">- </v>
      </c>
      <c r="AJ32" s="102"/>
      <c r="AK32" s="102"/>
      <c r="AL32" s="116">
        <f t="shared" ca="1" si="9"/>
        <v>45740</v>
      </c>
      <c r="AM32" s="117"/>
      <c r="AN32" s="118"/>
      <c r="AO32" s="119"/>
      <c r="AP32" s="120" t="str">
        <f t="shared" ca="1" si="20"/>
        <v xml:space="preserve">- </v>
      </c>
      <c r="AQ32" s="121"/>
      <c r="AR32" s="120" t="str">
        <f t="shared" ca="1" si="21"/>
        <v xml:space="preserve">- </v>
      </c>
      <c r="AU32" s="116">
        <f t="shared" ca="1" si="22"/>
        <v>45740</v>
      </c>
      <c r="AV32" s="117"/>
      <c r="AW32" s="118"/>
      <c r="AX32" s="119"/>
      <c r="AY32" s="120" t="str">
        <f t="shared" ca="1" si="23"/>
        <v xml:space="preserve">- </v>
      </c>
      <c r="AZ32" s="121"/>
      <c r="BA32" s="120" t="str">
        <f t="shared" ca="1" si="24"/>
        <v xml:space="preserve">- </v>
      </c>
      <c r="BB32" s="102"/>
      <c r="BC32" s="102"/>
      <c r="BD32" s="116">
        <f t="shared" ca="1" si="10"/>
        <v>45740</v>
      </c>
      <c r="BE32" s="117"/>
      <c r="BF32" s="118"/>
      <c r="BG32" s="119"/>
      <c r="BH32" s="120" t="str">
        <f t="shared" ca="1" si="25"/>
        <v xml:space="preserve">- </v>
      </c>
      <c r="BI32" s="121"/>
      <c r="BJ32" s="120" t="str">
        <f t="shared" ca="1" si="26"/>
        <v xml:space="preserve">- </v>
      </c>
      <c r="BM32" s="116">
        <f t="shared" ca="1" si="27"/>
        <v>45740</v>
      </c>
      <c r="BN32" s="117"/>
      <c r="BO32" s="118"/>
      <c r="BP32" s="119"/>
      <c r="BQ32" s="120" t="str">
        <f t="shared" ca="1" si="28"/>
        <v xml:space="preserve">- </v>
      </c>
      <c r="BR32" s="121"/>
      <c r="BS32" s="120" t="str">
        <f t="shared" ca="1" si="29"/>
        <v xml:space="preserve">- </v>
      </c>
      <c r="BT32" s="102"/>
      <c r="BU32" s="102"/>
      <c r="BV32" s="116">
        <f t="shared" ca="1" si="11"/>
        <v>45740</v>
      </c>
      <c r="BW32" s="117"/>
      <c r="BX32" s="118"/>
      <c r="BY32" s="119"/>
      <c r="BZ32" s="120" t="str">
        <f t="shared" ca="1" si="30"/>
        <v xml:space="preserve">- </v>
      </c>
      <c r="CA32" s="121"/>
      <c r="CB32" s="120" t="str">
        <f t="shared" ca="1" si="31"/>
        <v xml:space="preserve">- </v>
      </c>
      <c r="CE32" s="116">
        <f t="shared" ca="1" si="32"/>
        <v>45740</v>
      </c>
      <c r="CF32" s="117"/>
      <c r="CG32" s="118"/>
      <c r="CH32" s="119"/>
      <c r="CI32" s="120" t="str">
        <f t="shared" ca="1" si="33"/>
        <v xml:space="preserve">- </v>
      </c>
      <c r="CJ32" s="121"/>
      <c r="CK32" s="120" t="str">
        <f t="shared" ca="1" si="34"/>
        <v xml:space="preserve">- </v>
      </c>
      <c r="CL32" s="102"/>
      <c r="CM32" s="102"/>
      <c r="CN32" s="116">
        <f t="shared" ca="1" si="12"/>
        <v>45740</v>
      </c>
      <c r="CO32" s="117"/>
      <c r="CP32" s="118"/>
      <c r="CQ32" s="119"/>
      <c r="CR32" s="120" t="str">
        <f t="shared" ca="1" si="35"/>
        <v xml:space="preserve">- </v>
      </c>
      <c r="CS32" s="121"/>
      <c r="CT32" s="120" t="str">
        <f t="shared" ca="1" si="36"/>
        <v xml:space="preserve">- </v>
      </c>
    </row>
    <row r="33" spans="1:98" ht="15.75" customHeight="1" x14ac:dyDescent="0.25">
      <c r="A33" s="57">
        <v>25</v>
      </c>
      <c r="B33" s="58">
        <f t="shared" ca="1" si="37"/>
        <v>45741</v>
      </c>
      <c r="C33" s="59" t="str">
        <f t="shared" ca="1" si="13"/>
        <v>-</v>
      </c>
      <c r="D33" s="60" t="str">
        <f t="shared" ca="1" si="0"/>
        <v>-</v>
      </c>
      <c r="E33" s="61" t="str">
        <f t="shared" ca="1" si="1"/>
        <v>-</v>
      </c>
      <c r="F33" s="62" t="str">
        <f t="shared" ca="1" si="38"/>
        <v>-</v>
      </c>
      <c r="G33" s="62" t="str">
        <f t="shared" ca="1" si="2"/>
        <v>-</v>
      </c>
      <c r="H33" s="63" t="str">
        <f t="shared" ca="1" si="39"/>
        <v>-</v>
      </c>
      <c r="K33" s="78">
        <f t="shared" ca="1" si="3"/>
        <v>45741</v>
      </c>
      <c r="L33" s="88"/>
      <c r="M33" s="89"/>
      <c r="N33" s="89"/>
      <c r="O33" s="90" t="str">
        <f t="shared" ca="1" si="14"/>
        <v>-</v>
      </c>
      <c r="P33" s="88"/>
      <c r="Q33" s="91" t="str">
        <f t="shared" ca="1" si="4"/>
        <v>-</v>
      </c>
      <c r="T33" s="78">
        <f t="shared" ca="1" si="5"/>
        <v>45741</v>
      </c>
      <c r="U33" s="90" t="str">
        <f t="shared" ca="1" si="15"/>
        <v>-</v>
      </c>
      <c r="V33" s="141" t="str">
        <f t="shared" ca="1" si="6"/>
        <v>-</v>
      </c>
      <c r="W33" s="141" t="str">
        <f t="shared" ca="1" si="6"/>
        <v>-</v>
      </c>
      <c r="X33" s="90" t="str">
        <f t="shared" ca="1" si="16"/>
        <v>-</v>
      </c>
      <c r="Y33" s="90" t="str">
        <f t="shared" ca="1" si="7"/>
        <v>-</v>
      </c>
      <c r="Z33" s="91" t="str">
        <f t="shared" ca="1" si="8"/>
        <v>-</v>
      </c>
      <c r="AC33" s="122">
        <f t="shared" ca="1" si="17"/>
        <v>45741</v>
      </c>
      <c r="AD33" s="123"/>
      <c r="AE33" s="124"/>
      <c r="AF33" s="125"/>
      <c r="AG33" s="115" t="str">
        <f t="shared" ca="1" si="18"/>
        <v xml:space="preserve">- </v>
      </c>
      <c r="AH33" s="126"/>
      <c r="AI33" s="115" t="str">
        <f t="shared" ca="1" si="19"/>
        <v xml:space="preserve">- </v>
      </c>
      <c r="AJ33" s="102"/>
      <c r="AK33" s="102"/>
      <c r="AL33" s="122">
        <f t="shared" ca="1" si="9"/>
        <v>45741</v>
      </c>
      <c r="AM33" s="123"/>
      <c r="AN33" s="124"/>
      <c r="AO33" s="125"/>
      <c r="AP33" s="115" t="str">
        <f t="shared" ca="1" si="20"/>
        <v xml:space="preserve">- </v>
      </c>
      <c r="AQ33" s="126"/>
      <c r="AR33" s="115" t="str">
        <f t="shared" ca="1" si="21"/>
        <v xml:space="preserve">- </v>
      </c>
      <c r="AU33" s="122">
        <f t="shared" ca="1" si="22"/>
        <v>45741</v>
      </c>
      <c r="AV33" s="123"/>
      <c r="AW33" s="124"/>
      <c r="AX33" s="125"/>
      <c r="AY33" s="115" t="str">
        <f t="shared" ca="1" si="23"/>
        <v xml:space="preserve">- </v>
      </c>
      <c r="AZ33" s="126"/>
      <c r="BA33" s="115" t="str">
        <f t="shared" ca="1" si="24"/>
        <v xml:space="preserve">- </v>
      </c>
      <c r="BB33" s="102"/>
      <c r="BC33" s="102"/>
      <c r="BD33" s="122">
        <f t="shared" ca="1" si="10"/>
        <v>45741</v>
      </c>
      <c r="BE33" s="123"/>
      <c r="BF33" s="124"/>
      <c r="BG33" s="125"/>
      <c r="BH33" s="115" t="str">
        <f t="shared" ca="1" si="25"/>
        <v xml:space="preserve">- </v>
      </c>
      <c r="BI33" s="126"/>
      <c r="BJ33" s="115" t="str">
        <f t="shared" ca="1" si="26"/>
        <v xml:space="preserve">- </v>
      </c>
      <c r="BM33" s="122">
        <f t="shared" ca="1" si="27"/>
        <v>45741</v>
      </c>
      <c r="BN33" s="123"/>
      <c r="BO33" s="124"/>
      <c r="BP33" s="125"/>
      <c r="BQ33" s="115" t="str">
        <f t="shared" ca="1" si="28"/>
        <v xml:space="preserve">- </v>
      </c>
      <c r="BR33" s="126"/>
      <c r="BS33" s="115" t="str">
        <f t="shared" ca="1" si="29"/>
        <v xml:space="preserve">- </v>
      </c>
      <c r="BT33" s="102"/>
      <c r="BU33" s="102"/>
      <c r="BV33" s="122">
        <f t="shared" ca="1" si="11"/>
        <v>45741</v>
      </c>
      <c r="BW33" s="123"/>
      <c r="BX33" s="124"/>
      <c r="BY33" s="125"/>
      <c r="BZ33" s="115" t="str">
        <f t="shared" ca="1" si="30"/>
        <v xml:space="preserve">- </v>
      </c>
      <c r="CA33" s="126"/>
      <c r="CB33" s="115" t="str">
        <f t="shared" ca="1" si="31"/>
        <v xml:space="preserve">- </v>
      </c>
      <c r="CE33" s="122">
        <f t="shared" ca="1" si="32"/>
        <v>45741</v>
      </c>
      <c r="CF33" s="123"/>
      <c r="CG33" s="124"/>
      <c r="CH33" s="125"/>
      <c r="CI33" s="115" t="str">
        <f t="shared" ca="1" si="33"/>
        <v xml:space="preserve">- </v>
      </c>
      <c r="CJ33" s="126"/>
      <c r="CK33" s="115" t="str">
        <f t="shared" ca="1" si="34"/>
        <v xml:space="preserve">- </v>
      </c>
      <c r="CL33" s="102"/>
      <c r="CM33" s="102"/>
      <c r="CN33" s="122">
        <f t="shared" ca="1" si="12"/>
        <v>45741</v>
      </c>
      <c r="CO33" s="123"/>
      <c r="CP33" s="124"/>
      <c r="CQ33" s="125"/>
      <c r="CR33" s="115" t="str">
        <f t="shared" ca="1" si="35"/>
        <v xml:space="preserve">- </v>
      </c>
      <c r="CS33" s="126"/>
      <c r="CT33" s="115" t="str">
        <f t="shared" ca="1" si="36"/>
        <v xml:space="preserve">- </v>
      </c>
    </row>
    <row r="34" spans="1:98" ht="15.75" customHeight="1" x14ac:dyDescent="0.25">
      <c r="A34" s="57">
        <v>26</v>
      </c>
      <c r="B34" s="58">
        <f t="shared" ca="1" si="37"/>
        <v>45742</v>
      </c>
      <c r="C34" s="59" t="str">
        <f t="shared" ca="1" si="13"/>
        <v>-</v>
      </c>
      <c r="D34" s="60" t="str">
        <f t="shared" ca="1" si="0"/>
        <v>-</v>
      </c>
      <c r="E34" s="61" t="str">
        <f t="shared" ca="1" si="1"/>
        <v>-</v>
      </c>
      <c r="F34" s="62" t="str">
        <f t="shared" ca="1" si="38"/>
        <v>-</v>
      </c>
      <c r="G34" s="62" t="str">
        <f t="shared" ca="1" si="2"/>
        <v>-</v>
      </c>
      <c r="H34" s="63" t="str">
        <f t="shared" ca="1" si="39"/>
        <v>-</v>
      </c>
      <c r="K34" s="77">
        <f t="shared" ca="1" si="3"/>
        <v>45742</v>
      </c>
      <c r="L34" s="84"/>
      <c r="M34" s="85"/>
      <c r="N34" s="85"/>
      <c r="O34" s="86" t="str">
        <f t="shared" ca="1" si="14"/>
        <v>-</v>
      </c>
      <c r="P34" s="84"/>
      <c r="Q34" s="87" t="str">
        <f t="shared" ca="1" si="4"/>
        <v>-</v>
      </c>
      <c r="T34" s="77">
        <f t="shared" ca="1" si="5"/>
        <v>45742</v>
      </c>
      <c r="U34" s="86" t="str">
        <f t="shared" ca="1" si="15"/>
        <v>-</v>
      </c>
      <c r="V34" s="140" t="str">
        <f t="shared" ca="1" si="6"/>
        <v>-</v>
      </c>
      <c r="W34" s="140" t="str">
        <f t="shared" ca="1" si="6"/>
        <v>-</v>
      </c>
      <c r="X34" s="86" t="str">
        <f t="shared" ca="1" si="16"/>
        <v>-</v>
      </c>
      <c r="Y34" s="86" t="str">
        <f t="shared" ca="1" si="7"/>
        <v>-</v>
      </c>
      <c r="Z34" s="87" t="str">
        <f t="shared" ca="1" si="8"/>
        <v>-</v>
      </c>
      <c r="AC34" s="116">
        <f t="shared" ca="1" si="17"/>
        <v>45742</v>
      </c>
      <c r="AD34" s="117"/>
      <c r="AE34" s="118"/>
      <c r="AF34" s="119"/>
      <c r="AG34" s="120" t="str">
        <f t="shared" ca="1" si="18"/>
        <v xml:space="preserve">- </v>
      </c>
      <c r="AH34" s="121"/>
      <c r="AI34" s="120" t="str">
        <f t="shared" ca="1" si="19"/>
        <v xml:space="preserve">- </v>
      </c>
      <c r="AJ34" s="102"/>
      <c r="AK34" s="102"/>
      <c r="AL34" s="116">
        <f t="shared" ca="1" si="9"/>
        <v>45742</v>
      </c>
      <c r="AM34" s="117"/>
      <c r="AN34" s="118"/>
      <c r="AO34" s="119"/>
      <c r="AP34" s="120" t="str">
        <f t="shared" ca="1" si="20"/>
        <v xml:space="preserve">- </v>
      </c>
      <c r="AQ34" s="121"/>
      <c r="AR34" s="120" t="str">
        <f t="shared" ca="1" si="21"/>
        <v xml:space="preserve">- </v>
      </c>
      <c r="AU34" s="116">
        <f t="shared" ca="1" si="22"/>
        <v>45742</v>
      </c>
      <c r="AV34" s="117"/>
      <c r="AW34" s="118"/>
      <c r="AX34" s="119"/>
      <c r="AY34" s="120" t="str">
        <f t="shared" ca="1" si="23"/>
        <v xml:space="preserve">- </v>
      </c>
      <c r="AZ34" s="121"/>
      <c r="BA34" s="120" t="str">
        <f t="shared" ca="1" si="24"/>
        <v xml:space="preserve">- </v>
      </c>
      <c r="BB34" s="102"/>
      <c r="BC34" s="102"/>
      <c r="BD34" s="116">
        <f t="shared" ca="1" si="10"/>
        <v>45742</v>
      </c>
      <c r="BE34" s="117"/>
      <c r="BF34" s="118"/>
      <c r="BG34" s="119"/>
      <c r="BH34" s="120" t="str">
        <f t="shared" ca="1" si="25"/>
        <v xml:space="preserve">- </v>
      </c>
      <c r="BI34" s="121"/>
      <c r="BJ34" s="120" t="str">
        <f t="shared" ca="1" si="26"/>
        <v xml:space="preserve">- </v>
      </c>
      <c r="BM34" s="116">
        <f t="shared" ca="1" si="27"/>
        <v>45742</v>
      </c>
      <c r="BN34" s="117"/>
      <c r="BO34" s="118"/>
      <c r="BP34" s="119"/>
      <c r="BQ34" s="120" t="str">
        <f t="shared" ca="1" si="28"/>
        <v xml:space="preserve">- </v>
      </c>
      <c r="BR34" s="121"/>
      <c r="BS34" s="120" t="str">
        <f t="shared" ca="1" si="29"/>
        <v xml:space="preserve">- </v>
      </c>
      <c r="BT34" s="102"/>
      <c r="BU34" s="102"/>
      <c r="BV34" s="116">
        <f t="shared" ca="1" si="11"/>
        <v>45742</v>
      </c>
      <c r="BW34" s="117"/>
      <c r="BX34" s="118"/>
      <c r="BY34" s="119"/>
      <c r="BZ34" s="120" t="str">
        <f t="shared" ca="1" si="30"/>
        <v xml:space="preserve">- </v>
      </c>
      <c r="CA34" s="121"/>
      <c r="CB34" s="120" t="str">
        <f t="shared" ca="1" si="31"/>
        <v xml:space="preserve">- </v>
      </c>
      <c r="CE34" s="116">
        <f t="shared" ca="1" si="32"/>
        <v>45742</v>
      </c>
      <c r="CF34" s="117"/>
      <c r="CG34" s="118"/>
      <c r="CH34" s="119"/>
      <c r="CI34" s="120" t="str">
        <f t="shared" ca="1" si="33"/>
        <v xml:space="preserve">- </v>
      </c>
      <c r="CJ34" s="121"/>
      <c r="CK34" s="120" t="str">
        <f t="shared" ca="1" si="34"/>
        <v xml:space="preserve">- </v>
      </c>
      <c r="CL34" s="102"/>
      <c r="CM34" s="102"/>
      <c r="CN34" s="116">
        <f t="shared" ca="1" si="12"/>
        <v>45742</v>
      </c>
      <c r="CO34" s="117"/>
      <c r="CP34" s="118"/>
      <c r="CQ34" s="119"/>
      <c r="CR34" s="120" t="str">
        <f t="shared" ca="1" si="35"/>
        <v xml:space="preserve">- </v>
      </c>
      <c r="CS34" s="121"/>
      <c r="CT34" s="120" t="str">
        <f t="shared" ca="1" si="36"/>
        <v xml:space="preserve">- </v>
      </c>
    </row>
    <row r="35" spans="1:98" ht="15.75" customHeight="1" x14ac:dyDescent="0.25">
      <c r="A35" s="57">
        <v>27</v>
      </c>
      <c r="B35" s="58">
        <f t="shared" ca="1" si="37"/>
        <v>45743</v>
      </c>
      <c r="C35" s="59" t="str">
        <f t="shared" ca="1" si="13"/>
        <v>-</v>
      </c>
      <c r="D35" s="60" t="str">
        <f t="shared" ca="1" si="0"/>
        <v>-</v>
      </c>
      <c r="E35" s="61" t="str">
        <f t="shared" ca="1" si="1"/>
        <v>-</v>
      </c>
      <c r="F35" s="62" t="str">
        <f t="shared" ca="1" si="38"/>
        <v>-</v>
      </c>
      <c r="G35" s="62" t="str">
        <f t="shared" ca="1" si="2"/>
        <v>-</v>
      </c>
      <c r="H35" s="63" t="str">
        <f t="shared" ca="1" si="39"/>
        <v>-</v>
      </c>
      <c r="K35" s="78">
        <f t="shared" ca="1" si="3"/>
        <v>45743</v>
      </c>
      <c r="L35" s="88"/>
      <c r="M35" s="89"/>
      <c r="N35" s="89"/>
      <c r="O35" s="90" t="str">
        <f t="shared" ca="1" si="14"/>
        <v>-</v>
      </c>
      <c r="P35" s="88"/>
      <c r="Q35" s="91" t="str">
        <f t="shared" ca="1" si="4"/>
        <v>-</v>
      </c>
      <c r="T35" s="78">
        <f t="shared" ca="1" si="5"/>
        <v>45743</v>
      </c>
      <c r="U35" s="90" t="str">
        <f t="shared" ca="1" si="15"/>
        <v>-</v>
      </c>
      <c r="V35" s="141" t="str">
        <f t="shared" ca="1" si="6"/>
        <v>-</v>
      </c>
      <c r="W35" s="141" t="str">
        <f t="shared" ca="1" si="6"/>
        <v>-</v>
      </c>
      <c r="X35" s="90" t="str">
        <f t="shared" ca="1" si="16"/>
        <v>-</v>
      </c>
      <c r="Y35" s="90" t="str">
        <f t="shared" ca="1" si="7"/>
        <v>-</v>
      </c>
      <c r="Z35" s="91" t="str">
        <f t="shared" ca="1" si="8"/>
        <v>-</v>
      </c>
      <c r="AC35" s="122">
        <f t="shared" ca="1" si="17"/>
        <v>45743</v>
      </c>
      <c r="AD35" s="123"/>
      <c r="AE35" s="124"/>
      <c r="AF35" s="125"/>
      <c r="AG35" s="115" t="str">
        <f t="shared" ca="1" si="18"/>
        <v xml:space="preserve">- </v>
      </c>
      <c r="AH35" s="126"/>
      <c r="AI35" s="115" t="str">
        <f t="shared" ca="1" si="19"/>
        <v xml:space="preserve">- </v>
      </c>
      <c r="AJ35" s="102"/>
      <c r="AK35" s="102"/>
      <c r="AL35" s="122">
        <f t="shared" ca="1" si="9"/>
        <v>45743</v>
      </c>
      <c r="AM35" s="123"/>
      <c r="AN35" s="124"/>
      <c r="AO35" s="125"/>
      <c r="AP35" s="115" t="str">
        <f t="shared" ca="1" si="20"/>
        <v xml:space="preserve">- </v>
      </c>
      <c r="AQ35" s="126"/>
      <c r="AR35" s="115" t="str">
        <f t="shared" ca="1" si="21"/>
        <v xml:space="preserve">- </v>
      </c>
      <c r="AU35" s="122">
        <f t="shared" ca="1" si="22"/>
        <v>45743</v>
      </c>
      <c r="AV35" s="123"/>
      <c r="AW35" s="124"/>
      <c r="AX35" s="125"/>
      <c r="AY35" s="115" t="str">
        <f t="shared" ca="1" si="23"/>
        <v xml:space="preserve">- </v>
      </c>
      <c r="AZ35" s="126"/>
      <c r="BA35" s="115" t="str">
        <f t="shared" ca="1" si="24"/>
        <v xml:space="preserve">- </v>
      </c>
      <c r="BB35" s="102"/>
      <c r="BC35" s="102"/>
      <c r="BD35" s="122">
        <f t="shared" ca="1" si="10"/>
        <v>45743</v>
      </c>
      <c r="BE35" s="123"/>
      <c r="BF35" s="124"/>
      <c r="BG35" s="125"/>
      <c r="BH35" s="115" t="str">
        <f t="shared" ca="1" si="25"/>
        <v xml:space="preserve">- </v>
      </c>
      <c r="BI35" s="126"/>
      <c r="BJ35" s="115" t="str">
        <f t="shared" ca="1" si="26"/>
        <v xml:space="preserve">- </v>
      </c>
      <c r="BM35" s="122">
        <f t="shared" ca="1" si="27"/>
        <v>45743</v>
      </c>
      <c r="BN35" s="123"/>
      <c r="BO35" s="124"/>
      <c r="BP35" s="125"/>
      <c r="BQ35" s="115" t="str">
        <f t="shared" ca="1" si="28"/>
        <v xml:space="preserve">- </v>
      </c>
      <c r="BR35" s="126"/>
      <c r="BS35" s="115" t="str">
        <f t="shared" ca="1" si="29"/>
        <v xml:space="preserve">- </v>
      </c>
      <c r="BT35" s="102"/>
      <c r="BU35" s="102"/>
      <c r="BV35" s="122">
        <f t="shared" ca="1" si="11"/>
        <v>45743</v>
      </c>
      <c r="BW35" s="123"/>
      <c r="BX35" s="124"/>
      <c r="BY35" s="125"/>
      <c r="BZ35" s="115" t="str">
        <f t="shared" ca="1" si="30"/>
        <v xml:space="preserve">- </v>
      </c>
      <c r="CA35" s="126"/>
      <c r="CB35" s="115" t="str">
        <f t="shared" ca="1" si="31"/>
        <v xml:space="preserve">- </v>
      </c>
      <c r="CE35" s="122">
        <f t="shared" ca="1" si="32"/>
        <v>45743</v>
      </c>
      <c r="CF35" s="123"/>
      <c r="CG35" s="124"/>
      <c r="CH35" s="125"/>
      <c r="CI35" s="115" t="str">
        <f t="shared" ca="1" si="33"/>
        <v xml:space="preserve">- </v>
      </c>
      <c r="CJ35" s="126"/>
      <c r="CK35" s="115" t="str">
        <f t="shared" ca="1" si="34"/>
        <v xml:space="preserve">- </v>
      </c>
      <c r="CL35" s="102"/>
      <c r="CM35" s="102"/>
      <c r="CN35" s="122">
        <f t="shared" ca="1" si="12"/>
        <v>45743</v>
      </c>
      <c r="CO35" s="123"/>
      <c r="CP35" s="124"/>
      <c r="CQ35" s="125"/>
      <c r="CR35" s="115" t="str">
        <f t="shared" ca="1" si="35"/>
        <v xml:space="preserve">- </v>
      </c>
      <c r="CS35" s="126"/>
      <c r="CT35" s="115" t="str">
        <f t="shared" ca="1" si="36"/>
        <v xml:space="preserve">- </v>
      </c>
    </row>
    <row r="36" spans="1:98" ht="15.75" customHeight="1" x14ac:dyDescent="0.25">
      <c r="A36" s="57">
        <v>28</v>
      </c>
      <c r="B36" s="58">
        <f t="shared" ca="1" si="37"/>
        <v>45744</v>
      </c>
      <c r="C36" s="59" t="str">
        <f t="shared" ca="1" si="13"/>
        <v>-</v>
      </c>
      <c r="D36" s="60" t="str">
        <f t="shared" ca="1" si="0"/>
        <v>-</v>
      </c>
      <c r="E36" s="61" t="str">
        <f t="shared" ca="1" si="1"/>
        <v>-</v>
      </c>
      <c r="F36" s="62" t="str">
        <f t="shared" ca="1" si="38"/>
        <v>-</v>
      </c>
      <c r="G36" s="62" t="str">
        <f t="shared" ca="1" si="2"/>
        <v>-</v>
      </c>
      <c r="H36" s="63" t="str">
        <f t="shared" ca="1" si="39"/>
        <v>-</v>
      </c>
      <c r="K36" s="77">
        <f t="shared" ca="1" si="3"/>
        <v>45744</v>
      </c>
      <c r="L36" s="84"/>
      <c r="M36" s="85"/>
      <c r="N36" s="85"/>
      <c r="O36" s="86" t="str">
        <f t="shared" ca="1" si="14"/>
        <v>-</v>
      </c>
      <c r="P36" s="84"/>
      <c r="Q36" s="87" t="str">
        <f t="shared" ca="1" si="4"/>
        <v>-</v>
      </c>
      <c r="T36" s="77">
        <f t="shared" ca="1" si="5"/>
        <v>45744</v>
      </c>
      <c r="U36" s="86" t="str">
        <f t="shared" ca="1" si="15"/>
        <v>-</v>
      </c>
      <c r="V36" s="140" t="str">
        <f t="shared" ca="1" si="6"/>
        <v>-</v>
      </c>
      <c r="W36" s="140" t="str">
        <f t="shared" ca="1" si="6"/>
        <v>-</v>
      </c>
      <c r="X36" s="86" t="str">
        <f t="shared" ca="1" si="16"/>
        <v>-</v>
      </c>
      <c r="Y36" s="86" t="str">
        <f t="shared" ca="1" si="7"/>
        <v>-</v>
      </c>
      <c r="Z36" s="87" t="str">
        <f t="shared" ca="1" si="8"/>
        <v>-</v>
      </c>
      <c r="AC36" s="116">
        <f t="shared" ca="1" si="17"/>
        <v>45744</v>
      </c>
      <c r="AD36" s="117"/>
      <c r="AE36" s="118"/>
      <c r="AF36" s="119"/>
      <c r="AG36" s="120" t="str">
        <f t="shared" ca="1" si="18"/>
        <v xml:space="preserve">- </v>
      </c>
      <c r="AH36" s="121"/>
      <c r="AI36" s="120" t="str">
        <f t="shared" ca="1" si="19"/>
        <v xml:space="preserve">- </v>
      </c>
      <c r="AJ36" s="102"/>
      <c r="AK36" s="102"/>
      <c r="AL36" s="116">
        <f t="shared" ca="1" si="9"/>
        <v>45744</v>
      </c>
      <c r="AM36" s="117"/>
      <c r="AN36" s="118"/>
      <c r="AO36" s="119"/>
      <c r="AP36" s="120" t="str">
        <f t="shared" ca="1" si="20"/>
        <v xml:space="preserve">- </v>
      </c>
      <c r="AQ36" s="121"/>
      <c r="AR36" s="120" t="str">
        <f t="shared" ca="1" si="21"/>
        <v xml:space="preserve">- </v>
      </c>
      <c r="AU36" s="116">
        <f t="shared" ca="1" si="22"/>
        <v>45744</v>
      </c>
      <c r="AV36" s="117"/>
      <c r="AW36" s="118"/>
      <c r="AX36" s="119"/>
      <c r="AY36" s="120" t="str">
        <f t="shared" ca="1" si="23"/>
        <v xml:space="preserve">- </v>
      </c>
      <c r="AZ36" s="121"/>
      <c r="BA36" s="120" t="str">
        <f t="shared" ca="1" si="24"/>
        <v xml:space="preserve">- </v>
      </c>
      <c r="BB36" s="102"/>
      <c r="BC36" s="102"/>
      <c r="BD36" s="116">
        <f t="shared" ca="1" si="10"/>
        <v>45744</v>
      </c>
      <c r="BE36" s="117"/>
      <c r="BF36" s="118"/>
      <c r="BG36" s="119"/>
      <c r="BH36" s="120" t="str">
        <f t="shared" ca="1" si="25"/>
        <v xml:space="preserve">- </v>
      </c>
      <c r="BI36" s="121"/>
      <c r="BJ36" s="120" t="str">
        <f t="shared" ca="1" si="26"/>
        <v xml:space="preserve">- </v>
      </c>
      <c r="BM36" s="116">
        <f t="shared" ca="1" si="27"/>
        <v>45744</v>
      </c>
      <c r="BN36" s="117"/>
      <c r="BO36" s="118"/>
      <c r="BP36" s="119"/>
      <c r="BQ36" s="120" t="str">
        <f t="shared" ca="1" si="28"/>
        <v xml:space="preserve">- </v>
      </c>
      <c r="BR36" s="121"/>
      <c r="BS36" s="120" t="str">
        <f t="shared" ca="1" si="29"/>
        <v xml:space="preserve">- </v>
      </c>
      <c r="BT36" s="102"/>
      <c r="BU36" s="102"/>
      <c r="BV36" s="116">
        <f t="shared" ca="1" si="11"/>
        <v>45744</v>
      </c>
      <c r="BW36" s="117"/>
      <c r="BX36" s="118"/>
      <c r="BY36" s="119"/>
      <c r="BZ36" s="120" t="str">
        <f t="shared" ca="1" si="30"/>
        <v xml:space="preserve">- </v>
      </c>
      <c r="CA36" s="121"/>
      <c r="CB36" s="120" t="str">
        <f t="shared" ca="1" si="31"/>
        <v xml:space="preserve">- </v>
      </c>
      <c r="CE36" s="116">
        <f t="shared" ca="1" si="32"/>
        <v>45744</v>
      </c>
      <c r="CF36" s="117"/>
      <c r="CG36" s="118"/>
      <c r="CH36" s="119"/>
      <c r="CI36" s="120" t="str">
        <f t="shared" ca="1" si="33"/>
        <v xml:space="preserve">- </v>
      </c>
      <c r="CJ36" s="121"/>
      <c r="CK36" s="120" t="str">
        <f t="shared" ca="1" si="34"/>
        <v xml:space="preserve">- </v>
      </c>
      <c r="CL36" s="102"/>
      <c r="CM36" s="102"/>
      <c r="CN36" s="116">
        <f t="shared" ca="1" si="12"/>
        <v>45744</v>
      </c>
      <c r="CO36" s="117"/>
      <c r="CP36" s="118"/>
      <c r="CQ36" s="119"/>
      <c r="CR36" s="120" t="str">
        <f t="shared" ca="1" si="35"/>
        <v xml:space="preserve">- </v>
      </c>
      <c r="CS36" s="121"/>
      <c r="CT36" s="120" t="str">
        <f t="shared" ca="1" si="36"/>
        <v xml:space="preserve">- </v>
      </c>
    </row>
    <row r="37" spans="1:98" ht="15.75" customHeight="1" x14ac:dyDescent="0.25">
      <c r="A37" s="57">
        <v>29</v>
      </c>
      <c r="B37" s="58">
        <f t="shared" ca="1" si="37"/>
        <v>45745</v>
      </c>
      <c r="C37" s="59" t="str">
        <f t="shared" ca="1" si="13"/>
        <v>-</v>
      </c>
      <c r="D37" s="60" t="str">
        <f t="shared" ca="1" si="0"/>
        <v>-</v>
      </c>
      <c r="E37" s="61" t="str">
        <f t="shared" ca="1" si="1"/>
        <v>-</v>
      </c>
      <c r="F37" s="62" t="str">
        <f t="shared" ca="1" si="38"/>
        <v>-</v>
      </c>
      <c r="G37" s="62" t="str">
        <f t="shared" ca="1" si="2"/>
        <v>-</v>
      </c>
      <c r="H37" s="63" t="str">
        <f t="shared" ca="1" si="39"/>
        <v>-</v>
      </c>
      <c r="K37" s="78">
        <f t="shared" ca="1" si="3"/>
        <v>45745</v>
      </c>
      <c r="L37" s="88"/>
      <c r="M37" s="89"/>
      <c r="N37" s="89"/>
      <c r="O37" s="90" t="str">
        <f t="shared" ca="1" si="14"/>
        <v>-</v>
      </c>
      <c r="P37" s="88"/>
      <c r="Q37" s="91" t="str">
        <f t="shared" ca="1" si="4"/>
        <v>-</v>
      </c>
      <c r="T37" s="78">
        <f t="shared" ca="1" si="5"/>
        <v>45745</v>
      </c>
      <c r="U37" s="90" t="str">
        <f t="shared" ca="1" si="15"/>
        <v>-</v>
      </c>
      <c r="V37" s="141" t="str">
        <f t="shared" ca="1" si="6"/>
        <v>-</v>
      </c>
      <c r="W37" s="141" t="str">
        <f t="shared" ca="1" si="6"/>
        <v>-</v>
      </c>
      <c r="X37" s="90" t="str">
        <f t="shared" ca="1" si="16"/>
        <v>-</v>
      </c>
      <c r="Y37" s="90" t="str">
        <f t="shared" ca="1" si="7"/>
        <v>-</v>
      </c>
      <c r="Z37" s="91" t="str">
        <f t="shared" ca="1" si="8"/>
        <v>-</v>
      </c>
      <c r="AC37" s="122">
        <f t="shared" ca="1" si="17"/>
        <v>45745</v>
      </c>
      <c r="AD37" s="123"/>
      <c r="AE37" s="124"/>
      <c r="AF37" s="125"/>
      <c r="AG37" s="115" t="str">
        <f t="shared" ca="1" si="18"/>
        <v xml:space="preserve">- </v>
      </c>
      <c r="AH37" s="126"/>
      <c r="AI37" s="115" t="str">
        <f t="shared" ca="1" si="19"/>
        <v xml:space="preserve">- </v>
      </c>
      <c r="AJ37" s="102"/>
      <c r="AK37" s="102"/>
      <c r="AL37" s="122">
        <f t="shared" ca="1" si="9"/>
        <v>45745</v>
      </c>
      <c r="AM37" s="123"/>
      <c r="AN37" s="124"/>
      <c r="AO37" s="125"/>
      <c r="AP37" s="115" t="str">
        <f t="shared" ca="1" si="20"/>
        <v xml:space="preserve">- </v>
      </c>
      <c r="AQ37" s="126"/>
      <c r="AR37" s="115" t="str">
        <f t="shared" ca="1" si="21"/>
        <v xml:space="preserve">- </v>
      </c>
      <c r="AU37" s="122">
        <f t="shared" ca="1" si="22"/>
        <v>45745</v>
      </c>
      <c r="AV37" s="123"/>
      <c r="AW37" s="124"/>
      <c r="AX37" s="125"/>
      <c r="AY37" s="115" t="str">
        <f t="shared" ca="1" si="23"/>
        <v xml:space="preserve">- </v>
      </c>
      <c r="AZ37" s="126"/>
      <c r="BA37" s="115" t="str">
        <f t="shared" ca="1" si="24"/>
        <v xml:space="preserve">- </v>
      </c>
      <c r="BB37" s="102"/>
      <c r="BC37" s="102"/>
      <c r="BD37" s="122">
        <f t="shared" ca="1" si="10"/>
        <v>45745</v>
      </c>
      <c r="BE37" s="123"/>
      <c r="BF37" s="124"/>
      <c r="BG37" s="125"/>
      <c r="BH37" s="115" t="str">
        <f t="shared" ca="1" si="25"/>
        <v xml:space="preserve">- </v>
      </c>
      <c r="BI37" s="126"/>
      <c r="BJ37" s="115" t="str">
        <f t="shared" ca="1" si="26"/>
        <v xml:space="preserve">- </v>
      </c>
      <c r="BM37" s="122">
        <f t="shared" ca="1" si="27"/>
        <v>45745</v>
      </c>
      <c r="BN37" s="123"/>
      <c r="BO37" s="124"/>
      <c r="BP37" s="125"/>
      <c r="BQ37" s="115" t="str">
        <f t="shared" ca="1" si="28"/>
        <v xml:space="preserve">- </v>
      </c>
      <c r="BR37" s="126"/>
      <c r="BS37" s="115" t="str">
        <f t="shared" ca="1" si="29"/>
        <v xml:space="preserve">- </v>
      </c>
      <c r="BT37" s="102"/>
      <c r="BU37" s="102"/>
      <c r="BV37" s="122">
        <f t="shared" ca="1" si="11"/>
        <v>45745</v>
      </c>
      <c r="BW37" s="123"/>
      <c r="BX37" s="124"/>
      <c r="BY37" s="125"/>
      <c r="BZ37" s="115" t="str">
        <f t="shared" ca="1" si="30"/>
        <v xml:space="preserve">- </v>
      </c>
      <c r="CA37" s="126"/>
      <c r="CB37" s="115" t="str">
        <f t="shared" ca="1" si="31"/>
        <v xml:space="preserve">- </v>
      </c>
      <c r="CE37" s="122">
        <f t="shared" ca="1" si="32"/>
        <v>45745</v>
      </c>
      <c r="CF37" s="123"/>
      <c r="CG37" s="124"/>
      <c r="CH37" s="125"/>
      <c r="CI37" s="115" t="str">
        <f t="shared" ca="1" si="33"/>
        <v xml:space="preserve">- </v>
      </c>
      <c r="CJ37" s="126"/>
      <c r="CK37" s="115" t="str">
        <f t="shared" ca="1" si="34"/>
        <v xml:space="preserve">- </v>
      </c>
      <c r="CL37" s="102"/>
      <c r="CM37" s="102"/>
      <c r="CN37" s="122">
        <f t="shared" ca="1" si="12"/>
        <v>45745</v>
      </c>
      <c r="CO37" s="123"/>
      <c r="CP37" s="124"/>
      <c r="CQ37" s="125"/>
      <c r="CR37" s="115" t="str">
        <f t="shared" ca="1" si="35"/>
        <v xml:space="preserve">- </v>
      </c>
      <c r="CS37" s="126"/>
      <c r="CT37" s="115" t="str">
        <f t="shared" ca="1" si="36"/>
        <v xml:space="preserve">- </v>
      </c>
    </row>
    <row r="38" spans="1:98" ht="15.75" customHeight="1" x14ac:dyDescent="0.25">
      <c r="A38" s="57">
        <v>30</v>
      </c>
      <c r="B38" s="58">
        <f t="shared" ca="1" si="37"/>
        <v>45746</v>
      </c>
      <c r="C38" s="59" t="str">
        <f t="shared" ca="1" si="13"/>
        <v>-</v>
      </c>
      <c r="D38" s="60" t="str">
        <f t="shared" ca="1" si="0"/>
        <v>-</v>
      </c>
      <c r="E38" s="61" t="str">
        <f t="shared" ca="1" si="1"/>
        <v>-</v>
      </c>
      <c r="F38" s="62" t="str">
        <f t="shared" ca="1" si="38"/>
        <v>-</v>
      </c>
      <c r="G38" s="62" t="str">
        <f t="shared" ca="1" si="2"/>
        <v>-</v>
      </c>
      <c r="H38" s="63" t="str">
        <f t="shared" ca="1" si="39"/>
        <v>-</v>
      </c>
      <c r="K38" s="77">
        <f t="shared" ca="1" si="3"/>
        <v>45746</v>
      </c>
      <c r="L38" s="84"/>
      <c r="M38" s="85"/>
      <c r="N38" s="85"/>
      <c r="O38" s="86" t="str">
        <f t="shared" ca="1" si="14"/>
        <v>-</v>
      </c>
      <c r="P38" s="84"/>
      <c r="Q38" s="87" t="str">
        <f t="shared" ca="1" si="4"/>
        <v>-</v>
      </c>
      <c r="T38" s="77">
        <f t="shared" ca="1" si="5"/>
        <v>45746</v>
      </c>
      <c r="U38" s="86" t="str">
        <f t="shared" ca="1" si="15"/>
        <v>-</v>
      </c>
      <c r="V38" s="140" t="str">
        <f t="shared" ca="1" si="6"/>
        <v>-</v>
      </c>
      <c r="W38" s="140" t="str">
        <f t="shared" ca="1" si="6"/>
        <v>-</v>
      </c>
      <c r="X38" s="86" t="str">
        <f t="shared" ca="1" si="16"/>
        <v>-</v>
      </c>
      <c r="Y38" s="86" t="str">
        <f t="shared" ca="1" si="7"/>
        <v>-</v>
      </c>
      <c r="Z38" s="87" t="str">
        <f t="shared" ca="1" si="8"/>
        <v>-</v>
      </c>
      <c r="AC38" s="116">
        <f t="shared" ca="1" si="17"/>
        <v>45746</v>
      </c>
      <c r="AD38" s="117"/>
      <c r="AE38" s="118"/>
      <c r="AF38" s="119"/>
      <c r="AG38" s="120" t="str">
        <f t="shared" ca="1" si="18"/>
        <v xml:space="preserve">- </v>
      </c>
      <c r="AH38" s="121"/>
      <c r="AI38" s="120" t="str">
        <f t="shared" ca="1" si="19"/>
        <v xml:space="preserve">- </v>
      </c>
      <c r="AJ38" s="102"/>
      <c r="AK38" s="102"/>
      <c r="AL38" s="116">
        <f t="shared" ca="1" si="9"/>
        <v>45746</v>
      </c>
      <c r="AM38" s="117"/>
      <c r="AN38" s="118"/>
      <c r="AO38" s="119"/>
      <c r="AP38" s="120" t="str">
        <f t="shared" ca="1" si="20"/>
        <v xml:space="preserve">- </v>
      </c>
      <c r="AQ38" s="121"/>
      <c r="AR38" s="120" t="str">
        <f t="shared" ca="1" si="21"/>
        <v xml:space="preserve">- </v>
      </c>
      <c r="AU38" s="116">
        <f t="shared" ca="1" si="22"/>
        <v>45746</v>
      </c>
      <c r="AV38" s="117"/>
      <c r="AW38" s="118"/>
      <c r="AX38" s="119"/>
      <c r="AY38" s="120" t="str">
        <f t="shared" ca="1" si="23"/>
        <v xml:space="preserve">- </v>
      </c>
      <c r="AZ38" s="121"/>
      <c r="BA38" s="120" t="str">
        <f t="shared" ca="1" si="24"/>
        <v xml:space="preserve">- </v>
      </c>
      <c r="BB38" s="102"/>
      <c r="BC38" s="102"/>
      <c r="BD38" s="116">
        <f t="shared" ca="1" si="10"/>
        <v>45746</v>
      </c>
      <c r="BE38" s="117"/>
      <c r="BF38" s="118"/>
      <c r="BG38" s="119"/>
      <c r="BH38" s="120" t="str">
        <f t="shared" ca="1" si="25"/>
        <v xml:space="preserve">- </v>
      </c>
      <c r="BI38" s="121"/>
      <c r="BJ38" s="120" t="str">
        <f t="shared" ca="1" si="26"/>
        <v xml:space="preserve">- </v>
      </c>
      <c r="BM38" s="116">
        <f t="shared" ca="1" si="27"/>
        <v>45746</v>
      </c>
      <c r="BN38" s="117"/>
      <c r="BO38" s="118"/>
      <c r="BP38" s="119"/>
      <c r="BQ38" s="120" t="str">
        <f t="shared" ca="1" si="28"/>
        <v xml:space="preserve">- </v>
      </c>
      <c r="BR38" s="121"/>
      <c r="BS38" s="120" t="str">
        <f t="shared" ca="1" si="29"/>
        <v xml:space="preserve">- </v>
      </c>
      <c r="BT38" s="102"/>
      <c r="BU38" s="102"/>
      <c r="BV38" s="116">
        <f t="shared" ca="1" si="11"/>
        <v>45746</v>
      </c>
      <c r="BW38" s="117"/>
      <c r="BX38" s="118"/>
      <c r="BY38" s="119"/>
      <c r="BZ38" s="120" t="str">
        <f t="shared" ca="1" si="30"/>
        <v xml:space="preserve">- </v>
      </c>
      <c r="CA38" s="121"/>
      <c r="CB38" s="120" t="str">
        <f t="shared" ca="1" si="31"/>
        <v xml:space="preserve">- </v>
      </c>
      <c r="CE38" s="116">
        <f t="shared" ca="1" si="32"/>
        <v>45746</v>
      </c>
      <c r="CF38" s="117"/>
      <c r="CG38" s="118"/>
      <c r="CH38" s="119"/>
      <c r="CI38" s="120" t="str">
        <f t="shared" ca="1" si="33"/>
        <v xml:space="preserve">- </v>
      </c>
      <c r="CJ38" s="121"/>
      <c r="CK38" s="120" t="str">
        <f t="shared" ca="1" si="34"/>
        <v xml:space="preserve">- </v>
      </c>
      <c r="CL38" s="102"/>
      <c r="CM38" s="102"/>
      <c r="CN38" s="116">
        <f t="shared" ca="1" si="12"/>
        <v>45746</v>
      </c>
      <c r="CO38" s="117"/>
      <c r="CP38" s="118"/>
      <c r="CQ38" s="119"/>
      <c r="CR38" s="120" t="str">
        <f t="shared" ca="1" si="35"/>
        <v xml:space="preserve">- </v>
      </c>
      <c r="CS38" s="121"/>
      <c r="CT38" s="120" t="str">
        <f t="shared" ca="1" si="36"/>
        <v xml:space="preserve">- </v>
      </c>
    </row>
    <row r="39" spans="1:98" ht="15.75" customHeight="1" x14ac:dyDescent="0.25">
      <c r="A39" s="57">
        <v>31</v>
      </c>
      <c r="B39" s="58">
        <f t="shared" ca="1" si="37"/>
        <v>45747</v>
      </c>
      <c r="C39" s="59" t="str">
        <f t="shared" ca="1" si="13"/>
        <v>-</v>
      </c>
      <c r="D39" s="60" t="str">
        <f t="shared" ca="1" si="0"/>
        <v>-</v>
      </c>
      <c r="E39" s="61" t="str">
        <f t="shared" ca="1" si="1"/>
        <v>-</v>
      </c>
      <c r="F39" s="62" t="str">
        <f t="shared" ca="1" si="38"/>
        <v>-</v>
      </c>
      <c r="G39" s="62" t="str">
        <f t="shared" ca="1" si="2"/>
        <v>-</v>
      </c>
      <c r="H39" s="63" t="str">
        <f t="shared" ca="1" si="39"/>
        <v>-</v>
      </c>
      <c r="K39" s="78">
        <f t="shared" ca="1" si="3"/>
        <v>45747</v>
      </c>
      <c r="L39" s="88"/>
      <c r="M39" s="89"/>
      <c r="N39" s="89"/>
      <c r="O39" s="90" t="str">
        <f t="shared" ca="1" si="14"/>
        <v>-</v>
      </c>
      <c r="P39" s="88"/>
      <c r="Q39" s="91" t="str">
        <f t="shared" ca="1" si="4"/>
        <v>-</v>
      </c>
      <c r="T39" s="78">
        <f t="shared" ca="1" si="5"/>
        <v>45747</v>
      </c>
      <c r="U39" s="90" t="str">
        <f t="shared" ca="1" si="15"/>
        <v>-</v>
      </c>
      <c r="V39" s="141" t="str">
        <f t="shared" ca="1" si="6"/>
        <v>-</v>
      </c>
      <c r="W39" s="141" t="str">
        <f t="shared" ca="1" si="6"/>
        <v>-</v>
      </c>
      <c r="X39" s="90" t="str">
        <f t="shared" ca="1" si="16"/>
        <v>-</v>
      </c>
      <c r="Y39" s="90" t="str">
        <f t="shared" ca="1" si="7"/>
        <v>-</v>
      </c>
      <c r="Z39" s="91" t="str">
        <f t="shared" ca="1" si="8"/>
        <v>-</v>
      </c>
      <c r="AC39" s="127">
        <f t="shared" ca="1" si="17"/>
        <v>45747</v>
      </c>
      <c r="AD39" s="128"/>
      <c r="AE39" s="129"/>
      <c r="AF39" s="130"/>
      <c r="AG39" s="131" t="str">
        <f t="shared" ca="1" si="18"/>
        <v xml:space="preserve">- </v>
      </c>
      <c r="AH39" s="132"/>
      <c r="AI39" s="131" t="str">
        <f t="shared" ca="1" si="19"/>
        <v xml:space="preserve">- </v>
      </c>
      <c r="AJ39" s="102"/>
      <c r="AK39" s="102"/>
      <c r="AL39" s="127">
        <f t="shared" ca="1" si="9"/>
        <v>45747</v>
      </c>
      <c r="AM39" s="128"/>
      <c r="AN39" s="129"/>
      <c r="AO39" s="130"/>
      <c r="AP39" s="131" t="str">
        <f t="shared" ca="1" si="20"/>
        <v xml:space="preserve">- </v>
      </c>
      <c r="AQ39" s="132"/>
      <c r="AR39" s="131" t="str">
        <f t="shared" ca="1" si="21"/>
        <v xml:space="preserve">- </v>
      </c>
      <c r="AU39" s="127">
        <f t="shared" ca="1" si="22"/>
        <v>45747</v>
      </c>
      <c r="AV39" s="128"/>
      <c r="AW39" s="129"/>
      <c r="AX39" s="130"/>
      <c r="AY39" s="131" t="str">
        <f t="shared" ca="1" si="23"/>
        <v xml:space="preserve">- </v>
      </c>
      <c r="AZ39" s="132"/>
      <c r="BA39" s="131" t="str">
        <f t="shared" ca="1" si="24"/>
        <v xml:space="preserve">- </v>
      </c>
      <c r="BB39" s="102"/>
      <c r="BC39" s="102"/>
      <c r="BD39" s="127">
        <f t="shared" ca="1" si="10"/>
        <v>45747</v>
      </c>
      <c r="BE39" s="128"/>
      <c r="BF39" s="129"/>
      <c r="BG39" s="130"/>
      <c r="BH39" s="131" t="str">
        <f t="shared" ca="1" si="25"/>
        <v xml:space="preserve">- </v>
      </c>
      <c r="BI39" s="132"/>
      <c r="BJ39" s="131" t="str">
        <f t="shared" ca="1" si="26"/>
        <v xml:space="preserve">- </v>
      </c>
      <c r="BM39" s="127">
        <f t="shared" ca="1" si="27"/>
        <v>45747</v>
      </c>
      <c r="BN39" s="128"/>
      <c r="BO39" s="129"/>
      <c r="BP39" s="130"/>
      <c r="BQ39" s="131" t="str">
        <f t="shared" ca="1" si="28"/>
        <v xml:space="preserve">- </v>
      </c>
      <c r="BR39" s="132"/>
      <c r="BS39" s="131" t="str">
        <f t="shared" ca="1" si="29"/>
        <v xml:space="preserve">- </v>
      </c>
      <c r="BT39" s="102"/>
      <c r="BU39" s="102"/>
      <c r="BV39" s="127">
        <f t="shared" ca="1" si="11"/>
        <v>45747</v>
      </c>
      <c r="BW39" s="128"/>
      <c r="BX39" s="129"/>
      <c r="BY39" s="130"/>
      <c r="BZ39" s="131" t="str">
        <f t="shared" ca="1" si="30"/>
        <v xml:space="preserve">- </v>
      </c>
      <c r="CA39" s="132"/>
      <c r="CB39" s="131" t="str">
        <f t="shared" ca="1" si="31"/>
        <v xml:space="preserve">- </v>
      </c>
      <c r="CE39" s="127">
        <f t="shared" ca="1" si="32"/>
        <v>45747</v>
      </c>
      <c r="CF39" s="128"/>
      <c r="CG39" s="129"/>
      <c r="CH39" s="130"/>
      <c r="CI39" s="131" t="str">
        <f t="shared" ca="1" si="33"/>
        <v xml:space="preserve">- </v>
      </c>
      <c r="CJ39" s="132"/>
      <c r="CK39" s="131" t="str">
        <f t="shared" ca="1" si="34"/>
        <v xml:space="preserve">- </v>
      </c>
      <c r="CL39" s="102"/>
      <c r="CM39" s="102"/>
      <c r="CN39" s="127">
        <f t="shared" ca="1" si="12"/>
        <v>45747</v>
      </c>
      <c r="CO39" s="128"/>
      <c r="CP39" s="129"/>
      <c r="CQ39" s="130"/>
      <c r="CR39" s="131" t="str">
        <f t="shared" ca="1" si="35"/>
        <v xml:space="preserve">- </v>
      </c>
      <c r="CS39" s="132"/>
      <c r="CT39" s="131" t="str">
        <f t="shared" ca="1" si="36"/>
        <v xml:space="preserve">- </v>
      </c>
    </row>
    <row r="40" spans="1:98" ht="15.75" customHeight="1" x14ac:dyDescent="0.25">
      <c r="B40" s="64" t="s">
        <v>363</v>
      </c>
      <c r="C40" s="65">
        <f ca="1">SUBTOTAL(109,月計表_3[①])</f>
        <v>0</v>
      </c>
      <c r="D40" s="66">
        <f ca="1">SUBTOTAL(109,月計表_3[②])</f>
        <v>0</v>
      </c>
      <c r="E40" s="67">
        <f ca="1">SUBTOTAL(109,月計表_3[③])</f>
        <v>0</v>
      </c>
      <c r="F40" s="68">
        <f ca="1">SUBTOTAL(109,月計表_3[計])</f>
        <v>0</v>
      </c>
      <c r="G40" s="68">
        <f ca="1">SUBTOTAL(109,月計表_3[免])</f>
        <v>0</v>
      </c>
      <c r="H40" s="68">
        <f ca="1">SUBTOTAL(109,月計表_3[総])</f>
        <v>0</v>
      </c>
      <c r="K40" s="79" t="s">
        <v>363</v>
      </c>
      <c r="L40" s="181">
        <f ca="1">SUMIF($K$9:$K$39,"&lt;&gt;"&amp;"　",$L$9:$L$39)</f>
        <v>0</v>
      </c>
      <c r="M40" s="182">
        <f ca="1">SUMIF($K$9:$K$39,"&lt;&gt;"&amp;"　",$M$9:$M$39)</f>
        <v>0</v>
      </c>
      <c r="N40" s="183">
        <f ca="1">SUMIF($K$9:$K$39,"&lt;&gt;"&amp;"　",$N$9:$N$39)</f>
        <v>0</v>
      </c>
      <c r="O40" s="184">
        <f ca="1">SUMIF($K$9:$K$39,"&lt;&gt;"&amp;"　",$O$9:$O$39)</f>
        <v>0</v>
      </c>
      <c r="P40" s="184">
        <f ca="1">SUMIF($K$9:$K$39,"&lt;&gt;"&amp;"　",$P$9:$P$39)</f>
        <v>0</v>
      </c>
      <c r="Q40" s="184">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月計表_3[[#Totals],[①]]*税率①</f>
        <v>0</v>
      </c>
      <c r="D41" s="71">
        <f ca="1">月計表_3[[#Totals],[②]]*税率②</f>
        <v>0</v>
      </c>
      <c r="E41" s="72">
        <f ca="1">月計表_3[[#Totals],[③]]*税率③</f>
        <v>0</v>
      </c>
      <c r="F41" s="73">
        <f t="shared" ref="F41" ca="1" si="40">SUM(C41:E41)</f>
        <v>0</v>
      </c>
      <c r="G41" s="74"/>
      <c r="H41" s="75"/>
    </row>
  </sheetData>
  <sheetProtection sheet="1" formatCells="0" insertColumns="0"/>
  <mergeCells count="30">
    <mergeCell ref="B5:C5"/>
    <mergeCell ref="F5:H5"/>
    <mergeCell ref="K5:L5"/>
    <mergeCell ref="O5:Q5"/>
    <mergeCell ref="T5:U5"/>
    <mergeCell ref="X5:Z5"/>
    <mergeCell ref="AV5:BA5"/>
    <mergeCell ref="BE5:BJ5"/>
    <mergeCell ref="AU7:AV7"/>
    <mergeCell ref="AW7:BA7"/>
    <mergeCell ref="BD7:BE7"/>
    <mergeCell ref="BF7:BJ7"/>
    <mergeCell ref="AD5:AI5"/>
    <mergeCell ref="AM5:AR5"/>
    <mergeCell ref="AC7:AD7"/>
    <mergeCell ref="AE7:AI7"/>
    <mergeCell ref="AL7:AM7"/>
    <mergeCell ref="AN7:AR7"/>
    <mergeCell ref="BN5:BS5"/>
    <mergeCell ref="BW5:CB5"/>
    <mergeCell ref="BM7:BN7"/>
    <mergeCell ref="BO7:BS7"/>
    <mergeCell ref="BV7:BW7"/>
    <mergeCell ref="BX7:CB7"/>
    <mergeCell ref="CF5:CK5"/>
    <mergeCell ref="CO5:CT5"/>
    <mergeCell ref="CE7:CF7"/>
    <mergeCell ref="CG7:CK7"/>
    <mergeCell ref="CN7:CO7"/>
    <mergeCell ref="CP7:CT7"/>
  </mergeCells>
  <phoneticPr fontId="2"/>
  <dataValidations count="3">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3DB80521-AC70-487B-A906-F3E75672AB35}">
      <formula1>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E2AAD8AD-30EF-4C4F-B1AF-0BC71EAF9014}"/>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FE73B890-BEF6-4099-B69E-78D48309C795}">
      <formula1>AND(ISNUMBER(L9),MOD(L9,1)=0,$F$41&lt;100000000)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4908C-7531-406D-B511-9BE82FABAF96}">
  <dimension ref="A1:CT41"/>
  <sheetViews>
    <sheetView showGridLines="0" showRowColHeaders="0" zoomScale="90" zoomScaleNormal="90" workbookViewId="0">
      <pane xSplit="9" ySplit="8"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4</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4月分</v>
      </c>
      <c r="P4" s="48"/>
      <c r="Q4" s="48" t="str">
        <f ca="1">$H$4</f>
        <v>令和 7年 4月分</v>
      </c>
      <c r="Y4" s="48"/>
      <c r="Z4" s="48" t="str">
        <f ca="1">$H$4</f>
        <v>令和 7年 4月分</v>
      </c>
      <c r="AI4" s="98" t="str">
        <f ca="1">$Z$4</f>
        <v>令和 7年 4月分</v>
      </c>
      <c r="AL4" s="102"/>
      <c r="AM4" s="102"/>
      <c r="AN4" s="102"/>
      <c r="AO4" s="102"/>
      <c r="AP4" s="102"/>
      <c r="AQ4" s="102"/>
      <c r="AR4" s="98" t="str">
        <f ca="1">$Z$4</f>
        <v>令和 7年 4月分</v>
      </c>
      <c r="BA4" s="98" t="str">
        <f ca="1">$Z$4</f>
        <v>令和 7年 4月分</v>
      </c>
      <c r="BD4" s="102"/>
      <c r="BE4" s="102"/>
      <c r="BF4" s="102"/>
      <c r="BG4" s="102"/>
      <c r="BH4" s="102"/>
      <c r="BI4" s="102"/>
      <c r="BJ4" s="98" t="str">
        <f ca="1">$Z$4</f>
        <v>令和 7年 4月分</v>
      </c>
      <c r="BS4" s="98" t="str">
        <f ca="1">$Z$4</f>
        <v>令和 7年 4月分</v>
      </c>
      <c r="BV4" s="102"/>
      <c r="BW4" s="102"/>
      <c r="BX4" s="102"/>
      <c r="BY4" s="102"/>
      <c r="BZ4" s="102"/>
      <c r="CA4" s="102"/>
      <c r="CB4" s="98" t="str">
        <f ca="1">$Z$4</f>
        <v>令和 7年 4月分</v>
      </c>
      <c r="CK4" s="98" t="str">
        <f ca="1">$Z$4</f>
        <v>令和 7年 4月分</v>
      </c>
      <c r="CN4" s="102"/>
      <c r="CO4" s="102"/>
      <c r="CP4" s="102"/>
      <c r="CQ4" s="102"/>
      <c r="CR4" s="102"/>
      <c r="CS4" s="102"/>
      <c r="CT4" s="98" t="str">
        <f ca="1">$Z$4</f>
        <v>令和 7年 4月分</v>
      </c>
    </row>
    <row r="5" spans="1:98" ht="34.5" customHeight="1" x14ac:dyDescent="0.25">
      <c r="B5" s="409" t="s">
        <v>355</v>
      </c>
      <c r="C5" s="410"/>
      <c r="D5" s="42" t="str">
        <f>証票番号</f>
        <v>(例)98765</v>
      </c>
      <c r="E5" s="41" t="s">
        <v>356</v>
      </c>
      <c r="F5" s="406" t="str">
        <f>施設_名称1&amp;施設_名称2</f>
        <v>（例）ホテル大阪府庁</v>
      </c>
      <c r="G5" s="407"/>
      <c r="H5" s="408"/>
      <c r="K5" s="409" t="s">
        <v>355</v>
      </c>
      <c r="L5" s="410"/>
      <c r="M5" s="42" t="str">
        <f>証票番号</f>
        <v>(例)98765</v>
      </c>
      <c r="N5" s="41" t="s">
        <v>356</v>
      </c>
      <c r="O5" s="406" t="str">
        <f>施設_名称1&amp;施設_名称2</f>
        <v>（例）ホテル大阪府庁</v>
      </c>
      <c r="P5" s="407"/>
      <c r="Q5" s="408"/>
      <c r="T5" s="409" t="s">
        <v>355</v>
      </c>
      <c r="U5" s="410"/>
      <c r="V5" s="42" t="str">
        <f>証票番号</f>
        <v>(例)98765</v>
      </c>
      <c r="W5" s="41" t="s">
        <v>356</v>
      </c>
      <c r="X5" s="406" t="str">
        <f>施設_名称1&amp;施設_名称2</f>
        <v>（例）ホテル大阪府庁</v>
      </c>
      <c r="Y5" s="407"/>
      <c r="Z5" s="408"/>
      <c r="AC5" s="99" t="s">
        <v>373</v>
      </c>
      <c r="AD5" s="398" t="str">
        <f>$X$5</f>
        <v>（例）ホテル大阪府庁</v>
      </c>
      <c r="AE5" s="399"/>
      <c r="AF5" s="400"/>
      <c r="AG5" s="400"/>
      <c r="AH5" s="400"/>
      <c r="AI5" s="401"/>
      <c r="AL5" s="99" t="s">
        <v>373</v>
      </c>
      <c r="AM5" s="398" t="str">
        <f>$X$5</f>
        <v>（例）ホテル大阪府庁</v>
      </c>
      <c r="AN5" s="399"/>
      <c r="AO5" s="400"/>
      <c r="AP5" s="400"/>
      <c r="AQ5" s="400"/>
      <c r="AR5" s="401"/>
      <c r="AU5" s="99" t="s">
        <v>373</v>
      </c>
      <c r="AV5" s="398" t="str">
        <f>$X$5</f>
        <v>（例）ホテル大阪府庁</v>
      </c>
      <c r="AW5" s="399"/>
      <c r="AX5" s="400"/>
      <c r="AY5" s="400"/>
      <c r="AZ5" s="400"/>
      <c r="BA5" s="401"/>
      <c r="BD5" s="99" t="s">
        <v>373</v>
      </c>
      <c r="BE5" s="398" t="str">
        <f>$X$5</f>
        <v>（例）ホテル大阪府庁</v>
      </c>
      <c r="BF5" s="399"/>
      <c r="BG5" s="400"/>
      <c r="BH5" s="400"/>
      <c r="BI5" s="400"/>
      <c r="BJ5" s="401"/>
      <c r="BM5" s="99" t="s">
        <v>373</v>
      </c>
      <c r="BN5" s="398" t="str">
        <f>$X$5</f>
        <v>（例）ホテル大阪府庁</v>
      </c>
      <c r="BO5" s="399"/>
      <c r="BP5" s="400"/>
      <c r="BQ5" s="400"/>
      <c r="BR5" s="400"/>
      <c r="BS5" s="401"/>
      <c r="BV5" s="99" t="s">
        <v>373</v>
      </c>
      <c r="BW5" s="398" t="str">
        <f>$X$5</f>
        <v>（例）ホテル大阪府庁</v>
      </c>
      <c r="BX5" s="399"/>
      <c r="BY5" s="400"/>
      <c r="BZ5" s="400"/>
      <c r="CA5" s="400"/>
      <c r="CB5" s="401"/>
      <c r="CE5" s="99" t="s">
        <v>373</v>
      </c>
      <c r="CF5" s="398" t="str">
        <f>$X$5</f>
        <v>（例）ホテル大阪府庁</v>
      </c>
      <c r="CG5" s="399"/>
      <c r="CH5" s="400"/>
      <c r="CI5" s="400"/>
      <c r="CJ5" s="400"/>
      <c r="CK5" s="401"/>
      <c r="CN5" s="99" t="s">
        <v>373</v>
      </c>
      <c r="CO5" s="398" t="str">
        <f>$X$5</f>
        <v>（例）ホテル大阪府庁</v>
      </c>
      <c r="CP5" s="399"/>
      <c r="CQ5" s="400"/>
      <c r="CR5" s="400"/>
      <c r="CS5" s="400"/>
      <c r="CT5" s="401"/>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402" t="s">
        <v>374</v>
      </c>
      <c r="AD7" s="403"/>
      <c r="AE7" s="404" t="str" cm="1">
        <f t="array" aca="1" ref="AE7" ca="1">IF(INDIRECT("部屋別名称_"&amp;AC1)="","",INDIRECT("部屋別名称_"&amp;AC1))</f>
        <v/>
      </c>
      <c r="AF7" s="404"/>
      <c r="AG7" s="404"/>
      <c r="AH7" s="404"/>
      <c r="AI7" s="405"/>
      <c r="AJ7" s="102"/>
      <c r="AK7" s="102"/>
      <c r="AL7" s="402" t="s">
        <v>374</v>
      </c>
      <c r="AM7" s="403"/>
      <c r="AN7" s="404" t="str" cm="1">
        <f t="array" aca="1" ref="AN7" ca="1">IF(INDIRECT("部屋別名称_"&amp;AL1)="","",INDIRECT("部屋別名称_"&amp;AL1))</f>
        <v/>
      </c>
      <c r="AO7" s="404"/>
      <c r="AP7" s="404"/>
      <c r="AQ7" s="404"/>
      <c r="AR7" s="405"/>
      <c r="AU7" s="402" t="s">
        <v>374</v>
      </c>
      <c r="AV7" s="403"/>
      <c r="AW7" s="404" t="str" cm="1">
        <f t="array" aca="1" ref="AW7" ca="1">IF(INDIRECT("部屋別名称_"&amp;AU1)="","",INDIRECT("部屋別名称_"&amp;AU1))</f>
        <v/>
      </c>
      <c r="AX7" s="404"/>
      <c r="AY7" s="404"/>
      <c r="AZ7" s="404"/>
      <c r="BA7" s="405"/>
      <c r="BB7" s="102"/>
      <c r="BC7" s="102"/>
      <c r="BD7" s="402" t="s">
        <v>374</v>
      </c>
      <c r="BE7" s="403"/>
      <c r="BF7" s="404" t="str" cm="1">
        <f t="array" aca="1" ref="BF7" ca="1">IF(INDIRECT("部屋別名称_"&amp;BD1)="","",INDIRECT("部屋別名称_"&amp;BD1))</f>
        <v/>
      </c>
      <c r="BG7" s="404"/>
      <c r="BH7" s="404"/>
      <c r="BI7" s="404"/>
      <c r="BJ7" s="405"/>
      <c r="BM7" s="402" t="s">
        <v>374</v>
      </c>
      <c r="BN7" s="403"/>
      <c r="BO7" s="404" t="str" cm="1">
        <f t="array" aca="1" ref="BO7" ca="1">IF(INDIRECT("部屋別名称_"&amp;BM1)="","",INDIRECT("部屋別名称_"&amp;BM1))</f>
        <v/>
      </c>
      <c r="BP7" s="404"/>
      <c r="BQ7" s="404"/>
      <c r="BR7" s="404"/>
      <c r="BS7" s="405"/>
      <c r="BT7" s="102"/>
      <c r="BU7" s="102"/>
      <c r="BV7" s="402" t="s">
        <v>374</v>
      </c>
      <c r="BW7" s="403"/>
      <c r="BX7" s="404" t="str" cm="1">
        <f t="array" aca="1" ref="BX7" ca="1">IF(INDIRECT("部屋別名称_"&amp;BV1)="","",INDIRECT("部屋別名称_"&amp;BV1))</f>
        <v/>
      </c>
      <c r="BY7" s="404"/>
      <c r="BZ7" s="404"/>
      <c r="CA7" s="404"/>
      <c r="CB7" s="405"/>
      <c r="CE7" s="402" t="s">
        <v>374</v>
      </c>
      <c r="CF7" s="403"/>
      <c r="CG7" s="404" t="str" cm="1">
        <f t="array" aca="1" ref="CG7" ca="1">IF(INDIRECT("部屋別名称_"&amp;CE1)="","",INDIRECT("部屋別名称_"&amp;CE1))</f>
        <v/>
      </c>
      <c r="CH7" s="404"/>
      <c r="CI7" s="404"/>
      <c r="CJ7" s="404"/>
      <c r="CK7" s="405"/>
      <c r="CL7" s="102"/>
      <c r="CM7" s="102"/>
      <c r="CN7" s="402" t="s">
        <v>374</v>
      </c>
      <c r="CO7" s="403"/>
      <c r="CP7" s="404" t="str" cm="1">
        <f t="array" aca="1" ref="CP7" ca="1">IF(INDIRECT("部屋別名称_"&amp;CN1)="","",INDIRECT("部屋別名称_"&amp;CN1))</f>
        <v/>
      </c>
      <c r="CQ7" s="404"/>
      <c r="CR7" s="404"/>
      <c r="CS7" s="404"/>
      <c r="CT7" s="405"/>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45748</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45748</v>
      </c>
      <c r="L9" s="80"/>
      <c r="M9" s="81"/>
      <c r="N9" s="81"/>
      <c r="O9" s="82" t="str">
        <f ca="1">IF($K9="　","",IF(COUNT(L9:N9)=0,"-",SUM(L9:N9)))</f>
        <v>-</v>
      </c>
      <c r="P9" s="80"/>
      <c r="Q9" s="83" t="str">
        <f t="shared" ref="Q9:Q39" ca="1" si="3">IF($K9="　","",IF(COUNT(O9:P9)=0,"-",SUM(O9:P9)))</f>
        <v>-</v>
      </c>
      <c r="T9" s="76">
        <f t="shared" ref="T9:T39" ca="1" si="4">$B9</f>
        <v>45748</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45748</v>
      </c>
      <c r="AD9" s="110"/>
      <c r="AE9" s="111"/>
      <c r="AF9" s="112"/>
      <c r="AG9" s="113" t="str">
        <f ca="1">IF(AC9="　","",IF(COUNT(AD9:AF9)=0,"- ",SUM(AD9:AF9)))</f>
        <v xml:space="preserve">- </v>
      </c>
      <c r="AH9" s="114"/>
      <c r="AI9" s="115" t="str">
        <f ca="1">IF(AC9="　","",IF(COUNT(AG9:AH9)=0,"- ",SUM(AG9:AH9)))</f>
        <v xml:space="preserve">- </v>
      </c>
      <c r="AJ9" s="102"/>
      <c r="AK9" s="102"/>
      <c r="AL9" s="109">
        <f t="shared" ref="AL9:AL39" ca="1" si="8">$B9</f>
        <v>45748</v>
      </c>
      <c r="AM9" s="110"/>
      <c r="AN9" s="111"/>
      <c r="AO9" s="112"/>
      <c r="AP9" s="113" t="str">
        <f ca="1">IF(AL9="　","",IF(COUNT(AM9:AO9)=0,"- ",SUM(AM9:AO9)))</f>
        <v xml:space="preserve">- </v>
      </c>
      <c r="AQ9" s="114"/>
      <c r="AR9" s="115" t="str">
        <f ca="1">IF(AL9="　","",IF(COUNT(AP9:AQ9)=0,"- ",SUM(AP9:AQ9)))</f>
        <v xml:space="preserve">- </v>
      </c>
      <c r="AU9" s="109">
        <f ca="1">$B9</f>
        <v>45748</v>
      </c>
      <c r="AV9" s="110"/>
      <c r="AW9" s="111"/>
      <c r="AX9" s="112"/>
      <c r="AY9" s="113" t="str">
        <f ca="1">IF(AU9="　","",IF(COUNT(AV9:AX9)=0,"- ",SUM(AV9:AX9)))</f>
        <v xml:space="preserve">- </v>
      </c>
      <c r="AZ9" s="114"/>
      <c r="BA9" s="115" t="str">
        <f ca="1">IF(AU9="　","",IF(COUNT(AY9:AZ9)=0,"- ",SUM(AY9:AZ9)))</f>
        <v xml:space="preserve">- </v>
      </c>
      <c r="BB9" s="102"/>
      <c r="BC9" s="102"/>
      <c r="BD9" s="109">
        <f t="shared" ref="BD9:BD39" ca="1" si="9">$B9</f>
        <v>45748</v>
      </c>
      <c r="BE9" s="110"/>
      <c r="BF9" s="111"/>
      <c r="BG9" s="112"/>
      <c r="BH9" s="113" t="str">
        <f ca="1">IF(BD9="　","",IF(COUNT(BE9:BG9)=0,"- ",SUM(BE9:BG9)))</f>
        <v xml:space="preserve">- </v>
      </c>
      <c r="BI9" s="114"/>
      <c r="BJ9" s="115" t="str">
        <f ca="1">IF(BD9="　","",IF(COUNT(BH9:BI9)=0,"- ",SUM(BH9:BI9)))</f>
        <v xml:space="preserve">- </v>
      </c>
      <c r="BM9" s="109">
        <f ca="1">$B9</f>
        <v>45748</v>
      </c>
      <c r="BN9" s="110"/>
      <c r="BO9" s="111"/>
      <c r="BP9" s="112"/>
      <c r="BQ9" s="113" t="str">
        <f ca="1">IF(BM9="　","",IF(COUNT(BN9:BP9)=0,"- ",SUM(BN9:BP9)))</f>
        <v xml:space="preserve">- </v>
      </c>
      <c r="BR9" s="114"/>
      <c r="BS9" s="115" t="str">
        <f ca="1">IF(BM9="　","",IF(COUNT(BQ9:BR9)=0,"- ",SUM(BQ9:BR9)))</f>
        <v xml:space="preserve">- </v>
      </c>
      <c r="BT9" s="102"/>
      <c r="BU9" s="102"/>
      <c r="BV9" s="109">
        <f t="shared" ref="BV9:BV39" ca="1" si="10">$B9</f>
        <v>45748</v>
      </c>
      <c r="BW9" s="110"/>
      <c r="BX9" s="111"/>
      <c r="BY9" s="112"/>
      <c r="BZ9" s="113" t="str">
        <f ca="1">IF(BV9="　","",IF(COUNT(BW9:BY9)=0,"- ",SUM(BW9:BY9)))</f>
        <v xml:space="preserve">- </v>
      </c>
      <c r="CA9" s="114"/>
      <c r="CB9" s="115" t="str">
        <f ca="1">IF(BV9="　","",IF(COUNT(BZ9:CA9)=0,"- ",SUM(BZ9:CA9)))</f>
        <v xml:space="preserve">- </v>
      </c>
      <c r="CE9" s="109">
        <f ca="1">$B9</f>
        <v>45748</v>
      </c>
      <c r="CF9" s="110"/>
      <c r="CG9" s="111"/>
      <c r="CH9" s="112"/>
      <c r="CI9" s="113" t="str">
        <f ca="1">IF(CE9="　","",IF(COUNT(CF9:CH9)=0,"- ",SUM(CF9:CH9)))</f>
        <v xml:space="preserve">- </v>
      </c>
      <c r="CJ9" s="114"/>
      <c r="CK9" s="115" t="str">
        <f ca="1">IF(CE9="　","",IF(COUNT(CI9:CJ9)=0,"- ",SUM(CI9:CJ9)))</f>
        <v xml:space="preserve">- </v>
      </c>
      <c r="CL9" s="102"/>
      <c r="CM9" s="102"/>
      <c r="CN9" s="109">
        <f t="shared" ref="CN9:CN39" ca="1" si="11">$B9</f>
        <v>45748</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45749</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45749</v>
      </c>
      <c r="L10" s="84"/>
      <c r="M10" s="85"/>
      <c r="N10" s="85"/>
      <c r="O10" s="86" t="str">
        <f t="shared" ref="O10:O39" ca="1" si="13">IF($K10="　","",IF(COUNT(L10:N10)=0,"-",SUM(L10:N10)))</f>
        <v>-</v>
      </c>
      <c r="P10" s="84"/>
      <c r="Q10" s="87" t="str">
        <f t="shared" ca="1" si="3"/>
        <v>-</v>
      </c>
      <c r="T10" s="77">
        <f t="shared" ca="1" si="4"/>
        <v>45749</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45749</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45749</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45749</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45749</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45749</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45749</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45749</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45749</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45750</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45750</v>
      </c>
      <c r="L11" s="88"/>
      <c r="M11" s="89"/>
      <c r="N11" s="89"/>
      <c r="O11" s="90" t="str">
        <f t="shared" ca="1" si="13"/>
        <v>-</v>
      </c>
      <c r="P11" s="88"/>
      <c r="Q11" s="91" t="str">
        <f t="shared" ca="1" si="3"/>
        <v>-</v>
      </c>
      <c r="T11" s="78">
        <f t="shared" ca="1" si="4"/>
        <v>45750</v>
      </c>
      <c r="U11" s="90" t="str">
        <f t="shared" ca="1" si="14"/>
        <v>-</v>
      </c>
      <c r="V11" s="141" t="str">
        <f t="shared" ca="1" si="5"/>
        <v>-</v>
      </c>
      <c r="W11" s="141" t="str">
        <f t="shared" ca="1" si="5"/>
        <v>-</v>
      </c>
      <c r="X11" s="90" t="str">
        <f t="shared" ca="1" si="15"/>
        <v>-</v>
      </c>
      <c r="Y11" s="90" t="str">
        <f t="shared" ca="1" si="6"/>
        <v>-</v>
      </c>
      <c r="Z11" s="91" t="str">
        <f t="shared" ca="1" si="7"/>
        <v>-</v>
      </c>
      <c r="AC11" s="122">
        <f t="shared" ca="1" si="16"/>
        <v>45750</v>
      </c>
      <c r="AD11" s="123"/>
      <c r="AE11" s="124"/>
      <c r="AF11" s="125"/>
      <c r="AG11" s="115" t="str">
        <f t="shared" ca="1" si="17"/>
        <v xml:space="preserve">- </v>
      </c>
      <c r="AH11" s="126"/>
      <c r="AI11" s="115" t="str">
        <f t="shared" ca="1" si="18"/>
        <v xml:space="preserve">- </v>
      </c>
      <c r="AJ11" s="102"/>
      <c r="AK11" s="102"/>
      <c r="AL11" s="122">
        <f t="shared" ca="1" si="8"/>
        <v>45750</v>
      </c>
      <c r="AM11" s="123"/>
      <c r="AN11" s="124"/>
      <c r="AO11" s="125"/>
      <c r="AP11" s="115" t="str">
        <f t="shared" ca="1" si="19"/>
        <v xml:space="preserve">- </v>
      </c>
      <c r="AQ11" s="126"/>
      <c r="AR11" s="115" t="str">
        <f t="shared" ca="1" si="20"/>
        <v xml:space="preserve">- </v>
      </c>
      <c r="AU11" s="122">
        <f t="shared" ca="1" si="21"/>
        <v>45750</v>
      </c>
      <c r="AV11" s="123"/>
      <c r="AW11" s="124"/>
      <c r="AX11" s="125"/>
      <c r="AY11" s="115" t="str">
        <f t="shared" ca="1" si="22"/>
        <v xml:space="preserve">- </v>
      </c>
      <c r="AZ11" s="126"/>
      <c r="BA11" s="115" t="str">
        <f t="shared" ca="1" si="23"/>
        <v xml:space="preserve">- </v>
      </c>
      <c r="BB11" s="102"/>
      <c r="BC11" s="102"/>
      <c r="BD11" s="122">
        <f t="shared" ca="1" si="9"/>
        <v>45750</v>
      </c>
      <c r="BE11" s="123"/>
      <c r="BF11" s="124"/>
      <c r="BG11" s="125"/>
      <c r="BH11" s="115" t="str">
        <f t="shared" ca="1" si="24"/>
        <v xml:space="preserve">- </v>
      </c>
      <c r="BI11" s="126"/>
      <c r="BJ11" s="115" t="str">
        <f t="shared" ca="1" si="25"/>
        <v xml:space="preserve">- </v>
      </c>
      <c r="BM11" s="122">
        <f t="shared" ca="1" si="26"/>
        <v>45750</v>
      </c>
      <c r="BN11" s="123"/>
      <c r="BO11" s="124"/>
      <c r="BP11" s="125"/>
      <c r="BQ11" s="115" t="str">
        <f t="shared" ca="1" si="27"/>
        <v xml:space="preserve">- </v>
      </c>
      <c r="BR11" s="126"/>
      <c r="BS11" s="115" t="str">
        <f t="shared" ca="1" si="28"/>
        <v xml:space="preserve">- </v>
      </c>
      <c r="BT11" s="102"/>
      <c r="BU11" s="102"/>
      <c r="BV11" s="122">
        <f t="shared" ca="1" si="10"/>
        <v>45750</v>
      </c>
      <c r="BW11" s="123"/>
      <c r="BX11" s="124"/>
      <c r="BY11" s="125"/>
      <c r="BZ11" s="115" t="str">
        <f t="shared" ca="1" si="29"/>
        <v xml:space="preserve">- </v>
      </c>
      <c r="CA11" s="126"/>
      <c r="CB11" s="115" t="str">
        <f t="shared" ca="1" si="30"/>
        <v xml:space="preserve">- </v>
      </c>
      <c r="CE11" s="122">
        <f t="shared" ca="1" si="31"/>
        <v>45750</v>
      </c>
      <c r="CF11" s="123"/>
      <c r="CG11" s="124"/>
      <c r="CH11" s="125"/>
      <c r="CI11" s="115" t="str">
        <f t="shared" ca="1" si="32"/>
        <v xml:space="preserve">- </v>
      </c>
      <c r="CJ11" s="126"/>
      <c r="CK11" s="115" t="str">
        <f t="shared" ca="1" si="33"/>
        <v xml:space="preserve">- </v>
      </c>
      <c r="CL11" s="102"/>
      <c r="CM11" s="102"/>
      <c r="CN11" s="122">
        <f t="shared" ca="1" si="11"/>
        <v>45750</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45751</v>
      </c>
      <c r="C12" s="59" t="str">
        <f t="shared" ca="1" si="12"/>
        <v>-</v>
      </c>
      <c r="D12" s="60" t="str">
        <f t="shared" ca="1" si="0"/>
        <v>-</v>
      </c>
      <c r="E12" s="61" t="str">
        <f t="shared" ca="1" si="0"/>
        <v>-</v>
      </c>
      <c r="F12" s="62" t="str">
        <f t="shared" ca="1" si="37"/>
        <v>-</v>
      </c>
      <c r="G12" s="62" t="str">
        <f t="shared" ca="1" si="1"/>
        <v>-</v>
      </c>
      <c r="H12" s="63" t="str">
        <f t="shared" ca="1" si="38"/>
        <v>-</v>
      </c>
      <c r="K12" s="77">
        <f t="shared" ca="1" si="2"/>
        <v>45751</v>
      </c>
      <c r="L12" s="84"/>
      <c r="M12" s="85"/>
      <c r="N12" s="85"/>
      <c r="O12" s="86" t="str">
        <f t="shared" ca="1" si="13"/>
        <v>-</v>
      </c>
      <c r="P12" s="84"/>
      <c r="Q12" s="87" t="str">
        <f t="shared" ca="1" si="3"/>
        <v>-</v>
      </c>
      <c r="T12" s="77">
        <f t="shared" ca="1" si="4"/>
        <v>45751</v>
      </c>
      <c r="U12" s="86" t="str">
        <f t="shared" ca="1" si="14"/>
        <v>-</v>
      </c>
      <c r="V12" s="140" t="str">
        <f t="shared" ca="1" si="5"/>
        <v>-</v>
      </c>
      <c r="W12" s="140" t="str">
        <f t="shared" ca="1" si="5"/>
        <v>-</v>
      </c>
      <c r="X12" s="86" t="str">
        <f t="shared" ca="1" si="15"/>
        <v>-</v>
      </c>
      <c r="Y12" s="86" t="str">
        <f t="shared" ca="1" si="6"/>
        <v>-</v>
      </c>
      <c r="Z12" s="87" t="str">
        <f t="shared" ca="1" si="7"/>
        <v>-</v>
      </c>
      <c r="AC12" s="116">
        <f t="shared" ca="1" si="16"/>
        <v>45751</v>
      </c>
      <c r="AD12" s="117"/>
      <c r="AE12" s="118"/>
      <c r="AF12" s="119"/>
      <c r="AG12" s="120" t="str">
        <f t="shared" ca="1" si="17"/>
        <v xml:space="preserve">- </v>
      </c>
      <c r="AH12" s="121"/>
      <c r="AI12" s="120" t="str">
        <f t="shared" ca="1" si="18"/>
        <v xml:space="preserve">- </v>
      </c>
      <c r="AJ12" s="102"/>
      <c r="AK12" s="102"/>
      <c r="AL12" s="116">
        <f t="shared" ca="1" si="8"/>
        <v>45751</v>
      </c>
      <c r="AM12" s="117"/>
      <c r="AN12" s="118"/>
      <c r="AO12" s="119"/>
      <c r="AP12" s="120" t="str">
        <f t="shared" ca="1" si="19"/>
        <v xml:space="preserve">- </v>
      </c>
      <c r="AQ12" s="121"/>
      <c r="AR12" s="120" t="str">
        <f t="shared" ca="1" si="20"/>
        <v xml:space="preserve">- </v>
      </c>
      <c r="AU12" s="116">
        <f t="shared" ca="1" si="21"/>
        <v>45751</v>
      </c>
      <c r="AV12" s="117"/>
      <c r="AW12" s="118"/>
      <c r="AX12" s="119"/>
      <c r="AY12" s="120" t="str">
        <f t="shared" ca="1" si="22"/>
        <v xml:space="preserve">- </v>
      </c>
      <c r="AZ12" s="121"/>
      <c r="BA12" s="120" t="str">
        <f t="shared" ca="1" si="23"/>
        <v xml:space="preserve">- </v>
      </c>
      <c r="BB12" s="102"/>
      <c r="BC12" s="102"/>
      <c r="BD12" s="116">
        <f t="shared" ca="1" si="9"/>
        <v>45751</v>
      </c>
      <c r="BE12" s="117"/>
      <c r="BF12" s="118"/>
      <c r="BG12" s="119"/>
      <c r="BH12" s="120" t="str">
        <f t="shared" ca="1" si="24"/>
        <v xml:space="preserve">- </v>
      </c>
      <c r="BI12" s="121"/>
      <c r="BJ12" s="120" t="str">
        <f t="shared" ca="1" si="25"/>
        <v xml:space="preserve">- </v>
      </c>
      <c r="BM12" s="116">
        <f t="shared" ca="1" si="26"/>
        <v>45751</v>
      </c>
      <c r="BN12" s="117"/>
      <c r="BO12" s="118"/>
      <c r="BP12" s="119"/>
      <c r="BQ12" s="120" t="str">
        <f t="shared" ca="1" si="27"/>
        <v xml:space="preserve">- </v>
      </c>
      <c r="BR12" s="121"/>
      <c r="BS12" s="120" t="str">
        <f t="shared" ca="1" si="28"/>
        <v xml:space="preserve">- </v>
      </c>
      <c r="BT12" s="102"/>
      <c r="BU12" s="102"/>
      <c r="BV12" s="116">
        <f t="shared" ca="1" si="10"/>
        <v>45751</v>
      </c>
      <c r="BW12" s="117"/>
      <c r="BX12" s="118"/>
      <c r="BY12" s="119"/>
      <c r="BZ12" s="120" t="str">
        <f t="shared" ca="1" si="29"/>
        <v xml:space="preserve">- </v>
      </c>
      <c r="CA12" s="121"/>
      <c r="CB12" s="120" t="str">
        <f t="shared" ca="1" si="30"/>
        <v xml:space="preserve">- </v>
      </c>
      <c r="CE12" s="116">
        <f t="shared" ca="1" si="31"/>
        <v>45751</v>
      </c>
      <c r="CF12" s="117"/>
      <c r="CG12" s="118"/>
      <c r="CH12" s="119"/>
      <c r="CI12" s="120" t="str">
        <f t="shared" ca="1" si="32"/>
        <v xml:space="preserve">- </v>
      </c>
      <c r="CJ12" s="121"/>
      <c r="CK12" s="120" t="str">
        <f t="shared" ca="1" si="33"/>
        <v xml:space="preserve">- </v>
      </c>
      <c r="CL12" s="102"/>
      <c r="CM12" s="102"/>
      <c r="CN12" s="116">
        <f t="shared" ca="1" si="11"/>
        <v>45751</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45752</v>
      </c>
      <c r="C13" s="59" t="str">
        <f t="shared" ca="1" si="12"/>
        <v>-</v>
      </c>
      <c r="D13" s="60" t="str">
        <f t="shared" ca="1" si="0"/>
        <v>-</v>
      </c>
      <c r="E13" s="61" t="str">
        <f t="shared" ca="1" si="0"/>
        <v>-</v>
      </c>
      <c r="F13" s="62" t="str">
        <f t="shared" ca="1" si="37"/>
        <v>-</v>
      </c>
      <c r="G13" s="62" t="str">
        <f t="shared" ca="1" si="1"/>
        <v>-</v>
      </c>
      <c r="H13" s="63" t="str">
        <f t="shared" ca="1" si="38"/>
        <v>-</v>
      </c>
      <c r="K13" s="78">
        <f t="shared" ca="1" si="2"/>
        <v>45752</v>
      </c>
      <c r="L13" s="88"/>
      <c r="M13" s="89"/>
      <c r="N13" s="89"/>
      <c r="O13" s="90" t="str">
        <f t="shared" ca="1" si="13"/>
        <v>-</v>
      </c>
      <c r="P13" s="88"/>
      <c r="Q13" s="91" t="str">
        <f t="shared" ca="1" si="3"/>
        <v>-</v>
      </c>
      <c r="T13" s="78">
        <f t="shared" ca="1" si="4"/>
        <v>45752</v>
      </c>
      <c r="U13" s="90" t="str">
        <f t="shared" ca="1" si="14"/>
        <v>-</v>
      </c>
      <c r="V13" s="141" t="str">
        <f t="shared" ca="1" si="5"/>
        <v>-</v>
      </c>
      <c r="W13" s="141" t="str">
        <f t="shared" ca="1" si="5"/>
        <v>-</v>
      </c>
      <c r="X13" s="90" t="str">
        <f t="shared" ca="1" si="15"/>
        <v>-</v>
      </c>
      <c r="Y13" s="90" t="str">
        <f t="shared" ca="1" si="6"/>
        <v>-</v>
      </c>
      <c r="Z13" s="91" t="str">
        <f t="shared" ca="1" si="7"/>
        <v>-</v>
      </c>
      <c r="AC13" s="122">
        <f t="shared" ca="1" si="16"/>
        <v>45752</v>
      </c>
      <c r="AD13" s="123"/>
      <c r="AE13" s="124"/>
      <c r="AF13" s="125"/>
      <c r="AG13" s="115" t="str">
        <f t="shared" ca="1" si="17"/>
        <v xml:space="preserve">- </v>
      </c>
      <c r="AH13" s="126"/>
      <c r="AI13" s="115" t="str">
        <f t="shared" ca="1" si="18"/>
        <v xml:space="preserve">- </v>
      </c>
      <c r="AJ13" s="102"/>
      <c r="AK13" s="102"/>
      <c r="AL13" s="122">
        <f t="shared" ca="1" si="8"/>
        <v>45752</v>
      </c>
      <c r="AM13" s="123"/>
      <c r="AN13" s="124"/>
      <c r="AO13" s="125"/>
      <c r="AP13" s="115" t="str">
        <f t="shared" ca="1" si="19"/>
        <v xml:space="preserve">- </v>
      </c>
      <c r="AQ13" s="126"/>
      <c r="AR13" s="115" t="str">
        <f t="shared" ca="1" si="20"/>
        <v xml:space="preserve">- </v>
      </c>
      <c r="AU13" s="122">
        <f t="shared" ca="1" si="21"/>
        <v>45752</v>
      </c>
      <c r="AV13" s="123"/>
      <c r="AW13" s="124"/>
      <c r="AX13" s="125"/>
      <c r="AY13" s="115" t="str">
        <f t="shared" ca="1" si="22"/>
        <v xml:space="preserve">- </v>
      </c>
      <c r="AZ13" s="126"/>
      <c r="BA13" s="115" t="str">
        <f t="shared" ca="1" si="23"/>
        <v xml:space="preserve">- </v>
      </c>
      <c r="BB13" s="102"/>
      <c r="BC13" s="102"/>
      <c r="BD13" s="122">
        <f t="shared" ca="1" si="9"/>
        <v>45752</v>
      </c>
      <c r="BE13" s="123"/>
      <c r="BF13" s="124"/>
      <c r="BG13" s="125"/>
      <c r="BH13" s="115" t="str">
        <f t="shared" ca="1" si="24"/>
        <v xml:space="preserve">- </v>
      </c>
      <c r="BI13" s="126"/>
      <c r="BJ13" s="115" t="str">
        <f t="shared" ca="1" si="25"/>
        <v xml:space="preserve">- </v>
      </c>
      <c r="BM13" s="122">
        <f t="shared" ca="1" si="26"/>
        <v>45752</v>
      </c>
      <c r="BN13" s="123"/>
      <c r="BO13" s="124"/>
      <c r="BP13" s="125"/>
      <c r="BQ13" s="115" t="str">
        <f t="shared" ca="1" si="27"/>
        <v xml:space="preserve">- </v>
      </c>
      <c r="BR13" s="126"/>
      <c r="BS13" s="115" t="str">
        <f t="shared" ca="1" si="28"/>
        <v xml:space="preserve">- </v>
      </c>
      <c r="BT13" s="102"/>
      <c r="BU13" s="102"/>
      <c r="BV13" s="122">
        <f t="shared" ca="1" si="10"/>
        <v>45752</v>
      </c>
      <c r="BW13" s="123"/>
      <c r="BX13" s="124"/>
      <c r="BY13" s="125"/>
      <c r="BZ13" s="115" t="str">
        <f t="shared" ca="1" si="29"/>
        <v xml:space="preserve">- </v>
      </c>
      <c r="CA13" s="126"/>
      <c r="CB13" s="115" t="str">
        <f t="shared" ca="1" si="30"/>
        <v xml:space="preserve">- </v>
      </c>
      <c r="CE13" s="122">
        <f t="shared" ca="1" si="31"/>
        <v>45752</v>
      </c>
      <c r="CF13" s="123"/>
      <c r="CG13" s="124"/>
      <c r="CH13" s="125"/>
      <c r="CI13" s="115" t="str">
        <f t="shared" ca="1" si="32"/>
        <v xml:space="preserve">- </v>
      </c>
      <c r="CJ13" s="126"/>
      <c r="CK13" s="115" t="str">
        <f t="shared" ca="1" si="33"/>
        <v xml:space="preserve">- </v>
      </c>
      <c r="CL13" s="102"/>
      <c r="CM13" s="102"/>
      <c r="CN13" s="122">
        <f t="shared" ca="1" si="11"/>
        <v>45752</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45753</v>
      </c>
      <c r="C14" s="59" t="str">
        <f t="shared" ca="1" si="12"/>
        <v>-</v>
      </c>
      <c r="D14" s="60" t="str">
        <f t="shared" ca="1" si="0"/>
        <v>-</v>
      </c>
      <c r="E14" s="61" t="str">
        <f t="shared" ca="1" si="0"/>
        <v>-</v>
      </c>
      <c r="F14" s="62" t="str">
        <f t="shared" ca="1" si="37"/>
        <v>-</v>
      </c>
      <c r="G14" s="62" t="str">
        <f t="shared" ca="1" si="1"/>
        <v>-</v>
      </c>
      <c r="H14" s="63" t="str">
        <f t="shared" ca="1" si="38"/>
        <v>-</v>
      </c>
      <c r="K14" s="77">
        <f t="shared" ca="1" si="2"/>
        <v>45753</v>
      </c>
      <c r="L14" s="84"/>
      <c r="M14" s="85"/>
      <c r="N14" s="85"/>
      <c r="O14" s="86" t="str">
        <f t="shared" ca="1" si="13"/>
        <v>-</v>
      </c>
      <c r="P14" s="84"/>
      <c r="Q14" s="87" t="str">
        <f t="shared" ca="1" si="3"/>
        <v>-</v>
      </c>
      <c r="T14" s="77">
        <f t="shared" ca="1" si="4"/>
        <v>45753</v>
      </c>
      <c r="U14" s="86" t="str">
        <f t="shared" ca="1" si="14"/>
        <v>-</v>
      </c>
      <c r="V14" s="140" t="str">
        <f t="shared" ca="1" si="5"/>
        <v>-</v>
      </c>
      <c r="W14" s="140" t="str">
        <f t="shared" ca="1" si="5"/>
        <v>-</v>
      </c>
      <c r="X14" s="86" t="str">
        <f t="shared" ca="1" si="15"/>
        <v>-</v>
      </c>
      <c r="Y14" s="86" t="str">
        <f t="shared" ca="1" si="6"/>
        <v>-</v>
      </c>
      <c r="Z14" s="87" t="str">
        <f t="shared" ca="1" si="7"/>
        <v>-</v>
      </c>
      <c r="AC14" s="116">
        <f t="shared" ca="1" si="16"/>
        <v>45753</v>
      </c>
      <c r="AD14" s="117"/>
      <c r="AE14" s="118"/>
      <c r="AF14" s="119"/>
      <c r="AG14" s="120" t="str">
        <f t="shared" ca="1" si="17"/>
        <v xml:space="preserve">- </v>
      </c>
      <c r="AH14" s="121"/>
      <c r="AI14" s="120" t="str">
        <f t="shared" ca="1" si="18"/>
        <v xml:space="preserve">- </v>
      </c>
      <c r="AJ14" s="102"/>
      <c r="AK14" s="102"/>
      <c r="AL14" s="116">
        <f t="shared" ca="1" si="8"/>
        <v>45753</v>
      </c>
      <c r="AM14" s="117"/>
      <c r="AN14" s="118"/>
      <c r="AO14" s="119"/>
      <c r="AP14" s="120" t="str">
        <f t="shared" ca="1" si="19"/>
        <v xml:space="preserve">- </v>
      </c>
      <c r="AQ14" s="121"/>
      <c r="AR14" s="120" t="str">
        <f t="shared" ca="1" si="20"/>
        <v xml:space="preserve">- </v>
      </c>
      <c r="AU14" s="116">
        <f t="shared" ca="1" si="21"/>
        <v>45753</v>
      </c>
      <c r="AV14" s="117"/>
      <c r="AW14" s="118"/>
      <c r="AX14" s="119"/>
      <c r="AY14" s="120" t="str">
        <f t="shared" ca="1" si="22"/>
        <v xml:space="preserve">- </v>
      </c>
      <c r="AZ14" s="121"/>
      <c r="BA14" s="120" t="str">
        <f t="shared" ca="1" si="23"/>
        <v xml:space="preserve">- </v>
      </c>
      <c r="BB14" s="102"/>
      <c r="BC14" s="102"/>
      <c r="BD14" s="116">
        <f t="shared" ca="1" si="9"/>
        <v>45753</v>
      </c>
      <c r="BE14" s="117"/>
      <c r="BF14" s="118"/>
      <c r="BG14" s="119"/>
      <c r="BH14" s="120" t="str">
        <f t="shared" ca="1" si="24"/>
        <v xml:space="preserve">- </v>
      </c>
      <c r="BI14" s="121"/>
      <c r="BJ14" s="120" t="str">
        <f t="shared" ca="1" si="25"/>
        <v xml:space="preserve">- </v>
      </c>
      <c r="BM14" s="116">
        <f t="shared" ca="1" si="26"/>
        <v>45753</v>
      </c>
      <c r="BN14" s="117"/>
      <c r="BO14" s="118"/>
      <c r="BP14" s="119"/>
      <c r="BQ14" s="120" t="str">
        <f t="shared" ca="1" si="27"/>
        <v xml:space="preserve">- </v>
      </c>
      <c r="BR14" s="121"/>
      <c r="BS14" s="120" t="str">
        <f t="shared" ca="1" si="28"/>
        <v xml:space="preserve">- </v>
      </c>
      <c r="BT14" s="102"/>
      <c r="BU14" s="102"/>
      <c r="BV14" s="116">
        <f t="shared" ca="1" si="10"/>
        <v>45753</v>
      </c>
      <c r="BW14" s="117"/>
      <c r="BX14" s="118"/>
      <c r="BY14" s="119"/>
      <c r="BZ14" s="120" t="str">
        <f t="shared" ca="1" si="29"/>
        <v xml:space="preserve">- </v>
      </c>
      <c r="CA14" s="121"/>
      <c r="CB14" s="120" t="str">
        <f t="shared" ca="1" si="30"/>
        <v xml:space="preserve">- </v>
      </c>
      <c r="CE14" s="116">
        <f t="shared" ca="1" si="31"/>
        <v>45753</v>
      </c>
      <c r="CF14" s="117"/>
      <c r="CG14" s="118"/>
      <c r="CH14" s="119"/>
      <c r="CI14" s="120" t="str">
        <f t="shared" ca="1" si="32"/>
        <v xml:space="preserve">- </v>
      </c>
      <c r="CJ14" s="121"/>
      <c r="CK14" s="120" t="str">
        <f t="shared" ca="1" si="33"/>
        <v xml:space="preserve">- </v>
      </c>
      <c r="CL14" s="102"/>
      <c r="CM14" s="102"/>
      <c r="CN14" s="116">
        <f t="shared" ca="1" si="11"/>
        <v>45753</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45754</v>
      </c>
      <c r="C15" s="59" t="str">
        <f t="shared" ca="1" si="12"/>
        <v>-</v>
      </c>
      <c r="D15" s="60" t="str">
        <f t="shared" ca="1" si="0"/>
        <v>-</v>
      </c>
      <c r="E15" s="61" t="str">
        <f t="shared" ca="1" si="0"/>
        <v>-</v>
      </c>
      <c r="F15" s="62" t="str">
        <f t="shared" ca="1" si="37"/>
        <v>-</v>
      </c>
      <c r="G15" s="62" t="str">
        <f t="shared" ca="1" si="1"/>
        <v>-</v>
      </c>
      <c r="H15" s="63" t="str">
        <f t="shared" ca="1" si="38"/>
        <v>-</v>
      </c>
      <c r="K15" s="78">
        <f t="shared" ca="1" si="2"/>
        <v>45754</v>
      </c>
      <c r="L15" s="88"/>
      <c r="M15" s="89"/>
      <c r="N15" s="89"/>
      <c r="O15" s="90" t="str">
        <f t="shared" ca="1" si="13"/>
        <v>-</v>
      </c>
      <c r="P15" s="88"/>
      <c r="Q15" s="91" t="str">
        <f t="shared" ca="1" si="3"/>
        <v>-</v>
      </c>
      <c r="T15" s="78">
        <f t="shared" ca="1" si="4"/>
        <v>45754</v>
      </c>
      <c r="U15" s="90" t="str">
        <f t="shared" ca="1" si="14"/>
        <v>-</v>
      </c>
      <c r="V15" s="141" t="str">
        <f t="shared" ca="1" si="5"/>
        <v>-</v>
      </c>
      <c r="W15" s="141" t="str">
        <f t="shared" ca="1" si="5"/>
        <v>-</v>
      </c>
      <c r="X15" s="90" t="str">
        <f t="shared" ca="1" si="15"/>
        <v>-</v>
      </c>
      <c r="Y15" s="90" t="str">
        <f t="shared" ca="1" si="6"/>
        <v>-</v>
      </c>
      <c r="Z15" s="91" t="str">
        <f t="shared" ca="1" si="7"/>
        <v>-</v>
      </c>
      <c r="AC15" s="122">
        <f t="shared" ca="1" si="16"/>
        <v>45754</v>
      </c>
      <c r="AD15" s="123"/>
      <c r="AE15" s="124"/>
      <c r="AF15" s="125"/>
      <c r="AG15" s="115" t="str">
        <f t="shared" ca="1" si="17"/>
        <v xml:space="preserve">- </v>
      </c>
      <c r="AH15" s="126"/>
      <c r="AI15" s="115" t="str">
        <f t="shared" ca="1" si="18"/>
        <v xml:space="preserve">- </v>
      </c>
      <c r="AJ15" s="102"/>
      <c r="AK15" s="102"/>
      <c r="AL15" s="122">
        <f t="shared" ca="1" si="8"/>
        <v>45754</v>
      </c>
      <c r="AM15" s="123"/>
      <c r="AN15" s="124"/>
      <c r="AO15" s="125"/>
      <c r="AP15" s="115" t="str">
        <f t="shared" ca="1" si="19"/>
        <v xml:space="preserve">- </v>
      </c>
      <c r="AQ15" s="126"/>
      <c r="AR15" s="115" t="str">
        <f t="shared" ca="1" si="20"/>
        <v xml:space="preserve">- </v>
      </c>
      <c r="AU15" s="122">
        <f t="shared" ca="1" si="21"/>
        <v>45754</v>
      </c>
      <c r="AV15" s="123"/>
      <c r="AW15" s="124"/>
      <c r="AX15" s="125"/>
      <c r="AY15" s="115" t="str">
        <f t="shared" ca="1" si="22"/>
        <v xml:space="preserve">- </v>
      </c>
      <c r="AZ15" s="126"/>
      <c r="BA15" s="115" t="str">
        <f t="shared" ca="1" si="23"/>
        <v xml:space="preserve">- </v>
      </c>
      <c r="BB15" s="102"/>
      <c r="BC15" s="102"/>
      <c r="BD15" s="122">
        <f t="shared" ca="1" si="9"/>
        <v>45754</v>
      </c>
      <c r="BE15" s="123"/>
      <c r="BF15" s="124"/>
      <c r="BG15" s="125"/>
      <c r="BH15" s="115" t="str">
        <f t="shared" ca="1" si="24"/>
        <v xml:space="preserve">- </v>
      </c>
      <c r="BI15" s="126"/>
      <c r="BJ15" s="115" t="str">
        <f t="shared" ca="1" si="25"/>
        <v xml:space="preserve">- </v>
      </c>
      <c r="BM15" s="122">
        <f t="shared" ca="1" si="26"/>
        <v>45754</v>
      </c>
      <c r="BN15" s="123"/>
      <c r="BO15" s="124"/>
      <c r="BP15" s="125"/>
      <c r="BQ15" s="115" t="str">
        <f t="shared" ca="1" si="27"/>
        <v xml:space="preserve">- </v>
      </c>
      <c r="BR15" s="126"/>
      <c r="BS15" s="115" t="str">
        <f t="shared" ca="1" si="28"/>
        <v xml:space="preserve">- </v>
      </c>
      <c r="BT15" s="102"/>
      <c r="BU15" s="102"/>
      <c r="BV15" s="122">
        <f t="shared" ca="1" si="10"/>
        <v>45754</v>
      </c>
      <c r="BW15" s="123"/>
      <c r="BX15" s="124"/>
      <c r="BY15" s="125"/>
      <c r="BZ15" s="115" t="str">
        <f t="shared" ca="1" si="29"/>
        <v xml:space="preserve">- </v>
      </c>
      <c r="CA15" s="126"/>
      <c r="CB15" s="115" t="str">
        <f t="shared" ca="1" si="30"/>
        <v xml:space="preserve">- </v>
      </c>
      <c r="CE15" s="122">
        <f t="shared" ca="1" si="31"/>
        <v>45754</v>
      </c>
      <c r="CF15" s="123"/>
      <c r="CG15" s="124"/>
      <c r="CH15" s="125"/>
      <c r="CI15" s="115" t="str">
        <f t="shared" ca="1" si="32"/>
        <v xml:space="preserve">- </v>
      </c>
      <c r="CJ15" s="126"/>
      <c r="CK15" s="115" t="str">
        <f t="shared" ca="1" si="33"/>
        <v xml:space="preserve">- </v>
      </c>
      <c r="CL15" s="102"/>
      <c r="CM15" s="102"/>
      <c r="CN15" s="122">
        <f t="shared" ca="1" si="11"/>
        <v>45754</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45755</v>
      </c>
      <c r="C16" s="59" t="str">
        <f t="shared" ca="1" si="12"/>
        <v>-</v>
      </c>
      <c r="D16" s="60" t="str">
        <f t="shared" ca="1" si="0"/>
        <v>-</v>
      </c>
      <c r="E16" s="61" t="str">
        <f t="shared" ca="1" si="0"/>
        <v>-</v>
      </c>
      <c r="F16" s="62" t="str">
        <f t="shared" ca="1" si="37"/>
        <v>-</v>
      </c>
      <c r="G16" s="62" t="str">
        <f t="shared" ca="1" si="1"/>
        <v>-</v>
      </c>
      <c r="H16" s="63" t="str">
        <f t="shared" ca="1" si="38"/>
        <v>-</v>
      </c>
      <c r="K16" s="77">
        <f t="shared" ca="1" si="2"/>
        <v>45755</v>
      </c>
      <c r="L16" s="84"/>
      <c r="M16" s="85"/>
      <c r="N16" s="85"/>
      <c r="O16" s="86" t="str">
        <f t="shared" ca="1" si="13"/>
        <v>-</v>
      </c>
      <c r="P16" s="84"/>
      <c r="Q16" s="87" t="str">
        <f t="shared" ca="1" si="3"/>
        <v>-</v>
      </c>
      <c r="T16" s="77">
        <f t="shared" ca="1" si="4"/>
        <v>45755</v>
      </c>
      <c r="U16" s="86" t="str">
        <f t="shared" ca="1" si="14"/>
        <v>-</v>
      </c>
      <c r="V16" s="140" t="str">
        <f t="shared" ca="1" si="5"/>
        <v>-</v>
      </c>
      <c r="W16" s="140" t="str">
        <f t="shared" ca="1" si="5"/>
        <v>-</v>
      </c>
      <c r="X16" s="86" t="str">
        <f t="shared" ca="1" si="15"/>
        <v>-</v>
      </c>
      <c r="Y16" s="86" t="str">
        <f t="shared" ca="1" si="6"/>
        <v>-</v>
      </c>
      <c r="Z16" s="87" t="str">
        <f t="shared" ca="1" si="7"/>
        <v>-</v>
      </c>
      <c r="AC16" s="116">
        <f t="shared" ca="1" si="16"/>
        <v>45755</v>
      </c>
      <c r="AD16" s="117"/>
      <c r="AE16" s="118"/>
      <c r="AF16" s="119"/>
      <c r="AG16" s="120" t="str">
        <f t="shared" ca="1" si="17"/>
        <v xml:space="preserve">- </v>
      </c>
      <c r="AH16" s="121"/>
      <c r="AI16" s="120" t="str">
        <f t="shared" ca="1" si="18"/>
        <v xml:space="preserve">- </v>
      </c>
      <c r="AJ16" s="102"/>
      <c r="AK16" s="102"/>
      <c r="AL16" s="116">
        <f t="shared" ca="1" si="8"/>
        <v>45755</v>
      </c>
      <c r="AM16" s="117"/>
      <c r="AN16" s="118"/>
      <c r="AO16" s="119"/>
      <c r="AP16" s="120" t="str">
        <f t="shared" ca="1" si="19"/>
        <v xml:space="preserve">- </v>
      </c>
      <c r="AQ16" s="121"/>
      <c r="AR16" s="120" t="str">
        <f t="shared" ca="1" si="20"/>
        <v xml:space="preserve">- </v>
      </c>
      <c r="AU16" s="116">
        <f t="shared" ca="1" si="21"/>
        <v>45755</v>
      </c>
      <c r="AV16" s="117"/>
      <c r="AW16" s="118"/>
      <c r="AX16" s="119"/>
      <c r="AY16" s="120" t="str">
        <f t="shared" ca="1" si="22"/>
        <v xml:space="preserve">- </v>
      </c>
      <c r="AZ16" s="121"/>
      <c r="BA16" s="120" t="str">
        <f t="shared" ca="1" si="23"/>
        <v xml:space="preserve">- </v>
      </c>
      <c r="BB16" s="102"/>
      <c r="BC16" s="102"/>
      <c r="BD16" s="116">
        <f t="shared" ca="1" si="9"/>
        <v>45755</v>
      </c>
      <c r="BE16" s="117"/>
      <c r="BF16" s="118"/>
      <c r="BG16" s="119"/>
      <c r="BH16" s="120" t="str">
        <f t="shared" ca="1" si="24"/>
        <v xml:space="preserve">- </v>
      </c>
      <c r="BI16" s="121"/>
      <c r="BJ16" s="120" t="str">
        <f t="shared" ca="1" si="25"/>
        <v xml:space="preserve">- </v>
      </c>
      <c r="BM16" s="116">
        <f t="shared" ca="1" si="26"/>
        <v>45755</v>
      </c>
      <c r="BN16" s="117"/>
      <c r="BO16" s="118"/>
      <c r="BP16" s="119"/>
      <c r="BQ16" s="120" t="str">
        <f t="shared" ca="1" si="27"/>
        <v xml:space="preserve">- </v>
      </c>
      <c r="BR16" s="121"/>
      <c r="BS16" s="120" t="str">
        <f t="shared" ca="1" si="28"/>
        <v xml:space="preserve">- </v>
      </c>
      <c r="BT16" s="102"/>
      <c r="BU16" s="102"/>
      <c r="BV16" s="116">
        <f t="shared" ca="1" si="10"/>
        <v>45755</v>
      </c>
      <c r="BW16" s="117"/>
      <c r="BX16" s="118"/>
      <c r="BY16" s="119"/>
      <c r="BZ16" s="120" t="str">
        <f t="shared" ca="1" si="29"/>
        <v xml:space="preserve">- </v>
      </c>
      <c r="CA16" s="121"/>
      <c r="CB16" s="120" t="str">
        <f t="shared" ca="1" si="30"/>
        <v xml:space="preserve">- </v>
      </c>
      <c r="CE16" s="116">
        <f t="shared" ca="1" si="31"/>
        <v>45755</v>
      </c>
      <c r="CF16" s="117"/>
      <c r="CG16" s="118"/>
      <c r="CH16" s="119"/>
      <c r="CI16" s="120" t="str">
        <f t="shared" ca="1" si="32"/>
        <v xml:space="preserve">- </v>
      </c>
      <c r="CJ16" s="121"/>
      <c r="CK16" s="120" t="str">
        <f t="shared" ca="1" si="33"/>
        <v xml:space="preserve">- </v>
      </c>
      <c r="CL16" s="102"/>
      <c r="CM16" s="102"/>
      <c r="CN16" s="116">
        <f t="shared" ca="1" si="11"/>
        <v>45755</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45756</v>
      </c>
      <c r="C17" s="59" t="str">
        <f t="shared" ca="1" si="12"/>
        <v>-</v>
      </c>
      <c r="D17" s="60" t="str">
        <f t="shared" ca="1" si="0"/>
        <v>-</v>
      </c>
      <c r="E17" s="61" t="str">
        <f t="shared" ca="1" si="0"/>
        <v>-</v>
      </c>
      <c r="F17" s="62" t="str">
        <f t="shared" ca="1" si="37"/>
        <v>-</v>
      </c>
      <c r="G17" s="62" t="str">
        <f t="shared" ca="1" si="1"/>
        <v>-</v>
      </c>
      <c r="H17" s="63" t="str">
        <f t="shared" ca="1" si="38"/>
        <v>-</v>
      </c>
      <c r="K17" s="78">
        <f t="shared" ca="1" si="2"/>
        <v>45756</v>
      </c>
      <c r="L17" s="88"/>
      <c r="M17" s="89"/>
      <c r="N17" s="89"/>
      <c r="O17" s="90" t="str">
        <f t="shared" ca="1" si="13"/>
        <v>-</v>
      </c>
      <c r="P17" s="88"/>
      <c r="Q17" s="91" t="str">
        <f t="shared" ca="1" si="3"/>
        <v>-</v>
      </c>
      <c r="T17" s="78">
        <f t="shared" ca="1" si="4"/>
        <v>45756</v>
      </c>
      <c r="U17" s="90" t="str">
        <f t="shared" ca="1" si="14"/>
        <v>-</v>
      </c>
      <c r="V17" s="141" t="str">
        <f t="shared" ca="1" si="5"/>
        <v>-</v>
      </c>
      <c r="W17" s="141" t="str">
        <f t="shared" ca="1" si="5"/>
        <v>-</v>
      </c>
      <c r="X17" s="90" t="str">
        <f t="shared" ca="1" si="15"/>
        <v>-</v>
      </c>
      <c r="Y17" s="90" t="str">
        <f t="shared" ca="1" si="6"/>
        <v>-</v>
      </c>
      <c r="Z17" s="91" t="str">
        <f t="shared" ca="1" si="7"/>
        <v>-</v>
      </c>
      <c r="AC17" s="122">
        <f t="shared" ca="1" si="16"/>
        <v>45756</v>
      </c>
      <c r="AD17" s="123"/>
      <c r="AE17" s="124"/>
      <c r="AF17" s="125"/>
      <c r="AG17" s="115" t="str">
        <f t="shared" ca="1" si="17"/>
        <v xml:space="preserve">- </v>
      </c>
      <c r="AH17" s="126"/>
      <c r="AI17" s="115" t="str">
        <f t="shared" ca="1" si="18"/>
        <v xml:space="preserve">- </v>
      </c>
      <c r="AJ17" s="102"/>
      <c r="AK17" s="102"/>
      <c r="AL17" s="122">
        <f t="shared" ca="1" si="8"/>
        <v>45756</v>
      </c>
      <c r="AM17" s="123"/>
      <c r="AN17" s="124"/>
      <c r="AO17" s="125"/>
      <c r="AP17" s="115" t="str">
        <f t="shared" ca="1" si="19"/>
        <v xml:space="preserve">- </v>
      </c>
      <c r="AQ17" s="126"/>
      <c r="AR17" s="115" t="str">
        <f t="shared" ca="1" si="20"/>
        <v xml:space="preserve">- </v>
      </c>
      <c r="AU17" s="122">
        <f t="shared" ca="1" si="21"/>
        <v>45756</v>
      </c>
      <c r="AV17" s="123"/>
      <c r="AW17" s="124"/>
      <c r="AX17" s="125"/>
      <c r="AY17" s="115" t="str">
        <f t="shared" ca="1" si="22"/>
        <v xml:space="preserve">- </v>
      </c>
      <c r="AZ17" s="126"/>
      <c r="BA17" s="115" t="str">
        <f t="shared" ca="1" si="23"/>
        <v xml:space="preserve">- </v>
      </c>
      <c r="BB17" s="102"/>
      <c r="BC17" s="102"/>
      <c r="BD17" s="122">
        <f t="shared" ca="1" si="9"/>
        <v>45756</v>
      </c>
      <c r="BE17" s="123"/>
      <c r="BF17" s="124"/>
      <c r="BG17" s="125"/>
      <c r="BH17" s="115" t="str">
        <f t="shared" ca="1" si="24"/>
        <v xml:space="preserve">- </v>
      </c>
      <c r="BI17" s="126"/>
      <c r="BJ17" s="115" t="str">
        <f t="shared" ca="1" si="25"/>
        <v xml:space="preserve">- </v>
      </c>
      <c r="BM17" s="122">
        <f t="shared" ca="1" si="26"/>
        <v>45756</v>
      </c>
      <c r="BN17" s="123"/>
      <c r="BO17" s="124"/>
      <c r="BP17" s="125"/>
      <c r="BQ17" s="115" t="str">
        <f t="shared" ca="1" si="27"/>
        <v xml:space="preserve">- </v>
      </c>
      <c r="BR17" s="126"/>
      <c r="BS17" s="115" t="str">
        <f t="shared" ca="1" si="28"/>
        <v xml:space="preserve">- </v>
      </c>
      <c r="BT17" s="102"/>
      <c r="BU17" s="102"/>
      <c r="BV17" s="122">
        <f t="shared" ca="1" si="10"/>
        <v>45756</v>
      </c>
      <c r="BW17" s="123"/>
      <c r="BX17" s="124"/>
      <c r="BY17" s="125"/>
      <c r="BZ17" s="115" t="str">
        <f t="shared" ca="1" si="29"/>
        <v xml:space="preserve">- </v>
      </c>
      <c r="CA17" s="126"/>
      <c r="CB17" s="115" t="str">
        <f t="shared" ca="1" si="30"/>
        <v xml:space="preserve">- </v>
      </c>
      <c r="CE17" s="122">
        <f t="shared" ca="1" si="31"/>
        <v>45756</v>
      </c>
      <c r="CF17" s="123"/>
      <c r="CG17" s="124"/>
      <c r="CH17" s="125"/>
      <c r="CI17" s="115" t="str">
        <f t="shared" ca="1" si="32"/>
        <v xml:space="preserve">- </v>
      </c>
      <c r="CJ17" s="126"/>
      <c r="CK17" s="115" t="str">
        <f t="shared" ca="1" si="33"/>
        <v xml:space="preserve">- </v>
      </c>
      <c r="CL17" s="102"/>
      <c r="CM17" s="102"/>
      <c r="CN17" s="122">
        <f t="shared" ca="1" si="11"/>
        <v>45756</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45757</v>
      </c>
      <c r="C18" s="59" t="str">
        <f t="shared" ca="1" si="12"/>
        <v>-</v>
      </c>
      <c r="D18" s="60" t="str">
        <f t="shared" ca="1" si="0"/>
        <v>-</v>
      </c>
      <c r="E18" s="61" t="str">
        <f t="shared" ca="1" si="0"/>
        <v>-</v>
      </c>
      <c r="F18" s="62" t="str">
        <f t="shared" ca="1" si="37"/>
        <v>-</v>
      </c>
      <c r="G18" s="62" t="str">
        <f t="shared" ca="1" si="1"/>
        <v>-</v>
      </c>
      <c r="H18" s="63" t="str">
        <f t="shared" ca="1" si="38"/>
        <v>-</v>
      </c>
      <c r="K18" s="77">
        <f t="shared" ca="1" si="2"/>
        <v>45757</v>
      </c>
      <c r="L18" s="84"/>
      <c r="M18" s="85"/>
      <c r="N18" s="85"/>
      <c r="O18" s="86" t="str">
        <f t="shared" ca="1" si="13"/>
        <v>-</v>
      </c>
      <c r="P18" s="84"/>
      <c r="Q18" s="87" t="str">
        <f t="shared" ca="1" si="3"/>
        <v>-</v>
      </c>
      <c r="T18" s="77">
        <f t="shared" ca="1" si="4"/>
        <v>45757</v>
      </c>
      <c r="U18" s="86" t="str">
        <f t="shared" ca="1" si="14"/>
        <v>-</v>
      </c>
      <c r="V18" s="140" t="str">
        <f t="shared" ca="1" si="5"/>
        <v>-</v>
      </c>
      <c r="W18" s="140" t="str">
        <f t="shared" ca="1" si="5"/>
        <v>-</v>
      </c>
      <c r="X18" s="86" t="str">
        <f t="shared" ca="1" si="15"/>
        <v>-</v>
      </c>
      <c r="Y18" s="86" t="str">
        <f t="shared" ca="1" si="6"/>
        <v>-</v>
      </c>
      <c r="Z18" s="87" t="str">
        <f t="shared" ca="1" si="7"/>
        <v>-</v>
      </c>
      <c r="AC18" s="116">
        <f t="shared" ca="1" si="16"/>
        <v>45757</v>
      </c>
      <c r="AD18" s="117"/>
      <c r="AE18" s="118"/>
      <c r="AF18" s="119"/>
      <c r="AG18" s="120" t="str">
        <f t="shared" ca="1" si="17"/>
        <v xml:space="preserve">- </v>
      </c>
      <c r="AH18" s="121"/>
      <c r="AI18" s="120" t="str">
        <f t="shared" ca="1" si="18"/>
        <v xml:space="preserve">- </v>
      </c>
      <c r="AJ18" s="102"/>
      <c r="AK18" s="102"/>
      <c r="AL18" s="116">
        <f t="shared" ca="1" si="8"/>
        <v>45757</v>
      </c>
      <c r="AM18" s="117"/>
      <c r="AN18" s="118"/>
      <c r="AO18" s="119"/>
      <c r="AP18" s="120" t="str">
        <f t="shared" ca="1" si="19"/>
        <v xml:space="preserve">- </v>
      </c>
      <c r="AQ18" s="121"/>
      <c r="AR18" s="120" t="str">
        <f t="shared" ca="1" si="20"/>
        <v xml:space="preserve">- </v>
      </c>
      <c r="AU18" s="116">
        <f t="shared" ca="1" si="21"/>
        <v>45757</v>
      </c>
      <c r="AV18" s="117"/>
      <c r="AW18" s="118"/>
      <c r="AX18" s="119"/>
      <c r="AY18" s="120" t="str">
        <f t="shared" ca="1" si="22"/>
        <v xml:space="preserve">- </v>
      </c>
      <c r="AZ18" s="121"/>
      <c r="BA18" s="120" t="str">
        <f t="shared" ca="1" si="23"/>
        <v xml:space="preserve">- </v>
      </c>
      <c r="BB18" s="102"/>
      <c r="BC18" s="102"/>
      <c r="BD18" s="116">
        <f t="shared" ca="1" si="9"/>
        <v>45757</v>
      </c>
      <c r="BE18" s="117"/>
      <c r="BF18" s="118"/>
      <c r="BG18" s="119"/>
      <c r="BH18" s="120" t="str">
        <f t="shared" ca="1" si="24"/>
        <v xml:space="preserve">- </v>
      </c>
      <c r="BI18" s="121"/>
      <c r="BJ18" s="120" t="str">
        <f t="shared" ca="1" si="25"/>
        <v xml:space="preserve">- </v>
      </c>
      <c r="BM18" s="116">
        <f t="shared" ca="1" si="26"/>
        <v>45757</v>
      </c>
      <c r="BN18" s="117"/>
      <c r="BO18" s="118"/>
      <c r="BP18" s="119"/>
      <c r="BQ18" s="120" t="str">
        <f t="shared" ca="1" si="27"/>
        <v xml:space="preserve">- </v>
      </c>
      <c r="BR18" s="121"/>
      <c r="BS18" s="120" t="str">
        <f t="shared" ca="1" si="28"/>
        <v xml:space="preserve">- </v>
      </c>
      <c r="BT18" s="102"/>
      <c r="BU18" s="102"/>
      <c r="BV18" s="116">
        <f t="shared" ca="1" si="10"/>
        <v>45757</v>
      </c>
      <c r="BW18" s="117"/>
      <c r="BX18" s="118"/>
      <c r="BY18" s="119"/>
      <c r="BZ18" s="120" t="str">
        <f t="shared" ca="1" si="29"/>
        <v xml:space="preserve">- </v>
      </c>
      <c r="CA18" s="121"/>
      <c r="CB18" s="120" t="str">
        <f t="shared" ca="1" si="30"/>
        <v xml:space="preserve">- </v>
      </c>
      <c r="CE18" s="116">
        <f t="shared" ca="1" si="31"/>
        <v>45757</v>
      </c>
      <c r="CF18" s="117"/>
      <c r="CG18" s="118"/>
      <c r="CH18" s="119"/>
      <c r="CI18" s="120" t="str">
        <f t="shared" ca="1" si="32"/>
        <v xml:space="preserve">- </v>
      </c>
      <c r="CJ18" s="121"/>
      <c r="CK18" s="120" t="str">
        <f t="shared" ca="1" si="33"/>
        <v xml:space="preserve">- </v>
      </c>
      <c r="CL18" s="102"/>
      <c r="CM18" s="102"/>
      <c r="CN18" s="116">
        <f t="shared" ca="1" si="11"/>
        <v>45757</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45758</v>
      </c>
      <c r="C19" s="59" t="str">
        <f t="shared" ca="1" si="12"/>
        <v>-</v>
      </c>
      <c r="D19" s="60" t="str">
        <f t="shared" ca="1" si="0"/>
        <v>-</v>
      </c>
      <c r="E19" s="61" t="str">
        <f t="shared" ca="1" si="0"/>
        <v>-</v>
      </c>
      <c r="F19" s="62" t="str">
        <f t="shared" ca="1" si="37"/>
        <v>-</v>
      </c>
      <c r="G19" s="62" t="str">
        <f t="shared" ca="1" si="1"/>
        <v>-</v>
      </c>
      <c r="H19" s="63" t="str">
        <f t="shared" ca="1" si="38"/>
        <v>-</v>
      </c>
      <c r="K19" s="78">
        <f t="shared" ca="1" si="2"/>
        <v>45758</v>
      </c>
      <c r="L19" s="88"/>
      <c r="M19" s="89"/>
      <c r="N19" s="89"/>
      <c r="O19" s="90" t="str">
        <f t="shared" ca="1" si="13"/>
        <v>-</v>
      </c>
      <c r="P19" s="88"/>
      <c r="Q19" s="91" t="str">
        <f t="shared" ca="1" si="3"/>
        <v>-</v>
      </c>
      <c r="T19" s="78">
        <f t="shared" ca="1" si="4"/>
        <v>45758</v>
      </c>
      <c r="U19" s="90" t="str">
        <f t="shared" ca="1" si="14"/>
        <v>-</v>
      </c>
      <c r="V19" s="141" t="str">
        <f t="shared" ca="1" si="5"/>
        <v>-</v>
      </c>
      <c r="W19" s="141" t="str">
        <f t="shared" ca="1" si="5"/>
        <v>-</v>
      </c>
      <c r="X19" s="90" t="str">
        <f t="shared" ca="1" si="15"/>
        <v>-</v>
      </c>
      <c r="Y19" s="90" t="str">
        <f t="shared" ca="1" si="6"/>
        <v>-</v>
      </c>
      <c r="Z19" s="91" t="str">
        <f t="shared" ca="1" si="7"/>
        <v>-</v>
      </c>
      <c r="AC19" s="122">
        <f t="shared" ca="1" si="16"/>
        <v>45758</v>
      </c>
      <c r="AD19" s="123"/>
      <c r="AE19" s="124"/>
      <c r="AF19" s="125"/>
      <c r="AG19" s="115" t="str">
        <f t="shared" ca="1" si="17"/>
        <v xml:space="preserve">- </v>
      </c>
      <c r="AH19" s="126"/>
      <c r="AI19" s="115" t="str">
        <f t="shared" ca="1" si="18"/>
        <v xml:space="preserve">- </v>
      </c>
      <c r="AJ19" s="102"/>
      <c r="AK19" s="102"/>
      <c r="AL19" s="122">
        <f t="shared" ca="1" si="8"/>
        <v>45758</v>
      </c>
      <c r="AM19" s="123"/>
      <c r="AN19" s="124"/>
      <c r="AO19" s="125"/>
      <c r="AP19" s="115" t="str">
        <f t="shared" ca="1" si="19"/>
        <v xml:space="preserve">- </v>
      </c>
      <c r="AQ19" s="126"/>
      <c r="AR19" s="115" t="str">
        <f t="shared" ca="1" si="20"/>
        <v xml:space="preserve">- </v>
      </c>
      <c r="AU19" s="122">
        <f t="shared" ca="1" si="21"/>
        <v>45758</v>
      </c>
      <c r="AV19" s="123"/>
      <c r="AW19" s="124"/>
      <c r="AX19" s="125"/>
      <c r="AY19" s="115" t="str">
        <f t="shared" ca="1" si="22"/>
        <v xml:space="preserve">- </v>
      </c>
      <c r="AZ19" s="126"/>
      <c r="BA19" s="115" t="str">
        <f t="shared" ca="1" si="23"/>
        <v xml:space="preserve">- </v>
      </c>
      <c r="BB19" s="102"/>
      <c r="BC19" s="102"/>
      <c r="BD19" s="122">
        <f t="shared" ca="1" si="9"/>
        <v>45758</v>
      </c>
      <c r="BE19" s="123"/>
      <c r="BF19" s="124"/>
      <c r="BG19" s="125"/>
      <c r="BH19" s="115" t="str">
        <f t="shared" ca="1" si="24"/>
        <v xml:space="preserve">- </v>
      </c>
      <c r="BI19" s="126"/>
      <c r="BJ19" s="115" t="str">
        <f t="shared" ca="1" si="25"/>
        <v xml:space="preserve">- </v>
      </c>
      <c r="BM19" s="122">
        <f t="shared" ca="1" si="26"/>
        <v>45758</v>
      </c>
      <c r="BN19" s="123"/>
      <c r="BO19" s="124"/>
      <c r="BP19" s="125"/>
      <c r="BQ19" s="115" t="str">
        <f t="shared" ca="1" si="27"/>
        <v xml:space="preserve">- </v>
      </c>
      <c r="BR19" s="126"/>
      <c r="BS19" s="115" t="str">
        <f t="shared" ca="1" si="28"/>
        <v xml:space="preserve">- </v>
      </c>
      <c r="BT19" s="102"/>
      <c r="BU19" s="102"/>
      <c r="BV19" s="122">
        <f t="shared" ca="1" si="10"/>
        <v>45758</v>
      </c>
      <c r="BW19" s="123"/>
      <c r="BX19" s="124"/>
      <c r="BY19" s="125"/>
      <c r="BZ19" s="115" t="str">
        <f t="shared" ca="1" si="29"/>
        <v xml:space="preserve">- </v>
      </c>
      <c r="CA19" s="126"/>
      <c r="CB19" s="115" t="str">
        <f t="shared" ca="1" si="30"/>
        <v xml:space="preserve">- </v>
      </c>
      <c r="CE19" s="122">
        <f t="shared" ca="1" si="31"/>
        <v>45758</v>
      </c>
      <c r="CF19" s="123"/>
      <c r="CG19" s="124"/>
      <c r="CH19" s="125"/>
      <c r="CI19" s="115" t="str">
        <f t="shared" ca="1" si="32"/>
        <v xml:space="preserve">- </v>
      </c>
      <c r="CJ19" s="126"/>
      <c r="CK19" s="115" t="str">
        <f t="shared" ca="1" si="33"/>
        <v xml:space="preserve">- </v>
      </c>
      <c r="CL19" s="102"/>
      <c r="CM19" s="102"/>
      <c r="CN19" s="122">
        <f t="shared" ca="1" si="11"/>
        <v>45758</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45759</v>
      </c>
      <c r="C20" s="59" t="str">
        <f t="shared" ca="1" si="12"/>
        <v>-</v>
      </c>
      <c r="D20" s="60" t="str">
        <f t="shared" ca="1" si="0"/>
        <v>-</v>
      </c>
      <c r="E20" s="61" t="str">
        <f t="shared" ca="1" si="0"/>
        <v>-</v>
      </c>
      <c r="F20" s="62" t="str">
        <f t="shared" ca="1" si="37"/>
        <v>-</v>
      </c>
      <c r="G20" s="62" t="str">
        <f t="shared" ca="1" si="1"/>
        <v>-</v>
      </c>
      <c r="H20" s="63" t="str">
        <f t="shared" ca="1" si="38"/>
        <v>-</v>
      </c>
      <c r="K20" s="77">
        <f t="shared" ca="1" si="2"/>
        <v>45759</v>
      </c>
      <c r="L20" s="84"/>
      <c r="M20" s="85"/>
      <c r="N20" s="85"/>
      <c r="O20" s="86" t="str">
        <f t="shared" ca="1" si="13"/>
        <v>-</v>
      </c>
      <c r="P20" s="84"/>
      <c r="Q20" s="87" t="str">
        <f t="shared" ca="1" si="3"/>
        <v>-</v>
      </c>
      <c r="T20" s="77">
        <f t="shared" ca="1" si="4"/>
        <v>45759</v>
      </c>
      <c r="U20" s="86" t="str">
        <f t="shared" ca="1" si="14"/>
        <v>-</v>
      </c>
      <c r="V20" s="140" t="str">
        <f t="shared" ca="1" si="5"/>
        <v>-</v>
      </c>
      <c r="W20" s="140" t="str">
        <f t="shared" ca="1" si="5"/>
        <v>-</v>
      </c>
      <c r="X20" s="86" t="str">
        <f t="shared" ca="1" si="15"/>
        <v>-</v>
      </c>
      <c r="Y20" s="86" t="str">
        <f t="shared" ca="1" si="6"/>
        <v>-</v>
      </c>
      <c r="Z20" s="87" t="str">
        <f t="shared" ca="1" si="7"/>
        <v>-</v>
      </c>
      <c r="AC20" s="116">
        <f t="shared" ca="1" si="16"/>
        <v>45759</v>
      </c>
      <c r="AD20" s="117"/>
      <c r="AE20" s="118"/>
      <c r="AF20" s="119"/>
      <c r="AG20" s="120" t="str">
        <f t="shared" ca="1" si="17"/>
        <v xml:space="preserve">- </v>
      </c>
      <c r="AH20" s="121"/>
      <c r="AI20" s="120" t="str">
        <f t="shared" ca="1" si="18"/>
        <v xml:space="preserve">- </v>
      </c>
      <c r="AJ20" s="102"/>
      <c r="AK20" s="102"/>
      <c r="AL20" s="116">
        <f t="shared" ca="1" si="8"/>
        <v>45759</v>
      </c>
      <c r="AM20" s="117"/>
      <c r="AN20" s="118"/>
      <c r="AO20" s="119"/>
      <c r="AP20" s="120" t="str">
        <f t="shared" ca="1" si="19"/>
        <v xml:space="preserve">- </v>
      </c>
      <c r="AQ20" s="121"/>
      <c r="AR20" s="120" t="str">
        <f t="shared" ca="1" si="20"/>
        <v xml:space="preserve">- </v>
      </c>
      <c r="AU20" s="116">
        <f t="shared" ca="1" si="21"/>
        <v>45759</v>
      </c>
      <c r="AV20" s="117"/>
      <c r="AW20" s="118"/>
      <c r="AX20" s="119"/>
      <c r="AY20" s="120" t="str">
        <f t="shared" ca="1" si="22"/>
        <v xml:space="preserve">- </v>
      </c>
      <c r="AZ20" s="121"/>
      <c r="BA20" s="120" t="str">
        <f t="shared" ca="1" si="23"/>
        <v xml:space="preserve">- </v>
      </c>
      <c r="BB20" s="102"/>
      <c r="BC20" s="102"/>
      <c r="BD20" s="116">
        <f t="shared" ca="1" si="9"/>
        <v>45759</v>
      </c>
      <c r="BE20" s="117"/>
      <c r="BF20" s="118"/>
      <c r="BG20" s="119"/>
      <c r="BH20" s="120" t="str">
        <f t="shared" ca="1" si="24"/>
        <v xml:space="preserve">- </v>
      </c>
      <c r="BI20" s="121"/>
      <c r="BJ20" s="120" t="str">
        <f t="shared" ca="1" si="25"/>
        <v xml:space="preserve">- </v>
      </c>
      <c r="BM20" s="116">
        <f t="shared" ca="1" si="26"/>
        <v>45759</v>
      </c>
      <c r="BN20" s="117"/>
      <c r="BO20" s="118"/>
      <c r="BP20" s="119"/>
      <c r="BQ20" s="120" t="str">
        <f t="shared" ca="1" si="27"/>
        <v xml:space="preserve">- </v>
      </c>
      <c r="BR20" s="121"/>
      <c r="BS20" s="120" t="str">
        <f t="shared" ca="1" si="28"/>
        <v xml:space="preserve">- </v>
      </c>
      <c r="BT20" s="102"/>
      <c r="BU20" s="102"/>
      <c r="BV20" s="116">
        <f t="shared" ca="1" si="10"/>
        <v>45759</v>
      </c>
      <c r="BW20" s="117"/>
      <c r="BX20" s="118"/>
      <c r="BY20" s="119"/>
      <c r="BZ20" s="120" t="str">
        <f t="shared" ca="1" si="29"/>
        <v xml:space="preserve">- </v>
      </c>
      <c r="CA20" s="121"/>
      <c r="CB20" s="120" t="str">
        <f t="shared" ca="1" si="30"/>
        <v xml:space="preserve">- </v>
      </c>
      <c r="CE20" s="116">
        <f t="shared" ca="1" si="31"/>
        <v>45759</v>
      </c>
      <c r="CF20" s="117"/>
      <c r="CG20" s="118"/>
      <c r="CH20" s="119"/>
      <c r="CI20" s="120" t="str">
        <f t="shared" ca="1" si="32"/>
        <v xml:space="preserve">- </v>
      </c>
      <c r="CJ20" s="121"/>
      <c r="CK20" s="120" t="str">
        <f t="shared" ca="1" si="33"/>
        <v xml:space="preserve">- </v>
      </c>
      <c r="CL20" s="102"/>
      <c r="CM20" s="102"/>
      <c r="CN20" s="116">
        <f t="shared" ca="1" si="11"/>
        <v>45759</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45760</v>
      </c>
      <c r="C21" s="59" t="str">
        <f t="shared" ca="1" si="12"/>
        <v>-</v>
      </c>
      <c r="D21" s="60" t="str">
        <f t="shared" ca="1" si="0"/>
        <v>-</v>
      </c>
      <c r="E21" s="61" t="str">
        <f t="shared" ca="1" si="0"/>
        <v>-</v>
      </c>
      <c r="F21" s="62" t="str">
        <f t="shared" ca="1" si="37"/>
        <v>-</v>
      </c>
      <c r="G21" s="62" t="str">
        <f t="shared" ca="1" si="1"/>
        <v>-</v>
      </c>
      <c r="H21" s="63" t="str">
        <f t="shared" ca="1" si="38"/>
        <v>-</v>
      </c>
      <c r="K21" s="78">
        <f t="shared" ca="1" si="2"/>
        <v>45760</v>
      </c>
      <c r="L21" s="88"/>
      <c r="M21" s="89"/>
      <c r="N21" s="89"/>
      <c r="O21" s="90" t="str">
        <f t="shared" ca="1" si="13"/>
        <v>-</v>
      </c>
      <c r="P21" s="88"/>
      <c r="Q21" s="91" t="str">
        <f t="shared" ca="1" si="3"/>
        <v>-</v>
      </c>
      <c r="T21" s="78">
        <f t="shared" ca="1" si="4"/>
        <v>45760</v>
      </c>
      <c r="U21" s="90" t="str">
        <f t="shared" ca="1" si="14"/>
        <v>-</v>
      </c>
      <c r="V21" s="141" t="str">
        <f t="shared" ca="1" si="5"/>
        <v>-</v>
      </c>
      <c r="W21" s="141" t="str">
        <f t="shared" ca="1" si="5"/>
        <v>-</v>
      </c>
      <c r="X21" s="90" t="str">
        <f t="shared" ca="1" si="15"/>
        <v>-</v>
      </c>
      <c r="Y21" s="90" t="str">
        <f t="shared" ca="1" si="6"/>
        <v>-</v>
      </c>
      <c r="Z21" s="91" t="str">
        <f t="shared" ca="1" si="7"/>
        <v>-</v>
      </c>
      <c r="AC21" s="122">
        <f t="shared" ca="1" si="16"/>
        <v>45760</v>
      </c>
      <c r="AD21" s="123"/>
      <c r="AE21" s="124"/>
      <c r="AF21" s="125"/>
      <c r="AG21" s="115" t="str">
        <f t="shared" ca="1" si="17"/>
        <v xml:space="preserve">- </v>
      </c>
      <c r="AH21" s="126"/>
      <c r="AI21" s="115" t="str">
        <f t="shared" ca="1" si="18"/>
        <v xml:space="preserve">- </v>
      </c>
      <c r="AJ21" s="102"/>
      <c r="AK21" s="102"/>
      <c r="AL21" s="122">
        <f t="shared" ca="1" si="8"/>
        <v>45760</v>
      </c>
      <c r="AM21" s="123"/>
      <c r="AN21" s="124"/>
      <c r="AO21" s="125"/>
      <c r="AP21" s="115" t="str">
        <f t="shared" ca="1" si="19"/>
        <v xml:space="preserve">- </v>
      </c>
      <c r="AQ21" s="126"/>
      <c r="AR21" s="115" t="str">
        <f t="shared" ca="1" si="20"/>
        <v xml:space="preserve">- </v>
      </c>
      <c r="AU21" s="122">
        <f t="shared" ca="1" si="21"/>
        <v>45760</v>
      </c>
      <c r="AV21" s="123"/>
      <c r="AW21" s="124"/>
      <c r="AX21" s="125"/>
      <c r="AY21" s="115" t="str">
        <f t="shared" ca="1" si="22"/>
        <v xml:space="preserve">- </v>
      </c>
      <c r="AZ21" s="126"/>
      <c r="BA21" s="115" t="str">
        <f t="shared" ca="1" si="23"/>
        <v xml:space="preserve">- </v>
      </c>
      <c r="BB21" s="102"/>
      <c r="BC21" s="102"/>
      <c r="BD21" s="122">
        <f t="shared" ca="1" si="9"/>
        <v>45760</v>
      </c>
      <c r="BE21" s="123"/>
      <c r="BF21" s="124"/>
      <c r="BG21" s="125"/>
      <c r="BH21" s="115" t="str">
        <f t="shared" ca="1" si="24"/>
        <v xml:space="preserve">- </v>
      </c>
      <c r="BI21" s="126"/>
      <c r="BJ21" s="115" t="str">
        <f t="shared" ca="1" si="25"/>
        <v xml:space="preserve">- </v>
      </c>
      <c r="BM21" s="122">
        <f t="shared" ca="1" si="26"/>
        <v>45760</v>
      </c>
      <c r="BN21" s="123"/>
      <c r="BO21" s="124"/>
      <c r="BP21" s="125"/>
      <c r="BQ21" s="115" t="str">
        <f t="shared" ca="1" si="27"/>
        <v xml:space="preserve">- </v>
      </c>
      <c r="BR21" s="126"/>
      <c r="BS21" s="115" t="str">
        <f t="shared" ca="1" si="28"/>
        <v xml:space="preserve">- </v>
      </c>
      <c r="BT21" s="102"/>
      <c r="BU21" s="102"/>
      <c r="BV21" s="122">
        <f t="shared" ca="1" si="10"/>
        <v>45760</v>
      </c>
      <c r="BW21" s="123"/>
      <c r="BX21" s="124"/>
      <c r="BY21" s="125"/>
      <c r="BZ21" s="115" t="str">
        <f t="shared" ca="1" si="29"/>
        <v xml:space="preserve">- </v>
      </c>
      <c r="CA21" s="126"/>
      <c r="CB21" s="115" t="str">
        <f t="shared" ca="1" si="30"/>
        <v xml:space="preserve">- </v>
      </c>
      <c r="CE21" s="122">
        <f t="shared" ca="1" si="31"/>
        <v>45760</v>
      </c>
      <c r="CF21" s="123"/>
      <c r="CG21" s="124"/>
      <c r="CH21" s="125"/>
      <c r="CI21" s="115" t="str">
        <f t="shared" ca="1" si="32"/>
        <v xml:space="preserve">- </v>
      </c>
      <c r="CJ21" s="126"/>
      <c r="CK21" s="115" t="str">
        <f t="shared" ca="1" si="33"/>
        <v xml:space="preserve">- </v>
      </c>
      <c r="CL21" s="102"/>
      <c r="CM21" s="102"/>
      <c r="CN21" s="122">
        <f t="shared" ca="1" si="11"/>
        <v>45760</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45761</v>
      </c>
      <c r="C22" s="59" t="str">
        <f t="shared" ca="1" si="12"/>
        <v>-</v>
      </c>
      <c r="D22" s="60" t="str">
        <f t="shared" ca="1" si="0"/>
        <v>-</v>
      </c>
      <c r="E22" s="61" t="str">
        <f t="shared" ca="1" si="0"/>
        <v>-</v>
      </c>
      <c r="F22" s="62" t="str">
        <f t="shared" ca="1" si="37"/>
        <v>-</v>
      </c>
      <c r="G22" s="62" t="str">
        <f t="shared" ca="1" si="1"/>
        <v>-</v>
      </c>
      <c r="H22" s="63" t="str">
        <f t="shared" ca="1" si="38"/>
        <v>-</v>
      </c>
      <c r="K22" s="77">
        <f t="shared" ca="1" si="2"/>
        <v>45761</v>
      </c>
      <c r="L22" s="84"/>
      <c r="M22" s="85"/>
      <c r="N22" s="85"/>
      <c r="O22" s="86" t="str">
        <f t="shared" ca="1" si="13"/>
        <v>-</v>
      </c>
      <c r="P22" s="84"/>
      <c r="Q22" s="87" t="str">
        <f t="shared" ca="1" si="3"/>
        <v>-</v>
      </c>
      <c r="T22" s="77">
        <f t="shared" ca="1" si="4"/>
        <v>45761</v>
      </c>
      <c r="U22" s="86" t="str">
        <f t="shared" ca="1" si="14"/>
        <v>-</v>
      </c>
      <c r="V22" s="140" t="str">
        <f t="shared" ca="1" si="5"/>
        <v>-</v>
      </c>
      <c r="W22" s="140" t="str">
        <f t="shared" ca="1" si="5"/>
        <v>-</v>
      </c>
      <c r="X22" s="86" t="str">
        <f t="shared" ca="1" si="15"/>
        <v>-</v>
      </c>
      <c r="Y22" s="86" t="str">
        <f t="shared" ca="1" si="6"/>
        <v>-</v>
      </c>
      <c r="Z22" s="87" t="str">
        <f t="shared" ca="1" si="7"/>
        <v>-</v>
      </c>
      <c r="AC22" s="116">
        <f t="shared" ca="1" si="16"/>
        <v>45761</v>
      </c>
      <c r="AD22" s="117"/>
      <c r="AE22" s="118"/>
      <c r="AF22" s="119"/>
      <c r="AG22" s="120" t="str">
        <f t="shared" ca="1" si="17"/>
        <v xml:space="preserve">- </v>
      </c>
      <c r="AH22" s="121"/>
      <c r="AI22" s="120" t="str">
        <f t="shared" ca="1" si="18"/>
        <v xml:space="preserve">- </v>
      </c>
      <c r="AJ22" s="102"/>
      <c r="AK22" s="102"/>
      <c r="AL22" s="116">
        <f t="shared" ca="1" si="8"/>
        <v>45761</v>
      </c>
      <c r="AM22" s="117"/>
      <c r="AN22" s="118"/>
      <c r="AO22" s="119"/>
      <c r="AP22" s="120" t="str">
        <f t="shared" ca="1" si="19"/>
        <v xml:space="preserve">- </v>
      </c>
      <c r="AQ22" s="121"/>
      <c r="AR22" s="120" t="str">
        <f t="shared" ca="1" si="20"/>
        <v xml:space="preserve">- </v>
      </c>
      <c r="AU22" s="116">
        <f t="shared" ca="1" si="21"/>
        <v>45761</v>
      </c>
      <c r="AV22" s="117"/>
      <c r="AW22" s="118"/>
      <c r="AX22" s="119"/>
      <c r="AY22" s="120" t="str">
        <f t="shared" ca="1" si="22"/>
        <v xml:space="preserve">- </v>
      </c>
      <c r="AZ22" s="121"/>
      <c r="BA22" s="120" t="str">
        <f t="shared" ca="1" si="23"/>
        <v xml:space="preserve">- </v>
      </c>
      <c r="BB22" s="102"/>
      <c r="BC22" s="102"/>
      <c r="BD22" s="116">
        <f t="shared" ca="1" si="9"/>
        <v>45761</v>
      </c>
      <c r="BE22" s="117"/>
      <c r="BF22" s="118"/>
      <c r="BG22" s="119"/>
      <c r="BH22" s="120" t="str">
        <f t="shared" ca="1" si="24"/>
        <v xml:space="preserve">- </v>
      </c>
      <c r="BI22" s="121"/>
      <c r="BJ22" s="120" t="str">
        <f t="shared" ca="1" si="25"/>
        <v xml:space="preserve">- </v>
      </c>
      <c r="BM22" s="116">
        <f t="shared" ca="1" si="26"/>
        <v>45761</v>
      </c>
      <c r="BN22" s="117"/>
      <c r="BO22" s="118"/>
      <c r="BP22" s="119"/>
      <c r="BQ22" s="120" t="str">
        <f t="shared" ca="1" si="27"/>
        <v xml:space="preserve">- </v>
      </c>
      <c r="BR22" s="121"/>
      <c r="BS22" s="120" t="str">
        <f t="shared" ca="1" si="28"/>
        <v xml:space="preserve">- </v>
      </c>
      <c r="BT22" s="102"/>
      <c r="BU22" s="102"/>
      <c r="BV22" s="116">
        <f t="shared" ca="1" si="10"/>
        <v>45761</v>
      </c>
      <c r="BW22" s="117"/>
      <c r="BX22" s="118"/>
      <c r="BY22" s="119"/>
      <c r="BZ22" s="120" t="str">
        <f t="shared" ca="1" si="29"/>
        <v xml:space="preserve">- </v>
      </c>
      <c r="CA22" s="121"/>
      <c r="CB22" s="120" t="str">
        <f t="shared" ca="1" si="30"/>
        <v xml:space="preserve">- </v>
      </c>
      <c r="CE22" s="116">
        <f t="shared" ca="1" si="31"/>
        <v>45761</v>
      </c>
      <c r="CF22" s="117"/>
      <c r="CG22" s="118"/>
      <c r="CH22" s="119"/>
      <c r="CI22" s="120" t="str">
        <f t="shared" ca="1" si="32"/>
        <v xml:space="preserve">- </v>
      </c>
      <c r="CJ22" s="121"/>
      <c r="CK22" s="120" t="str">
        <f t="shared" ca="1" si="33"/>
        <v xml:space="preserve">- </v>
      </c>
      <c r="CL22" s="102"/>
      <c r="CM22" s="102"/>
      <c r="CN22" s="116">
        <f t="shared" ca="1" si="11"/>
        <v>45761</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45762</v>
      </c>
      <c r="C23" s="59" t="str">
        <f t="shared" ca="1" si="12"/>
        <v>-</v>
      </c>
      <c r="D23" s="60" t="str">
        <f t="shared" ca="1" si="0"/>
        <v>-</v>
      </c>
      <c r="E23" s="61" t="str">
        <f t="shared" ca="1" si="0"/>
        <v>-</v>
      </c>
      <c r="F23" s="62" t="str">
        <f t="shared" ca="1" si="37"/>
        <v>-</v>
      </c>
      <c r="G23" s="62" t="str">
        <f t="shared" ca="1" si="1"/>
        <v>-</v>
      </c>
      <c r="H23" s="63" t="str">
        <f t="shared" ca="1" si="38"/>
        <v>-</v>
      </c>
      <c r="K23" s="78">
        <f t="shared" ca="1" si="2"/>
        <v>45762</v>
      </c>
      <c r="L23" s="88"/>
      <c r="M23" s="89"/>
      <c r="N23" s="89"/>
      <c r="O23" s="90" t="str">
        <f t="shared" ca="1" si="13"/>
        <v>-</v>
      </c>
      <c r="P23" s="88"/>
      <c r="Q23" s="91" t="str">
        <f t="shared" ca="1" si="3"/>
        <v>-</v>
      </c>
      <c r="T23" s="78">
        <f t="shared" ca="1" si="4"/>
        <v>45762</v>
      </c>
      <c r="U23" s="90" t="str">
        <f t="shared" ca="1" si="14"/>
        <v>-</v>
      </c>
      <c r="V23" s="141" t="str">
        <f t="shared" ca="1" si="5"/>
        <v>-</v>
      </c>
      <c r="W23" s="141" t="str">
        <f t="shared" ca="1" si="5"/>
        <v>-</v>
      </c>
      <c r="X23" s="90" t="str">
        <f t="shared" ca="1" si="15"/>
        <v>-</v>
      </c>
      <c r="Y23" s="90" t="str">
        <f t="shared" ca="1" si="6"/>
        <v>-</v>
      </c>
      <c r="Z23" s="91" t="str">
        <f t="shared" ca="1" si="7"/>
        <v>-</v>
      </c>
      <c r="AC23" s="122">
        <f t="shared" ca="1" si="16"/>
        <v>45762</v>
      </c>
      <c r="AD23" s="123"/>
      <c r="AE23" s="124"/>
      <c r="AF23" s="125"/>
      <c r="AG23" s="115" t="str">
        <f t="shared" ca="1" si="17"/>
        <v xml:space="preserve">- </v>
      </c>
      <c r="AH23" s="126"/>
      <c r="AI23" s="115" t="str">
        <f t="shared" ca="1" si="18"/>
        <v xml:space="preserve">- </v>
      </c>
      <c r="AJ23" s="102"/>
      <c r="AK23" s="102"/>
      <c r="AL23" s="122">
        <f t="shared" ca="1" si="8"/>
        <v>45762</v>
      </c>
      <c r="AM23" s="123"/>
      <c r="AN23" s="124"/>
      <c r="AO23" s="125"/>
      <c r="AP23" s="115" t="str">
        <f t="shared" ca="1" si="19"/>
        <v xml:space="preserve">- </v>
      </c>
      <c r="AQ23" s="126"/>
      <c r="AR23" s="115" t="str">
        <f t="shared" ca="1" si="20"/>
        <v xml:space="preserve">- </v>
      </c>
      <c r="AU23" s="122">
        <f t="shared" ca="1" si="21"/>
        <v>45762</v>
      </c>
      <c r="AV23" s="123"/>
      <c r="AW23" s="124"/>
      <c r="AX23" s="125"/>
      <c r="AY23" s="115" t="str">
        <f t="shared" ca="1" si="22"/>
        <v xml:space="preserve">- </v>
      </c>
      <c r="AZ23" s="126"/>
      <c r="BA23" s="115" t="str">
        <f t="shared" ca="1" si="23"/>
        <v xml:space="preserve">- </v>
      </c>
      <c r="BB23" s="102"/>
      <c r="BC23" s="102"/>
      <c r="BD23" s="122">
        <f t="shared" ca="1" si="9"/>
        <v>45762</v>
      </c>
      <c r="BE23" s="123"/>
      <c r="BF23" s="124"/>
      <c r="BG23" s="125"/>
      <c r="BH23" s="115" t="str">
        <f t="shared" ca="1" si="24"/>
        <v xml:space="preserve">- </v>
      </c>
      <c r="BI23" s="126"/>
      <c r="BJ23" s="115" t="str">
        <f t="shared" ca="1" si="25"/>
        <v xml:space="preserve">- </v>
      </c>
      <c r="BM23" s="122">
        <f t="shared" ca="1" si="26"/>
        <v>45762</v>
      </c>
      <c r="BN23" s="123"/>
      <c r="BO23" s="124"/>
      <c r="BP23" s="125"/>
      <c r="BQ23" s="115" t="str">
        <f t="shared" ca="1" si="27"/>
        <v xml:space="preserve">- </v>
      </c>
      <c r="BR23" s="126"/>
      <c r="BS23" s="115" t="str">
        <f t="shared" ca="1" si="28"/>
        <v xml:space="preserve">- </v>
      </c>
      <c r="BT23" s="102"/>
      <c r="BU23" s="102"/>
      <c r="BV23" s="122">
        <f t="shared" ca="1" si="10"/>
        <v>45762</v>
      </c>
      <c r="BW23" s="123"/>
      <c r="BX23" s="124"/>
      <c r="BY23" s="125"/>
      <c r="BZ23" s="115" t="str">
        <f t="shared" ca="1" si="29"/>
        <v xml:space="preserve">- </v>
      </c>
      <c r="CA23" s="126"/>
      <c r="CB23" s="115" t="str">
        <f t="shared" ca="1" si="30"/>
        <v xml:space="preserve">- </v>
      </c>
      <c r="CE23" s="122">
        <f t="shared" ca="1" si="31"/>
        <v>45762</v>
      </c>
      <c r="CF23" s="123"/>
      <c r="CG23" s="124"/>
      <c r="CH23" s="125"/>
      <c r="CI23" s="115" t="str">
        <f t="shared" ca="1" si="32"/>
        <v xml:space="preserve">- </v>
      </c>
      <c r="CJ23" s="126"/>
      <c r="CK23" s="115" t="str">
        <f t="shared" ca="1" si="33"/>
        <v xml:space="preserve">- </v>
      </c>
      <c r="CL23" s="102"/>
      <c r="CM23" s="102"/>
      <c r="CN23" s="122">
        <f t="shared" ca="1" si="11"/>
        <v>45762</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45763</v>
      </c>
      <c r="C24" s="59" t="str">
        <f t="shared" ca="1" si="12"/>
        <v>-</v>
      </c>
      <c r="D24" s="60" t="str">
        <f t="shared" ca="1" si="0"/>
        <v>-</v>
      </c>
      <c r="E24" s="61" t="str">
        <f t="shared" ca="1" si="0"/>
        <v>-</v>
      </c>
      <c r="F24" s="62" t="str">
        <f t="shared" ca="1" si="37"/>
        <v>-</v>
      </c>
      <c r="G24" s="62" t="str">
        <f t="shared" ca="1" si="1"/>
        <v>-</v>
      </c>
      <c r="H24" s="63" t="str">
        <f t="shared" ca="1" si="38"/>
        <v>-</v>
      </c>
      <c r="K24" s="77">
        <f t="shared" ca="1" si="2"/>
        <v>45763</v>
      </c>
      <c r="L24" s="84"/>
      <c r="M24" s="85"/>
      <c r="N24" s="85"/>
      <c r="O24" s="86" t="str">
        <f t="shared" ca="1" si="13"/>
        <v>-</v>
      </c>
      <c r="P24" s="84"/>
      <c r="Q24" s="87" t="str">
        <f t="shared" ca="1" si="3"/>
        <v>-</v>
      </c>
      <c r="T24" s="77">
        <f t="shared" ca="1" si="4"/>
        <v>45763</v>
      </c>
      <c r="U24" s="86" t="str">
        <f t="shared" ca="1" si="14"/>
        <v>-</v>
      </c>
      <c r="V24" s="140" t="str">
        <f t="shared" ca="1" si="5"/>
        <v>-</v>
      </c>
      <c r="W24" s="140" t="str">
        <f t="shared" ca="1" si="5"/>
        <v>-</v>
      </c>
      <c r="X24" s="86" t="str">
        <f t="shared" ca="1" si="15"/>
        <v>-</v>
      </c>
      <c r="Y24" s="86" t="str">
        <f t="shared" ca="1" si="6"/>
        <v>-</v>
      </c>
      <c r="Z24" s="87" t="str">
        <f t="shared" ca="1" si="7"/>
        <v>-</v>
      </c>
      <c r="AC24" s="116">
        <f t="shared" ca="1" si="16"/>
        <v>45763</v>
      </c>
      <c r="AD24" s="117"/>
      <c r="AE24" s="118"/>
      <c r="AF24" s="119"/>
      <c r="AG24" s="120" t="str">
        <f t="shared" ca="1" si="17"/>
        <v xml:space="preserve">- </v>
      </c>
      <c r="AH24" s="121"/>
      <c r="AI24" s="120" t="str">
        <f t="shared" ca="1" si="18"/>
        <v xml:space="preserve">- </v>
      </c>
      <c r="AJ24" s="102"/>
      <c r="AK24" s="102"/>
      <c r="AL24" s="116">
        <f t="shared" ca="1" si="8"/>
        <v>45763</v>
      </c>
      <c r="AM24" s="117"/>
      <c r="AN24" s="118"/>
      <c r="AO24" s="119"/>
      <c r="AP24" s="120" t="str">
        <f t="shared" ca="1" si="19"/>
        <v xml:space="preserve">- </v>
      </c>
      <c r="AQ24" s="121"/>
      <c r="AR24" s="120" t="str">
        <f t="shared" ca="1" si="20"/>
        <v xml:space="preserve">- </v>
      </c>
      <c r="AU24" s="116">
        <f t="shared" ca="1" si="21"/>
        <v>45763</v>
      </c>
      <c r="AV24" s="117"/>
      <c r="AW24" s="118"/>
      <c r="AX24" s="119"/>
      <c r="AY24" s="120" t="str">
        <f t="shared" ca="1" si="22"/>
        <v xml:space="preserve">- </v>
      </c>
      <c r="AZ24" s="121"/>
      <c r="BA24" s="120" t="str">
        <f t="shared" ca="1" si="23"/>
        <v xml:space="preserve">- </v>
      </c>
      <c r="BB24" s="102"/>
      <c r="BC24" s="102"/>
      <c r="BD24" s="116">
        <f t="shared" ca="1" si="9"/>
        <v>45763</v>
      </c>
      <c r="BE24" s="117"/>
      <c r="BF24" s="118"/>
      <c r="BG24" s="119"/>
      <c r="BH24" s="120" t="str">
        <f t="shared" ca="1" si="24"/>
        <v xml:space="preserve">- </v>
      </c>
      <c r="BI24" s="121"/>
      <c r="BJ24" s="120" t="str">
        <f t="shared" ca="1" si="25"/>
        <v xml:space="preserve">- </v>
      </c>
      <c r="BM24" s="116">
        <f t="shared" ca="1" si="26"/>
        <v>45763</v>
      </c>
      <c r="BN24" s="117"/>
      <c r="BO24" s="118"/>
      <c r="BP24" s="119"/>
      <c r="BQ24" s="120" t="str">
        <f t="shared" ca="1" si="27"/>
        <v xml:space="preserve">- </v>
      </c>
      <c r="BR24" s="121"/>
      <c r="BS24" s="120" t="str">
        <f t="shared" ca="1" si="28"/>
        <v xml:space="preserve">- </v>
      </c>
      <c r="BT24" s="102"/>
      <c r="BU24" s="102"/>
      <c r="BV24" s="116">
        <f t="shared" ca="1" si="10"/>
        <v>45763</v>
      </c>
      <c r="BW24" s="117"/>
      <c r="BX24" s="118"/>
      <c r="BY24" s="119"/>
      <c r="BZ24" s="120" t="str">
        <f t="shared" ca="1" si="29"/>
        <v xml:space="preserve">- </v>
      </c>
      <c r="CA24" s="121"/>
      <c r="CB24" s="120" t="str">
        <f t="shared" ca="1" si="30"/>
        <v xml:space="preserve">- </v>
      </c>
      <c r="CE24" s="116">
        <f t="shared" ca="1" si="31"/>
        <v>45763</v>
      </c>
      <c r="CF24" s="117"/>
      <c r="CG24" s="118"/>
      <c r="CH24" s="119"/>
      <c r="CI24" s="120" t="str">
        <f t="shared" ca="1" si="32"/>
        <v xml:space="preserve">- </v>
      </c>
      <c r="CJ24" s="121"/>
      <c r="CK24" s="120" t="str">
        <f t="shared" ca="1" si="33"/>
        <v xml:space="preserve">- </v>
      </c>
      <c r="CL24" s="102"/>
      <c r="CM24" s="102"/>
      <c r="CN24" s="116">
        <f t="shared" ca="1" si="11"/>
        <v>45763</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45764</v>
      </c>
      <c r="C25" s="59" t="str">
        <f t="shared" ca="1" si="12"/>
        <v>-</v>
      </c>
      <c r="D25" s="60" t="str">
        <f t="shared" ca="1" si="0"/>
        <v>-</v>
      </c>
      <c r="E25" s="61" t="str">
        <f t="shared" ca="1" si="0"/>
        <v>-</v>
      </c>
      <c r="F25" s="62" t="str">
        <f t="shared" ca="1" si="37"/>
        <v>-</v>
      </c>
      <c r="G25" s="62" t="str">
        <f t="shared" ca="1" si="1"/>
        <v>-</v>
      </c>
      <c r="H25" s="63" t="str">
        <f t="shared" ca="1" si="38"/>
        <v>-</v>
      </c>
      <c r="K25" s="78">
        <f t="shared" ca="1" si="2"/>
        <v>45764</v>
      </c>
      <c r="L25" s="88"/>
      <c r="M25" s="89"/>
      <c r="N25" s="89"/>
      <c r="O25" s="90" t="str">
        <f t="shared" ca="1" si="13"/>
        <v>-</v>
      </c>
      <c r="P25" s="88"/>
      <c r="Q25" s="91" t="str">
        <f t="shared" ca="1" si="3"/>
        <v>-</v>
      </c>
      <c r="T25" s="78">
        <f t="shared" ca="1" si="4"/>
        <v>45764</v>
      </c>
      <c r="U25" s="90" t="str">
        <f t="shared" ca="1" si="14"/>
        <v>-</v>
      </c>
      <c r="V25" s="141" t="str">
        <f t="shared" ca="1" si="5"/>
        <v>-</v>
      </c>
      <c r="W25" s="141" t="str">
        <f t="shared" ca="1" si="5"/>
        <v>-</v>
      </c>
      <c r="X25" s="90" t="str">
        <f t="shared" ca="1" si="15"/>
        <v>-</v>
      </c>
      <c r="Y25" s="90" t="str">
        <f t="shared" ca="1" si="6"/>
        <v>-</v>
      </c>
      <c r="Z25" s="91" t="str">
        <f t="shared" ca="1" si="7"/>
        <v>-</v>
      </c>
      <c r="AC25" s="122">
        <f t="shared" ca="1" si="16"/>
        <v>45764</v>
      </c>
      <c r="AD25" s="123"/>
      <c r="AE25" s="124"/>
      <c r="AF25" s="125"/>
      <c r="AG25" s="115" t="str">
        <f t="shared" ca="1" si="17"/>
        <v xml:space="preserve">- </v>
      </c>
      <c r="AH25" s="126"/>
      <c r="AI25" s="115" t="str">
        <f t="shared" ca="1" si="18"/>
        <v xml:space="preserve">- </v>
      </c>
      <c r="AJ25" s="102"/>
      <c r="AK25" s="102"/>
      <c r="AL25" s="122">
        <f t="shared" ca="1" si="8"/>
        <v>45764</v>
      </c>
      <c r="AM25" s="123"/>
      <c r="AN25" s="124"/>
      <c r="AO25" s="125"/>
      <c r="AP25" s="115" t="str">
        <f t="shared" ca="1" si="19"/>
        <v xml:space="preserve">- </v>
      </c>
      <c r="AQ25" s="126"/>
      <c r="AR25" s="115" t="str">
        <f t="shared" ca="1" si="20"/>
        <v xml:space="preserve">- </v>
      </c>
      <c r="AU25" s="122">
        <f t="shared" ca="1" si="21"/>
        <v>45764</v>
      </c>
      <c r="AV25" s="123"/>
      <c r="AW25" s="124"/>
      <c r="AX25" s="125"/>
      <c r="AY25" s="115" t="str">
        <f t="shared" ca="1" si="22"/>
        <v xml:space="preserve">- </v>
      </c>
      <c r="AZ25" s="126"/>
      <c r="BA25" s="115" t="str">
        <f t="shared" ca="1" si="23"/>
        <v xml:space="preserve">- </v>
      </c>
      <c r="BB25" s="102"/>
      <c r="BC25" s="102"/>
      <c r="BD25" s="122">
        <f t="shared" ca="1" si="9"/>
        <v>45764</v>
      </c>
      <c r="BE25" s="123"/>
      <c r="BF25" s="124"/>
      <c r="BG25" s="125"/>
      <c r="BH25" s="115" t="str">
        <f t="shared" ca="1" si="24"/>
        <v xml:space="preserve">- </v>
      </c>
      <c r="BI25" s="126"/>
      <c r="BJ25" s="115" t="str">
        <f t="shared" ca="1" si="25"/>
        <v xml:space="preserve">- </v>
      </c>
      <c r="BM25" s="122">
        <f t="shared" ca="1" si="26"/>
        <v>45764</v>
      </c>
      <c r="BN25" s="123"/>
      <c r="BO25" s="124"/>
      <c r="BP25" s="125"/>
      <c r="BQ25" s="115" t="str">
        <f t="shared" ca="1" si="27"/>
        <v xml:space="preserve">- </v>
      </c>
      <c r="BR25" s="126"/>
      <c r="BS25" s="115" t="str">
        <f t="shared" ca="1" si="28"/>
        <v xml:space="preserve">- </v>
      </c>
      <c r="BT25" s="102"/>
      <c r="BU25" s="102"/>
      <c r="BV25" s="122">
        <f t="shared" ca="1" si="10"/>
        <v>45764</v>
      </c>
      <c r="BW25" s="123"/>
      <c r="BX25" s="124"/>
      <c r="BY25" s="125"/>
      <c r="BZ25" s="115" t="str">
        <f t="shared" ca="1" si="29"/>
        <v xml:space="preserve">- </v>
      </c>
      <c r="CA25" s="126"/>
      <c r="CB25" s="115" t="str">
        <f t="shared" ca="1" si="30"/>
        <v xml:space="preserve">- </v>
      </c>
      <c r="CE25" s="122">
        <f t="shared" ca="1" si="31"/>
        <v>45764</v>
      </c>
      <c r="CF25" s="123"/>
      <c r="CG25" s="124"/>
      <c r="CH25" s="125"/>
      <c r="CI25" s="115" t="str">
        <f t="shared" ca="1" si="32"/>
        <v xml:space="preserve">- </v>
      </c>
      <c r="CJ25" s="126"/>
      <c r="CK25" s="115" t="str">
        <f t="shared" ca="1" si="33"/>
        <v xml:space="preserve">- </v>
      </c>
      <c r="CL25" s="102"/>
      <c r="CM25" s="102"/>
      <c r="CN25" s="122">
        <f t="shared" ca="1" si="11"/>
        <v>45764</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45765</v>
      </c>
      <c r="C26" s="59" t="str">
        <f t="shared" ca="1" si="12"/>
        <v>-</v>
      </c>
      <c r="D26" s="60" t="str">
        <f t="shared" ca="1" si="0"/>
        <v>-</v>
      </c>
      <c r="E26" s="61" t="str">
        <f t="shared" ca="1" si="0"/>
        <v>-</v>
      </c>
      <c r="F26" s="62" t="str">
        <f t="shared" ca="1" si="37"/>
        <v>-</v>
      </c>
      <c r="G26" s="62" t="str">
        <f t="shared" ca="1" si="1"/>
        <v>-</v>
      </c>
      <c r="H26" s="63" t="str">
        <f t="shared" ca="1" si="38"/>
        <v>-</v>
      </c>
      <c r="K26" s="77">
        <f t="shared" ca="1" si="2"/>
        <v>45765</v>
      </c>
      <c r="L26" s="84"/>
      <c r="M26" s="85"/>
      <c r="N26" s="85"/>
      <c r="O26" s="86" t="str">
        <f t="shared" ca="1" si="13"/>
        <v>-</v>
      </c>
      <c r="P26" s="84"/>
      <c r="Q26" s="87" t="str">
        <f t="shared" ca="1" si="3"/>
        <v>-</v>
      </c>
      <c r="T26" s="77">
        <f t="shared" ca="1" si="4"/>
        <v>45765</v>
      </c>
      <c r="U26" s="86" t="str">
        <f t="shared" ca="1" si="14"/>
        <v>-</v>
      </c>
      <c r="V26" s="140" t="str">
        <f t="shared" ca="1" si="5"/>
        <v>-</v>
      </c>
      <c r="W26" s="140" t="str">
        <f t="shared" ca="1" si="5"/>
        <v>-</v>
      </c>
      <c r="X26" s="86" t="str">
        <f t="shared" ca="1" si="15"/>
        <v>-</v>
      </c>
      <c r="Y26" s="86" t="str">
        <f t="shared" ca="1" si="6"/>
        <v>-</v>
      </c>
      <c r="Z26" s="87" t="str">
        <f t="shared" ca="1" si="7"/>
        <v>-</v>
      </c>
      <c r="AC26" s="116">
        <f t="shared" ca="1" si="16"/>
        <v>45765</v>
      </c>
      <c r="AD26" s="117"/>
      <c r="AE26" s="118"/>
      <c r="AF26" s="119"/>
      <c r="AG26" s="120" t="str">
        <f t="shared" ca="1" si="17"/>
        <v xml:space="preserve">- </v>
      </c>
      <c r="AH26" s="121"/>
      <c r="AI26" s="120" t="str">
        <f t="shared" ca="1" si="18"/>
        <v xml:space="preserve">- </v>
      </c>
      <c r="AJ26" s="102"/>
      <c r="AK26" s="102"/>
      <c r="AL26" s="116">
        <f t="shared" ca="1" si="8"/>
        <v>45765</v>
      </c>
      <c r="AM26" s="117"/>
      <c r="AN26" s="118"/>
      <c r="AO26" s="119"/>
      <c r="AP26" s="120" t="str">
        <f t="shared" ca="1" si="19"/>
        <v xml:space="preserve">- </v>
      </c>
      <c r="AQ26" s="121"/>
      <c r="AR26" s="120" t="str">
        <f t="shared" ca="1" si="20"/>
        <v xml:space="preserve">- </v>
      </c>
      <c r="AU26" s="116">
        <f t="shared" ca="1" si="21"/>
        <v>45765</v>
      </c>
      <c r="AV26" s="117"/>
      <c r="AW26" s="118"/>
      <c r="AX26" s="119"/>
      <c r="AY26" s="120" t="str">
        <f t="shared" ca="1" si="22"/>
        <v xml:space="preserve">- </v>
      </c>
      <c r="AZ26" s="121"/>
      <c r="BA26" s="120" t="str">
        <f t="shared" ca="1" si="23"/>
        <v xml:space="preserve">- </v>
      </c>
      <c r="BB26" s="102"/>
      <c r="BC26" s="102"/>
      <c r="BD26" s="116">
        <f t="shared" ca="1" si="9"/>
        <v>45765</v>
      </c>
      <c r="BE26" s="117"/>
      <c r="BF26" s="118"/>
      <c r="BG26" s="119"/>
      <c r="BH26" s="120" t="str">
        <f t="shared" ca="1" si="24"/>
        <v xml:space="preserve">- </v>
      </c>
      <c r="BI26" s="121"/>
      <c r="BJ26" s="120" t="str">
        <f t="shared" ca="1" si="25"/>
        <v xml:space="preserve">- </v>
      </c>
      <c r="BM26" s="116">
        <f t="shared" ca="1" si="26"/>
        <v>45765</v>
      </c>
      <c r="BN26" s="117"/>
      <c r="BO26" s="118"/>
      <c r="BP26" s="119"/>
      <c r="BQ26" s="120" t="str">
        <f t="shared" ca="1" si="27"/>
        <v xml:space="preserve">- </v>
      </c>
      <c r="BR26" s="121"/>
      <c r="BS26" s="120" t="str">
        <f t="shared" ca="1" si="28"/>
        <v xml:space="preserve">- </v>
      </c>
      <c r="BT26" s="102"/>
      <c r="BU26" s="102"/>
      <c r="BV26" s="116">
        <f t="shared" ca="1" si="10"/>
        <v>45765</v>
      </c>
      <c r="BW26" s="117"/>
      <c r="BX26" s="118"/>
      <c r="BY26" s="119"/>
      <c r="BZ26" s="120" t="str">
        <f t="shared" ca="1" si="29"/>
        <v xml:space="preserve">- </v>
      </c>
      <c r="CA26" s="121"/>
      <c r="CB26" s="120" t="str">
        <f t="shared" ca="1" si="30"/>
        <v xml:space="preserve">- </v>
      </c>
      <c r="CE26" s="116">
        <f t="shared" ca="1" si="31"/>
        <v>45765</v>
      </c>
      <c r="CF26" s="117"/>
      <c r="CG26" s="118"/>
      <c r="CH26" s="119"/>
      <c r="CI26" s="120" t="str">
        <f t="shared" ca="1" si="32"/>
        <v xml:space="preserve">- </v>
      </c>
      <c r="CJ26" s="121"/>
      <c r="CK26" s="120" t="str">
        <f t="shared" ca="1" si="33"/>
        <v xml:space="preserve">- </v>
      </c>
      <c r="CL26" s="102"/>
      <c r="CM26" s="102"/>
      <c r="CN26" s="116">
        <f t="shared" ca="1" si="11"/>
        <v>45765</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45766</v>
      </c>
      <c r="C27" s="59" t="str">
        <f t="shared" ca="1" si="12"/>
        <v>-</v>
      </c>
      <c r="D27" s="60" t="str">
        <f t="shared" ca="1" si="0"/>
        <v>-</v>
      </c>
      <c r="E27" s="61" t="str">
        <f t="shared" ca="1" si="0"/>
        <v>-</v>
      </c>
      <c r="F27" s="62" t="str">
        <f t="shared" ca="1" si="37"/>
        <v>-</v>
      </c>
      <c r="G27" s="62" t="str">
        <f t="shared" ca="1" si="1"/>
        <v>-</v>
      </c>
      <c r="H27" s="63" t="str">
        <f t="shared" ca="1" si="38"/>
        <v>-</v>
      </c>
      <c r="K27" s="78">
        <f t="shared" ca="1" si="2"/>
        <v>45766</v>
      </c>
      <c r="L27" s="88"/>
      <c r="M27" s="89"/>
      <c r="N27" s="89"/>
      <c r="O27" s="90" t="str">
        <f t="shared" ca="1" si="13"/>
        <v>-</v>
      </c>
      <c r="P27" s="88"/>
      <c r="Q27" s="91" t="str">
        <f t="shared" ca="1" si="3"/>
        <v>-</v>
      </c>
      <c r="T27" s="78">
        <f t="shared" ca="1" si="4"/>
        <v>45766</v>
      </c>
      <c r="U27" s="90" t="str">
        <f t="shared" ca="1" si="14"/>
        <v>-</v>
      </c>
      <c r="V27" s="141" t="str">
        <f t="shared" ca="1" si="5"/>
        <v>-</v>
      </c>
      <c r="W27" s="141" t="str">
        <f t="shared" ca="1" si="5"/>
        <v>-</v>
      </c>
      <c r="X27" s="90" t="str">
        <f t="shared" ca="1" si="15"/>
        <v>-</v>
      </c>
      <c r="Y27" s="90" t="str">
        <f t="shared" ca="1" si="6"/>
        <v>-</v>
      </c>
      <c r="Z27" s="91" t="str">
        <f t="shared" ca="1" si="7"/>
        <v>-</v>
      </c>
      <c r="AC27" s="122">
        <f t="shared" ca="1" si="16"/>
        <v>45766</v>
      </c>
      <c r="AD27" s="123"/>
      <c r="AE27" s="124"/>
      <c r="AF27" s="125"/>
      <c r="AG27" s="115" t="str">
        <f t="shared" ca="1" si="17"/>
        <v xml:space="preserve">- </v>
      </c>
      <c r="AH27" s="126"/>
      <c r="AI27" s="115" t="str">
        <f t="shared" ca="1" si="18"/>
        <v xml:space="preserve">- </v>
      </c>
      <c r="AJ27" s="102"/>
      <c r="AK27" s="102"/>
      <c r="AL27" s="122">
        <f t="shared" ca="1" si="8"/>
        <v>45766</v>
      </c>
      <c r="AM27" s="123"/>
      <c r="AN27" s="124"/>
      <c r="AO27" s="125"/>
      <c r="AP27" s="115" t="str">
        <f t="shared" ca="1" si="19"/>
        <v xml:space="preserve">- </v>
      </c>
      <c r="AQ27" s="126"/>
      <c r="AR27" s="115" t="str">
        <f t="shared" ca="1" si="20"/>
        <v xml:space="preserve">- </v>
      </c>
      <c r="AU27" s="122">
        <f t="shared" ca="1" si="21"/>
        <v>45766</v>
      </c>
      <c r="AV27" s="123"/>
      <c r="AW27" s="124"/>
      <c r="AX27" s="125"/>
      <c r="AY27" s="115" t="str">
        <f t="shared" ca="1" si="22"/>
        <v xml:space="preserve">- </v>
      </c>
      <c r="AZ27" s="126"/>
      <c r="BA27" s="115" t="str">
        <f t="shared" ca="1" si="23"/>
        <v xml:space="preserve">- </v>
      </c>
      <c r="BB27" s="102"/>
      <c r="BC27" s="102"/>
      <c r="BD27" s="122">
        <f t="shared" ca="1" si="9"/>
        <v>45766</v>
      </c>
      <c r="BE27" s="123"/>
      <c r="BF27" s="124"/>
      <c r="BG27" s="125"/>
      <c r="BH27" s="115" t="str">
        <f t="shared" ca="1" si="24"/>
        <v xml:space="preserve">- </v>
      </c>
      <c r="BI27" s="126"/>
      <c r="BJ27" s="115" t="str">
        <f t="shared" ca="1" si="25"/>
        <v xml:space="preserve">- </v>
      </c>
      <c r="BM27" s="122">
        <f t="shared" ca="1" si="26"/>
        <v>45766</v>
      </c>
      <c r="BN27" s="123"/>
      <c r="BO27" s="124"/>
      <c r="BP27" s="125"/>
      <c r="BQ27" s="115" t="str">
        <f t="shared" ca="1" si="27"/>
        <v xml:space="preserve">- </v>
      </c>
      <c r="BR27" s="126"/>
      <c r="BS27" s="115" t="str">
        <f t="shared" ca="1" si="28"/>
        <v xml:space="preserve">- </v>
      </c>
      <c r="BT27" s="102"/>
      <c r="BU27" s="102"/>
      <c r="BV27" s="122">
        <f t="shared" ca="1" si="10"/>
        <v>45766</v>
      </c>
      <c r="BW27" s="123"/>
      <c r="BX27" s="124"/>
      <c r="BY27" s="125"/>
      <c r="BZ27" s="115" t="str">
        <f t="shared" ca="1" si="29"/>
        <v xml:space="preserve">- </v>
      </c>
      <c r="CA27" s="126"/>
      <c r="CB27" s="115" t="str">
        <f t="shared" ca="1" si="30"/>
        <v xml:space="preserve">- </v>
      </c>
      <c r="CE27" s="122">
        <f t="shared" ca="1" si="31"/>
        <v>45766</v>
      </c>
      <c r="CF27" s="123"/>
      <c r="CG27" s="124"/>
      <c r="CH27" s="125"/>
      <c r="CI27" s="115" t="str">
        <f t="shared" ca="1" si="32"/>
        <v xml:space="preserve">- </v>
      </c>
      <c r="CJ27" s="126"/>
      <c r="CK27" s="115" t="str">
        <f t="shared" ca="1" si="33"/>
        <v xml:space="preserve">- </v>
      </c>
      <c r="CL27" s="102"/>
      <c r="CM27" s="102"/>
      <c r="CN27" s="122">
        <f t="shared" ca="1" si="11"/>
        <v>45766</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45767</v>
      </c>
      <c r="C28" s="59" t="str">
        <f t="shared" ca="1" si="12"/>
        <v>-</v>
      </c>
      <c r="D28" s="60" t="str">
        <f t="shared" ca="1" si="0"/>
        <v>-</v>
      </c>
      <c r="E28" s="61" t="str">
        <f t="shared" ca="1" si="0"/>
        <v>-</v>
      </c>
      <c r="F28" s="62" t="str">
        <f t="shared" ca="1" si="37"/>
        <v>-</v>
      </c>
      <c r="G28" s="62" t="str">
        <f t="shared" ca="1" si="1"/>
        <v>-</v>
      </c>
      <c r="H28" s="63" t="str">
        <f t="shared" ca="1" si="38"/>
        <v>-</v>
      </c>
      <c r="K28" s="77">
        <f t="shared" ca="1" si="2"/>
        <v>45767</v>
      </c>
      <c r="L28" s="84"/>
      <c r="M28" s="85"/>
      <c r="N28" s="85"/>
      <c r="O28" s="86" t="str">
        <f t="shared" ca="1" si="13"/>
        <v>-</v>
      </c>
      <c r="P28" s="84"/>
      <c r="Q28" s="87" t="str">
        <f t="shared" ca="1" si="3"/>
        <v>-</v>
      </c>
      <c r="T28" s="77">
        <f t="shared" ca="1" si="4"/>
        <v>45767</v>
      </c>
      <c r="U28" s="86" t="str">
        <f t="shared" ca="1" si="14"/>
        <v>-</v>
      </c>
      <c r="V28" s="140" t="str">
        <f t="shared" ca="1" si="5"/>
        <v>-</v>
      </c>
      <c r="W28" s="140" t="str">
        <f t="shared" ca="1" si="5"/>
        <v>-</v>
      </c>
      <c r="X28" s="86" t="str">
        <f t="shared" ca="1" si="15"/>
        <v>-</v>
      </c>
      <c r="Y28" s="86" t="str">
        <f t="shared" ca="1" si="6"/>
        <v>-</v>
      </c>
      <c r="Z28" s="87" t="str">
        <f t="shared" ca="1" si="7"/>
        <v>-</v>
      </c>
      <c r="AC28" s="116">
        <f t="shared" ca="1" si="16"/>
        <v>45767</v>
      </c>
      <c r="AD28" s="117"/>
      <c r="AE28" s="118"/>
      <c r="AF28" s="119"/>
      <c r="AG28" s="120" t="str">
        <f t="shared" ca="1" si="17"/>
        <v xml:space="preserve">- </v>
      </c>
      <c r="AH28" s="121"/>
      <c r="AI28" s="120" t="str">
        <f t="shared" ca="1" si="18"/>
        <v xml:space="preserve">- </v>
      </c>
      <c r="AJ28" s="102"/>
      <c r="AK28" s="102"/>
      <c r="AL28" s="116">
        <f t="shared" ca="1" si="8"/>
        <v>45767</v>
      </c>
      <c r="AM28" s="117"/>
      <c r="AN28" s="118"/>
      <c r="AO28" s="119"/>
      <c r="AP28" s="120" t="str">
        <f t="shared" ca="1" si="19"/>
        <v xml:space="preserve">- </v>
      </c>
      <c r="AQ28" s="121"/>
      <c r="AR28" s="120" t="str">
        <f t="shared" ca="1" si="20"/>
        <v xml:space="preserve">- </v>
      </c>
      <c r="AU28" s="116">
        <f t="shared" ca="1" si="21"/>
        <v>45767</v>
      </c>
      <c r="AV28" s="117"/>
      <c r="AW28" s="118"/>
      <c r="AX28" s="119"/>
      <c r="AY28" s="120" t="str">
        <f t="shared" ca="1" si="22"/>
        <v xml:space="preserve">- </v>
      </c>
      <c r="AZ28" s="121"/>
      <c r="BA28" s="120" t="str">
        <f t="shared" ca="1" si="23"/>
        <v xml:space="preserve">- </v>
      </c>
      <c r="BB28" s="102"/>
      <c r="BC28" s="102"/>
      <c r="BD28" s="116">
        <f t="shared" ca="1" si="9"/>
        <v>45767</v>
      </c>
      <c r="BE28" s="117"/>
      <c r="BF28" s="118"/>
      <c r="BG28" s="119"/>
      <c r="BH28" s="120" t="str">
        <f t="shared" ca="1" si="24"/>
        <v xml:space="preserve">- </v>
      </c>
      <c r="BI28" s="121"/>
      <c r="BJ28" s="120" t="str">
        <f t="shared" ca="1" si="25"/>
        <v xml:space="preserve">- </v>
      </c>
      <c r="BM28" s="116">
        <f t="shared" ca="1" si="26"/>
        <v>45767</v>
      </c>
      <c r="BN28" s="117"/>
      <c r="BO28" s="118"/>
      <c r="BP28" s="119"/>
      <c r="BQ28" s="120" t="str">
        <f t="shared" ca="1" si="27"/>
        <v xml:space="preserve">- </v>
      </c>
      <c r="BR28" s="121"/>
      <c r="BS28" s="120" t="str">
        <f t="shared" ca="1" si="28"/>
        <v xml:space="preserve">- </v>
      </c>
      <c r="BT28" s="102"/>
      <c r="BU28" s="102"/>
      <c r="BV28" s="116">
        <f t="shared" ca="1" si="10"/>
        <v>45767</v>
      </c>
      <c r="BW28" s="117"/>
      <c r="BX28" s="118"/>
      <c r="BY28" s="119"/>
      <c r="BZ28" s="120" t="str">
        <f t="shared" ca="1" si="29"/>
        <v xml:space="preserve">- </v>
      </c>
      <c r="CA28" s="121"/>
      <c r="CB28" s="120" t="str">
        <f t="shared" ca="1" si="30"/>
        <v xml:space="preserve">- </v>
      </c>
      <c r="CE28" s="116">
        <f t="shared" ca="1" si="31"/>
        <v>45767</v>
      </c>
      <c r="CF28" s="117"/>
      <c r="CG28" s="118"/>
      <c r="CH28" s="119"/>
      <c r="CI28" s="120" t="str">
        <f t="shared" ca="1" si="32"/>
        <v xml:space="preserve">- </v>
      </c>
      <c r="CJ28" s="121"/>
      <c r="CK28" s="120" t="str">
        <f t="shared" ca="1" si="33"/>
        <v xml:space="preserve">- </v>
      </c>
      <c r="CL28" s="102"/>
      <c r="CM28" s="102"/>
      <c r="CN28" s="116">
        <f t="shared" ca="1" si="11"/>
        <v>45767</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45768</v>
      </c>
      <c r="C29" s="59" t="str">
        <f t="shared" ca="1" si="12"/>
        <v>-</v>
      </c>
      <c r="D29" s="60" t="str">
        <f t="shared" ca="1" si="0"/>
        <v>-</v>
      </c>
      <c r="E29" s="61" t="str">
        <f t="shared" ca="1" si="0"/>
        <v>-</v>
      </c>
      <c r="F29" s="62" t="str">
        <f t="shared" ca="1" si="37"/>
        <v>-</v>
      </c>
      <c r="G29" s="62" t="str">
        <f t="shared" ca="1" si="1"/>
        <v>-</v>
      </c>
      <c r="H29" s="63" t="str">
        <f t="shared" ca="1" si="38"/>
        <v>-</v>
      </c>
      <c r="K29" s="78">
        <f t="shared" ca="1" si="2"/>
        <v>45768</v>
      </c>
      <c r="L29" s="88"/>
      <c r="M29" s="89"/>
      <c r="N29" s="89"/>
      <c r="O29" s="90" t="str">
        <f t="shared" ca="1" si="13"/>
        <v>-</v>
      </c>
      <c r="P29" s="88"/>
      <c r="Q29" s="91" t="str">
        <f t="shared" ca="1" si="3"/>
        <v>-</v>
      </c>
      <c r="T29" s="78">
        <f t="shared" ca="1" si="4"/>
        <v>45768</v>
      </c>
      <c r="U29" s="90" t="str">
        <f t="shared" ca="1" si="14"/>
        <v>-</v>
      </c>
      <c r="V29" s="141" t="str">
        <f t="shared" ca="1" si="5"/>
        <v>-</v>
      </c>
      <c r="W29" s="141" t="str">
        <f t="shared" ca="1" si="5"/>
        <v>-</v>
      </c>
      <c r="X29" s="90" t="str">
        <f t="shared" ca="1" si="15"/>
        <v>-</v>
      </c>
      <c r="Y29" s="90" t="str">
        <f t="shared" ca="1" si="6"/>
        <v>-</v>
      </c>
      <c r="Z29" s="91" t="str">
        <f t="shared" ca="1" si="7"/>
        <v>-</v>
      </c>
      <c r="AC29" s="122">
        <f t="shared" ca="1" si="16"/>
        <v>45768</v>
      </c>
      <c r="AD29" s="123"/>
      <c r="AE29" s="124"/>
      <c r="AF29" s="125"/>
      <c r="AG29" s="115" t="str">
        <f t="shared" ca="1" si="17"/>
        <v xml:space="preserve">- </v>
      </c>
      <c r="AH29" s="126"/>
      <c r="AI29" s="115" t="str">
        <f t="shared" ca="1" si="18"/>
        <v xml:space="preserve">- </v>
      </c>
      <c r="AJ29" s="102"/>
      <c r="AK29" s="102"/>
      <c r="AL29" s="122">
        <f t="shared" ca="1" si="8"/>
        <v>45768</v>
      </c>
      <c r="AM29" s="123"/>
      <c r="AN29" s="124"/>
      <c r="AO29" s="125"/>
      <c r="AP29" s="115" t="str">
        <f t="shared" ca="1" si="19"/>
        <v xml:space="preserve">- </v>
      </c>
      <c r="AQ29" s="126"/>
      <c r="AR29" s="115" t="str">
        <f t="shared" ca="1" si="20"/>
        <v xml:space="preserve">- </v>
      </c>
      <c r="AU29" s="122">
        <f t="shared" ca="1" si="21"/>
        <v>45768</v>
      </c>
      <c r="AV29" s="123"/>
      <c r="AW29" s="124"/>
      <c r="AX29" s="125"/>
      <c r="AY29" s="115" t="str">
        <f t="shared" ca="1" si="22"/>
        <v xml:space="preserve">- </v>
      </c>
      <c r="AZ29" s="126"/>
      <c r="BA29" s="115" t="str">
        <f t="shared" ca="1" si="23"/>
        <v xml:space="preserve">- </v>
      </c>
      <c r="BB29" s="102"/>
      <c r="BC29" s="102"/>
      <c r="BD29" s="122">
        <f t="shared" ca="1" si="9"/>
        <v>45768</v>
      </c>
      <c r="BE29" s="123"/>
      <c r="BF29" s="124"/>
      <c r="BG29" s="125"/>
      <c r="BH29" s="115" t="str">
        <f t="shared" ca="1" si="24"/>
        <v xml:space="preserve">- </v>
      </c>
      <c r="BI29" s="126"/>
      <c r="BJ29" s="115" t="str">
        <f t="shared" ca="1" si="25"/>
        <v xml:space="preserve">- </v>
      </c>
      <c r="BM29" s="122">
        <f t="shared" ca="1" si="26"/>
        <v>45768</v>
      </c>
      <c r="BN29" s="123"/>
      <c r="BO29" s="124"/>
      <c r="BP29" s="125"/>
      <c r="BQ29" s="115" t="str">
        <f t="shared" ca="1" si="27"/>
        <v xml:space="preserve">- </v>
      </c>
      <c r="BR29" s="126"/>
      <c r="BS29" s="115" t="str">
        <f t="shared" ca="1" si="28"/>
        <v xml:space="preserve">- </v>
      </c>
      <c r="BT29" s="102"/>
      <c r="BU29" s="102"/>
      <c r="BV29" s="122">
        <f t="shared" ca="1" si="10"/>
        <v>45768</v>
      </c>
      <c r="BW29" s="123"/>
      <c r="BX29" s="124"/>
      <c r="BY29" s="125"/>
      <c r="BZ29" s="115" t="str">
        <f t="shared" ca="1" si="29"/>
        <v xml:space="preserve">- </v>
      </c>
      <c r="CA29" s="126"/>
      <c r="CB29" s="115" t="str">
        <f t="shared" ca="1" si="30"/>
        <v xml:space="preserve">- </v>
      </c>
      <c r="CE29" s="122">
        <f t="shared" ca="1" si="31"/>
        <v>45768</v>
      </c>
      <c r="CF29" s="123"/>
      <c r="CG29" s="124"/>
      <c r="CH29" s="125"/>
      <c r="CI29" s="115" t="str">
        <f t="shared" ca="1" si="32"/>
        <v xml:space="preserve">- </v>
      </c>
      <c r="CJ29" s="126"/>
      <c r="CK29" s="115" t="str">
        <f t="shared" ca="1" si="33"/>
        <v xml:space="preserve">- </v>
      </c>
      <c r="CL29" s="102"/>
      <c r="CM29" s="102"/>
      <c r="CN29" s="122">
        <f t="shared" ca="1" si="11"/>
        <v>45768</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45769</v>
      </c>
      <c r="C30" s="59" t="str">
        <f t="shared" ca="1" si="12"/>
        <v>-</v>
      </c>
      <c r="D30" s="60" t="str">
        <f t="shared" ca="1" si="0"/>
        <v>-</v>
      </c>
      <c r="E30" s="61" t="str">
        <f t="shared" ca="1" si="0"/>
        <v>-</v>
      </c>
      <c r="F30" s="62" t="str">
        <f t="shared" ca="1" si="37"/>
        <v>-</v>
      </c>
      <c r="G30" s="62" t="str">
        <f t="shared" ca="1" si="1"/>
        <v>-</v>
      </c>
      <c r="H30" s="63" t="str">
        <f t="shared" ca="1" si="38"/>
        <v>-</v>
      </c>
      <c r="K30" s="77">
        <f t="shared" ca="1" si="2"/>
        <v>45769</v>
      </c>
      <c r="L30" s="84"/>
      <c r="M30" s="85"/>
      <c r="N30" s="85"/>
      <c r="O30" s="86" t="str">
        <f t="shared" ca="1" si="13"/>
        <v>-</v>
      </c>
      <c r="P30" s="84"/>
      <c r="Q30" s="87" t="str">
        <f t="shared" ca="1" si="3"/>
        <v>-</v>
      </c>
      <c r="T30" s="77">
        <f t="shared" ca="1" si="4"/>
        <v>45769</v>
      </c>
      <c r="U30" s="86" t="str">
        <f t="shared" ca="1" si="14"/>
        <v>-</v>
      </c>
      <c r="V30" s="140" t="str">
        <f t="shared" ca="1" si="5"/>
        <v>-</v>
      </c>
      <c r="W30" s="140" t="str">
        <f t="shared" ca="1" si="5"/>
        <v>-</v>
      </c>
      <c r="X30" s="86" t="str">
        <f t="shared" ca="1" si="15"/>
        <v>-</v>
      </c>
      <c r="Y30" s="86" t="str">
        <f t="shared" ca="1" si="6"/>
        <v>-</v>
      </c>
      <c r="Z30" s="87" t="str">
        <f t="shared" ca="1" si="7"/>
        <v>-</v>
      </c>
      <c r="AC30" s="116">
        <f t="shared" ca="1" si="16"/>
        <v>45769</v>
      </c>
      <c r="AD30" s="117"/>
      <c r="AE30" s="118"/>
      <c r="AF30" s="119"/>
      <c r="AG30" s="120" t="str">
        <f t="shared" ca="1" si="17"/>
        <v xml:space="preserve">- </v>
      </c>
      <c r="AH30" s="121"/>
      <c r="AI30" s="120" t="str">
        <f t="shared" ca="1" si="18"/>
        <v xml:space="preserve">- </v>
      </c>
      <c r="AJ30" s="102"/>
      <c r="AK30" s="102"/>
      <c r="AL30" s="116">
        <f t="shared" ca="1" si="8"/>
        <v>45769</v>
      </c>
      <c r="AM30" s="117"/>
      <c r="AN30" s="118"/>
      <c r="AO30" s="119"/>
      <c r="AP30" s="120" t="str">
        <f t="shared" ca="1" si="19"/>
        <v xml:space="preserve">- </v>
      </c>
      <c r="AQ30" s="121"/>
      <c r="AR30" s="120" t="str">
        <f t="shared" ca="1" si="20"/>
        <v xml:space="preserve">- </v>
      </c>
      <c r="AU30" s="116">
        <f t="shared" ca="1" si="21"/>
        <v>45769</v>
      </c>
      <c r="AV30" s="117"/>
      <c r="AW30" s="118"/>
      <c r="AX30" s="119"/>
      <c r="AY30" s="120" t="str">
        <f t="shared" ca="1" si="22"/>
        <v xml:space="preserve">- </v>
      </c>
      <c r="AZ30" s="121"/>
      <c r="BA30" s="120" t="str">
        <f t="shared" ca="1" si="23"/>
        <v xml:space="preserve">- </v>
      </c>
      <c r="BB30" s="102"/>
      <c r="BC30" s="102"/>
      <c r="BD30" s="116">
        <f t="shared" ca="1" si="9"/>
        <v>45769</v>
      </c>
      <c r="BE30" s="117"/>
      <c r="BF30" s="118"/>
      <c r="BG30" s="119"/>
      <c r="BH30" s="120" t="str">
        <f t="shared" ca="1" si="24"/>
        <v xml:space="preserve">- </v>
      </c>
      <c r="BI30" s="121"/>
      <c r="BJ30" s="120" t="str">
        <f t="shared" ca="1" si="25"/>
        <v xml:space="preserve">- </v>
      </c>
      <c r="BM30" s="116">
        <f t="shared" ca="1" si="26"/>
        <v>45769</v>
      </c>
      <c r="BN30" s="117"/>
      <c r="BO30" s="118"/>
      <c r="BP30" s="119"/>
      <c r="BQ30" s="120" t="str">
        <f t="shared" ca="1" si="27"/>
        <v xml:space="preserve">- </v>
      </c>
      <c r="BR30" s="121"/>
      <c r="BS30" s="120" t="str">
        <f t="shared" ca="1" si="28"/>
        <v xml:space="preserve">- </v>
      </c>
      <c r="BT30" s="102"/>
      <c r="BU30" s="102"/>
      <c r="BV30" s="116">
        <f t="shared" ca="1" si="10"/>
        <v>45769</v>
      </c>
      <c r="BW30" s="117"/>
      <c r="BX30" s="118"/>
      <c r="BY30" s="119"/>
      <c r="BZ30" s="120" t="str">
        <f t="shared" ca="1" si="29"/>
        <v xml:space="preserve">- </v>
      </c>
      <c r="CA30" s="121"/>
      <c r="CB30" s="120" t="str">
        <f t="shared" ca="1" si="30"/>
        <v xml:space="preserve">- </v>
      </c>
      <c r="CE30" s="116">
        <f t="shared" ca="1" si="31"/>
        <v>45769</v>
      </c>
      <c r="CF30" s="117"/>
      <c r="CG30" s="118"/>
      <c r="CH30" s="119"/>
      <c r="CI30" s="120" t="str">
        <f t="shared" ca="1" si="32"/>
        <v xml:space="preserve">- </v>
      </c>
      <c r="CJ30" s="121"/>
      <c r="CK30" s="120" t="str">
        <f t="shared" ca="1" si="33"/>
        <v xml:space="preserve">- </v>
      </c>
      <c r="CL30" s="102"/>
      <c r="CM30" s="102"/>
      <c r="CN30" s="116">
        <f t="shared" ca="1" si="11"/>
        <v>45769</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45770</v>
      </c>
      <c r="C31" s="59" t="str">
        <f t="shared" ca="1" si="12"/>
        <v>-</v>
      </c>
      <c r="D31" s="60" t="str">
        <f t="shared" ca="1" si="0"/>
        <v>-</v>
      </c>
      <c r="E31" s="61" t="str">
        <f t="shared" ca="1" si="0"/>
        <v>-</v>
      </c>
      <c r="F31" s="62" t="str">
        <f t="shared" ca="1" si="37"/>
        <v>-</v>
      </c>
      <c r="G31" s="62" t="str">
        <f t="shared" ca="1" si="1"/>
        <v>-</v>
      </c>
      <c r="H31" s="63" t="str">
        <f t="shared" ca="1" si="38"/>
        <v>-</v>
      </c>
      <c r="K31" s="78">
        <f t="shared" ca="1" si="2"/>
        <v>45770</v>
      </c>
      <c r="L31" s="88"/>
      <c r="M31" s="89"/>
      <c r="N31" s="89"/>
      <c r="O31" s="90" t="str">
        <f t="shared" ca="1" si="13"/>
        <v>-</v>
      </c>
      <c r="P31" s="88"/>
      <c r="Q31" s="91" t="str">
        <f t="shared" ca="1" si="3"/>
        <v>-</v>
      </c>
      <c r="T31" s="78">
        <f t="shared" ca="1" si="4"/>
        <v>45770</v>
      </c>
      <c r="U31" s="90" t="str">
        <f t="shared" ca="1" si="14"/>
        <v>-</v>
      </c>
      <c r="V31" s="141" t="str">
        <f t="shared" ca="1" si="5"/>
        <v>-</v>
      </c>
      <c r="W31" s="141" t="str">
        <f t="shared" ca="1" si="5"/>
        <v>-</v>
      </c>
      <c r="X31" s="90" t="str">
        <f t="shared" ca="1" si="15"/>
        <v>-</v>
      </c>
      <c r="Y31" s="90" t="str">
        <f t="shared" ca="1" si="6"/>
        <v>-</v>
      </c>
      <c r="Z31" s="91" t="str">
        <f t="shared" ca="1" si="7"/>
        <v>-</v>
      </c>
      <c r="AC31" s="122">
        <f t="shared" ca="1" si="16"/>
        <v>45770</v>
      </c>
      <c r="AD31" s="123"/>
      <c r="AE31" s="124"/>
      <c r="AF31" s="125"/>
      <c r="AG31" s="115" t="str">
        <f t="shared" ca="1" si="17"/>
        <v xml:space="preserve">- </v>
      </c>
      <c r="AH31" s="126"/>
      <c r="AI31" s="115" t="str">
        <f t="shared" ca="1" si="18"/>
        <v xml:space="preserve">- </v>
      </c>
      <c r="AJ31" s="102"/>
      <c r="AK31" s="102"/>
      <c r="AL31" s="122">
        <f t="shared" ca="1" si="8"/>
        <v>45770</v>
      </c>
      <c r="AM31" s="123"/>
      <c r="AN31" s="124"/>
      <c r="AO31" s="125"/>
      <c r="AP31" s="115" t="str">
        <f t="shared" ca="1" si="19"/>
        <v xml:space="preserve">- </v>
      </c>
      <c r="AQ31" s="126"/>
      <c r="AR31" s="115" t="str">
        <f t="shared" ca="1" si="20"/>
        <v xml:space="preserve">- </v>
      </c>
      <c r="AU31" s="122">
        <f t="shared" ca="1" si="21"/>
        <v>45770</v>
      </c>
      <c r="AV31" s="123"/>
      <c r="AW31" s="124"/>
      <c r="AX31" s="125"/>
      <c r="AY31" s="115" t="str">
        <f t="shared" ca="1" si="22"/>
        <v xml:space="preserve">- </v>
      </c>
      <c r="AZ31" s="126"/>
      <c r="BA31" s="115" t="str">
        <f t="shared" ca="1" si="23"/>
        <v xml:space="preserve">- </v>
      </c>
      <c r="BB31" s="102"/>
      <c r="BC31" s="102"/>
      <c r="BD31" s="122">
        <f t="shared" ca="1" si="9"/>
        <v>45770</v>
      </c>
      <c r="BE31" s="123"/>
      <c r="BF31" s="124"/>
      <c r="BG31" s="125"/>
      <c r="BH31" s="115" t="str">
        <f t="shared" ca="1" si="24"/>
        <v xml:space="preserve">- </v>
      </c>
      <c r="BI31" s="126"/>
      <c r="BJ31" s="115" t="str">
        <f t="shared" ca="1" si="25"/>
        <v xml:space="preserve">- </v>
      </c>
      <c r="BM31" s="122">
        <f t="shared" ca="1" si="26"/>
        <v>45770</v>
      </c>
      <c r="BN31" s="123"/>
      <c r="BO31" s="124"/>
      <c r="BP31" s="125"/>
      <c r="BQ31" s="115" t="str">
        <f t="shared" ca="1" si="27"/>
        <v xml:space="preserve">- </v>
      </c>
      <c r="BR31" s="126"/>
      <c r="BS31" s="115" t="str">
        <f t="shared" ca="1" si="28"/>
        <v xml:space="preserve">- </v>
      </c>
      <c r="BT31" s="102"/>
      <c r="BU31" s="102"/>
      <c r="BV31" s="122">
        <f t="shared" ca="1" si="10"/>
        <v>45770</v>
      </c>
      <c r="BW31" s="123"/>
      <c r="BX31" s="124"/>
      <c r="BY31" s="125"/>
      <c r="BZ31" s="115" t="str">
        <f t="shared" ca="1" si="29"/>
        <v xml:space="preserve">- </v>
      </c>
      <c r="CA31" s="126"/>
      <c r="CB31" s="115" t="str">
        <f t="shared" ca="1" si="30"/>
        <v xml:space="preserve">- </v>
      </c>
      <c r="CE31" s="122">
        <f t="shared" ca="1" si="31"/>
        <v>45770</v>
      </c>
      <c r="CF31" s="123"/>
      <c r="CG31" s="124"/>
      <c r="CH31" s="125"/>
      <c r="CI31" s="115" t="str">
        <f t="shared" ca="1" si="32"/>
        <v xml:space="preserve">- </v>
      </c>
      <c r="CJ31" s="126"/>
      <c r="CK31" s="115" t="str">
        <f t="shared" ca="1" si="33"/>
        <v xml:space="preserve">- </v>
      </c>
      <c r="CL31" s="102"/>
      <c r="CM31" s="102"/>
      <c r="CN31" s="122">
        <f t="shared" ca="1" si="11"/>
        <v>45770</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45771</v>
      </c>
      <c r="C32" s="59" t="str">
        <f t="shared" ca="1" si="12"/>
        <v>-</v>
      </c>
      <c r="D32" s="60" t="str">
        <f t="shared" ca="1" si="0"/>
        <v>-</v>
      </c>
      <c r="E32" s="61" t="str">
        <f t="shared" ca="1" si="0"/>
        <v>-</v>
      </c>
      <c r="F32" s="62" t="str">
        <f t="shared" ca="1" si="37"/>
        <v>-</v>
      </c>
      <c r="G32" s="62" t="str">
        <f t="shared" ca="1" si="1"/>
        <v>-</v>
      </c>
      <c r="H32" s="63" t="str">
        <f t="shared" ca="1" si="38"/>
        <v>-</v>
      </c>
      <c r="K32" s="77">
        <f t="shared" ca="1" si="2"/>
        <v>45771</v>
      </c>
      <c r="L32" s="84"/>
      <c r="M32" s="85"/>
      <c r="N32" s="85"/>
      <c r="O32" s="86" t="str">
        <f t="shared" ca="1" si="13"/>
        <v>-</v>
      </c>
      <c r="P32" s="84"/>
      <c r="Q32" s="87" t="str">
        <f t="shared" ca="1" si="3"/>
        <v>-</v>
      </c>
      <c r="T32" s="77">
        <f t="shared" ca="1" si="4"/>
        <v>45771</v>
      </c>
      <c r="U32" s="86" t="str">
        <f t="shared" ca="1" si="14"/>
        <v>-</v>
      </c>
      <c r="V32" s="140" t="str">
        <f t="shared" ca="1" si="5"/>
        <v>-</v>
      </c>
      <c r="W32" s="140" t="str">
        <f t="shared" ca="1" si="5"/>
        <v>-</v>
      </c>
      <c r="X32" s="86" t="str">
        <f t="shared" ca="1" si="15"/>
        <v>-</v>
      </c>
      <c r="Y32" s="86" t="str">
        <f t="shared" ca="1" si="6"/>
        <v>-</v>
      </c>
      <c r="Z32" s="87" t="str">
        <f t="shared" ca="1" si="7"/>
        <v>-</v>
      </c>
      <c r="AC32" s="116">
        <f t="shared" ca="1" si="16"/>
        <v>45771</v>
      </c>
      <c r="AD32" s="117"/>
      <c r="AE32" s="118"/>
      <c r="AF32" s="119"/>
      <c r="AG32" s="120" t="str">
        <f t="shared" ca="1" si="17"/>
        <v xml:space="preserve">- </v>
      </c>
      <c r="AH32" s="121"/>
      <c r="AI32" s="120" t="str">
        <f t="shared" ca="1" si="18"/>
        <v xml:space="preserve">- </v>
      </c>
      <c r="AJ32" s="102"/>
      <c r="AK32" s="102"/>
      <c r="AL32" s="116">
        <f t="shared" ca="1" si="8"/>
        <v>45771</v>
      </c>
      <c r="AM32" s="117"/>
      <c r="AN32" s="118"/>
      <c r="AO32" s="119"/>
      <c r="AP32" s="120" t="str">
        <f t="shared" ca="1" si="19"/>
        <v xml:space="preserve">- </v>
      </c>
      <c r="AQ32" s="121"/>
      <c r="AR32" s="120" t="str">
        <f t="shared" ca="1" si="20"/>
        <v xml:space="preserve">- </v>
      </c>
      <c r="AU32" s="116">
        <f t="shared" ca="1" si="21"/>
        <v>45771</v>
      </c>
      <c r="AV32" s="117"/>
      <c r="AW32" s="118"/>
      <c r="AX32" s="119"/>
      <c r="AY32" s="120" t="str">
        <f t="shared" ca="1" si="22"/>
        <v xml:space="preserve">- </v>
      </c>
      <c r="AZ32" s="121"/>
      <c r="BA32" s="120" t="str">
        <f t="shared" ca="1" si="23"/>
        <v xml:space="preserve">- </v>
      </c>
      <c r="BB32" s="102"/>
      <c r="BC32" s="102"/>
      <c r="BD32" s="116">
        <f t="shared" ca="1" si="9"/>
        <v>45771</v>
      </c>
      <c r="BE32" s="117"/>
      <c r="BF32" s="118"/>
      <c r="BG32" s="119"/>
      <c r="BH32" s="120" t="str">
        <f t="shared" ca="1" si="24"/>
        <v xml:space="preserve">- </v>
      </c>
      <c r="BI32" s="121"/>
      <c r="BJ32" s="120" t="str">
        <f t="shared" ca="1" si="25"/>
        <v xml:space="preserve">- </v>
      </c>
      <c r="BM32" s="116">
        <f t="shared" ca="1" si="26"/>
        <v>45771</v>
      </c>
      <c r="BN32" s="117"/>
      <c r="BO32" s="118"/>
      <c r="BP32" s="119"/>
      <c r="BQ32" s="120" t="str">
        <f t="shared" ca="1" si="27"/>
        <v xml:space="preserve">- </v>
      </c>
      <c r="BR32" s="121"/>
      <c r="BS32" s="120" t="str">
        <f t="shared" ca="1" si="28"/>
        <v xml:space="preserve">- </v>
      </c>
      <c r="BT32" s="102"/>
      <c r="BU32" s="102"/>
      <c r="BV32" s="116">
        <f t="shared" ca="1" si="10"/>
        <v>45771</v>
      </c>
      <c r="BW32" s="117"/>
      <c r="BX32" s="118"/>
      <c r="BY32" s="119"/>
      <c r="BZ32" s="120" t="str">
        <f t="shared" ca="1" si="29"/>
        <v xml:space="preserve">- </v>
      </c>
      <c r="CA32" s="121"/>
      <c r="CB32" s="120" t="str">
        <f t="shared" ca="1" si="30"/>
        <v xml:space="preserve">- </v>
      </c>
      <c r="CE32" s="116">
        <f t="shared" ca="1" si="31"/>
        <v>45771</v>
      </c>
      <c r="CF32" s="117"/>
      <c r="CG32" s="118"/>
      <c r="CH32" s="119"/>
      <c r="CI32" s="120" t="str">
        <f t="shared" ca="1" si="32"/>
        <v xml:space="preserve">- </v>
      </c>
      <c r="CJ32" s="121"/>
      <c r="CK32" s="120" t="str">
        <f t="shared" ca="1" si="33"/>
        <v xml:space="preserve">- </v>
      </c>
      <c r="CL32" s="102"/>
      <c r="CM32" s="102"/>
      <c r="CN32" s="116">
        <f t="shared" ca="1" si="11"/>
        <v>45771</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45772</v>
      </c>
      <c r="C33" s="59" t="str">
        <f t="shared" ca="1" si="12"/>
        <v>-</v>
      </c>
      <c r="D33" s="60" t="str">
        <f t="shared" ca="1" si="0"/>
        <v>-</v>
      </c>
      <c r="E33" s="61" t="str">
        <f t="shared" ca="1" si="0"/>
        <v>-</v>
      </c>
      <c r="F33" s="62" t="str">
        <f t="shared" ca="1" si="37"/>
        <v>-</v>
      </c>
      <c r="G33" s="62" t="str">
        <f t="shared" ca="1" si="1"/>
        <v>-</v>
      </c>
      <c r="H33" s="63" t="str">
        <f t="shared" ca="1" si="38"/>
        <v>-</v>
      </c>
      <c r="K33" s="78">
        <f t="shared" ca="1" si="2"/>
        <v>45772</v>
      </c>
      <c r="L33" s="88"/>
      <c r="M33" s="89"/>
      <c r="N33" s="89"/>
      <c r="O33" s="90" t="str">
        <f t="shared" ca="1" si="13"/>
        <v>-</v>
      </c>
      <c r="P33" s="88"/>
      <c r="Q33" s="91" t="str">
        <f t="shared" ca="1" si="3"/>
        <v>-</v>
      </c>
      <c r="T33" s="78">
        <f t="shared" ca="1" si="4"/>
        <v>45772</v>
      </c>
      <c r="U33" s="90" t="str">
        <f t="shared" ca="1" si="14"/>
        <v>-</v>
      </c>
      <c r="V33" s="141" t="str">
        <f t="shared" ca="1" si="5"/>
        <v>-</v>
      </c>
      <c r="W33" s="141" t="str">
        <f t="shared" ca="1" si="5"/>
        <v>-</v>
      </c>
      <c r="X33" s="90" t="str">
        <f t="shared" ca="1" si="15"/>
        <v>-</v>
      </c>
      <c r="Y33" s="90" t="str">
        <f t="shared" ca="1" si="6"/>
        <v>-</v>
      </c>
      <c r="Z33" s="91" t="str">
        <f t="shared" ca="1" si="7"/>
        <v>-</v>
      </c>
      <c r="AC33" s="122">
        <f t="shared" ca="1" si="16"/>
        <v>45772</v>
      </c>
      <c r="AD33" s="123"/>
      <c r="AE33" s="124"/>
      <c r="AF33" s="125"/>
      <c r="AG33" s="115" t="str">
        <f t="shared" ca="1" si="17"/>
        <v xml:space="preserve">- </v>
      </c>
      <c r="AH33" s="126"/>
      <c r="AI33" s="115" t="str">
        <f t="shared" ca="1" si="18"/>
        <v xml:space="preserve">- </v>
      </c>
      <c r="AJ33" s="102"/>
      <c r="AK33" s="102"/>
      <c r="AL33" s="122">
        <f t="shared" ca="1" si="8"/>
        <v>45772</v>
      </c>
      <c r="AM33" s="123"/>
      <c r="AN33" s="124"/>
      <c r="AO33" s="125"/>
      <c r="AP33" s="115" t="str">
        <f t="shared" ca="1" si="19"/>
        <v xml:space="preserve">- </v>
      </c>
      <c r="AQ33" s="126"/>
      <c r="AR33" s="115" t="str">
        <f t="shared" ca="1" si="20"/>
        <v xml:space="preserve">- </v>
      </c>
      <c r="AU33" s="122">
        <f t="shared" ca="1" si="21"/>
        <v>45772</v>
      </c>
      <c r="AV33" s="123"/>
      <c r="AW33" s="124"/>
      <c r="AX33" s="125"/>
      <c r="AY33" s="115" t="str">
        <f t="shared" ca="1" si="22"/>
        <v xml:space="preserve">- </v>
      </c>
      <c r="AZ33" s="126"/>
      <c r="BA33" s="115" t="str">
        <f t="shared" ca="1" si="23"/>
        <v xml:space="preserve">- </v>
      </c>
      <c r="BB33" s="102"/>
      <c r="BC33" s="102"/>
      <c r="BD33" s="122">
        <f t="shared" ca="1" si="9"/>
        <v>45772</v>
      </c>
      <c r="BE33" s="123"/>
      <c r="BF33" s="124"/>
      <c r="BG33" s="125"/>
      <c r="BH33" s="115" t="str">
        <f t="shared" ca="1" si="24"/>
        <v xml:space="preserve">- </v>
      </c>
      <c r="BI33" s="126"/>
      <c r="BJ33" s="115" t="str">
        <f t="shared" ca="1" si="25"/>
        <v xml:space="preserve">- </v>
      </c>
      <c r="BM33" s="122">
        <f t="shared" ca="1" si="26"/>
        <v>45772</v>
      </c>
      <c r="BN33" s="123"/>
      <c r="BO33" s="124"/>
      <c r="BP33" s="125"/>
      <c r="BQ33" s="115" t="str">
        <f t="shared" ca="1" si="27"/>
        <v xml:space="preserve">- </v>
      </c>
      <c r="BR33" s="126"/>
      <c r="BS33" s="115" t="str">
        <f t="shared" ca="1" si="28"/>
        <v xml:space="preserve">- </v>
      </c>
      <c r="BT33" s="102"/>
      <c r="BU33" s="102"/>
      <c r="BV33" s="122">
        <f t="shared" ca="1" si="10"/>
        <v>45772</v>
      </c>
      <c r="BW33" s="123"/>
      <c r="BX33" s="124"/>
      <c r="BY33" s="125"/>
      <c r="BZ33" s="115" t="str">
        <f t="shared" ca="1" si="29"/>
        <v xml:space="preserve">- </v>
      </c>
      <c r="CA33" s="126"/>
      <c r="CB33" s="115" t="str">
        <f t="shared" ca="1" si="30"/>
        <v xml:space="preserve">- </v>
      </c>
      <c r="CE33" s="122">
        <f t="shared" ca="1" si="31"/>
        <v>45772</v>
      </c>
      <c r="CF33" s="123"/>
      <c r="CG33" s="124"/>
      <c r="CH33" s="125"/>
      <c r="CI33" s="115" t="str">
        <f t="shared" ca="1" si="32"/>
        <v xml:space="preserve">- </v>
      </c>
      <c r="CJ33" s="126"/>
      <c r="CK33" s="115" t="str">
        <f t="shared" ca="1" si="33"/>
        <v xml:space="preserve">- </v>
      </c>
      <c r="CL33" s="102"/>
      <c r="CM33" s="102"/>
      <c r="CN33" s="122">
        <f t="shared" ca="1" si="11"/>
        <v>45772</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45773</v>
      </c>
      <c r="C34" s="59" t="str">
        <f t="shared" ca="1" si="12"/>
        <v>-</v>
      </c>
      <c r="D34" s="60" t="str">
        <f t="shared" ca="1" si="0"/>
        <v>-</v>
      </c>
      <c r="E34" s="61" t="str">
        <f t="shared" ca="1" si="0"/>
        <v>-</v>
      </c>
      <c r="F34" s="62" t="str">
        <f t="shared" ca="1" si="37"/>
        <v>-</v>
      </c>
      <c r="G34" s="62" t="str">
        <f t="shared" ca="1" si="1"/>
        <v>-</v>
      </c>
      <c r="H34" s="63" t="str">
        <f t="shared" ca="1" si="38"/>
        <v>-</v>
      </c>
      <c r="K34" s="77">
        <f t="shared" ca="1" si="2"/>
        <v>45773</v>
      </c>
      <c r="L34" s="84"/>
      <c r="M34" s="85"/>
      <c r="N34" s="85"/>
      <c r="O34" s="86" t="str">
        <f t="shared" ca="1" si="13"/>
        <v>-</v>
      </c>
      <c r="P34" s="84"/>
      <c r="Q34" s="87" t="str">
        <f t="shared" ca="1" si="3"/>
        <v>-</v>
      </c>
      <c r="T34" s="77">
        <f t="shared" ca="1" si="4"/>
        <v>45773</v>
      </c>
      <c r="U34" s="86" t="str">
        <f t="shared" ca="1" si="14"/>
        <v>-</v>
      </c>
      <c r="V34" s="140" t="str">
        <f t="shared" ca="1" si="5"/>
        <v>-</v>
      </c>
      <c r="W34" s="140" t="str">
        <f t="shared" ca="1" si="5"/>
        <v>-</v>
      </c>
      <c r="X34" s="86" t="str">
        <f t="shared" ca="1" si="15"/>
        <v>-</v>
      </c>
      <c r="Y34" s="86" t="str">
        <f t="shared" ca="1" si="6"/>
        <v>-</v>
      </c>
      <c r="Z34" s="87" t="str">
        <f t="shared" ca="1" si="7"/>
        <v>-</v>
      </c>
      <c r="AC34" s="116">
        <f t="shared" ca="1" si="16"/>
        <v>45773</v>
      </c>
      <c r="AD34" s="117"/>
      <c r="AE34" s="118"/>
      <c r="AF34" s="119"/>
      <c r="AG34" s="120" t="str">
        <f t="shared" ca="1" si="17"/>
        <v xml:space="preserve">- </v>
      </c>
      <c r="AH34" s="121"/>
      <c r="AI34" s="120" t="str">
        <f t="shared" ca="1" si="18"/>
        <v xml:space="preserve">- </v>
      </c>
      <c r="AJ34" s="102"/>
      <c r="AK34" s="102"/>
      <c r="AL34" s="116">
        <f t="shared" ca="1" si="8"/>
        <v>45773</v>
      </c>
      <c r="AM34" s="117"/>
      <c r="AN34" s="118"/>
      <c r="AO34" s="119"/>
      <c r="AP34" s="120" t="str">
        <f t="shared" ca="1" si="19"/>
        <v xml:space="preserve">- </v>
      </c>
      <c r="AQ34" s="121"/>
      <c r="AR34" s="120" t="str">
        <f t="shared" ca="1" si="20"/>
        <v xml:space="preserve">- </v>
      </c>
      <c r="AU34" s="116">
        <f t="shared" ca="1" si="21"/>
        <v>45773</v>
      </c>
      <c r="AV34" s="117"/>
      <c r="AW34" s="118"/>
      <c r="AX34" s="119"/>
      <c r="AY34" s="120" t="str">
        <f t="shared" ca="1" si="22"/>
        <v xml:space="preserve">- </v>
      </c>
      <c r="AZ34" s="121"/>
      <c r="BA34" s="120" t="str">
        <f t="shared" ca="1" si="23"/>
        <v xml:space="preserve">- </v>
      </c>
      <c r="BB34" s="102"/>
      <c r="BC34" s="102"/>
      <c r="BD34" s="116">
        <f t="shared" ca="1" si="9"/>
        <v>45773</v>
      </c>
      <c r="BE34" s="117"/>
      <c r="BF34" s="118"/>
      <c r="BG34" s="119"/>
      <c r="BH34" s="120" t="str">
        <f t="shared" ca="1" si="24"/>
        <v xml:space="preserve">- </v>
      </c>
      <c r="BI34" s="121"/>
      <c r="BJ34" s="120" t="str">
        <f t="shared" ca="1" si="25"/>
        <v xml:space="preserve">- </v>
      </c>
      <c r="BM34" s="116">
        <f t="shared" ca="1" si="26"/>
        <v>45773</v>
      </c>
      <c r="BN34" s="117"/>
      <c r="BO34" s="118"/>
      <c r="BP34" s="119"/>
      <c r="BQ34" s="120" t="str">
        <f t="shared" ca="1" si="27"/>
        <v xml:space="preserve">- </v>
      </c>
      <c r="BR34" s="121"/>
      <c r="BS34" s="120" t="str">
        <f t="shared" ca="1" si="28"/>
        <v xml:space="preserve">- </v>
      </c>
      <c r="BT34" s="102"/>
      <c r="BU34" s="102"/>
      <c r="BV34" s="116">
        <f t="shared" ca="1" si="10"/>
        <v>45773</v>
      </c>
      <c r="BW34" s="117"/>
      <c r="BX34" s="118"/>
      <c r="BY34" s="119"/>
      <c r="BZ34" s="120" t="str">
        <f t="shared" ca="1" si="29"/>
        <v xml:space="preserve">- </v>
      </c>
      <c r="CA34" s="121"/>
      <c r="CB34" s="120" t="str">
        <f t="shared" ca="1" si="30"/>
        <v xml:space="preserve">- </v>
      </c>
      <c r="CE34" s="116">
        <f t="shared" ca="1" si="31"/>
        <v>45773</v>
      </c>
      <c r="CF34" s="117"/>
      <c r="CG34" s="118"/>
      <c r="CH34" s="119"/>
      <c r="CI34" s="120" t="str">
        <f t="shared" ca="1" si="32"/>
        <v xml:space="preserve">- </v>
      </c>
      <c r="CJ34" s="121"/>
      <c r="CK34" s="120" t="str">
        <f t="shared" ca="1" si="33"/>
        <v xml:space="preserve">- </v>
      </c>
      <c r="CL34" s="102"/>
      <c r="CM34" s="102"/>
      <c r="CN34" s="116">
        <f t="shared" ca="1" si="11"/>
        <v>45773</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45774</v>
      </c>
      <c r="C35" s="59" t="str">
        <f t="shared" ca="1" si="12"/>
        <v>-</v>
      </c>
      <c r="D35" s="60" t="str">
        <f t="shared" ca="1" si="0"/>
        <v>-</v>
      </c>
      <c r="E35" s="61" t="str">
        <f t="shared" ca="1" si="0"/>
        <v>-</v>
      </c>
      <c r="F35" s="62" t="str">
        <f t="shared" ca="1" si="37"/>
        <v>-</v>
      </c>
      <c r="G35" s="62" t="str">
        <f t="shared" ca="1" si="1"/>
        <v>-</v>
      </c>
      <c r="H35" s="63" t="str">
        <f t="shared" ca="1" si="38"/>
        <v>-</v>
      </c>
      <c r="K35" s="78">
        <f t="shared" ca="1" si="2"/>
        <v>45774</v>
      </c>
      <c r="L35" s="88"/>
      <c r="M35" s="89"/>
      <c r="N35" s="89"/>
      <c r="O35" s="90" t="str">
        <f t="shared" ca="1" si="13"/>
        <v>-</v>
      </c>
      <c r="P35" s="88"/>
      <c r="Q35" s="91" t="str">
        <f t="shared" ca="1" si="3"/>
        <v>-</v>
      </c>
      <c r="T35" s="78">
        <f t="shared" ca="1" si="4"/>
        <v>45774</v>
      </c>
      <c r="U35" s="90" t="str">
        <f t="shared" ca="1" si="14"/>
        <v>-</v>
      </c>
      <c r="V35" s="141" t="str">
        <f t="shared" ca="1" si="5"/>
        <v>-</v>
      </c>
      <c r="W35" s="141" t="str">
        <f t="shared" ca="1" si="5"/>
        <v>-</v>
      </c>
      <c r="X35" s="90" t="str">
        <f t="shared" ca="1" si="15"/>
        <v>-</v>
      </c>
      <c r="Y35" s="90" t="str">
        <f t="shared" ca="1" si="6"/>
        <v>-</v>
      </c>
      <c r="Z35" s="91" t="str">
        <f t="shared" ca="1" si="7"/>
        <v>-</v>
      </c>
      <c r="AC35" s="122">
        <f t="shared" ca="1" si="16"/>
        <v>45774</v>
      </c>
      <c r="AD35" s="123"/>
      <c r="AE35" s="124"/>
      <c r="AF35" s="125"/>
      <c r="AG35" s="115" t="str">
        <f t="shared" ca="1" si="17"/>
        <v xml:space="preserve">- </v>
      </c>
      <c r="AH35" s="126"/>
      <c r="AI35" s="115" t="str">
        <f t="shared" ca="1" si="18"/>
        <v xml:space="preserve">- </v>
      </c>
      <c r="AJ35" s="102"/>
      <c r="AK35" s="102"/>
      <c r="AL35" s="122">
        <f t="shared" ca="1" si="8"/>
        <v>45774</v>
      </c>
      <c r="AM35" s="123"/>
      <c r="AN35" s="124"/>
      <c r="AO35" s="125"/>
      <c r="AP35" s="115" t="str">
        <f t="shared" ca="1" si="19"/>
        <v xml:space="preserve">- </v>
      </c>
      <c r="AQ35" s="126"/>
      <c r="AR35" s="115" t="str">
        <f t="shared" ca="1" si="20"/>
        <v xml:space="preserve">- </v>
      </c>
      <c r="AU35" s="122">
        <f t="shared" ca="1" si="21"/>
        <v>45774</v>
      </c>
      <c r="AV35" s="123"/>
      <c r="AW35" s="124"/>
      <c r="AX35" s="125"/>
      <c r="AY35" s="115" t="str">
        <f t="shared" ca="1" si="22"/>
        <v xml:space="preserve">- </v>
      </c>
      <c r="AZ35" s="126"/>
      <c r="BA35" s="115" t="str">
        <f t="shared" ca="1" si="23"/>
        <v xml:space="preserve">- </v>
      </c>
      <c r="BB35" s="102"/>
      <c r="BC35" s="102"/>
      <c r="BD35" s="122">
        <f t="shared" ca="1" si="9"/>
        <v>45774</v>
      </c>
      <c r="BE35" s="123"/>
      <c r="BF35" s="124"/>
      <c r="BG35" s="125"/>
      <c r="BH35" s="115" t="str">
        <f t="shared" ca="1" si="24"/>
        <v xml:space="preserve">- </v>
      </c>
      <c r="BI35" s="126"/>
      <c r="BJ35" s="115" t="str">
        <f t="shared" ca="1" si="25"/>
        <v xml:space="preserve">- </v>
      </c>
      <c r="BM35" s="122">
        <f t="shared" ca="1" si="26"/>
        <v>45774</v>
      </c>
      <c r="BN35" s="123"/>
      <c r="BO35" s="124"/>
      <c r="BP35" s="125"/>
      <c r="BQ35" s="115" t="str">
        <f t="shared" ca="1" si="27"/>
        <v xml:space="preserve">- </v>
      </c>
      <c r="BR35" s="126"/>
      <c r="BS35" s="115" t="str">
        <f t="shared" ca="1" si="28"/>
        <v xml:space="preserve">- </v>
      </c>
      <c r="BT35" s="102"/>
      <c r="BU35" s="102"/>
      <c r="BV35" s="122">
        <f t="shared" ca="1" si="10"/>
        <v>45774</v>
      </c>
      <c r="BW35" s="123"/>
      <c r="BX35" s="124"/>
      <c r="BY35" s="125"/>
      <c r="BZ35" s="115" t="str">
        <f t="shared" ca="1" si="29"/>
        <v xml:space="preserve">- </v>
      </c>
      <c r="CA35" s="126"/>
      <c r="CB35" s="115" t="str">
        <f t="shared" ca="1" si="30"/>
        <v xml:space="preserve">- </v>
      </c>
      <c r="CE35" s="122">
        <f t="shared" ca="1" si="31"/>
        <v>45774</v>
      </c>
      <c r="CF35" s="123"/>
      <c r="CG35" s="124"/>
      <c r="CH35" s="125"/>
      <c r="CI35" s="115" t="str">
        <f t="shared" ca="1" si="32"/>
        <v xml:space="preserve">- </v>
      </c>
      <c r="CJ35" s="126"/>
      <c r="CK35" s="115" t="str">
        <f t="shared" ca="1" si="33"/>
        <v xml:space="preserve">- </v>
      </c>
      <c r="CL35" s="102"/>
      <c r="CM35" s="102"/>
      <c r="CN35" s="122">
        <f t="shared" ca="1" si="11"/>
        <v>45774</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45775</v>
      </c>
      <c r="C36" s="59" t="str">
        <f t="shared" ca="1" si="12"/>
        <v>-</v>
      </c>
      <c r="D36" s="60" t="str">
        <f t="shared" ca="1" si="0"/>
        <v>-</v>
      </c>
      <c r="E36" s="61" t="str">
        <f t="shared" ca="1" si="0"/>
        <v>-</v>
      </c>
      <c r="F36" s="62" t="str">
        <f t="shared" ca="1" si="37"/>
        <v>-</v>
      </c>
      <c r="G36" s="62" t="str">
        <f t="shared" ca="1" si="1"/>
        <v>-</v>
      </c>
      <c r="H36" s="63" t="str">
        <f t="shared" ca="1" si="38"/>
        <v>-</v>
      </c>
      <c r="K36" s="77">
        <f t="shared" ca="1" si="2"/>
        <v>45775</v>
      </c>
      <c r="L36" s="84"/>
      <c r="M36" s="85"/>
      <c r="N36" s="85"/>
      <c r="O36" s="86" t="str">
        <f t="shared" ca="1" si="13"/>
        <v>-</v>
      </c>
      <c r="P36" s="84"/>
      <c r="Q36" s="87" t="str">
        <f t="shared" ca="1" si="3"/>
        <v>-</v>
      </c>
      <c r="T36" s="77">
        <f t="shared" ca="1" si="4"/>
        <v>45775</v>
      </c>
      <c r="U36" s="86" t="str">
        <f t="shared" ca="1" si="14"/>
        <v>-</v>
      </c>
      <c r="V36" s="140" t="str">
        <f t="shared" ca="1" si="5"/>
        <v>-</v>
      </c>
      <c r="W36" s="140" t="str">
        <f t="shared" ca="1" si="5"/>
        <v>-</v>
      </c>
      <c r="X36" s="86" t="str">
        <f t="shared" ca="1" si="15"/>
        <v>-</v>
      </c>
      <c r="Y36" s="86" t="str">
        <f t="shared" ca="1" si="6"/>
        <v>-</v>
      </c>
      <c r="Z36" s="87" t="str">
        <f t="shared" ca="1" si="7"/>
        <v>-</v>
      </c>
      <c r="AC36" s="116">
        <f t="shared" ca="1" si="16"/>
        <v>45775</v>
      </c>
      <c r="AD36" s="117"/>
      <c r="AE36" s="118"/>
      <c r="AF36" s="119"/>
      <c r="AG36" s="120" t="str">
        <f t="shared" ca="1" si="17"/>
        <v xml:space="preserve">- </v>
      </c>
      <c r="AH36" s="121"/>
      <c r="AI36" s="120" t="str">
        <f t="shared" ca="1" si="18"/>
        <v xml:space="preserve">- </v>
      </c>
      <c r="AJ36" s="102"/>
      <c r="AK36" s="102"/>
      <c r="AL36" s="116">
        <f t="shared" ca="1" si="8"/>
        <v>45775</v>
      </c>
      <c r="AM36" s="117"/>
      <c r="AN36" s="118"/>
      <c r="AO36" s="119"/>
      <c r="AP36" s="120" t="str">
        <f t="shared" ca="1" si="19"/>
        <v xml:space="preserve">- </v>
      </c>
      <c r="AQ36" s="121"/>
      <c r="AR36" s="120" t="str">
        <f t="shared" ca="1" si="20"/>
        <v xml:space="preserve">- </v>
      </c>
      <c r="AU36" s="116">
        <f t="shared" ca="1" si="21"/>
        <v>45775</v>
      </c>
      <c r="AV36" s="117"/>
      <c r="AW36" s="118"/>
      <c r="AX36" s="119"/>
      <c r="AY36" s="120" t="str">
        <f t="shared" ca="1" si="22"/>
        <v xml:space="preserve">- </v>
      </c>
      <c r="AZ36" s="121"/>
      <c r="BA36" s="120" t="str">
        <f t="shared" ca="1" si="23"/>
        <v xml:space="preserve">- </v>
      </c>
      <c r="BB36" s="102"/>
      <c r="BC36" s="102"/>
      <c r="BD36" s="116">
        <f t="shared" ca="1" si="9"/>
        <v>45775</v>
      </c>
      <c r="BE36" s="117"/>
      <c r="BF36" s="118"/>
      <c r="BG36" s="119"/>
      <c r="BH36" s="120" t="str">
        <f t="shared" ca="1" si="24"/>
        <v xml:space="preserve">- </v>
      </c>
      <c r="BI36" s="121"/>
      <c r="BJ36" s="120" t="str">
        <f t="shared" ca="1" si="25"/>
        <v xml:space="preserve">- </v>
      </c>
      <c r="BM36" s="116">
        <f t="shared" ca="1" si="26"/>
        <v>45775</v>
      </c>
      <c r="BN36" s="117"/>
      <c r="BO36" s="118"/>
      <c r="BP36" s="119"/>
      <c r="BQ36" s="120" t="str">
        <f t="shared" ca="1" si="27"/>
        <v xml:space="preserve">- </v>
      </c>
      <c r="BR36" s="121"/>
      <c r="BS36" s="120" t="str">
        <f t="shared" ca="1" si="28"/>
        <v xml:space="preserve">- </v>
      </c>
      <c r="BT36" s="102"/>
      <c r="BU36" s="102"/>
      <c r="BV36" s="116">
        <f t="shared" ca="1" si="10"/>
        <v>45775</v>
      </c>
      <c r="BW36" s="117"/>
      <c r="BX36" s="118"/>
      <c r="BY36" s="119"/>
      <c r="BZ36" s="120" t="str">
        <f t="shared" ca="1" si="29"/>
        <v xml:space="preserve">- </v>
      </c>
      <c r="CA36" s="121"/>
      <c r="CB36" s="120" t="str">
        <f t="shared" ca="1" si="30"/>
        <v xml:space="preserve">- </v>
      </c>
      <c r="CE36" s="116">
        <f t="shared" ca="1" si="31"/>
        <v>45775</v>
      </c>
      <c r="CF36" s="117"/>
      <c r="CG36" s="118"/>
      <c r="CH36" s="119"/>
      <c r="CI36" s="120" t="str">
        <f t="shared" ca="1" si="32"/>
        <v xml:space="preserve">- </v>
      </c>
      <c r="CJ36" s="121"/>
      <c r="CK36" s="120" t="str">
        <f t="shared" ca="1" si="33"/>
        <v xml:space="preserve">- </v>
      </c>
      <c r="CL36" s="102"/>
      <c r="CM36" s="102"/>
      <c r="CN36" s="116">
        <f t="shared" ca="1" si="11"/>
        <v>45775</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45776</v>
      </c>
      <c r="C37" s="59" t="str">
        <f t="shared" ca="1" si="12"/>
        <v>-</v>
      </c>
      <c r="D37" s="60" t="str">
        <f t="shared" ca="1" si="0"/>
        <v>-</v>
      </c>
      <c r="E37" s="61" t="str">
        <f t="shared" ca="1" si="0"/>
        <v>-</v>
      </c>
      <c r="F37" s="62" t="str">
        <f t="shared" ca="1" si="37"/>
        <v>-</v>
      </c>
      <c r="G37" s="62" t="str">
        <f t="shared" ca="1" si="1"/>
        <v>-</v>
      </c>
      <c r="H37" s="63" t="str">
        <f t="shared" ca="1" si="38"/>
        <v>-</v>
      </c>
      <c r="K37" s="78">
        <f t="shared" ca="1" si="2"/>
        <v>45776</v>
      </c>
      <c r="L37" s="88"/>
      <c r="M37" s="89"/>
      <c r="N37" s="89"/>
      <c r="O37" s="90" t="str">
        <f t="shared" ca="1" si="13"/>
        <v>-</v>
      </c>
      <c r="P37" s="88"/>
      <c r="Q37" s="91" t="str">
        <f t="shared" ca="1" si="3"/>
        <v>-</v>
      </c>
      <c r="T37" s="78">
        <f t="shared" ca="1" si="4"/>
        <v>45776</v>
      </c>
      <c r="U37" s="90" t="str">
        <f t="shared" ca="1" si="14"/>
        <v>-</v>
      </c>
      <c r="V37" s="141" t="str">
        <f t="shared" ca="1" si="5"/>
        <v>-</v>
      </c>
      <c r="W37" s="141" t="str">
        <f t="shared" ca="1" si="5"/>
        <v>-</v>
      </c>
      <c r="X37" s="90" t="str">
        <f t="shared" ca="1" si="15"/>
        <v>-</v>
      </c>
      <c r="Y37" s="90" t="str">
        <f t="shared" ca="1" si="6"/>
        <v>-</v>
      </c>
      <c r="Z37" s="91" t="str">
        <f t="shared" ca="1" si="7"/>
        <v>-</v>
      </c>
      <c r="AC37" s="122">
        <f t="shared" ca="1" si="16"/>
        <v>45776</v>
      </c>
      <c r="AD37" s="123"/>
      <c r="AE37" s="124"/>
      <c r="AF37" s="125"/>
      <c r="AG37" s="115" t="str">
        <f t="shared" ca="1" si="17"/>
        <v xml:space="preserve">- </v>
      </c>
      <c r="AH37" s="126"/>
      <c r="AI37" s="115" t="str">
        <f t="shared" ca="1" si="18"/>
        <v xml:space="preserve">- </v>
      </c>
      <c r="AJ37" s="102"/>
      <c r="AK37" s="102"/>
      <c r="AL37" s="122">
        <f t="shared" ca="1" si="8"/>
        <v>45776</v>
      </c>
      <c r="AM37" s="123"/>
      <c r="AN37" s="124"/>
      <c r="AO37" s="125"/>
      <c r="AP37" s="115" t="str">
        <f t="shared" ca="1" si="19"/>
        <v xml:space="preserve">- </v>
      </c>
      <c r="AQ37" s="126"/>
      <c r="AR37" s="115" t="str">
        <f t="shared" ca="1" si="20"/>
        <v xml:space="preserve">- </v>
      </c>
      <c r="AU37" s="122">
        <f t="shared" ca="1" si="21"/>
        <v>45776</v>
      </c>
      <c r="AV37" s="123"/>
      <c r="AW37" s="124"/>
      <c r="AX37" s="125"/>
      <c r="AY37" s="115" t="str">
        <f t="shared" ca="1" si="22"/>
        <v xml:space="preserve">- </v>
      </c>
      <c r="AZ37" s="126"/>
      <c r="BA37" s="115" t="str">
        <f t="shared" ca="1" si="23"/>
        <v xml:space="preserve">- </v>
      </c>
      <c r="BB37" s="102"/>
      <c r="BC37" s="102"/>
      <c r="BD37" s="122">
        <f t="shared" ca="1" si="9"/>
        <v>45776</v>
      </c>
      <c r="BE37" s="123"/>
      <c r="BF37" s="124"/>
      <c r="BG37" s="125"/>
      <c r="BH37" s="115" t="str">
        <f t="shared" ca="1" si="24"/>
        <v xml:space="preserve">- </v>
      </c>
      <c r="BI37" s="126"/>
      <c r="BJ37" s="115" t="str">
        <f t="shared" ca="1" si="25"/>
        <v xml:space="preserve">- </v>
      </c>
      <c r="BM37" s="122">
        <f t="shared" ca="1" si="26"/>
        <v>45776</v>
      </c>
      <c r="BN37" s="123"/>
      <c r="BO37" s="124"/>
      <c r="BP37" s="125"/>
      <c r="BQ37" s="115" t="str">
        <f t="shared" ca="1" si="27"/>
        <v xml:space="preserve">- </v>
      </c>
      <c r="BR37" s="126"/>
      <c r="BS37" s="115" t="str">
        <f t="shared" ca="1" si="28"/>
        <v xml:space="preserve">- </v>
      </c>
      <c r="BT37" s="102"/>
      <c r="BU37" s="102"/>
      <c r="BV37" s="122">
        <f t="shared" ca="1" si="10"/>
        <v>45776</v>
      </c>
      <c r="BW37" s="123"/>
      <c r="BX37" s="124"/>
      <c r="BY37" s="125"/>
      <c r="BZ37" s="115" t="str">
        <f t="shared" ca="1" si="29"/>
        <v xml:space="preserve">- </v>
      </c>
      <c r="CA37" s="126"/>
      <c r="CB37" s="115" t="str">
        <f t="shared" ca="1" si="30"/>
        <v xml:space="preserve">- </v>
      </c>
      <c r="CE37" s="122">
        <f t="shared" ca="1" si="31"/>
        <v>45776</v>
      </c>
      <c r="CF37" s="123"/>
      <c r="CG37" s="124"/>
      <c r="CH37" s="125"/>
      <c r="CI37" s="115" t="str">
        <f t="shared" ca="1" si="32"/>
        <v xml:space="preserve">- </v>
      </c>
      <c r="CJ37" s="126"/>
      <c r="CK37" s="115" t="str">
        <f t="shared" ca="1" si="33"/>
        <v xml:space="preserve">- </v>
      </c>
      <c r="CL37" s="102"/>
      <c r="CM37" s="102"/>
      <c r="CN37" s="122">
        <f t="shared" ca="1" si="11"/>
        <v>45776</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45777</v>
      </c>
      <c r="C38" s="59" t="str">
        <f t="shared" ca="1" si="12"/>
        <v>-</v>
      </c>
      <c r="D38" s="60" t="str">
        <f t="shared" ca="1" si="0"/>
        <v>-</v>
      </c>
      <c r="E38" s="61" t="str">
        <f t="shared" ca="1" si="0"/>
        <v>-</v>
      </c>
      <c r="F38" s="62" t="str">
        <f t="shared" ca="1" si="37"/>
        <v>-</v>
      </c>
      <c r="G38" s="62" t="str">
        <f t="shared" ca="1" si="1"/>
        <v>-</v>
      </c>
      <c r="H38" s="63" t="str">
        <f t="shared" ca="1" si="38"/>
        <v>-</v>
      </c>
      <c r="K38" s="77">
        <f t="shared" ca="1" si="2"/>
        <v>45777</v>
      </c>
      <c r="L38" s="84"/>
      <c r="M38" s="85"/>
      <c r="N38" s="85"/>
      <c r="O38" s="86" t="str">
        <f t="shared" ca="1" si="13"/>
        <v>-</v>
      </c>
      <c r="P38" s="84"/>
      <c r="Q38" s="87" t="str">
        <f t="shared" ca="1" si="3"/>
        <v>-</v>
      </c>
      <c r="T38" s="77">
        <f t="shared" ca="1" si="4"/>
        <v>45777</v>
      </c>
      <c r="U38" s="86" t="str">
        <f t="shared" ca="1" si="14"/>
        <v>-</v>
      </c>
      <c r="V38" s="140" t="str">
        <f t="shared" ca="1" si="5"/>
        <v>-</v>
      </c>
      <c r="W38" s="140" t="str">
        <f t="shared" ca="1" si="5"/>
        <v>-</v>
      </c>
      <c r="X38" s="86" t="str">
        <f t="shared" ca="1" si="15"/>
        <v>-</v>
      </c>
      <c r="Y38" s="86" t="str">
        <f t="shared" ca="1" si="6"/>
        <v>-</v>
      </c>
      <c r="Z38" s="87" t="str">
        <f t="shared" ca="1" si="7"/>
        <v>-</v>
      </c>
      <c r="AC38" s="116">
        <f t="shared" ca="1" si="16"/>
        <v>45777</v>
      </c>
      <c r="AD38" s="117"/>
      <c r="AE38" s="118"/>
      <c r="AF38" s="119"/>
      <c r="AG38" s="120" t="str">
        <f t="shared" ca="1" si="17"/>
        <v xml:space="preserve">- </v>
      </c>
      <c r="AH38" s="121"/>
      <c r="AI38" s="120" t="str">
        <f t="shared" ca="1" si="18"/>
        <v xml:space="preserve">- </v>
      </c>
      <c r="AJ38" s="102"/>
      <c r="AK38" s="102"/>
      <c r="AL38" s="116">
        <f t="shared" ca="1" si="8"/>
        <v>45777</v>
      </c>
      <c r="AM38" s="117"/>
      <c r="AN38" s="118"/>
      <c r="AO38" s="119"/>
      <c r="AP38" s="120" t="str">
        <f t="shared" ca="1" si="19"/>
        <v xml:space="preserve">- </v>
      </c>
      <c r="AQ38" s="121"/>
      <c r="AR38" s="120" t="str">
        <f t="shared" ca="1" si="20"/>
        <v xml:space="preserve">- </v>
      </c>
      <c r="AU38" s="116">
        <f t="shared" ca="1" si="21"/>
        <v>45777</v>
      </c>
      <c r="AV38" s="117"/>
      <c r="AW38" s="118"/>
      <c r="AX38" s="119"/>
      <c r="AY38" s="120" t="str">
        <f t="shared" ca="1" si="22"/>
        <v xml:space="preserve">- </v>
      </c>
      <c r="AZ38" s="121"/>
      <c r="BA38" s="120" t="str">
        <f t="shared" ca="1" si="23"/>
        <v xml:space="preserve">- </v>
      </c>
      <c r="BB38" s="102"/>
      <c r="BC38" s="102"/>
      <c r="BD38" s="116">
        <f t="shared" ca="1" si="9"/>
        <v>45777</v>
      </c>
      <c r="BE38" s="117"/>
      <c r="BF38" s="118"/>
      <c r="BG38" s="119"/>
      <c r="BH38" s="120" t="str">
        <f t="shared" ca="1" si="24"/>
        <v xml:space="preserve">- </v>
      </c>
      <c r="BI38" s="121"/>
      <c r="BJ38" s="120" t="str">
        <f t="shared" ca="1" si="25"/>
        <v xml:space="preserve">- </v>
      </c>
      <c r="BM38" s="116">
        <f t="shared" ca="1" si="26"/>
        <v>45777</v>
      </c>
      <c r="BN38" s="117"/>
      <c r="BO38" s="118"/>
      <c r="BP38" s="119"/>
      <c r="BQ38" s="120" t="str">
        <f t="shared" ca="1" si="27"/>
        <v xml:space="preserve">- </v>
      </c>
      <c r="BR38" s="121"/>
      <c r="BS38" s="120" t="str">
        <f t="shared" ca="1" si="28"/>
        <v xml:space="preserve">- </v>
      </c>
      <c r="BT38" s="102"/>
      <c r="BU38" s="102"/>
      <c r="BV38" s="116">
        <f t="shared" ca="1" si="10"/>
        <v>45777</v>
      </c>
      <c r="BW38" s="117"/>
      <c r="BX38" s="118"/>
      <c r="BY38" s="119"/>
      <c r="BZ38" s="120" t="str">
        <f t="shared" ca="1" si="29"/>
        <v xml:space="preserve">- </v>
      </c>
      <c r="CA38" s="121"/>
      <c r="CB38" s="120" t="str">
        <f t="shared" ca="1" si="30"/>
        <v xml:space="preserve">- </v>
      </c>
      <c r="CE38" s="116">
        <f t="shared" ca="1" si="31"/>
        <v>45777</v>
      </c>
      <c r="CF38" s="117"/>
      <c r="CG38" s="118"/>
      <c r="CH38" s="119"/>
      <c r="CI38" s="120" t="str">
        <f t="shared" ca="1" si="32"/>
        <v xml:space="preserve">- </v>
      </c>
      <c r="CJ38" s="121"/>
      <c r="CK38" s="120" t="str">
        <f t="shared" ca="1" si="33"/>
        <v xml:space="preserve">- </v>
      </c>
      <c r="CL38" s="102"/>
      <c r="CM38" s="102"/>
      <c r="CN38" s="116">
        <f t="shared" ca="1" si="11"/>
        <v>45777</v>
      </c>
      <c r="CO38" s="117"/>
      <c r="CP38" s="118"/>
      <c r="CQ38" s="119"/>
      <c r="CR38" s="120" t="str">
        <f t="shared" ca="1" si="34"/>
        <v xml:space="preserve">- </v>
      </c>
      <c r="CS38" s="121"/>
      <c r="CT38" s="120" t="str">
        <f t="shared" ca="1" si="35"/>
        <v xml:space="preserve">- </v>
      </c>
    </row>
    <row r="39" spans="1:98" ht="15.75" customHeight="1" x14ac:dyDescent="0.25">
      <c r="A39" s="57">
        <v>31</v>
      </c>
      <c r="B39" s="58" t="str">
        <f t="shared" ca="1" si="36"/>
        <v>　</v>
      </c>
      <c r="C39" s="59" t="str">
        <f t="shared" ca="1" si="12"/>
        <v/>
      </c>
      <c r="D39" s="60" t="str">
        <f t="shared" ca="1" si="0"/>
        <v/>
      </c>
      <c r="E39" s="61" t="str">
        <f t="shared" ca="1" si="0"/>
        <v/>
      </c>
      <c r="F39" s="62" t="str">
        <f t="shared" ca="1" si="37"/>
        <v/>
      </c>
      <c r="G39" s="62" t="str">
        <f t="shared" ca="1" si="1"/>
        <v/>
      </c>
      <c r="H39" s="63" t="str">
        <f t="shared" ca="1" si="38"/>
        <v/>
      </c>
      <c r="K39" s="78" t="str">
        <f t="shared" ca="1" si="2"/>
        <v>　</v>
      </c>
      <c r="L39" s="88"/>
      <c r="M39" s="89"/>
      <c r="N39" s="89"/>
      <c r="O39" s="90" t="str">
        <f t="shared" ca="1" si="13"/>
        <v/>
      </c>
      <c r="P39" s="88"/>
      <c r="Q39" s="91" t="str">
        <f t="shared" ca="1" si="3"/>
        <v/>
      </c>
      <c r="T39" s="78" t="str">
        <f t="shared" ca="1" si="4"/>
        <v>　</v>
      </c>
      <c r="U39" s="90" t="str">
        <f t="shared" ca="1" si="14"/>
        <v/>
      </c>
      <c r="V39" s="141" t="str">
        <f t="shared" ca="1" si="5"/>
        <v/>
      </c>
      <c r="W39" s="141" t="str">
        <f t="shared" ca="1" si="5"/>
        <v/>
      </c>
      <c r="X39" s="90" t="str">
        <f t="shared" ca="1" si="15"/>
        <v/>
      </c>
      <c r="Y39" s="90" t="str">
        <f t="shared" ca="1" si="6"/>
        <v/>
      </c>
      <c r="Z39" s="91" t="str">
        <f t="shared" ca="1" si="7"/>
        <v/>
      </c>
      <c r="AC39" s="127" t="str">
        <f t="shared" ca="1" si="16"/>
        <v>　</v>
      </c>
      <c r="AD39" s="128"/>
      <c r="AE39" s="129"/>
      <c r="AF39" s="130"/>
      <c r="AG39" s="131" t="str">
        <f t="shared" ca="1" si="17"/>
        <v/>
      </c>
      <c r="AH39" s="132"/>
      <c r="AI39" s="131" t="str">
        <f t="shared" ca="1" si="18"/>
        <v/>
      </c>
      <c r="AJ39" s="102"/>
      <c r="AK39" s="102"/>
      <c r="AL39" s="127" t="str">
        <f t="shared" ca="1" si="8"/>
        <v>　</v>
      </c>
      <c r="AM39" s="128"/>
      <c r="AN39" s="129"/>
      <c r="AO39" s="130"/>
      <c r="AP39" s="131" t="str">
        <f t="shared" ca="1" si="19"/>
        <v/>
      </c>
      <c r="AQ39" s="132"/>
      <c r="AR39" s="131" t="str">
        <f t="shared" ca="1" si="20"/>
        <v/>
      </c>
      <c r="AU39" s="127" t="str">
        <f t="shared" ca="1" si="21"/>
        <v>　</v>
      </c>
      <c r="AV39" s="128"/>
      <c r="AW39" s="129"/>
      <c r="AX39" s="130"/>
      <c r="AY39" s="131" t="str">
        <f t="shared" ca="1" si="22"/>
        <v/>
      </c>
      <c r="AZ39" s="132"/>
      <c r="BA39" s="131" t="str">
        <f t="shared" ca="1" si="23"/>
        <v/>
      </c>
      <c r="BB39" s="102"/>
      <c r="BC39" s="102"/>
      <c r="BD39" s="127" t="str">
        <f t="shared" ca="1" si="9"/>
        <v>　</v>
      </c>
      <c r="BE39" s="128"/>
      <c r="BF39" s="129"/>
      <c r="BG39" s="130"/>
      <c r="BH39" s="131" t="str">
        <f t="shared" ca="1" si="24"/>
        <v/>
      </c>
      <c r="BI39" s="132"/>
      <c r="BJ39" s="131" t="str">
        <f t="shared" ca="1" si="25"/>
        <v/>
      </c>
      <c r="BM39" s="127" t="str">
        <f t="shared" ca="1" si="26"/>
        <v>　</v>
      </c>
      <c r="BN39" s="128"/>
      <c r="BO39" s="129"/>
      <c r="BP39" s="130"/>
      <c r="BQ39" s="131" t="str">
        <f t="shared" ca="1" si="27"/>
        <v/>
      </c>
      <c r="BR39" s="132"/>
      <c r="BS39" s="131" t="str">
        <f t="shared" ca="1" si="28"/>
        <v/>
      </c>
      <c r="BT39" s="102"/>
      <c r="BU39" s="102"/>
      <c r="BV39" s="127" t="str">
        <f t="shared" ca="1" si="10"/>
        <v>　</v>
      </c>
      <c r="BW39" s="128"/>
      <c r="BX39" s="129"/>
      <c r="BY39" s="130"/>
      <c r="BZ39" s="131" t="str">
        <f t="shared" ca="1" si="29"/>
        <v/>
      </c>
      <c r="CA39" s="132"/>
      <c r="CB39" s="131" t="str">
        <f t="shared" ca="1" si="30"/>
        <v/>
      </c>
      <c r="CE39" s="127" t="str">
        <f t="shared" ca="1" si="31"/>
        <v>　</v>
      </c>
      <c r="CF39" s="128"/>
      <c r="CG39" s="129"/>
      <c r="CH39" s="130"/>
      <c r="CI39" s="131" t="str">
        <f t="shared" ca="1" si="32"/>
        <v/>
      </c>
      <c r="CJ39" s="132"/>
      <c r="CK39" s="131" t="str">
        <f t="shared" ca="1" si="33"/>
        <v/>
      </c>
      <c r="CL39" s="102"/>
      <c r="CM39" s="102"/>
      <c r="CN39" s="127" t="str">
        <f t="shared" ca="1" si="11"/>
        <v>　</v>
      </c>
      <c r="CO39" s="128"/>
      <c r="CP39" s="129"/>
      <c r="CQ39" s="130"/>
      <c r="CR39" s="131" t="str">
        <f t="shared" ca="1" si="34"/>
        <v/>
      </c>
      <c r="CS39" s="132"/>
      <c r="CT39" s="131" t="str">
        <f t="shared" ca="1" si="35"/>
        <v/>
      </c>
    </row>
    <row r="40" spans="1:98" ht="15.75" customHeight="1" x14ac:dyDescent="0.25">
      <c r="B40" s="64" t="s">
        <v>363</v>
      </c>
      <c r="C40" s="65">
        <f ca="1">SUBTOTAL(109,月計表_4[①])</f>
        <v>0</v>
      </c>
      <c r="D40" s="66">
        <f ca="1">SUBTOTAL(109,月計表_4[②])</f>
        <v>0</v>
      </c>
      <c r="E40" s="67">
        <f ca="1">SUBTOTAL(109,月計表_4[③])</f>
        <v>0</v>
      </c>
      <c r="F40" s="68">
        <f ca="1">SUBTOTAL(109,月計表_4[計])</f>
        <v>0</v>
      </c>
      <c r="G40" s="68">
        <f ca="1">SUBTOTAL(109,月計表_4[免])</f>
        <v>0</v>
      </c>
      <c r="H40" s="68">
        <f ca="1">SUBTOTAL(109,月計表_4[総])</f>
        <v>0</v>
      </c>
      <c r="K40" s="79" t="s">
        <v>363</v>
      </c>
      <c r="L40" s="181">
        <f ca="1">SUMIF($K$9:$K$39,"&lt;&gt;"&amp;"　",$L$9:$L$39)</f>
        <v>0</v>
      </c>
      <c r="M40" s="182">
        <f ca="1">SUMIF($K$9:$K$39,"&lt;&gt;"&amp;"　",$M$9:$M$39)</f>
        <v>0</v>
      </c>
      <c r="N40" s="183">
        <f ca="1">SUMIF($K$9:$K$39,"&lt;&gt;"&amp;"　",$N$9:$N$39)</f>
        <v>0</v>
      </c>
      <c r="O40" s="184">
        <f ca="1">SUMIF($K$9:$K$39,"&lt;&gt;"&amp;"　",$O$9:$O$39)</f>
        <v>0</v>
      </c>
      <c r="P40" s="184">
        <f ca="1">SUMIF($K$9:$K$39,"&lt;&gt;"&amp;"　",$P$9:$P$39)</f>
        <v>0</v>
      </c>
      <c r="Q40" s="184">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月計表_4[[#Totals],[①]]*税率①</f>
        <v>0</v>
      </c>
      <c r="D41" s="71">
        <f ca="1">月計表_4[[#Totals],[②]]*税率②</f>
        <v>0</v>
      </c>
      <c r="E41" s="72">
        <f ca="1">月計表_4[[#Totals],[③]]*税率③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CBAA6637-5A75-4BC2-A6FB-C1FC357CC6A5}">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F155CD7D-1506-4685-95C3-09DCAA313D01}"/>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9F0E1539-9370-460B-9B17-7CD4C8EC4EA6}">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937C6-5B4B-446B-85D3-C4ADC66711A3}">
  <dimension ref="A1:CT41"/>
  <sheetViews>
    <sheetView showGridLines="0" showRowColHeaders="0" topLeftCell="A2" zoomScale="90" zoomScaleNormal="90" workbookViewId="0">
      <pane xSplit="9" ySplit="7"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5</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5月分</v>
      </c>
      <c r="P4" s="48"/>
      <c r="Q4" s="48" t="str">
        <f ca="1">$H$4</f>
        <v>令和 7年 5月分</v>
      </c>
      <c r="Y4" s="48"/>
      <c r="Z4" s="48" t="str">
        <f ca="1">$H$4</f>
        <v>令和 7年 5月分</v>
      </c>
      <c r="AI4" s="98" t="str">
        <f ca="1">$Z$4</f>
        <v>令和 7年 5月分</v>
      </c>
      <c r="AL4" s="102"/>
      <c r="AM4" s="102"/>
      <c r="AN4" s="102"/>
      <c r="AO4" s="102"/>
      <c r="AP4" s="102"/>
      <c r="AQ4" s="102"/>
      <c r="AR4" s="98" t="str">
        <f ca="1">$Z$4</f>
        <v>令和 7年 5月分</v>
      </c>
      <c r="BA4" s="98" t="str">
        <f ca="1">$Z$4</f>
        <v>令和 7年 5月分</v>
      </c>
      <c r="BD4" s="102"/>
      <c r="BE4" s="102"/>
      <c r="BF4" s="102"/>
      <c r="BG4" s="102"/>
      <c r="BH4" s="102"/>
      <c r="BI4" s="102"/>
      <c r="BJ4" s="98" t="str">
        <f ca="1">$Z$4</f>
        <v>令和 7年 5月分</v>
      </c>
      <c r="BS4" s="98" t="str">
        <f ca="1">$Z$4</f>
        <v>令和 7年 5月分</v>
      </c>
      <c r="BV4" s="102"/>
      <c r="BW4" s="102"/>
      <c r="BX4" s="102"/>
      <c r="BY4" s="102"/>
      <c r="BZ4" s="102"/>
      <c r="CA4" s="102"/>
      <c r="CB4" s="98" t="str">
        <f ca="1">$Z$4</f>
        <v>令和 7年 5月分</v>
      </c>
      <c r="CK4" s="98" t="str">
        <f ca="1">$Z$4</f>
        <v>令和 7年 5月分</v>
      </c>
      <c r="CN4" s="102"/>
      <c r="CO4" s="102"/>
      <c r="CP4" s="102"/>
      <c r="CQ4" s="102"/>
      <c r="CR4" s="102"/>
      <c r="CS4" s="102"/>
      <c r="CT4" s="98" t="str">
        <f ca="1">$Z$4</f>
        <v>令和 7年 5月分</v>
      </c>
    </row>
    <row r="5" spans="1:98" ht="34.5" customHeight="1" x14ac:dyDescent="0.25">
      <c r="B5" s="409" t="s">
        <v>355</v>
      </c>
      <c r="C5" s="410"/>
      <c r="D5" s="42" t="str">
        <f>証票番号</f>
        <v>(例)98765</v>
      </c>
      <c r="E5" s="41" t="s">
        <v>356</v>
      </c>
      <c r="F5" s="406" t="str">
        <f>施設_名称1&amp;施設_名称2</f>
        <v>（例）ホテル大阪府庁</v>
      </c>
      <c r="G5" s="407"/>
      <c r="H5" s="408"/>
      <c r="K5" s="409" t="s">
        <v>355</v>
      </c>
      <c r="L5" s="410"/>
      <c r="M5" s="42" t="str">
        <f>証票番号</f>
        <v>(例)98765</v>
      </c>
      <c r="N5" s="41" t="s">
        <v>356</v>
      </c>
      <c r="O5" s="406" t="str">
        <f>施設_名称1&amp;施設_名称2</f>
        <v>（例）ホテル大阪府庁</v>
      </c>
      <c r="P5" s="407"/>
      <c r="Q5" s="408"/>
      <c r="T5" s="409" t="s">
        <v>355</v>
      </c>
      <c r="U5" s="410"/>
      <c r="V5" s="42" t="str">
        <f>証票番号</f>
        <v>(例)98765</v>
      </c>
      <c r="W5" s="41" t="s">
        <v>356</v>
      </c>
      <c r="X5" s="406" t="str">
        <f>施設_名称1&amp;施設_名称2</f>
        <v>（例）ホテル大阪府庁</v>
      </c>
      <c r="Y5" s="407"/>
      <c r="Z5" s="408"/>
      <c r="AC5" s="99" t="s">
        <v>373</v>
      </c>
      <c r="AD5" s="398" t="str">
        <f>$X$5</f>
        <v>（例）ホテル大阪府庁</v>
      </c>
      <c r="AE5" s="399"/>
      <c r="AF5" s="400"/>
      <c r="AG5" s="400"/>
      <c r="AH5" s="400"/>
      <c r="AI5" s="401"/>
      <c r="AL5" s="99" t="s">
        <v>373</v>
      </c>
      <c r="AM5" s="398" t="str">
        <f>$X$5</f>
        <v>（例）ホテル大阪府庁</v>
      </c>
      <c r="AN5" s="399"/>
      <c r="AO5" s="400"/>
      <c r="AP5" s="400"/>
      <c r="AQ5" s="400"/>
      <c r="AR5" s="401"/>
      <c r="AU5" s="99" t="s">
        <v>373</v>
      </c>
      <c r="AV5" s="398" t="str">
        <f>$X$5</f>
        <v>（例）ホテル大阪府庁</v>
      </c>
      <c r="AW5" s="399"/>
      <c r="AX5" s="400"/>
      <c r="AY5" s="400"/>
      <c r="AZ5" s="400"/>
      <c r="BA5" s="401"/>
      <c r="BD5" s="99" t="s">
        <v>373</v>
      </c>
      <c r="BE5" s="398" t="str">
        <f>$X$5</f>
        <v>（例）ホテル大阪府庁</v>
      </c>
      <c r="BF5" s="399"/>
      <c r="BG5" s="400"/>
      <c r="BH5" s="400"/>
      <c r="BI5" s="400"/>
      <c r="BJ5" s="401"/>
      <c r="BM5" s="99" t="s">
        <v>373</v>
      </c>
      <c r="BN5" s="398" t="str">
        <f>$X$5</f>
        <v>（例）ホテル大阪府庁</v>
      </c>
      <c r="BO5" s="399"/>
      <c r="BP5" s="400"/>
      <c r="BQ5" s="400"/>
      <c r="BR5" s="400"/>
      <c r="BS5" s="401"/>
      <c r="BV5" s="99" t="s">
        <v>373</v>
      </c>
      <c r="BW5" s="398" t="str">
        <f>$X$5</f>
        <v>（例）ホテル大阪府庁</v>
      </c>
      <c r="BX5" s="399"/>
      <c r="BY5" s="400"/>
      <c r="BZ5" s="400"/>
      <c r="CA5" s="400"/>
      <c r="CB5" s="401"/>
      <c r="CE5" s="99" t="s">
        <v>373</v>
      </c>
      <c r="CF5" s="398" t="str">
        <f>$X$5</f>
        <v>（例）ホテル大阪府庁</v>
      </c>
      <c r="CG5" s="399"/>
      <c r="CH5" s="400"/>
      <c r="CI5" s="400"/>
      <c r="CJ5" s="400"/>
      <c r="CK5" s="401"/>
      <c r="CN5" s="99" t="s">
        <v>373</v>
      </c>
      <c r="CO5" s="398" t="str">
        <f>$X$5</f>
        <v>（例）ホテル大阪府庁</v>
      </c>
      <c r="CP5" s="399"/>
      <c r="CQ5" s="400"/>
      <c r="CR5" s="400"/>
      <c r="CS5" s="400"/>
      <c r="CT5" s="401"/>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402" t="s">
        <v>374</v>
      </c>
      <c r="AD7" s="403"/>
      <c r="AE7" s="404" t="str" cm="1">
        <f t="array" aca="1" ref="AE7" ca="1">IF(INDIRECT("部屋別名称_"&amp;AC1)="","",INDIRECT("部屋別名称_"&amp;AC1))</f>
        <v/>
      </c>
      <c r="AF7" s="404"/>
      <c r="AG7" s="404"/>
      <c r="AH7" s="404"/>
      <c r="AI7" s="405"/>
      <c r="AJ7" s="102"/>
      <c r="AK7" s="102"/>
      <c r="AL7" s="402" t="s">
        <v>374</v>
      </c>
      <c r="AM7" s="403"/>
      <c r="AN7" s="404" t="str" cm="1">
        <f t="array" aca="1" ref="AN7" ca="1">IF(INDIRECT("部屋別名称_"&amp;AL1)="","",INDIRECT("部屋別名称_"&amp;AL1))</f>
        <v/>
      </c>
      <c r="AO7" s="404"/>
      <c r="AP7" s="404"/>
      <c r="AQ7" s="404"/>
      <c r="AR7" s="405"/>
      <c r="AU7" s="402" t="s">
        <v>374</v>
      </c>
      <c r="AV7" s="403"/>
      <c r="AW7" s="404" t="str" cm="1">
        <f t="array" aca="1" ref="AW7" ca="1">IF(INDIRECT("部屋別名称_"&amp;AU1)="","",INDIRECT("部屋別名称_"&amp;AU1))</f>
        <v/>
      </c>
      <c r="AX7" s="404"/>
      <c r="AY7" s="404"/>
      <c r="AZ7" s="404"/>
      <c r="BA7" s="405"/>
      <c r="BB7" s="102"/>
      <c r="BC7" s="102"/>
      <c r="BD7" s="402" t="s">
        <v>374</v>
      </c>
      <c r="BE7" s="403"/>
      <c r="BF7" s="404" t="str" cm="1">
        <f t="array" aca="1" ref="BF7" ca="1">IF(INDIRECT("部屋別名称_"&amp;BD1)="","",INDIRECT("部屋別名称_"&amp;BD1))</f>
        <v/>
      </c>
      <c r="BG7" s="404"/>
      <c r="BH7" s="404"/>
      <c r="BI7" s="404"/>
      <c r="BJ7" s="405"/>
      <c r="BM7" s="402" t="s">
        <v>374</v>
      </c>
      <c r="BN7" s="403"/>
      <c r="BO7" s="404" t="str" cm="1">
        <f t="array" aca="1" ref="BO7" ca="1">IF(INDIRECT("部屋別名称_"&amp;BM1)="","",INDIRECT("部屋別名称_"&amp;BM1))</f>
        <v/>
      </c>
      <c r="BP7" s="404"/>
      <c r="BQ7" s="404"/>
      <c r="BR7" s="404"/>
      <c r="BS7" s="405"/>
      <c r="BT7" s="102"/>
      <c r="BU7" s="102"/>
      <c r="BV7" s="402" t="s">
        <v>374</v>
      </c>
      <c r="BW7" s="403"/>
      <c r="BX7" s="404" t="str" cm="1">
        <f t="array" aca="1" ref="BX7" ca="1">IF(INDIRECT("部屋別名称_"&amp;BV1)="","",INDIRECT("部屋別名称_"&amp;BV1))</f>
        <v/>
      </c>
      <c r="BY7" s="404"/>
      <c r="BZ7" s="404"/>
      <c r="CA7" s="404"/>
      <c r="CB7" s="405"/>
      <c r="CE7" s="402" t="s">
        <v>374</v>
      </c>
      <c r="CF7" s="403"/>
      <c r="CG7" s="404" t="str" cm="1">
        <f t="array" aca="1" ref="CG7" ca="1">IF(INDIRECT("部屋別名称_"&amp;CE1)="","",INDIRECT("部屋別名称_"&amp;CE1))</f>
        <v/>
      </c>
      <c r="CH7" s="404"/>
      <c r="CI7" s="404"/>
      <c r="CJ7" s="404"/>
      <c r="CK7" s="405"/>
      <c r="CL7" s="102"/>
      <c r="CM7" s="102"/>
      <c r="CN7" s="402" t="s">
        <v>374</v>
      </c>
      <c r="CO7" s="403"/>
      <c r="CP7" s="404" t="str" cm="1">
        <f t="array" aca="1" ref="CP7" ca="1">IF(INDIRECT("部屋別名称_"&amp;CN1)="","",INDIRECT("部屋別名称_"&amp;CN1))</f>
        <v/>
      </c>
      <c r="CQ7" s="404"/>
      <c r="CR7" s="404"/>
      <c r="CS7" s="404"/>
      <c r="CT7" s="405"/>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45778</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45778</v>
      </c>
      <c r="L9" s="80"/>
      <c r="M9" s="81"/>
      <c r="N9" s="81"/>
      <c r="O9" s="82" t="str">
        <f ca="1">IF($K9="　","",IF(COUNT(L9:N9)=0,"-",SUM(L9:N9)))</f>
        <v>-</v>
      </c>
      <c r="P9" s="80"/>
      <c r="Q9" s="83" t="str">
        <f t="shared" ref="Q9:Q39" ca="1" si="3">IF($K9="　","",IF(COUNT(O9:P9)=0,"-",SUM(O9:P9)))</f>
        <v>-</v>
      </c>
      <c r="T9" s="76">
        <f t="shared" ref="T9:T39" ca="1" si="4">$B9</f>
        <v>45778</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45778</v>
      </c>
      <c r="AD9" s="110"/>
      <c r="AE9" s="111"/>
      <c r="AF9" s="112"/>
      <c r="AG9" s="113" t="str">
        <f ca="1">IF(AC9="　","",IF(COUNT(AD9:AF9)=0,"- ",SUM(AD9:AF9)))</f>
        <v xml:space="preserve">- </v>
      </c>
      <c r="AH9" s="114"/>
      <c r="AI9" s="115" t="str">
        <f ca="1">IF(AC9="　","",IF(COUNT(AG9:AH9)=0,"- ",SUM(AG9:AH9)))</f>
        <v xml:space="preserve">- </v>
      </c>
      <c r="AJ9" s="102"/>
      <c r="AK9" s="102"/>
      <c r="AL9" s="109">
        <f t="shared" ref="AL9:AL39" ca="1" si="8">$B9</f>
        <v>45778</v>
      </c>
      <c r="AM9" s="110"/>
      <c r="AN9" s="111"/>
      <c r="AO9" s="112"/>
      <c r="AP9" s="113" t="str">
        <f ca="1">IF(AL9="　","",IF(COUNT(AM9:AO9)=0,"- ",SUM(AM9:AO9)))</f>
        <v xml:space="preserve">- </v>
      </c>
      <c r="AQ9" s="114"/>
      <c r="AR9" s="115" t="str">
        <f ca="1">IF(AL9="　","",IF(COUNT(AP9:AQ9)=0,"- ",SUM(AP9:AQ9)))</f>
        <v xml:space="preserve">- </v>
      </c>
      <c r="AU9" s="109">
        <f ca="1">$B9</f>
        <v>45778</v>
      </c>
      <c r="AV9" s="110"/>
      <c r="AW9" s="111"/>
      <c r="AX9" s="112"/>
      <c r="AY9" s="113" t="str">
        <f ca="1">IF(AU9="　","",IF(COUNT(AV9:AX9)=0,"- ",SUM(AV9:AX9)))</f>
        <v xml:space="preserve">- </v>
      </c>
      <c r="AZ9" s="114"/>
      <c r="BA9" s="115" t="str">
        <f ca="1">IF(AU9="　","",IF(COUNT(AY9:AZ9)=0,"- ",SUM(AY9:AZ9)))</f>
        <v xml:space="preserve">- </v>
      </c>
      <c r="BB9" s="102"/>
      <c r="BC9" s="102"/>
      <c r="BD9" s="109">
        <f t="shared" ref="BD9:BD39" ca="1" si="9">$B9</f>
        <v>45778</v>
      </c>
      <c r="BE9" s="110"/>
      <c r="BF9" s="111"/>
      <c r="BG9" s="112"/>
      <c r="BH9" s="113" t="str">
        <f ca="1">IF(BD9="　","",IF(COUNT(BE9:BG9)=0,"- ",SUM(BE9:BG9)))</f>
        <v xml:space="preserve">- </v>
      </c>
      <c r="BI9" s="114"/>
      <c r="BJ9" s="115" t="str">
        <f ca="1">IF(BD9="　","",IF(COUNT(BH9:BI9)=0,"- ",SUM(BH9:BI9)))</f>
        <v xml:space="preserve">- </v>
      </c>
      <c r="BM9" s="109">
        <f ca="1">$B9</f>
        <v>45778</v>
      </c>
      <c r="BN9" s="110"/>
      <c r="BO9" s="111"/>
      <c r="BP9" s="112"/>
      <c r="BQ9" s="113" t="str">
        <f ca="1">IF(BM9="　","",IF(COUNT(BN9:BP9)=0,"- ",SUM(BN9:BP9)))</f>
        <v xml:space="preserve">- </v>
      </c>
      <c r="BR9" s="114"/>
      <c r="BS9" s="115" t="str">
        <f ca="1">IF(BM9="　","",IF(COUNT(BQ9:BR9)=0,"- ",SUM(BQ9:BR9)))</f>
        <v xml:space="preserve">- </v>
      </c>
      <c r="BT9" s="102"/>
      <c r="BU9" s="102"/>
      <c r="BV9" s="109">
        <f t="shared" ref="BV9:BV39" ca="1" si="10">$B9</f>
        <v>45778</v>
      </c>
      <c r="BW9" s="110"/>
      <c r="BX9" s="111"/>
      <c r="BY9" s="112"/>
      <c r="BZ9" s="113" t="str">
        <f ca="1">IF(BV9="　","",IF(COUNT(BW9:BY9)=0,"- ",SUM(BW9:BY9)))</f>
        <v xml:space="preserve">- </v>
      </c>
      <c r="CA9" s="114"/>
      <c r="CB9" s="115" t="str">
        <f ca="1">IF(BV9="　","",IF(COUNT(BZ9:CA9)=0,"- ",SUM(BZ9:CA9)))</f>
        <v xml:space="preserve">- </v>
      </c>
      <c r="CE9" s="109">
        <f ca="1">$B9</f>
        <v>45778</v>
      </c>
      <c r="CF9" s="110"/>
      <c r="CG9" s="111"/>
      <c r="CH9" s="112"/>
      <c r="CI9" s="113" t="str">
        <f ca="1">IF(CE9="　","",IF(COUNT(CF9:CH9)=0,"- ",SUM(CF9:CH9)))</f>
        <v xml:space="preserve">- </v>
      </c>
      <c r="CJ9" s="114"/>
      <c r="CK9" s="115" t="str">
        <f ca="1">IF(CE9="　","",IF(COUNT(CI9:CJ9)=0,"- ",SUM(CI9:CJ9)))</f>
        <v xml:space="preserve">- </v>
      </c>
      <c r="CL9" s="102"/>
      <c r="CM9" s="102"/>
      <c r="CN9" s="109">
        <f t="shared" ref="CN9:CN39" ca="1" si="11">$B9</f>
        <v>45778</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45779</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45779</v>
      </c>
      <c r="L10" s="84"/>
      <c r="M10" s="85"/>
      <c r="N10" s="85"/>
      <c r="O10" s="86" t="str">
        <f t="shared" ref="O10:O39" ca="1" si="13">IF($K10="　","",IF(COUNT(L10:N10)=0,"-",SUM(L10:N10)))</f>
        <v>-</v>
      </c>
      <c r="P10" s="84"/>
      <c r="Q10" s="87" t="str">
        <f t="shared" ca="1" si="3"/>
        <v>-</v>
      </c>
      <c r="T10" s="77">
        <f t="shared" ca="1" si="4"/>
        <v>45779</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45779</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45779</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45779</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45779</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45779</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45779</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45779</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45779</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45780</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45780</v>
      </c>
      <c r="L11" s="88"/>
      <c r="M11" s="89"/>
      <c r="N11" s="89"/>
      <c r="O11" s="90" t="str">
        <f t="shared" ca="1" si="13"/>
        <v>-</v>
      </c>
      <c r="P11" s="88"/>
      <c r="Q11" s="91" t="str">
        <f t="shared" ca="1" si="3"/>
        <v>-</v>
      </c>
      <c r="T11" s="78">
        <f t="shared" ca="1" si="4"/>
        <v>45780</v>
      </c>
      <c r="U11" s="90" t="str">
        <f t="shared" ca="1" si="14"/>
        <v>-</v>
      </c>
      <c r="V11" s="141" t="str">
        <f t="shared" ca="1" si="5"/>
        <v>-</v>
      </c>
      <c r="W11" s="141" t="str">
        <f t="shared" ca="1" si="5"/>
        <v>-</v>
      </c>
      <c r="X11" s="90" t="str">
        <f t="shared" ca="1" si="15"/>
        <v>-</v>
      </c>
      <c r="Y11" s="90" t="str">
        <f t="shared" ca="1" si="6"/>
        <v>-</v>
      </c>
      <c r="Z11" s="91" t="str">
        <f t="shared" ca="1" si="7"/>
        <v>-</v>
      </c>
      <c r="AC11" s="122">
        <f t="shared" ca="1" si="16"/>
        <v>45780</v>
      </c>
      <c r="AD11" s="123"/>
      <c r="AE11" s="124"/>
      <c r="AF11" s="125"/>
      <c r="AG11" s="115" t="str">
        <f t="shared" ca="1" si="17"/>
        <v xml:space="preserve">- </v>
      </c>
      <c r="AH11" s="126"/>
      <c r="AI11" s="115" t="str">
        <f t="shared" ca="1" si="18"/>
        <v xml:space="preserve">- </v>
      </c>
      <c r="AJ11" s="102"/>
      <c r="AK11" s="102"/>
      <c r="AL11" s="122">
        <f t="shared" ca="1" si="8"/>
        <v>45780</v>
      </c>
      <c r="AM11" s="123"/>
      <c r="AN11" s="124"/>
      <c r="AO11" s="125"/>
      <c r="AP11" s="115" t="str">
        <f t="shared" ca="1" si="19"/>
        <v xml:space="preserve">- </v>
      </c>
      <c r="AQ11" s="126"/>
      <c r="AR11" s="115" t="str">
        <f t="shared" ca="1" si="20"/>
        <v xml:space="preserve">- </v>
      </c>
      <c r="AU11" s="122">
        <f t="shared" ca="1" si="21"/>
        <v>45780</v>
      </c>
      <c r="AV11" s="123"/>
      <c r="AW11" s="124"/>
      <c r="AX11" s="125"/>
      <c r="AY11" s="115" t="str">
        <f t="shared" ca="1" si="22"/>
        <v xml:space="preserve">- </v>
      </c>
      <c r="AZ11" s="126"/>
      <c r="BA11" s="115" t="str">
        <f t="shared" ca="1" si="23"/>
        <v xml:space="preserve">- </v>
      </c>
      <c r="BB11" s="102"/>
      <c r="BC11" s="102"/>
      <c r="BD11" s="122">
        <f t="shared" ca="1" si="9"/>
        <v>45780</v>
      </c>
      <c r="BE11" s="123"/>
      <c r="BF11" s="124"/>
      <c r="BG11" s="125"/>
      <c r="BH11" s="115" t="str">
        <f t="shared" ca="1" si="24"/>
        <v xml:space="preserve">- </v>
      </c>
      <c r="BI11" s="126"/>
      <c r="BJ11" s="115" t="str">
        <f t="shared" ca="1" si="25"/>
        <v xml:space="preserve">- </v>
      </c>
      <c r="BM11" s="122">
        <f t="shared" ca="1" si="26"/>
        <v>45780</v>
      </c>
      <c r="BN11" s="123"/>
      <c r="BO11" s="124"/>
      <c r="BP11" s="125"/>
      <c r="BQ11" s="115" t="str">
        <f t="shared" ca="1" si="27"/>
        <v xml:space="preserve">- </v>
      </c>
      <c r="BR11" s="126"/>
      <c r="BS11" s="115" t="str">
        <f t="shared" ca="1" si="28"/>
        <v xml:space="preserve">- </v>
      </c>
      <c r="BT11" s="102"/>
      <c r="BU11" s="102"/>
      <c r="BV11" s="122">
        <f t="shared" ca="1" si="10"/>
        <v>45780</v>
      </c>
      <c r="BW11" s="123"/>
      <c r="BX11" s="124"/>
      <c r="BY11" s="125"/>
      <c r="BZ11" s="115" t="str">
        <f t="shared" ca="1" si="29"/>
        <v xml:space="preserve">- </v>
      </c>
      <c r="CA11" s="126"/>
      <c r="CB11" s="115" t="str">
        <f t="shared" ca="1" si="30"/>
        <v xml:space="preserve">- </v>
      </c>
      <c r="CE11" s="122">
        <f t="shared" ca="1" si="31"/>
        <v>45780</v>
      </c>
      <c r="CF11" s="123"/>
      <c r="CG11" s="124"/>
      <c r="CH11" s="125"/>
      <c r="CI11" s="115" t="str">
        <f t="shared" ca="1" si="32"/>
        <v xml:space="preserve">- </v>
      </c>
      <c r="CJ11" s="126"/>
      <c r="CK11" s="115" t="str">
        <f t="shared" ca="1" si="33"/>
        <v xml:space="preserve">- </v>
      </c>
      <c r="CL11" s="102"/>
      <c r="CM11" s="102"/>
      <c r="CN11" s="122">
        <f t="shared" ca="1" si="11"/>
        <v>45780</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45781</v>
      </c>
      <c r="C12" s="59" t="str">
        <f t="shared" ca="1" si="12"/>
        <v>-</v>
      </c>
      <c r="D12" s="60" t="str">
        <f t="shared" ca="1" si="0"/>
        <v>-</v>
      </c>
      <c r="E12" s="61" t="str">
        <f t="shared" ca="1" si="0"/>
        <v>-</v>
      </c>
      <c r="F12" s="62" t="str">
        <f t="shared" ca="1" si="37"/>
        <v>-</v>
      </c>
      <c r="G12" s="62" t="str">
        <f t="shared" ca="1" si="1"/>
        <v>-</v>
      </c>
      <c r="H12" s="63" t="str">
        <f t="shared" ca="1" si="38"/>
        <v>-</v>
      </c>
      <c r="K12" s="77">
        <f t="shared" ca="1" si="2"/>
        <v>45781</v>
      </c>
      <c r="L12" s="84"/>
      <c r="M12" s="85"/>
      <c r="N12" s="85"/>
      <c r="O12" s="86" t="str">
        <f t="shared" ca="1" si="13"/>
        <v>-</v>
      </c>
      <c r="P12" s="84"/>
      <c r="Q12" s="87" t="str">
        <f t="shared" ca="1" si="3"/>
        <v>-</v>
      </c>
      <c r="T12" s="77">
        <f t="shared" ca="1" si="4"/>
        <v>45781</v>
      </c>
      <c r="U12" s="86" t="str">
        <f t="shared" ca="1" si="14"/>
        <v>-</v>
      </c>
      <c r="V12" s="140" t="str">
        <f t="shared" ca="1" si="5"/>
        <v>-</v>
      </c>
      <c r="W12" s="140" t="str">
        <f t="shared" ca="1" si="5"/>
        <v>-</v>
      </c>
      <c r="X12" s="86" t="str">
        <f t="shared" ca="1" si="15"/>
        <v>-</v>
      </c>
      <c r="Y12" s="86" t="str">
        <f t="shared" ca="1" si="6"/>
        <v>-</v>
      </c>
      <c r="Z12" s="87" t="str">
        <f t="shared" ca="1" si="7"/>
        <v>-</v>
      </c>
      <c r="AC12" s="116">
        <f t="shared" ca="1" si="16"/>
        <v>45781</v>
      </c>
      <c r="AD12" s="117"/>
      <c r="AE12" s="118"/>
      <c r="AF12" s="119"/>
      <c r="AG12" s="120" t="str">
        <f t="shared" ca="1" si="17"/>
        <v xml:space="preserve">- </v>
      </c>
      <c r="AH12" s="121"/>
      <c r="AI12" s="120" t="str">
        <f t="shared" ca="1" si="18"/>
        <v xml:space="preserve">- </v>
      </c>
      <c r="AJ12" s="102"/>
      <c r="AK12" s="102"/>
      <c r="AL12" s="116">
        <f t="shared" ca="1" si="8"/>
        <v>45781</v>
      </c>
      <c r="AM12" s="117"/>
      <c r="AN12" s="118"/>
      <c r="AO12" s="119"/>
      <c r="AP12" s="120" t="str">
        <f t="shared" ca="1" si="19"/>
        <v xml:space="preserve">- </v>
      </c>
      <c r="AQ12" s="121"/>
      <c r="AR12" s="120" t="str">
        <f t="shared" ca="1" si="20"/>
        <v xml:space="preserve">- </v>
      </c>
      <c r="AU12" s="116">
        <f t="shared" ca="1" si="21"/>
        <v>45781</v>
      </c>
      <c r="AV12" s="117"/>
      <c r="AW12" s="118"/>
      <c r="AX12" s="119"/>
      <c r="AY12" s="120" t="str">
        <f t="shared" ca="1" si="22"/>
        <v xml:space="preserve">- </v>
      </c>
      <c r="AZ12" s="121"/>
      <c r="BA12" s="120" t="str">
        <f t="shared" ca="1" si="23"/>
        <v xml:space="preserve">- </v>
      </c>
      <c r="BB12" s="102"/>
      <c r="BC12" s="102"/>
      <c r="BD12" s="116">
        <f t="shared" ca="1" si="9"/>
        <v>45781</v>
      </c>
      <c r="BE12" s="117"/>
      <c r="BF12" s="118"/>
      <c r="BG12" s="119"/>
      <c r="BH12" s="120" t="str">
        <f t="shared" ca="1" si="24"/>
        <v xml:space="preserve">- </v>
      </c>
      <c r="BI12" s="121"/>
      <c r="BJ12" s="120" t="str">
        <f t="shared" ca="1" si="25"/>
        <v xml:space="preserve">- </v>
      </c>
      <c r="BM12" s="116">
        <f t="shared" ca="1" si="26"/>
        <v>45781</v>
      </c>
      <c r="BN12" s="117"/>
      <c r="BO12" s="118"/>
      <c r="BP12" s="119"/>
      <c r="BQ12" s="120" t="str">
        <f t="shared" ca="1" si="27"/>
        <v xml:space="preserve">- </v>
      </c>
      <c r="BR12" s="121"/>
      <c r="BS12" s="120" t="str">
        <f t="shared" ca="1" si="28"/>
        <v xml:space="preserve">- </v>
      </c>
      <c r="BT12" s="102"/>
      <c r="BU12" s="102"/>
      <c r="BV12" s="116">
        <f t="shared" ca="1" si="10"/>
        <v>45781</v>
      </c>
      <c r="BW12" s="117"/>
      <c r="BX12" s="118"/>
      <c r="BY12" s="119"/>
      <c r="BZ12" s="120" t="str">
        <f t="shared" ca="1" si="29"/>
        <v xml:space="preserve">- </v>
      </c>
      <c r="CA12" s="121"/>
      <c r="CB12" s="120" t="str">
        <f t="shared" ca="1" si="30"/>
        <v xml:space="preserve">- </v>
      </c>
      <c r="CE12" s="116">
        <f t="shared" ca="1" si="31"/>
        <v>45781</v>
      </c>
      <c r="CF12" s="117"/>
      <c r="CG12" s="118"/>
      <c r="CH12" s="119"/>
      <c r="CI12" s="120" t="str">
        <f t="shared" ca="1" si="32"/>
        <v xml:space="preserve">- </v>
      </c>
      <c r="CJ12" s="121"/>
      <c r="CK12" s="120" t="str">
        <f t="shared" ca="1" si="33"/>
        <v xml:space="preserve">- </v>
      </c>
      <c r="CL12" s="102"/>
      <c r="CM12" s="102"/>
      <c r="CN12" s="116">
        <f t="shared" ca="1" si="11"/>
        <v>45781</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45782</v>
      </c>
      <c r="C13" s="59" t="str">
        <f t="shared" ca="1" si="12"/>
        <v>-</v>
      </c>
      <c r="D13" s="60" t="str">
        <f t="shared" ca="1" si="0"/>
        <v>-</v>
      </c>
      <c r="E13" s="61" t="str">
        <f t="shared" ca="1" si="0"/>
        <v>-</v>
      </c>
      <c r="F13" s="62" t="str">
        <f t="shared" ca="1" si="37"/>
        <v>-</v>
      </c>
      <c r="G13" s="62" t="str">
        <f t="shared" ca="1" si="1"/>
        <v>-</v>
      </c>
      <c r="H13" s="63" t="str">
        <f t="shared" ca="1" si="38"/>
        <v>-</v>
      </c>
      <c r="K13" s="78">
        <f t="shared" ca="1" si="2"/>
        <v>45782</v>
      </c>
      <c r="L13" s="88"/>
      <c r="M13" s="89"/>
      <c r="N13" s="89"/>
      <c r="O13" s="90" t="str">
        <f t="shared" ca="1" si="13"/>
        <v>-</v>
      </c>
      <c r="P13" s="88"/>
      <c r="Q13" s="91" t="str">
        <f t="shared" ca="1" si="3"/>
        <v>-</v>
      </c>
      <c r="T13" s="78">
        <f t="shared" ca="1" si="4"/>
        <v>45782</v>
      </c>
      <c r="U13" s="90" t="str">
        <f t="shared" ca="1" si="14"/>
        <v>-</v>
      </c>
      <c r="V13" s="141" t="str">
        <f t="shared" ca="1" si="5"/>
        <v>-</v>
      </c>
      <c r="W13" s="141" t="str">
        <f t="shared" ca="1" si="5"/>
        <v>-</v>
      </c>
      <c r="X13" s="90" t="str">
        <f t="shared" ca="1" si="15"/>
        <v>-</v>
      </c>
      <c r="Y13" s="90" t="str">
        <f t="shared" ca="1" si="6"/>
        <v>-</v>
      </c>
      <c r="Z13" s="91" t="str">
        <f t="shared" ca="1" si="7"/>
        <v>-</v>
      </c>
      <c r="AC13" s="122">
        <f t="shared" ca="1" si="16"/>
        <v>45782</v>
      </c>
      <c r="AD13" s="123"/>
      <c r="AE13" s="124"/>
      <c r="AF13" s="125"/>
      <c r="AG13" s="115" t="str">
        <f t="shared" ca="1" si="17"/>
        <v xml:space="preserve">- </v>
      </c>
      <c r="AH13" s="126"/>
      <c r="AI13" s="115" t="str">
        <f t="shared" ca="1" si="18"/>
        <v xml:space="preserve">- </v>
      </c>
      <c r="AJ13" s="102"/>
      <c r="AK13" s="102"/>
      <c r="AL13" s="122">
        <f t="shared" ca="1" si="8"/>
        <v>45782</v>
      </c>
      <c r="AM13" s="123"/>
      <c r="AN13" s="124"/>
      <c r="AO13" s="125"/>
      <c r="AP13" s="115" t="str">
        <f t="shared" ca="1" si="19"/>
        <v xml:space="preserve">- </v>
      </c>
      <c r="AQ13" s="126"/>
      <c r="AR13" s="115" t="str">
        <f t="shared" ca="1" si="20"/>
        <v xml:space="preserve">- </v>
      </c>
      <c r="AU13" s="122">
        <f t="shared" ca="1" si="21"/>
        <v>45782</v>
      </c>
      <c r="AV13" s="123"/>
      <c r="AW13" s="124"/>
      <c r="AX13" s="125"/>
      <c r="AY13" s="115" t="str">
        <f t="shared" ca="1" si="22"/>
        <v xml:space="preserve">- </v>
      </c>
      <c r="AZ13" s="126"/>
      <c r="BA13" s="115" t="str">
        <f t="shared" ca="1" si="23"/>
        <v xml:space="preserve">- </v>
      </c>
      <c r="BB13" s="102"/>
      <c r="BC13" s="102"/>
      <c r="BD13" s="122">
        <f t="shared" ca="1" si="9"/>
        <v>45782</v>
      </c>
      <c r="BE13" s="123"/>
      <c r="BF13" s="124"/>
      <c r="BG13" s="125"/>
      <c r="BH13" s="115" t="str">
        <f t="shared" ca="1" si="24"/>
        <v xml:space="preserve">- </v>
      </c>
      <c r="BI13" s="126"/>
      <c r="BJ13" s="115" t="str">
        <f t="shared" ca="1" si="25"/>
        <v xml:space="preserve">- </v>
      </c>
      <c r="BM13" s="122">
        <f t="shared" ca="1" si="26"/>
        <v>45782</v>
      </c>
      <c r="BN13" s="123"/>
      <c r="BO13" s="124"/>
      <c r="BP13" s="125"/>
      <c r="BQ13" s="115" t="str">
        <f t="shared" ca="1" si="27"/>
        <v xml:space="preserve">- </v>
      </c>
      <c r="BR13" s="126"/>
      <c r="BS13" s="115" t="str">
        <f t="shared" ca="1" si="28"/>
        <v xml:space="preserve">- </v>
      </c>
      <c r="BT13" s="102"/>
      <c r="BU13" s="102"/>
      <c r="BV13" s="122">
        <f t="shared" ca="1" si="10"/>
        <v>45782</v>
      </c>
      <c r="BW13" s="123"/>
      <c r="BX13" s="124"/>
      <c r="BY13" s="125"/>
      <c r="BZ13" s="115" t="str">
        <f t="shared" ca="1" si="29"/>
        <v xml:space="preserve">- </v>
      </c>
      <c r="CA13" s="126"/>
      <c r="CB13" s="115" t="str">
        <f t="shared" ca="1" si="30"/>
        <v xml:space="preserve">- </v>
      </c>
      <c r="CE13" s="122">
        <f t="shared" ca="1" si="31"/>
        <v>45782</v>
      </c>
      <c r="CF13" s="123"/>
      <c r="CG13" s="124"/>
      <c r="CH13" s="125"/>
      <c r="CI13" s="115" t="str">
        <f t="shared" ca="1" si="32"/>
        <v xml:space="preserve">- </v>
      </c>
      <c r="CJ13" s="126"/>
      <c r="CK13" s="115" t="str">
        <f t="shared" ca="1" si="33"/>
        <v xml:space="preserve">- </v>
      </c>
      <c r="CL13" s="102"/>
      <c r="CM13" s="102"/>
      <c r="CN13" s="122">
        <f t="shared" ca="1" si="11"/>
        <v>45782</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45783</v>
      </c>
      <c r="C14" s="59" t="str">
        <f t="shared" ca="1" si="12"/>
        <v>-</v>
      </c>
      <c r="D14" s="60" t="str">
        <f t="shared" ca="1" si="0"/>
        <v>-</v>
      </c>
      <c r="E14" s="61" t="str">
        <f t="shared" ca="1" si="0"/>
        <v>-</v>
      </c>
      <c r="F14" s="62" t="str">
        <f t="shared" ca="1" si="37"/>
        <v>-</v>
      </c>
      <c r="G14" s="62" t="str">
        <f t="shared" ca="1" si="1"/>
        <v>-</v>
      </c>
      <c r="H14" s="63" t="str">
        <f t="shared" ca="1" si="38"/>
        <v>-</v>
      </c>
      <c r="K14" s="77">
        <f t="shared" ca="1" si="2"/>
        <v>45783</v>
      </c>
      <c r="L14" s="84"/>
      <c r="M14" s="85"/>
      <c r="N14" s="85"/>
      <c r="O14" s="86" t="str">
        <f t="shared" ca="1" si="13"/>
        <v>-</v>
      </c>
      <c r="P14" s="84"/>
      <c r="Q14" s="87" t="str">
        <f t="shared" ca="1" si="3"/>
        <v>-</v>
      </c>
      <c r="T14" s="77">
        <f t="shared" ca="1" si="4"/>
        <v>45783</v>
      </c>
      <c r="U14" s="86" t="str">
        <f t="shared" ca="1" si="14"/>
        <v>-</v>
      </c>
      <c r="V14" s="140" t="str">
        <f t="shared" ca="1" si="5"/>
        <v>-</v>
      </c>
      <c r="W14" s="140" t="str">
        <f t="shared" ca="1" si="5"/>
        <v>-</v>
      </c>
      <c r="X14" s="86" t="str">
        <f t="shared" ca="1" si="15"/>
        <v>-</v>
      </c>
      <c r="Y14" s="86" t="str">
        <f t="shared" ca="1" si="6"/>
        <v>-</v>
      </c>
      <c r="Z14" s="87" t="str">
        <f t="shared" ca="1" si="7"/>
        <v>-</v>
      </c>
      <c r="AC14" s="116">
        <f t="shared" ca="1" si="16"/>
        <v>45783</v>
      </c>
      <c r="AD14" s="117"/>
      <c r="AE14" s="118"/>
      <c r="AF14" s="119"/>
      <c r="AG14" s="120" t="str">
        <f t="shared" ca="1" si="17"/>
        <v xml:space="preserve">- </v>
      </c>
      <c r="AH14" s="121"/>
      <c r="AI14" s="120" t="str">
        <f t="shared" ca="1" si="18"/>
        <v xml:space="preserve">- </v>
      </c>
      <c r="AJ14" s="102"/>
      <c r="AK14" s="102"/>
      <c r="AL14" s="116">
        <f t="shared" ca="1" si="8"/>
        <v>45783</v>
      </c>
      <c r="AM14" s="117"/>
      <c r="AN14" s="118"/>
      <c r="AO14" s="119"/>
      <c r="AP14" s="120" t="str">
        <f t="shared" ca="1" si="19"/>
        <v xml:space="preserve">- </v>
      </c>
      <c r="AQ14" s="121"/>
      <c r="AR14" s="120" t="str">
        <f t="shared" ca="1" si="20"/>
        <v xml:space="preserve">- </v>
      </c>
      <c r="AU14" s="116">
        <f t="shared" ca="1" si="21"/>
        <v>45783</v>
      </c>
      <c r="AV14" s="117"/>
      <c r="AW14" s="118"/>
      <c r="AX14" s="119"/>
      <c r="AY14" s="120" t="str">
        <f t="shared" ca="1" si="22"/>
        <v xml:space="preserve">- </v>
      </c>
      <c r="AZ14" s="121"/>
      <c r="BA14" s="120" t="str">
        <f t="shared" ca="1" si="23"/>
        <v xml:space="preserve">- </v>
      </c>
      <c r="BB14" s="102"/>
      <c r="BC14" s="102"/>
      <c r="BD14" s="116">
        <f t="shared" ca="1" si="9"/>
        <v>45783</v>
      </c>
      <c r="BE14" s="117"/>
      <c r="BF14" s="118"/>
      <c r="BG14" s="119"/>
      <c r="BH14" s="120" t="str">
        <f t="shared" ca="1" si="24"/>
        <v xml:space="preserve">- </v>
      </c>
      <c r="BI14" s="121"/>
      <c r="BJ14" s="120" t="str">
        <f t="shared" ca="1" si="25"/>
        <v xml:space="preserve">- </v>
      </c>
      <c r="BM14" s="116">
        <f t="shared" ca="1" si="26"/>
        <v>45783</v>
      </c>
      <c r="BN14" s="117"/>
      <c r="BO14" s="118"/>
      <c r="BP14" s="119"/>
      <c r="BQ14" s="120" t="str">
        <f t="shared" ca="1" si="27"/>
        <v xml:space="preserve">- </v>
      </c>
      <c r="BR14" s="121"/>
      <c r="BS14" s="120" t="str">
        <f t="shared" ca="1" si="28"/>
        <v xml:space="preserve">- </v>
      </c>
      <c r="BT14" s="102"/>
      <c r="BU14" s="102"/>
      <c r="BV14" s="116">
        <f t="shared" ca="1" si="10"/>
        <v>45783</v>
      </c>
      <c r="BW14" s="117"/>
      <c r="BX14" s="118"/>
      <c r="BY14" s="119"/>
      <c r="BZ14" s="120" t="str">
        <f t="shared" ca="1" si="29"/>
        <v xml:space="preserve">- </v>
      </c>
      <c r="CA14" s="121"/>
      <c r="CB14" s="120" t="str">
        <f t="shared" ca="1" si="30"/>
        <v xml:space="preserve">- </v>
      </c>
      <c r="CE14" s="116">
        <f t="shared" ca="1" si="31"/>
        <v>45783</v>
      </c>
      <c r="CF14" s="117"/>
      <c r="CG14" s="118"/>
      <c r="CH14" s="119"/>
      <c r="CI14" s="120" t="str">
        <f t="shared" ca="1" si="32"/>
        <v xml:space="preserve">- </v>
      </c>
      <c r="CJ14" s="121"/>
      <c r="CK14" s="120" t="str">
        <f t="shared" ca="1" si="33"/>
        <v xml:space="preserve">- </v>
      </c>
      <c r="CL14" s="102"/>
      <c r="CM14" s="102"/>
      <c r="CN14" s="116">
        <f t="shared" ca="1" si="11"/>
        <v>45783</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45784</v>
      </c>
      <c r="C15" s="59" t="str">
        <f t="shared" ca="1" si="12"/>
        <v>-</v>
      </c>
      <c r="D15" s="60" t="str">
        <f t="shared" ca="1" si="0"/>
        <v>-</v>
      </c>
      <c r="E15" s="61" t="str">
        <f t="shared" ca="1" si="0"/>
        <v>-</v>
      </c>
      <c r="F15" s="62" t="str">
        <f t="shared" ca="1" si="37"/>
        <v>-</v>
      </c>
      <c r="G15" s="62" t="str">
        <f t="shared" ca="1" si="1"/>
        <v>-</v>
      </c>
      <c r="H15" s="63" t="str">
        <f t="shared" ca="1" si="38"/>
        <v>-</v>
      </c>
      <c r="K15" s="78">
        <f t="shared" ca="1" si="2"/>
        <v>45784</v>
      </c>
      <c r="L15" s="88"/>
      <c r="M15" s="89"/>
      <c r="N15" s="89"/>
      <c r="O15" s="90" t="str">
        <f t="shared" ca="1" si="13"/>
        <v>-</v>
      </c>
      <c r="P15" s="88"/>
      <c r="Q15" s="91" t="str">
        <f t="shared" ca="1" si="3"/>
        <v>-</v>
      </c>
      <c r="T15" s="78">
        <f t="shared" ca="1" si="4"/>
        <v>45784</v>
      </c>
      <c r="U15" s="90" t="str">
        <f t="shared" ca="1" si="14"/>
        <v>-</v>
      </c>
      <c r="V15" s="141" t="str">
        <f t="shared" ca="1" si="5"/>
        <v>-</v>
      </c>
      <c r="W15" s="141" t="str">
        <f t="shared" ca="1" si="5"/>
        <v>-</v>
      </c>
      <c r="X15" s="90" t="str">
        <f t="shared" ca="1" si="15"/>
        <v>-</v>
      </c>
      <c r="Y15" s="90" t="str">
        <f t="shared" ca="1" si="6"/>
        <v>-</v>
      </c>
      <c r="Z15" s="91" t="str">
        <f t="shared" ca="1" si="7"/>
        <v>-</v>
      </c>
      <c r="AC15" s="122">
        <f t="shared" ca="1" si="16"/>
        <v>45784</v>
      </c>
      <c r="AD15" s="123"/>
      <c r="AE15" s="124"/>
      <c r="AF15" s="125"/>
      <c r="AG15" s="115" t="str">
        <f t="shared" ca="1" si="17"/>
        <v xml:space="preserve">- </v>
      </c>
      <c r="AH15" s="126"/>
      <c r="AI15" s="115" t="str">
        <f t="shared" ca="1" si="18"/>
        <v xml:space="preserve">- </v>
      </c>
      <c r="AJ15" s="102"/>
      <c r="AK15" s="102"/>
      <c r="AL15" s="122">
        <f t="shared" ca="1" si="8"/>
        <v>45784</v>
      </c>
      <c r="AM15" s="123"/>
      <c r="AN15" s="124"/>
      <c r="AO15" s="125"/>
      <c r="AP15" s="115" t="str">
        <f t="shared" ca="1" si="19"/>
        <v xml:space="preserve">- </v>
      </c>
      <c r="AQ15" s="126"/>
      <c r="AR15" s="115" t="str">
        <f t="shared" ca="1" si="20"/>
        <v xml:space="preserve">- </v>
      </c>
      <c r="AU15" s="122">
        <f t="shared" ca="1" si="21"/>
        <v>45784</v>
      </c>
      <c r="AV15" s="123"/>
      <c r="AW15" s="124"/>
      <c r="AX15" s="125"/>
      <c r="AY15" s="115" t="str">
        <f t="shared" ca="1" si="22"/>
        <v xml:space="preserve">- </v>
      </c>
      <c r="AZ15" s="126"/>
      <c r="BA15" s="115" t="str">
        <f t="shared" ca="1" si="23"/>
        <v xml:space="preserve">- </v>
      </c>
      <c r="BB15" s="102"/>
      <c r="BC15" s="102"/>
      <c r="BD15" s="122">
        <f t="shared" ca="1" si="9"/>
        <v>45784</v>
      </c>
      <c r="BE15" s="123"/>
      <c r="BF15" s="124"/>
      <c r="BG15" s="125"/>
      <c r="BH15" s="115" t="str">
        <f t="shared" ca="1" si="24"/>
        <v xml:space="preserve">- </v>
      </c>
      <c r="BI15" s="126"/>
      <c r="BJ15" s="115" t="str">
        <f t="shared" ca="1" si="25"/>
        <v xml:space="preserve">- </v>
      </c>
      <c r="BM15" s="122">
        <f t="shared" ca="1" si="26"/>
        <v>45784</v>
      </c>
      <c r="BN15" s="123"/>
      <c r="BO15" s="124"/>
      <c r="BP15" s="125"/>
      <c r="BQ15" s="115" t="str">
        <f t="shared" ca="1" si="27"/>
        <v xml:space="preserve">- </v>
      </c>
      <c r="BR15" s="126"/>
      <c r="BS15" s="115" t="str">
        <f t="shared" ca="1" si="28"/>
        <v xml:space="preserve">- </v>
      </c>
      <c r="BT15" s="102"/>
      <c r="BU15" s="102"/>
      <c r="BV15" s="122">
        <f t="shared" ca="1" si="10"/>
        <v>45784</v>
      </c>
      <c r="BW15" s="123"/>
      <c r="BX15" s="124"/>
      <c r="BY15" s="125"/>
      <c r="BZ15" s="115" t="str">
        <f t="shared" ca="1" si="29"/>
        <v xml:space="preserve">- </v>
      </c>
      <c r="CA15" s="126"/>
      <c r="CB15" s="115" t="str">
        <f t="shared" ca="1" si="30"/>
        <v xml:space="preserve">- </v>
      </c>
      <c r="CE15" s="122">
        <f t="shared" ca="1" si="31"/>
        <v>45784</v>
      </c>
      <c r="CF15" s="123"/>
      <c r="CG15" s="124"/>
      <c r="CH15" s="125"/>
      <c r="CI15" s="115" t="str">
        <f t="shared" ca="1" si="32"/>
        <v xml:space="preserve">- </v>
      </c>
      <c r="CJ15" s="126"/>
      <c r="CK15" s="115" t="str">
        <f t="shared" ca="1" si="33"/>
        <v xml:space="preserve">- </v>
      </c>
      <c r="CL15" s="102"/>
      <c r="CM15" s="102"/>
      <c r="CN15" s="122">
        <f t="shared" ca="1" si="11"/>
        <v>45784</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45785</v>
      </c>
      <c r="C16" s="59" t="str">
        <f t="shared" ca="1" si="12"/>
        <v>-</v>
      </c>
      <c r="D16" s="60" t="str">
        <f t="shared" ca="1" si="0"/>
        <v>-</v>
      </c>
      <c r="E16" s="61" t="str">
        <f t="shared" ca="1" si="0"/>
        <v>-</v>
      </c>
      <c r="F16" s="62" t="str">
        <f t="shared" ca="1" si="37"/>
        <v>-</v>
      </c>
      <c r="G16" s="62" t="str">
        <f t="shared" ca="1" si="1"/>
        <v>-</v>
      </c>
      <c r="H16" s="63" t="str">
        <f t="shared" ca="1" si="38"/>
        <v>-</v>
      </c>
      <c r="K16" s="77">
        <f t="shared" ca="1" si="2"/>
        <v>45785</v>
      </c>
      <c r="L16" s="84"/>
      <c r="M16" s="85"/>
      <c r="N16" s="85"/>
      <c r="O16" s="86" t="str">
        <f t="shared" ca="1" si="13"/>
        <v>-</v>
      </c>
      <c r="P16" s="84"/>
      <c r="Q16" s="87" t="str">
        <f t="shared" ca="1" si="3"/>
        <v>-</v>
      </c>
      <c r="T16" s="77">
        <f t="shared" ca="1" si="4"/>
        <v>45785</v>
      </c>
      <c r="U16" s="86" t="str">
        <f t="shared" ca="1" si="14"/>
        <v>-</v>
      </c>
      <c r="V16" s="140" t="str">
        <f t="shared" ca="1" si="5"/>
        <v>-</v>
      </c>
      <c r="W16" s="140" t="str">
        <f t="shared" ca="1" si="5"/>
        <v>-</v>
      </c>
      <c r="X16" s="86" t="str">
        <f t="shared" ca="1" si="15"/>
        <v>-</v>
      </c>
      <c r="Y16" s="86" t="str">
        <f t="shared" ca="1" si="6"/>
        <v>-</v>
      </c>
      <c r="Z16" s="87" t="str">
        <f t="shared" ca="1" si="7"/>
        <v>-</v>
      </c>
      <c r="AC16" s="116">
        <f t="shared" ca="1" si="16"/>
        <v>45785</v>
      </c>
      <c r="AD16" s="117"/>
      <c r="AE16" s="118"/>
      <c r="AF16" s="119"/>
      <c r="AG16" s="120" t="str">
        <f t="shared" ca="1" si="17"/>
        <v xml:space="preserve">- </v>
      </c>
      <c r="AH16" s="121"/>
      <c r="AI16" s="120" t="str">
        <f t="shared" ca="1" si="18"/>
        <v xml:space="preserve">- </v>
      </c>
      <c r="AJ16" s="102"/>
      <c r="AK16" s="102"/>
      <c r="AL16" s="116">
        <f t="shared" ca="1" si="8"/>
        <v>45785</v>
      </c>
      <c r="AM16" s="117"/>
      <c r="AN16" s="118"/>
      <c r="AO16" s="119"/>
      <c r="AP16" s="120" t="str">
        <f t="shared" ca="1" si="19"/>
        <v xml:space="preserve">- </v>
      </c>
      <c r="AQ16" s="121"/>
      <c r="AR16" s="120" t="str">
        <f t="shared" ca="1" si="20"/>
        <v xml:space="preserve">- </v>
      </c>
      <c r="AU16" s="116">
        <f t="shared" ca="1" si="21"/>
        <v>45785</v>
      </c>
      <c r="AV16" s="117"/>
      <c r="AW16" s="118"/>
      <c r="AX16" s="119"/>
      <c r="AY16" s="120" t="str">
        <f t="shared" ca="1" si="22"/>
        <v xml:space="preserve">- </v>
      </c>
      <c r="AZ16" s="121"/>
      <c r="BA16" s="120" t="str">
        <f t="shared" ca="1" si="23"/>
        <v xml:space="preserve">- </v>
      </c>
      <c r="BB16" s="102"/>
      <c r="BC16" s="102"/>
      <c r="BD16" s="116">
        <f t="shared" ca="1" si="9"/>
        <v>45785</v>
      </c>
      <c r="BE16" s="117"/>
      <c r="BF16" s="118"/>
      <c r="BG16" s="119"/>
      <c r="BH16" s="120" t="str">
        <f t="shared" ca="1" si="24"/>
        <v xml:space="preserve">- </v>
      </c>
      <c r="BI16" s="121"/>
      <c r="BJ16" s="120" t="str">
        <f t="shared" ca="1" si="25"/>
        <v xml:space="preserve">- </v>
      </c>
      <c r="BM16" s="116">
        <f t="shared" ca="1" si="26"/>
        <v>45785</v>
      </c>
      <c r="BN16" s="117"/>
      <c r="BO16" s="118"/>
      <c r="BP16" s="119"/>
      <c r="BQ16" s="120" t="str">
        <f t="shared" ca="1" si="27"/>
        <v xml:space="preserve">- </v>
      </c>
      <c r="BR16" s="121"/>
      <c r="BS16" s="120" t="str">
        <f t="shared" ca="1" si="28"/>
        <v xml:space="preserve">- </v>
      </c>
      <c r="BT16" s="102"/>
      <c r="BU16" s="102"/>
      <c r="BV16" s="116">
        <f t="shared" ca="1" si="10"/>
        <v>45785</v>
      </c>
      <c r="BW16" s="117"/>
      <c r="BX16" s="118"/>
      <c r="BY16" s="119"/>
      <c r="BZ16" s="120" t="str">
        <f t="shared" ca="1" si="29"/>
        <v xml:space="preserve">- </v>
      </c>
      <c r="CA16" s="121"/>
      <c r="CB16" s="120" t="str">
        <f t="shared" ca="1" si="30"/>
        <v xml:space="preserve">- </v>
      </c>
      <c r="CE16" s="116">
        <f t="shared" ca="1" si="31"/>
        <v>45785</v>
      </c>
      <c r="CF16" s="117"/>
      <c r="CG16" s="118"/>
      <c r="CH16" s="119"/>
      <c r="CI16" s="120" t="str">
        <f t="shared" ca="1" si="32"/>
        <v xml:space="preserve">- </v>
      </c>
      <c r="CJ16" s="121"/>
      <c r="CK16" s="120" t="str">
        <f t="shared" ca="1" si="33"/>
        <v xml:space="preserve">- </v>
      </c>
      <c r="CL16" s="102"/>
      <c r="CM16" s="102"/>
      <c r="CN16" s="116">
        <f t="shared" ca="1" si="11"/>
        <v>45785</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45786</v>
      </c>
      <c r="C17" s="59" t="str">
        <f t="shared" ca="1" si="12"/>
        <v>-</v>
      </c>
      <c r="D17" s="60" t="str">
        <f t="shared" ca="1" si="0"/>
        <v>-</v>
      </c>
      <c r="E17" s="61" t="str">
        <f t="shared" ca="1" si="0"/>
        <v>-</v>
      </c>
      <c r="F17" s="62" t="str">
        <f t="shared" ca="1" si="37"/>
        <v>-</v>
      </c>
      <c r="G17" s="62" t="str">
        <f t="shared" ca="1" si="1"/>
        <v>-</v>
      </c>
      <c r="H17" s="63" t="str">
        <f t="shared" ca="1" si="38"/>
        <v>-</v>
      </c>
      <c r="K17" s="78">
        <f t="shared" ca="1" si="2"/>
        <v>45786</v>
      </c>
      <c r="L17" s="88"/>
      <c r="M17" s="89"/>
      <c r="N17" s="89"/>
      <c r="O17" s="90" t="str">
        <f t="shared" ca="1" si="13"/>
        <v>-</v>
      </c>
      <c r="P17" s="88"/>
      <c r="Q17" s="91" t="str">
        <f t="shared" ca="1" si="3"/>
        <v>-</v>
      </c>
      <c r="T17" s="78">
        <f t="shared" ca="1" si="4"/>
        <v>45786</v>
      </c>
      <c r="U17" s="90" t="str">
        <f t="shared" ca="1" si="14"/>
        <v>-</v>
      </c>
      <c r="V17" s="141" t="str">
        <f t="shared" ca="1" si="5"/>
        <v>-</v>
      </c>
      <c r="W17" s="141" t="str">
        <f t="shared" ca="1" si="5"/>
        <v>-</v>
      </c>
      <c r="X17" s="90" t="str">
        <f t="shared" ca="1" si="15"/>
        <v>-</v>
      </c>
      <c r="Y17" s="90" t="str">
        <f t="shared" ca="1" si="6"/>
        <v>-</v>
      </c>
      <c r="Z17" s="91" t="str">
        <f t="shared" ca="1" si="7"/>
        <v>-</v>
      </c>
      <c r="AC17" s="122">
        <f t="shared" ca="1" si="16"/>
        <v>45786</v>
      </c>
      <c r="AD17" s="123"/>
      <c r="AE17" s="124"/>
      <c r="AF17" s="125"/>
      <c r="AG17" s="115" t="str">
        <f t="shared" ca="1" si="17"/>
        <v xml:space="preserve">- </v>
      </c>
      <c r="AH17" s="126"/>
      <c r="AI17" s="115" t="str">
        <f t="shared" ca="1" si="18"/>
        <v xml:space="preserve">- </v>
      </c>
      <c r="AJ17" s="102"/>
      <c r="AK17" s="102"/>
      <c r="AL17" s="122">
        <f t="shared" ca="1" si="8"/>
        <v>45786</v>
      </c>
      <c r="AM17" s="123"/>
      <c r="AN17" s="124"/>
      <c r="AO17" s="125"/>
      <c r="AP17" s="115" t="str">
        <f t="shared" ca="1" si="19"/>
        <v xml:space="preserve">- </v>
      </c>
      <c r="AQ17" s="126"/>
      <c r="AR17" s="115" t="str">
        <f t="shared" ca="1" si="20"/>
        <v xml:space="preserve">- </v>
      </c>
      <c r="AU17" s="122">
        <f t="shared" ca="1" si="21"/>
        <v>45786</v>
      </c>
      <c r="AV17" s="123"/>
      <c r="AW17" s="124"/>
      <c r="AX17" s="125"/>
      <c r="AY17" s="115" t="str">
        <f t="shared" ca="1" si="22"/>
        <v xml:space="preserve">- </v>
      </c>
      <c r="AZ17" s="126"/>
      <c r="BA17" s="115" t="str">
        <f t="shared" ca="1" si="23"/>
        <v xml:space="preserve">- </v>
      </c>
      <c r="BB17" s="102"/>
      <c r="BC17" s="102"/>
      <c r="BD17" s="122">
        <f t="shared" ca="1" si="9"/>
        <v>45786</v>
      </c>
      <c r="BE17" s="123"/>
      <c r="BF17" s="124"/>
      <c r="BG17" s="125"/>
      <c r="BH17" s="115" t="str">
        <f t="shared" ca="1" si="24"/>
        <v xml:space="preserve">- </v>
      </c>
      <c r="BI17" s="126"/>
      <c r="BJ17" s="115" t="str">
        <f t="shared" ca="1" si="25"/>
        <v xml:space="preserve">- </v>
      </c>
      <c r="BM17" s="122">
        <f t="shared" ca="1" si="26"/>
        <v>45786</v>
      </c>
      <c r="BN17" s="123"/>
      <c r="BO17" s="124"/>
      <c r="BP17" s="125"/>
      <c r="BQ17" s="115" t="str">
        <f t="shared" ca="1" si="27"/>
        <v xml:space="preserve">- </v>
      </c>
      <c r="BR17" s="126"/>
      <c r="BS17" s="115" t="str">
        <f t="shared" ca="1" si="28"/>
        <v xml:space="preserve">- </v>
      </c>
      <c r="BT17" s="102"/>
      <c r="BU17" s="102"/>
      <c r="BV17" s="122">
        <f t="shared" ca="1" si="10"/>
        <v>45786</v>
      </c>
      <c r="BW17" s="123"/>
      <c r="BX17" s="124"/>
      <c r="BY17" s="125"/>
      <c r="BZ17" s="115" t="str">
        <f t="shared" ca="1" si="29"/>
        <v xml:space="preserve">- </v>
      </c>
      <c r="CA17" s="126"/>
      <c r="CB17" s="115" t="str">
        <f t="shared" ca="1" si="30"/>
        <v xml:space="preserve">- </v>
      </c>
      <c r="CE17" s="122">
        <f t="shared" ca="1" si="31"/>
        <v>45786</v>
      </c>
      <c r="CF17" s="123"/>
      <c r="CG17" s="124"/>
      <c r="CH17" s="125"/>
      <c r="CI17" s="115" t="str">
        <f t="shared" ca="1" si="32"/>
        <v xml:space="preserve">- </v>
      </c>
      <c r="CJ17" s="126"/>
      <c r="CK17" s="115" t="str">
        <f t="shared" ca="1" si="33"/>
        <v xml:space="preserve">- </v>
      </c>
      <c r="CL17" s="102"/>
      <c r="CM17" s="102"/>
      <c r="CN17" s="122">
        <f t="shared" ca="1" si="11"/>
        <v>45786</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45787</v>
      </c>
      <c r="C18" s="59" t="str">
        <f t="shared" ca="1" si="12"/>
        <v>-</v>
      </c>
      <c r="D18" s="60" t="str">
        <f t="shared" ca="1" si="0"/>
        <v>-</v>
      </c>
      <c r="E18" s="61" t="str">
        <f t="shared" ca="1" si="0"/>
        <v>-</v>
      </c>
      <c r="F18" s="62" t="str">
        <f t="shared" ca="1" si="37"/>
        <v>-</v>
      </c>
      <c r="G18" s="62" t="str">
        <f t="shared" ca="1" si="1"/>
        <v>-</v>
      </c>
      <c r="H18" s="63" t="str">
        <f t="shared" ca="1" si="38"/>
        <v>-</v>
      </c>
      <c r="K18" s="77">
        <f t="shared" ca="1" si="2"/>
        <v>45787</v>
      </c>
      <c r="L18" s="84"/>
      <c r="M18" s="85"/>
      <c r="N18" s="85"/>
      <c r="O18" s="86" t="str">
        <f t="shared" ca="1" si="13"/>
        <v>-</v>
      </c>
      <c r="P18" s="84"/>
      <c r="Q18" s="87" t="str">
        <f t="shared" ca="1" si="3"/>
        <v>-</v>
      </c>
      <c r="T18" s="77">
        <f t="shared" ca="1" si="4"/>
        <v>45787</v>
      </c>
      <c r="U18" s="86" t="str">
        <f t="shared" ca="1" si="14"/>
        <v>-</v>
      </c>
      <c r="V18" s="140" t="str">
        <f t="shared" ca="1" si="5"/>
        <v>-</v>
      </c>
      <c r="W18" s="140" t="str">
        <f t="shared" ca="1" si="5"/>
        <v>-</v>
      </c>
      <c r="X18" s="86" t="str">
        <f t="shared" ca="1" si="15"/>
        <v>-</v>
      </c>
      <c r="Y18" s="86" t="str">
        <f t="shared" ca="1" si="6"/>
        <v>-</v>
      </c>
      <c r="Z18" s="87" t="str">
        <f t="shared" ca="1" si="7"/>
        <v>-</v>
      </c>
      <c r="AC18" s="116">
        <f t="shared" ca="1" si="16"/>
        <v>45787</v>
      </c>
      <c r="AD18" s="117"/>
      <c r="AE18" s="118"/>
      <c r="AF18" s="119"/>
      <c r="AG18" s="120" t="str">
        <f t="shared" ca="1" si="17"/>
        <v xml:space="preserve">- </v>
      </c>
      <c r="AH18" s="121"/>
      <c r="AI18" s="120" t="str">
        <f t="shared" ca="1" si="18"/>
        <v xml:space="preserve">- </v>
      </c>
      <c r="AJ18" s="102"/>
      <c r="AK18" s="102"/>
      <c r="AL18" s="116">
        <f t="shared" ca="1" si="8"/>
        <v>45787</v>
      </c>
      <c r="AM18" s="117"/>
      <c r="AN18" s="118"/>
      <c r="AO18" s="119"/>
      <c r="AP18" s="120" t="str">
        <f t="shared" ca="1" si="19"/>
        <v xml:space="preserve">- </v>
      </c>
      <c r="AQ18" s="121"/>
      <c r="AR18" s="120" t="str">
        <f t="shared" ca="1" si="20"/>
        <v xml:space="preserve">- </v>
      </c>
      <c r="AU18" s="116">
        <f t="shared" ca="1" si="21"/>
        <v>45787</v>
      </c>
      <c r="AV18" s="117"/>
      <c r="AW18" s="118"/>
      <c r="AX18" s="119"/>
      <c r="AY18" s="120" t="str">
        <f t="shared" ca="1" si="22"/>
        <v xml:space="preserve">- </v>
      </c>
      <c r="AZ18" s="121"/>
      <c r="BA18" s="120" t="str">
        <f t="shared" ca="1" si="23"/>
        <v xml:space="preserve">- </v>
      </c>
      <c r="BB18" s="102"/>
      <c r="BC18" s="102"/>
      <c r="BD18" s="116">
        <f t="shared" ca="1" si="9"/>
        <v>45787</v>
      </c>
      <c r="BE18" s="117"/>
      <c r="BF18" s="118"/>
      <c r="BG18" s="119"/>
      <c r="BH18" s="120" t="str">
        <f t="shared" ca="1" si="24"/>
        <v xml:space="preserve">- </v>
      </c>
      <c r="BI18" s="121"/>
      <c r="BJ18" s="120" t="str">
        <f t="shared" ca="1" si="25"/>
        <v xml:space="preserve">- </v>
      </c>
      <c r="BM18" s="116">
        <f t="shared" ca="1" si="26"/>
        <v>45787</v>
      </c>
      <c r="BN18" s="117"/>
      <c r="BO18" s="118"/>
      <c r="BP18" s="119"/>
      <c r="BQ18" s="120" t="str">
        <f t="shared" ca="1" si="27"/>
        <v xml:space="preserve">- </v>
      </c>
      <c r="BR18" s="121"/>
      <c r="BS18" s="120" t="str">
        <f t="shared" ca="1" si="28"/>
        <v xml:space="preserve">- </v>
      </c>
      <c r="BT18" s="102"/>
      <c r="BU18" s="102"/>
      <c r="BV18" s="116">
        <f t="shared" ca="1" si="10"/>
        <v>45787</v>
      </c>
      <c r="BW18" s="117"/>
      <c r="BX18" s="118"/>
      <c r="BY18" s="119"/>
      <c r="BZ18" s="120" t="str">
        <f t="shared" ca="1" si="29"/>
        <v xml:space="preserve">- </v>
      </c>
      <c r="CA18" s="121"/>
      <c r="CB18" s="120" t="str">
        <f t="shared" ca="1" si="30"/>
        <v xml:space="preserve">- </v>
      </c>
      <c r="CE18" s="116">
        <f t="shared" ca="1" si="31"/>
        <v>45787</v>
      </c>
      <c r="CF18" s="117"/>
      <c r="CG18" s="118"/>
      <c r="CH18" s="119"/>
      <c r="CI18" s="120" t="str">
        <f t="shared" ca="1" si="32"/>
        <v xml:space="preserve">- </v>
      </c>
      <c r="CJ18" s="121"/>
      <c r="CK18" s="120" t="str">
        <f t="shared" ca="1" si="33"/>
        <v xml:space="preserve">- </v>
      </c>
      <c r="CL18" s="102"/>
      <c r="CM18" s="102"/>
      <c r="CN18" s="116">
        <f t="shared" ca="1" si="11"/>
        <v>45787</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45788</v>
      </c>
      <c r="C19" s="59" t="str">
        <f t="shared" ca="1" si="12"/>
        <v>-</v>
      </c>
      <c r="D19" s="60" t="str">
        <f t="shared" ca="1" si="0"/>
        <v>-</v>
      </c>
      <c r="E19" s="61" t="str">
        <f t="shared" ca="1" si="0"/>
        <v>-</v>
      </c>
      <c r="F19" s="62" t="str">
        <f t="shared" ca="1" si="37"/>
        <v>-</v>
      </c>
      <c r="G19" s="62" t="str">
        <f t="shared" ca="1" si="1"/>
        <v>-</v>
      </c>
      <c r="H19" s="63" t="str">
        <f t="shared" ca="1" si="38"/>
        <v>-</v>
      </c>
      <c r="K19" s="78">
        <f t="shared" ca="1" si="2"/>
        <v>45788</v>
      </c>
      <c r="L19" s="88"/>
      <c r="M19" s="89"/>
      <c r="N19" s="89"/>
      <c r="O19" s="90" t="str">
        <f t="shared" ca="1" si="13"/>
        <v>-</v>
      </c>
      <c r="P19" s="88"/>
      <c r="Q19" s="91" t="str">
        <f t="shared" ca="1" si="3"/>
        <v>-</v>
      </c>
      <c r="T19" s="78">
        <f t="shared" ca="1" si="4"/>
        <v>45788</v>
      </c>
      <c r="U19" s="90" t="str">
        <f t="shared" ca="1" si="14"/>
        <v>-</v>
      </c>
      <c r="V19" s="141" t="str">
        <f t="shared" ca="1" si="5"/>
        <v>-</v>
      </c>
      <c r="W19" s="141" t="str">
        <f t="shared" ca="1" si="5"/>
        <v>-</v>
      </c>
      <c r="X19" s="90" t="str">
        <f t="shared" ca="1" si="15"/>
        <v>-</v>
      </c>
      <c r="Y19" s="90" t="str">
        <f t="shared" ca="1" si="6"/>
        <v>-</v>
      </c>
      <c r="Z19" s="91" t="str">
        <f t="shared" ca="1" si="7"/>
        <v>-</v>
      </c>
      <c r="AC19" s="122">
        <f t="shared" ca="1" si="16"/>
        <v>45788</v>
      </c>
      <c r="AD19" s="123"/>
      <c r="AE19" s="124"/>
      <c r="AF19" s="125"/>
      <c r="AG19" s="115" t="str">
        <f t="shared" ca="1" si="17"/>
        <v xml:space="preserve">- </v>
      </c>
      <c r="AH19" s="126"/>
      <c r="AI19" s="115" t="str">
        <f t="shared" ca="1" si="18"/>
        <v xml:space="preserve">- </v>
      </c>
      <c r="AJ19" s="102"/>
      <c r="AK19" s="102"/>
      <c r="AL19" s="122">
        <f t="shared" ca="1" si="8"/>
        <v>45788</v>
      </c>
      <c r="AM19" s="123"/>
      <c r="AN19" s="124"/>
      <c r="AO19" s="125"/>
      <c r="AP19" s="115" t="str">
        <f t="shared" ca="1" si="19"/>
        <v xml:space="preserve">- </v>
      </c>
      <c r="AQ19" s="126"/>
      <c r="AR19" s="115" t="str">
        <f t="shared" ca="1" si="20"/>
        <v xml:space="preserve">- </v>
      </c>
      <c r="AU19" s="122">
        <f t="shared" ca="1" si="21"/>
        <v>45788</v>
      </c>
      <c r="AV19" s="123"/>
      <c r="AW19" s="124"/>
      <c r="AX19" s="125"/>
      <c r="AY19" s="115" t="str">
        <f t="shared" ca="1" si="22"/>
        <v xml:space="preserve">- </v>
      </c>
      <c r="AZ19" s="126"/>
      <c r="BA19" s="115" t="str">
        <f t="shared" ca="1" si="23"/>
        <v xml:space="preserve">- </v>
      </c>
      <c r="BB19" s="102"/>
      <c r="BC19" s="102"/>
      <c r="BD19" s="122">
        <f t="shared" ca="1" si="9"/>
        <v>45788</v>
      </c>
      <c r="BE19" s="123"/>
      <c r="BF19" s="124"/>
      <c r="BG19" s="125"/>
      <c r="BH19" s="115" t="str">
        <f t="shared" ca="1" si="24"/>
        <v xml:space="preserve">- </v>
      </c>
      <c r="BI19" s="126"/>
      <c r="BJ19" s="115" t="str">
        <f t="shared" ca="1" si="25"/>
        <v xml:space="preserve">- </v>
      </c>
      <c r="BM19" s="122">
        <f t="shared" ca="1" si="26"/>
        <v>45788</v>
      </c>
      <c r="BN19" s="123"/>
      <c r="BO19" s="124"/>
      <c r="BP19" s="125"/>
      <c r="BQ19" s="115" t="str">
        <f t="shared" ca="1" si="27"/>
        <v xml:space="preserve">- </v>
      </c>
      <c r="BR19" s="126"/>
      <c r="BS19" s="115" t="str">
        <f t="shared" ca="1" si="28"/>
        <v xml:space="preserve">- </v>
      </c>
      <c r="BT19" s="102"/>
      <c r="BU19" s="102"/>
      <c r="BV19" s="122">
        <f t="shared" ca="1" si="10"/>
        <v>45788</v>
      </c>
      <c r="BW19" s="123"/>
      <c r="BX19" s="124"/>
      <c r="BY19" s="125"/>
      <c r="BZ19" s="115" t="str">
        <f t="shared" ca="1" si="29"/>
        <v xml:space="preserve">- </v>
      </c>
      <c r="CA19" s="126"/>
      <c r="CB19" s="115" t="str">
        <f t="shared" ca="1" si="30"/>
        <v xml:space="preserve">- </v>
      </c>
      <c r="CE19" s="122">
        <f t="shared" ca="1" si="31"/>
        <v>45788</v>
      </c>
      <c r="CF19" s="123"/>
      <c r="CG19" s="124"/>
      <c r="CH19" s="125"/>
      <c r="CI19" s="115" t="str">
        <f t="shared" ca="1" si="32"/>
        <v xml:space="preserve">- </v>
      </c>
      <c r="CJ19" s="126"/>
      <c r="CK19" s="115" t="str">
        <f t="shared" ca="1" si="33"/>
        <v xml:space="preserve">- </v>
      </c>
      <c r="CL19" s="102"/>
      <c r="CM19" s="102"/>
      <c r="CN19" s="122">
        <f t="shared" ca="1" si="11"/>
        <v>45788</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45789</v>
      </c>
      <c r="C20" s="59" t="str">
        <f t="shared" ca="1" si="12"/>
        <v>-</v>
      </c>
      <c r="D20" s="60" t="str">
        <f t="shared" ca="1" si="0"/>
        <v>-</v>
      </c>
      <c r="E20" s="61" t="str">
        <f t="shared" ca="1" si="0"/>
        <v>-</v>
      </c>
      <c r="F20" s="62" t="str">
        <f t="shared" ca="1" si="37"/>
        <v>-</v>
      </c>
      <c r="G20" s="62" t="str">
        <f t="shared" ca="1" si="1"/>
        <v>-</v>
      </c>
      <c r="H20" s="63" t="str">
        <f t="shared" ca="1" si="38"/>
        <v>-</v>
      </c>
      <c r="K20" s="77">
        <f t="shared" ca="1" si="2"/>
        <v>45789</v>
      </c>
      <c r="L20" s="84"/>
      <c r="M20" s="85"/>
      <c r="N20" s="85"/>
      <c r="O20" s="86" t="str">
        <f t="shared" ca="1" si="13"/>
        <v>-</v>
      </c>
      <c r="P20" s="84"/>
      <c r="Q20" s="87" t="str">
        <f t="shared" ca="1" si="3"/>
        <v>-</v>
      </c>
      <c r="T20" s="77">
        <f t="shared" ca="1" si="4"/>
        <v>45789</v>
      </c>
      <c r="U20" s="86" t="str">
        <f t="shared" ca="1" si="14"/>
        <v>-</v>
      </c>
      <c r="V20" s="140" t="str">
        <f t="shared" ca="1" si="5"/>
        <v>-</v>
      </c>
      <c r="W20" s="140" t="str">
        <f t="shared" ca="1" si="5"/>
        <v>-</v>
      </c>
      <c r="X20" s="86" t="str">
        <f t="shared" ca="1" si="15"/>
        <v>-</v>
      </c>
      <c r="Y20" s="86" t="str">
        <f t="shared" ca="1" si="6"/>
        <v>-</v>
      </c>
      <c r="Z20" s="87" t="str">
        <f t="shared" ca="1" si="7"/>
        <v>-</v>
      </c>
      <c r="AC20" s="116">
        <f t="shared" ca="1" si="16"/>
        <v>45789</v>
      </c>
      <c r="AD20" s="117"/>
      <c r="AE20" s="118"/>
      <c r="AF20" s="119"/>
      <c r="AG20" s="120" t="str">
        <f t="shared" ca="1" si="17"/>
        <v xml:space="preserve">- </v>
      </c>
      <c r="AH20" s="121"/>
      <c r="AI20" s="120" t="str">
        <f t="shared" ca="1" si="18"/>
        <v xml:space="preserve">- </v>
      </c>
      <c r="AJ20" s="102"/>
      <c r="AK20" s="102"/>
      <c r="AL20" s="116">
        <f t="shared" ca="1" si="8"/>
        <v>45789</v>
      </c>
      <c r="AM20" s="117"/>
      <c r="AN20" s="118"/>
      <c r="AO20" s="119"/>
      <c r="AP20" s="120" t="str">
        <f t="shared" ca="1" si="19"/>
        <v xml:space="preserve">- </v>
      </c>
      <c r="AQ20" s="121"/>
      <c r="AR20" s="120" t="str">
        <f t="shared" ca="1" si="20"/>
        <v xml:space="preserve">- </v>
      </c>
      <c r="AU20" s="116">
        <f t="shared" ca="1" si="21"/>
        <v>45789</v>
      </c>
      <c r="AV20" s="117"/>
      <c r="AW20" s="118"/>
      <c r="AX20" s="119"/>
      <c r="AY20" s="120" t="str">
        <f t="shared" ca="1" si="22"/>
        <v xml:space="preserve">- </v>
      </c>
      <c r="AZ20" s="121"/>
      <c r="BA20" s="120" t="str">
        <f t="shared" ca="1" si="23"/>
        <v xml:space="preserve">- </v>
      </c>
      <c r="BB20" s="102"/>
      <c r="BC20" s="102"/>
      <c r="BD20" s="116">
        <f t="shared" ca="1" si="9"/>
        <v>45789</v>
      </c>
      <c r="BE20" s="117"/>
      <c r="BF20" s="118"/>
      <c r="BG20" s="119"/>
      <c r="BH20" s="120" t="str">
        <f t="shared" ca="1" si="24"/>
        <v xml:space="preserve">- </v>
      </c>
      <c r="BI20" s="121"/>
      <c r="BJ20" s="120" t="str">
        <f t="shared" ca="1" si="25"/>
        <v xml:space="preserve">- </v>
      </c>
      <c r="BM20" s="116">
        <f t="shared" ca="1" si="26"/>
        <v>45789</v>
      </c>
      <c r="BN20" s="117"/>
      <c r="BO20" s="118"/>
      <c r="BP20" s="119"/>
      <c r="BQ20" s="120" t="str">
        <f t="shared" ca="1" si="27"/>
        <v xml:space="preserve">- </v>
      </c>
      <c r="BR20" s="121"/>
      <c r="BS20" s="120" t="str">
        <f t="shared" ca="1" si="28"/>
        <v xml:space="preserve">- </v>
      </c>
      <c r="BT20" s="102"/>
      <c r="BU20" s="102"/>
      <c r="BV20" s="116">
        <f t="shared" ca="1" si="10"/>
        <v>45789</v>
      </c>
      <c r="BW20" s="117"/>
      <c r="BX20" s="118"/>
      <c r="BY20" s="119"/>
      <c r="BZ20" s="120" t="str">
        <f t="shared" ca="1" si="29"/>
        <v xml:space="preserve">- </v>
      </c>
      <c r="CA20" s="121"/>
      <c r="CB20" s="120" t="str">
        <f t="shared" ca="1" si="30"/>
        <v xml:space="preserve">- </v>
      </c>
      <c r="CE20" s="116">
        <f t="shared" ca="1" si="31"/>
        <v>45789</v>
      </c>
      <c r="CF20" s="117"/>
      <c r="CG20" s="118"/>
      <c r="CH20" s="119"/>
      <c r="CI20" s="120" t="str">
        <f t="shared" ca="1" si="32"/>
        <v xml:space="preserve">- </v>
      </c>
      <c r="CJ20" s="121"/>
      <c r="CK20" s="120" t="str">
        <f t="shared" ca="1" si="33"/>
        <v xml:space="preserve">- </v>
      </c>
      <c r="CL20" s="102"/>
      <c r="CM20" s="102"/>
      <c r="CN20" s="116">
        <f t="shared" ca="1" si="11"/>
        <v>45789</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45790</v>
      </c>
      <c r="C21" s="59" t="str">
        <f t="shared" ca="1" si="12"/>
        <v>-</v>
      </c>
      <c r="D21" s="60" t="str">
        <f t="shared" ca="1" si="0"/>
        <v>-</v>
      </c>
      <c r="E21" s="61" t="str">
        <f t="shared" ca="1" si="0"/>
        <v>-</v>
      </c>
      <c r="F21" s="62" t="str">
        <f t="shared" ca="1" si="37"/>
        <v>-</v>
      </c>
      <c r="G21" s="62" t="str">
        <f t="shared" ca="1" si="1"/>
        <v>-</v>
      </c>
      <c r="H21" s="63" t="str">
        <f t="shared" ca="1" si="38"/>
        <v>-</v>
      </c>
      <c r="K21" s="78">
        <f t="shared" ca="1" si="2"/>
        <v>45790</v>
      </c>
      <c r="L21" s="88"/>
      <c r="M21" s="89"/>
      <c r="N21" s="89"/>
      <c r="O21" s="90" t="str">
        <f t="shared" ca="1" si="13"/>
        <v>-</v>
      </c>
      <c r="P21" s="88"/>
      <c r="Q21" s="91" t="str">
        <f t="shared" ca="1" si="3"/>
        <v>-</v>
      </c>
      <c r="T21" s="78">
        <f t="shared" ca="1" si="4"/>
        <v>45790</v>
      </c>
      <c r="U21" s="90" t="str">
        <f t="shared" ca="1" si="14"/>
        <v>-</v>
      </c>
      <c r="V21" s="141" t="str">
        <f t="shared" ca="1" si="5"/>
        <v>-</v>
      </c>
      <c r="W21" s="141" t="str">
        <f t="shared" ca="1" si="5"/>
        <v>-</v>
      </c>
      <c r="X21" s="90" t="str">
        <f t="shared" ca="1" si="15"/>
        <v>-</v>
      </c>
      <c r="Y21" s="90" t="str">
        <f t="shared" ca="1" si="6"/>
        <v>-</v>
      </c>
      <c r="Z21" s="91" t="str">
        <f t="shared" ca="1" si="7"/>
        <v>-</v>
      </c>
      <c r="AC21" s="122">
        <f t="shared" ca="1" si="16"/>
        <v>45790</v>
      </c>
      <c r="AD21" s="123"/>
      <c r="AE21" s="124"/>
      <c r="AF21" s="125"/>
      <c r="AG21" s="115" t="str">
        <f t="shared" ca="1" si="17"/>
        <v xml:space="preserve">- </v>
      </c>
      <c r="AH21" s="126"/>
      <c r="AI21" s="115" t="str">
        <f t="shared" ca="1" si="18"/>
        <v xml:space="preserve">- </v>
      </c>
      <c r="AJ21" s="102"/>
      <c r="AK21" s="102"/>
      <c r="AL21" s="122">
        <f t="shared" ca="1" si="8"/>
        <v>45790</v>
      </c>
      <c r="AM21" s="123"/>
      <c r="AN21" s="124"/>
      <c r="AO21" s="125"/>
      <c r="AP21" s="115" t="str">
        <f t="shared" ca="1" si="19"/>
        <v xml:space="preserve">- </v>
      </c>
      <c r="AQ21" s="126"/>
      <c r="AR21" s="115" t="str">
        <f t="shared" ca="1" si="20"/>
        <v xml:space="preserve">- </v>
      </c>
      <c r="AU21" s="122">
        <f t="shared" ca="1" si="21"/>
        <v>45790</v>
      </c>
      <c r="AV21" s="123"/>
      <c r="AW21" s="124"/>
      <c r="AX21" s="125"/>
      <c r="AY21" s="115" t="str">
        <f t="shared" ca="1" si="22"/>
        <v xml:space="preserve">- </v>
      </c>
      <c r="AZ21" s="126"/>
      <c r="BA21" s="115" t="str">
        <f t="shared" ca="1" si="23"/>
        <v xml:space="preserve">- </v>
      </c>
      <c r="BB21" s="102"/>
      <c r="BC21" s="102"/>
      <c r="BD21" s="122">
        <f t="shared" ca="1" si="9"/>
        <v>45790</v>
      </c>
      <c r="BE21" s="123"/>
      <c r="BF21" s="124"/>
      <c r="BG21" s="125"/>
      <c r="BH21" s="115" t="str">
        <f t="shared" ca="1" si="24"/>
        <v xml:space="preserve">- </v>
      </c>
      <c r="BI21" s="126"/>
      <c r="BJ21" s="115" t="str">
        <f t="shared" ca="1" si="25"/>
        <v xml:space="preserve">- </v>
      </c>
      <c r="BM21" s="122">
        <f t="shared" ca="1" si="26"/>
        <v>45790</v>
      </c>
      <c r="BN21" s="123"/>
      <c r="BO21" s="124"/>
      <c r="BP21" s="125"/>
      <c r="BQ21" s="115" t="str">
        <f t="shared" ca="1" si="27"/>
        <v xml:space="preserve">- </v>
      </c>
      <c r="BR21" s="126"/>
      <c r="BS21" s="115" t="str">
        <f t="shared" ca="1" si="28"/>
        <v xml:space="preserve">- </v>
      </c>
      <c r="BT21" s="102"/>
      <c r="BU21" s="102"/>
      <c r="BV21" s="122">
        <f t="shared" ca="1" si="10"/>
        <v>45790</v>
      </c>
      <c r="BW21" s="123"/>
      <c r="BX21" s="124"/>
      <c r="BY21" s="125"/>
      <c r="BZ21" s="115" t="str">
        <f t="shared" ca="1" si="29"/>
        <v xml:space="preserve">- </v>
      </c>
      <c r="CA21" s="126"/>
      <c r="CB21" s="115" t="str">
        <f t="shared" ca="1" si="30"/>
        <v xml:space="preserve">- </v>
      </c>
      <c r="CE21" s="122">
        <f t="shared" ca="1" si="31"/>
        <v>45790</v>
      </c>
      <c r="CF21" s="123"/>
      <c r="CG21" s="124"/>
      <c r="CH21" s="125"/>
      <c r="CI21" s="115" t="str">
        <f t="shared" ca="1" si="32"/>
        <v xml:space="preserve">- </v>
      </c>
      <c r="CJ21" s="126"/>
      <c r="CK21" s="115" t="str">
        <f t="shared" ca="1" si="33"/>
        <v xml:space="preserve">- </v>
      </c>
      <c r="CL21" s="102"/>
      <c r="CM21" s="102"/>
      <c r="CN21" s="122">
        <f t="shared" ca="1" si="11"/>
        <v>45790</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45791</v>
      </c>
      <c r="C22" s="59" t="str">
        <f t="shared" ca="1" si="12"/>
        <v>-</v>
      </c>
      <c r="D22" s="60" t="str">
        <f t="shared" ca="1" si="0"/>
        <v>-</v>
      </c>
      <c r="E22" s="61" t="str">
        <f t="shared" ca="1" si="0"/>
        <v>-</v>
      </c>
      <c r="F22" s="62" t="str">
        <f t="shared" ca="1" si="37"/>
        <v>-</v>
      </c>
      <c r="G22" s="62" t="str">
        <f t="shared" ca="1" si="1"/>
        <v>-</v>
      </c>
      <c r="H22" s="63" t="str">
        <f t="shared" ca="1" si="38"/>
        <v>-</v>
      </c>
      <c r="K22" s="77">
        <f t="shared" ca="1" si="2"/>
        <v>45791</v>
      </c>
      <c r="L22" s="84"/>
      <c r="M22" s="85"/>
      <c r="N22" s="85"/>
      <c r="O22" s="86" t="str">
        <f t="shared" ca="1" si="13"/>
        <v>-</v>
      </c>
      <c r="P22" s="84"/>
      <c r="Q22" s="87" t="str">
        <f t="shared" ca="1" si="3"/>
        <v>-</v>
      </c>
      <c r="T22" s="77">
        <f t="shared" ca="1" si="4"/>
        <v>45791</v>
      </c>
      <c r="U22" s="86" t="str">
        <f t="shared" ca="1" si="14"/>
        <v>-</v>
      </c>
      <c r="V22" s="140" t="str">
        <f t="shared" ca="1" si="5"/>
        <v>-</v>
      </c>
      <c r="W22" s="140" t="str">
        <f t="shared" ca="1" si="5"/>
        <v>-</v>
      </c>
      <c r="X22" s="86" t="str">
        <f t="shared" ca="1" si="15"/>
        <v>-</v>
      </c>
      <c r="Y22" s="86" t="str">
        <f t="shared" ca="1" si="6"/>
        <v>-</v>
      </c>
      <c r="Z22" s="87" t="str">
        <f t="shared" ca="1" si="7"/>
        <v>-</v>
      </c>
      <c r="AC22" s="116">
        <f t="shared" ca="1" si="16"/>
        <v>45791</v>
      </c>
      <c r="AD22" s="117"/>
      <c r="AE22" s="118"/>
      <c r="AF22" s="119"/>
      <c r="AG22" s="120" t="str">
        <f t="shared" ca="1" si="17"/>
        <v xml:space="preserve">- </v>
      </c>
      <c r="AH22" s="121"/>
      <c r="AI22" s="120" t="str">
        <f t="shared" ca="1" si="18"/>
        <v xml:space="preserve">- </v>
      </c>
      <c r="AJ22" s="102"/>
      <c r="AK22" s="102"/>
      <c r="AL22" s="116">
        <f t="shared" ca="1" si="8"/>
        <v>45791</v>
      </c>
      <c r="AM22" s="117"/>
      <c r="AN22" s="118"/>
      <c r="AO22" s="119"/>
      <c r="AP22" s="120" t="str">
        <f t="shared" ca="1" si="19"/>
        <v xml:space="preserve">- </v>
      </c>
      <c r="AQ22" s="121"/>
      <c r="AR22" s="120" t="str">
        <f t="shared" ca="1" si="20"/>
        <v xml:space="preserve">- </v>
      </c>
      <c r="AU22" s="116">
        <f t="shared" ca="1" si="21"/>
        <v>45791</v>
      </c>
      <c r="AV22" s="117"/>
      <c r="AW22" s="118"/>
      <c r="AX22" s="119"/>
      <c r="AY22" s="120" t="str">
        <f t="shared" ca="1" si="22"/>
        <v xml:space="preserve">- </v>
      </c>
      <c r="AZ22" s="121"/>
      <c r="BA22" s="120" t="str">
        <f t="shared" ca="1" si="23"/>
        <v xml:space="preserve">- </v>
      </c>
      <c r="BB22" s="102"/>
      <c r="BC22" s="102"/>
      <c r="BD22" s="116">
        <f t="shared" ca="1" si="9"/>
        <v>45791</v>
      </c>
      <c r="BE22" s="117"/>
      <c r="BF22" s="118"/>
      <c r="BG22" s="119"/>
      <c r="BH22" s="120" t="str">
        <f t="shared" ca="1" si="24"/>
        <v xml:space="preserve">- </v>
      </c>
      <c r="BI22" s="121"/>
      <c r="BJ22" s="120" t="str">
        <f t="shared" ca="1" si="25"/>
        <v xml:space="preserve">- </v>
      </c>
      <c r="BM22" s="116">
        <f t="shared" ca="1" si="26"/>
        <v>45791</v>
      </c>
      <c r="BN22" s="117"/>
      <c r="BO22" s="118"/>
      <c r="BP22" s="119"/>
      <c r="BQ22" s="120" t="str">
        <f t="shared" ca="1" si="27"/>
        <v xml:space="preserve">- </v>
      </c>
      <c r="BR22" s="121"/>
      <c r="BS22" s="120" t="str">
        <f t="shared" ca="1" si="28"/>
        <v xml:space="preserve">- </v>
      </c>
      <c r="BT22" s="102"/>
      <c r="BU22" s="102"/>
      <c r="BV22" s="116">
        <f t="shared" ca="1" si="10"/>
        <v>45791</v>
      </c>
      <c r="BW22" s="117"/>
      <c r="BX22" s="118"/>
      <c r="BY22" s="119"/>
      <c r="BZ22" s="120" t="str">
        <f t="shared" ca="1" si="29"/>
        <v xml:space="preserve">- </v>
      </c>
      <c r="CA22" s="121"/>
      <c r="CB22" s="120" t="str">
        <f t="shared" ca="1" si="30"/>
        <v xml:space="preserve">- </v>
      </c>
      <c r="CE22" s="116">
        <f t="shared" ca="1" si="31"/>
        <v>45791</v>
      </c>
      <c r="CF22" s="117"/>
      <c r="CG22" s="118"/>
      <c r="CH22" s="119"/>
      <c r="CI22" s="120" t="str">
        <f t="shared" ca="1" si="32"/>
        <v xml:space="preserve">- </v>
      </c>
      <c r="CJ22" s="121"/>
      <c r="CK22" s="120" t="str">
        <f t="shared" ca="1" si="33"/>
        <v xml:space="preserve">- </v>
      </c>
      <c r="CL22" s="102"/>
      <c r="CM22" s="102"/>
      <c r="CN22" s="116">
        <f t="shared" ca="1" si="11"/>
        <v>45791</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45792</v>
      </c>
      <c r="C23" s="59" t="str">
        <f t="shared" ca="1" si="12"/>
        <v>-</v>
      </c>
      <c r="D23" s="60" t="str">
        <f t="shared" ca="1" si="0"/>
        <v>-</v>
      </c>
      <c r="E23" s="61" t="str">
        <f t="shared" ca="1" si="0"/>
        <v>-</v>
      </c>
      <c r="F23" s="62" t="str">
        <f t="shared" ca="1" si="37"/>
        <v>-</v>
      </c>
      <c r="G23" s="62" t="str">
        <f t="shared" ca="1" si="1"/>
        <v>-</v>
      </c>
      <c r="H23" s="63" t="str">
        <f t="shared" ca="1" si="38"/>
        <v>-</v>
      </c>
      <c r="K23" s="78">
        <f t="shared" ca="1" si="2"/>
        <v>45792</v>
      </c>
      <c r="L23" s="88"/>
      <c r="M23" s="89"/>
      <c r="N23" s="89"/>
      <c r="O23" s="90" t="str">
        <f t="shared" ca="1" si="13"/>
        <v>-</v>
      </c>
      <c r="P23" s="88"/>
      <c r="Q23" s="91" t="str">
        <f t="shared" ca="1" si="3"/>
        <v>-</v>
      </c>
      <c r="T23" s="78">
        <f t="shared" ca="1" si="4"/>
        <v>45792</v>
      </c>
      <c r="U23" s="90" t="str">
        <f t="shared" ca="1" si="14"/>
        <v>-</v>
      </c>
      <c r="V23" s="141" t="str">
        <f t="shared" ca="1" si="5"/>
        <v>-</v>
      </c>
      <c r="W23" s="141" t="str">
        <f t="shared" ca="1" si="5"/>
        <v>-</v>
      </c>
      <c r="X23" s="90" t="str">
        <f t="shared" ca="1" si="15"/>
        <v>-</v>
      </c>
      <c r="Y23" s="90" t="str">
        <f t="shared" ca="1" si="6"/>
        <v>-</v>
      </c>
      <c r="Z23" s="91" t="str">
        <f t="shared" ca="1" si="7"/>
        <v>-</v>
      </c>
      <c r="AC23" s="122">
        <f t="shared" ca="1" si="16"/>
        <v>45792</v>
      </c>
      <c r="AD23" s="123"/>
      <c r="AE23" s="124"/>
      <c r="AF23" s="125"/>
      <c r="AG23" s="115" t="str">
        <f t="shared" ca="1" si="17"/>
        <v xml:space="preserve">- </v>
      </c>
      <c r="AH23" s="126"/>
      <c r="AI23" s="115" t="str">
        <f t="shared" ca="1" si="18"/>
        <v xml:space="preserve">- </v>
      </c>
      <c r="AJ23" s="102"/>
      <c r="AK23" s="102"/>
      <c r="AL23" s="122">
        <f t="shared" ca="1" si="8"/>
        <v>45792</v>
      </c>
      <c r="AM23" s="123"/>
      <c r="AN23" s="124"/>
      <c r="AO23" s="125"/>
      <c r="AP23" s="115" t="str">
        <f t="shared" ca="1" si="19"/>
        <v xml:space="preserve">- </v>
      </c>
      <c r="AQ23" s="126"/>
      <c r="AR23" s="115" t="str">
        <f t="shared" ca="1" si="20"/>
        <v xml:space="preserve">- </v>
      </c>
      <c r="AU23" s="122">
        <f t="shared" ca="1" si="21"/>
        <v>45792</v>
      </c>
      <c r="AV23" s="123"/>
      <c r="AW23" s="124"/>
      <c r="AX23" s="125"/>
      <c r="AY23" s="115" t="str">
        <f t="shared" ca="1" si="22"/>
        <v xml:space="preserve">- </v>
      </c>
      <c r="AZ23" s="126"/>
      <c r="BA23" s="115" t="str">
        <f t="shared" ca="1" si="23"/>
        <v xml:space="preserve">- </v>
      </c>
      <c r="BB23" s="102"/>
      <c r="BC23" s="102"/>
      <c r="BD23" s="122">
        <f t="shared" ca="1" si="9"/>
        <v>45792</v>
      </c>
      <c r="BE23" s="123"/>
      <c r="BF23" s="124"/>
      <c r="BG23" s="125"/>
      <c r="BH23" s="115" t="str">
        <f t="shared" ca="1" si="24"/>
        <v xml:space="preserve">- </v>
      </c>
      <c r="BI23" s="126"/>
      <c r="BJ23" s="115" t="str">
        <f t="shared" ca="1" si="25"/>
        <v xml:space="preserve">- </v>
      </c>
      <c r="BM23" s="122">
        <f t="shared" ca="1" si="26"/>
        <v>45792</v>
      </c>
      <c r="BN23" s="123"/>
      <c r="BO23" s="124"/>
      <c r="BP23" s="125"/>
      <c r="BQ23" s="115" t="str">
        <f t="shared" ca="1" si="27"/>
        <v xml:space="preserve">- </v>
      </c>
      <c r="BR23" s="126"/>
      <c r="BS23" s="115" t="str">
        <f t="shared" ca="1" si="28"/>
        <v xml:space="preserve">- </v>
      </c>
      <c r="BT23" s="102"/>
      <c r="BU23" s="102"/>
      <c r="BV23" s="122">
        <f t="shared" ca="1" si="10"/>
        <v>45792</v>
      </c>
      <c r="BW23" s="123"/>
      <c r="BX23" s="124"/>
      <c r="BY23" s="125"/>
      <c r="BZ23" s="115" t="str">
        <f t="shared" ca="1" si="29"/>
        <v xml:space="preserve">- </v>
      </c>
      <c r="CA23" s="126"/>
      <c r="CB23" s="115" t="str">
        <f t="shared" ca="1" si="30"/>
        <v xml:space="preserve">- </v>
      </c>
      <c r="CE23" s="122">
        <f t="shared" ca="1" si="31"/>
        <v>45792</v>
      </c>
      <c r="CF23" s="123"/>
      <c r="CG23" s="124"/>
      <c r="CH23" s="125"/>
      <c r="CI23" s="115" t="str">
        <f t="shared" ca="1" si="32"/>
        <v xml:space="preserve">- </v>
      </c>
      <c r="CJ23" s="126"/>
      <c r="CK23" s="115" t="str">
        <f t="shared" ca="1" si="33"/>
        <v xml:space="preserve">- </v>
      </c>
      <c r="CL23" s="102"/>
      <c r="CM23" s="102"/>
      <c r="CN23" s="122">
        <f t="shared" ca="1" si="11"/>
        <v>45792</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45793</v>
      </c>
      <c r="C24" s="59" t="str">
        <f t="shared" ca="1" si="12"/>
        <v>-</v>
      </c>
      <c r="D24" s="60" t="str">
        <f t="shared" ca="1" si="0"/>
        <v>-</v>
      </c>
      <c r="E24" s="61" t="str">
        <f t="shared" ca="1" si="0"/>
        <v>-</v>
      </c>
      <c r="F24" s="62" t="str">
        <f t="shared" ca="1" si="37"/>
        <v>-</v>
      </c>
      <c r="G24" s="62" t="str">
        <f t="shared" ca="1" si="1"/>
        <v>-</v>
      </c>
      <c r="H24" s="63" t="str">
        <f t="shared" ca="1" si="38"/>
        <v>-</v>
      </c>
      <c r="K24" s="77">
        <f t="shared" ca="1" si="2"/>
        <v>45793</v>
      </c>
      <c r="L24" s="84"/>
      <c r="M24" s="85"/>
      <c r="N24" s="85"/>
      <c r="O24" s="86" t="str">
        <f t="shared" ca="1" si="13"/>
        <v>-</v>
      </c>
      <c r="P24" s="84"/>
      <c r="Q24" s="87" t="str">
        <f t="shared" ca="1" si="3"/>
        <v>-</v>
      </c>
      <c r="T24" s="77">
        <f t="shared" ca="1" si="4"/>
        <v>45793</v>
      </c>
      <c r="U24" s="86" t="str">
        <f t="shared" ca="1" si="14"/>
        <v>-</v>
      </c>
      <c r="V24" s="140" t="str">
        <f t="shared" ca="1" si="5"/>
        <v>-</v>
      </c>
      <c r="W24" s="140" t="str">
        <f t="shared" ca="1" si="5"/>
        <v>-</v>
      </c>
      <c r="X24" s="86" t="str">
        <f t="shared" ca="1" si="15"/>
        <v>-</v>
      </c>
      <c r="Y24" s="86" t="str">
        <f t="shared" ca="1" si="6"/>
        <v>-</v>
      </c>
      <c r="Z24" s="87" t="str">
        <f t="shared" ca="1" si="7"/>
        <v>-</v>
      </c>
      <c r="AC24" s="116">
        <f t="shared" ca="1" si="16"/>
        <v>45793</v>
      </c>
      <c r="AD24" s="117"/>
      <c r="AE24" s="118"/>
      <c r="AF24" s="119"/>
      <c r="AG24" s="120" t="str">
        <f t="shared" ca="1" si="17"/>
        <v xml:space="preserve">- </v>
      </c>
      <c r="AH24" s="121"/>
      <c r="AI24" s="120" t="str">
        <f t="shared" ca="1" si="18"/>
        <v xml:space="preserve">- </v>
      </c>
      <c r="AJ24" s="102"/>
      <c r="AK24" s="102"/>
      <c r="AL24" s="116">
        <f t="shared" ca="1" si="8"/>
        <v>45793</v>
      </c>
      <c r="AM24" s="117"/>
      <c r="AN24" s="118"/>
      <c r="AO24" s="119"/>
      <c r="AP24" s="120" t="str">
        <f t="shared" ca="1" si="19"/>
        <v xml:space="preserve">- </v>
      </c>
      <c r="AQ24" s="121"/>
      <c r="AR24" s="120" t="str">
        <f t="shared" ca="1" si="20"/>
        <v xml:space="preserve">- </v>
      </c>
      <c r="AU24" s="116">
        <f t="shared" ca="1" si="21"/>
        <v>45793</v>
      </c>
      <c r="AV24" s="117"/>
      <c r="AW24" s="118"/>
      <c r="AX24" s="119"/>
      <c r="AY24" s="120" t="str">
        <f t="shared" ca="1" si="22"/>
        <v xml:space="preserve">- </v>
      </c>
      <c r="AZ24" s="121"/>
      <c r="BA24" s="120" t="str">
        <f t="shared" ca="1" si="23"/>
        <v xml:space="preserve">- </v>
      </c>
      <c r="BB24" s="102"/>
      <c r="BC24" s="102"/>
      <c r="BD24" s="116">
        <f t="shared" ca="1" si="9"/>
        <v>45793</v>
      </c>
      <c r="BE24" s="117"/>
      <c r="BF24" s="118"/>
      <c r="BG24" s="119"/>
      <c r="BH24" s="120" t="str">
        <f t="shared" ca="1" si="24"/>
        <v xml:space="preserve">- </v>
      </c>
      <c r="BI24" s="121"/>
      <c r="BJ24" s="120" t="str">
        <f t="shared" ca="1" si="25"/>
        <v xml:space="preserve">- </v>
      </c>
      <c r="BM24" s="116">
        <f t="shared" ca="1" si="26"/>
        <v>45793</v>
      </c>
      <c r="BN24" s="117"/>
      <c r="BO24" s="118"/>
      <c r="BP24" s="119"/>
      <c r="BQ24" s="120" t="str">
        <f t="shared" ca="1" si="27"/>
        <v xml:space="preserve">- </v>
      </c>
      <c r="BR24" s="121"/>
      <c r="BS24" s="120" t="str">
        <f t="shared" ca="1" si="28"/>
        <v xml:space="preserve">- </v>
      </c>
      <c r="BT24" s="102"/>
      <c r="BU24" s="102"/>
      <c r="BV24" s="116">
        <f t="shared" ca="1" si="10"/>
        <v>45793</v>
      </c>
      <c r="BW24" s="117"/>
      <c r="BX24" s="118"/>
      <c r="BY24" s="119"/>
      <c r="BZ24" s="120" t="str">
        <f t="shared" ca="1" si="29"/>
        <v xml:space="preserve">- </v>
      </c>
      <c r="CA24" s="121"/>
      <c r="CB24" s="120" t="str">
        <f t="shared" ca="1" si="30"/>
        <v xml:space="preserve">- </v>
      </c>
      <c r="CE24" s="116">
        <f t="shared" ca="1" si="31"/>
        <v>45793</v>
      </c>
      <c r="CF24" s="117"/>
      <c r="CG24" s="118"/>
      <c r="CH24" s="119"/>
      <c r="CI24" s="120" t="str">
        <f t="shared" ca="1" si="32"/>
        <v xml:space="preserve">- </v>
      </c>
      <c r="CJ24" s="121"/>
      <c r="CK24" s="120" t="str">
        <f t="shared" ca="1" si="33"/>
        <v xml:space="preserve">- </v>
      </c>
      <c r="CL24" s="102"/>
      <c r="CM24" s="102"/>
      <c r="CN24" s="116">
        <f t="shared" ca="1" si="11"/>
        <v>45793</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45794</v>
      </c>
      <c r="C25" s="59" t="str">
        <f t="shared" ca="1" si="12"/>
        <v>-</v>
      </c>
      <c r="D25" s="60" t="str">
        <f t="shared" ca="1" si="0"/>
        <v>-</v>
      </c>
      <c r="E25" s="61" t="str">
        <f t="shared" ca="1" si="0"/>
        <v>-</v>
      </c>
      <c r="F25" s="62" t="str">
        <f t="shared" ca="1" si="37"/>
        <v>-</v>
      </c>
      <c r="G25" s="62" t="str">
        <f t="shared" ca="1" si="1"/>
        <v>-</v>
      </c>
      <c r="H25" s="63" t="str">
        <f t="shared" ca="1" si="38"/>
        <v>-</v>
      </c>
      <c r="K25" s="78">
        <f t="shared" ca="1" si="2"/>
        <v>45794</v>
      </c>
      <c r="L25" s="88"/>
      <c r="M25" s="89"/>
      <c r="N25" s="89"/>
      <c r="O25" s="90" t="str">
        <f t="shared" ca="1" si="13"/>
        <v>-</v>
      </c>
      <c r="P25" s="88"/>
      <c r="Q25" s="91" t="str">
        <f t="shared" ca="1" si="3"/>
        <v>-</v>
      </c>
      <c r="T25" s="78">
        <f t="shared" ca="1" si="4"/>
        <v>45794</v>
      </c>
      <c r="U25" s="90" t="str">
        <f t="shared" ca="1" si="14"/>
        <v>-</v>
      </c>
      <c r="V25" s="141" t="str">
        <f t="shared" ca="1" si="5"/>
        <v>-</v>
      </c>
      <c r="W25" s="141" t="str">
        <f t="shared" ca="1" si="5"/>
        <v>-</v>
      </c>
      <c r="X25" s="90" t="str">
        <f t="shared" ca="1" si="15"/>
        <v>-</v>
      </c>
      <c r="Y25" s="90" t="str">
        <f t="shared" ca="1" si="6"/>
        <v>-</v>
      </c>
      <c r="Z25" s="91" t="str">
        <f t="shared" ca="1" si="7"/>
        <v>-</v>
      </c>
      <c r="AC25" s="122">
        <f t="shared" ca="1" si="16"/>
        <v>45794</v>
      </c>
      <c r="AD25" s="123"/>
      <c r="AE25" s="124"/>
      <c r="AF25" s="125"/>
      <c r="AG25" s="115" t="str">
        <f t="shared" ca="1" si="17"/>
        <v xml:space="preserve">- </v>
      </c>
      <c r="AH25" s="126"/>
      <c r="AI25" s="115" t="str">
        <f t="shared" ca="1" si="18"/>
        <v xml:space="preserve">- </v>
      </c>
      <c r="AJ25" s="102"/>
      <c r="AK25" s="102"/>
      <c r="AL25" s="122">
        <f t="shared" ca="1" si="8"/>
        <v>45794</v>
      </c>
      <c r="AM25" s="123"/>
      <c r="AN25" s="124"/>
      <c r="AO25" s="125"/>
      <c r="AP25" s="115" t="str">
        <f t="shared" ca="1" si="19"/>
        <v xml:space="preserve">- </v>
      </c>
      <c r="AQ25" s="126"/>
      <c r="AR25" s="115" t="str">
        <f t="shared" ca="1" si="20"/>
        <v xml:space="preserve">- </v>
      </c>
      <c r="AU25" s="122">
        <f t="shared" ca="1" si="21"/>
        <v>45794</v>
      </c>
      <c r="AV25" s="123"/>
      <c r="AW25" s="124"/>
      <c r="AX25" s="125"/>
      <c r="AY25" s="115" t="str">
        <f t="shared" ca="1" si="22"/>
        <v xml:space="preserve">- </v>
      </c>
      <c r="AZ25" s="126"/>
      <c r="BA25" s="115" t="str">
        <f t="shared" ca="1" si="23"/>
        <v xml:space="preserve">- </v>
      </c>
      <c r="BB25" s="102"/>
      <c r="BC25" s="102"/>
      <c r="BD25" s="122">
        <f t="shared" ca="1" si="9"/>
        <v>45794</v>
      </c>
      <c r="BE25" s="123"/>
      <c r="BF25" s="124"/>
      <c r="BG25" s="125"/>
      <c r="BH25" s="115" t="str">
        <f t="shared" ca="1" si="24"/>
        <v xml:space="preserve">- </v>
      </c>
      <c r="BI25" s="126"/>
      <c r="BJ25" s="115" t="str">
        <f t="shared" ca="1" si="25"/>
        <v xml:space="preserve">- </v>
      </c>
      <c r="BM25" s="122">
        <f t="shared" ca="1" si="26"/>
        <v>45794</v>
      </c>
      <c r="BN25" s="123"/>
      <c r="BO25" s="124"/>
      <c r="BP25" s="125"/>
      <c r="BQ25" s="115" t="str">
        <f t="shared" ca="1" si="27"/>
        <v xml:space="preserve">- </v>
      </c>
      <c r="BR25" s="126"/>
      <c r="BS25" s="115" t="str">
        <f t="shared" ca="1" si="28"/>
        <v xml:space="preserve">- </v>
      </c>
      <c r="BT25" s="102"/>
      <c r="BU25" s="102"/>
      <c r="BV25" s="122">
        <f t="shared" ca="1" si="10"/>
        <v>45794</v>
      </c>
      <c r="BW25" s="123"/>
      <c r="BX25" s="124"/>
      <c r="BY25" s="125"/>
      <c r="BZ25" s="115" t="str">
        <f t="shared" ca="1" si="29"/>
        <v xml:space="preserve">- </v>
      </c>
      <c r="CA25" s="126"/>
      <c r="CB25" s="115" t="str">
        <f t="shared" ca="1" si="30"/>
        <v xml:space="preserve">- </v>
      </c>
      <c r="CE25" s="122">
        <f t="shared" ca="1" si="31"/>
        <v>45794</v>
      </c>
      <c r="CF25" s="123"/>
      <c r="CG25" s="124"/>
      <c r="CH25" s="125"/>
      <c r="CI25" s="115" t="str">
        <f t="shared" ca="1" si="32"/>
        <v xml:space="preserve">- </v>
      </c>
      <c r="CJ25" s="126"/>
      <c r="CK25" s="115" t="str">
        <f t="shared" ca="1" si="33"/>
        <v xml:space="preserve">- </v>
      </c>
      <c r="CL25" s="102"/>
      <c r="CM25" s="102"/>
      <c r="CN25" s="122">
        <f t="shared" ca="1" si="11"/>
        <v>45794</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45795</v>
      </c>
      <c r="C26" s="59" t="str">
        <f t="shared" ca="1" si="12"/>
        <v>-</v>
      </c>
      <c r="D26" s="60" t="str">
        <f t="shared" ca="1" si="0"/>
        <v>-</v>
      </c>
      <c r="E26" s="61" t="str">
        <f t="shared" ca="1" si="0"/>
        <v>-</v>
      </c>
      <c r="F26" s="62" t="str">
        <f t="shared" ca="1" si="37"/>
        <v>-</v>
      </c>
      <c r="G26" s="62" t="str">
        <f t="shared" ca="1" si="1"/>
        <v>-</v>
      </c>
      <c r="H26" s="63" t="str">
        <f t="shared" ca="1" si="38"/>
        <v>-</v>
      </c>
      <c r="K26" s="77">
        <f t="shared" ca="1" si="2"/>
        <v>45795</v>
      </c>
      <c r="L26" s="84"/>
      <c r="M26" s="85"/>
      <c r="N26" s="85"/>
      <c r="O26" s="86" t="str">
        <f t="shared" ca="1" si="13"/>
        <v>-</v>
      </c>
      <c r="P26" s="84"/>
      <c r="Q26" s="87" t="str">
        <f t="shared" ca="1" si="3"/>
        <v>-</v>
      </c>
      <c r="T26" s="77">
        <f t="shared" ca="1" si="4"/>
        <v>45795</v>
      </c>
      <c r="U26" s="86" t="str">
        <f t="shared" ca="1" si="14"/>
        <v>-</v>
      </c>
      <c r="V26" s="140" t="str">
        <f t="shared" ca="1" si="5"/>
        <v>-</v>
      </c>
      <c r="W26" s="140" t="str">
        <f t="shared" ca="1" si="5"/>
        <v>-</v>
      </c>
      <c r="X26" s="86" t="str">
        <f t="shared" ca="1" si="15"/>
        <v>-</v>
      </c>
      <c r="Y26" s="86" t="str">
        <f t="shared" ca="1" si="6"/>
        <v>-</v>
      </c>
      <c r="Z26" s="87" t="str">
        <f t="shared" ca="1" si="7"/>
        <v>-</v>
      </c>
      <c r="AC26" s="116">
        <f t="shared" ca="1" si="16"/>
        <v>45795</v>
      </c>
      <c r="AD26" s="117"/>
      <c r="AE26" s="118"/>
      <c r="AF26" s="119"/>
      <c r="AG26" s="120" t="str">
        <f t="shared" ca="1" si="17"/>
        <v xml:space="preserve">- </v>
      </c>
      <c r="AH26" s="121"/>
      <c r="AI26" s="120" t="str">
        <f t="shared" ca="1" si="18"/>
        <v xml:space="preserve">- </v>
      </c>
      <c r="AJ26" s="102"/>
      <c r="AK26" s="102"/>
      <c r="AL26" s="116">
        <f t="shared" ca="1" si="8"/>
        <v>45795</v>
      </c>
      <c r="AM26" s="117"/>
      <c r="AN26" s="118"/>
      <c r="AO26" s="119"/>
      <c r="AP26" s="120" t="str">
        <f t="shared" ca="1" si="19"/>
        <v xml:space="preserve">- </v>
      </c>
      <c r="AQ26" s="121"/>
      <c r="AR26" s="120" t="str">
        <f t="shared" ca="1" si="20"/>
        <v xml:space="preserve">- </v>
      </c>
      <c r="AU26" s="116">
        <f t="shared" ca="1" si="21"/>
        <v>45795</v>
      </c>
      <c r="AV26" s="117"/>
      <c r="AW26" s="118"/>
      <c r="AX26" s="119"/>
      <c r="AY26" s="120" t="str">
        <f t="shared" ca="1" si="22"/>
        <v xml:space="preserve">- </v>
      </c>
      <c r="AZ26" s="121"/>
      <c r="BA26" s="120" t="str">
        <f t="shared" ca="1" si="23"/>
        <v xml:space="preserve">- </v>
      </c>
      <c r="BB26" s="102"/>
      <c r="BC26" s="102"/>
      <c r="BD26" s="116">
        <f t="shared" ca="1" si="9"/>
        <v>45795</v>
      </c>
      <c r="BE26" s="117"/>
      <c r="BF26" s="118"/>
      <c r="BG26" s="119"/>
      <c r="BH26" s="120" t="str">
        <f t="shared" ca="1" si="24"/>
        <v xml:space="preserve">- </v>
      </c>
      <c r="BI26" s="121"/>
      <c r="BJ26" s="120" t="str">
        <f t="shared" ca="1" si="25"/>
        <v xml:space="preserve">- </v>
      </c>
      <c r="BM26" s="116">
        <f t="shared" ca="1" si="26"/>
        <v>45795</v>
      </c>
      <c r="BN26" s="117"/>
      <c r="BO26" s="118"/>
      <c r="BP26" s="119"/>
      <c r="BQ26" s="120" t="str">
        <f t="shared" ca="1" si="27"/>
        <v xml:space="preserve">- </v>
      </c>
      <c r="BR26" s="121"/>
      <c r="BS26" s="120" t="str">
        <f t="shared" ca="1" si="28"/>
        <v xml:space="preserve">- </v>
      </c>
      <c r="BT26" s="102"/>
      <c r="BU26" s="102"/>
      <c r="BV26" s="116">
        <f t="shared" ca="1" si="10"/>
        <v>45795</v>
      </c>
      <c r="BW26" s="117"/>
      <c r="BX26" s="118"/>
      <c r="BY26" s="119"/>
      <c r="BZ26" s="120" t="str">
        <f t="shared" ca="1" si="29"/>
        <v xml:space="preserve">- </v>
      </c>
      <c r="CA26" s="121"/>
      <c r="CB26" s="120" t="str">
        <f t="shared" ca="1" si="30"/>
        <v xml:space="preserve">- </v>
      </c>
      <c r="CE26" s="116">
        <f t="shared" ca="1" si="31"/>
        <v>45795</v>
      </c>
      <c r="CF26" s="117"/>
      <c r="CG26" s="118"/>
      <c r="CH26" s="119"/>
      <c r="CI26" s="120" t="str">
        <f t="shared" ca="1" si="32"/>
        <v xml:space="preserve">- </v>
      </c>
      <c r="CJ26" s="121"/>
      <c r="CK26" s="120" t="str">
        <f t="shared" ca="1" si="33"/>
        <v xml:space="preserve">- </v>
      </c>
      <c r="CL26" s="102"/>
      <c r="CM26" s="102"/>
      <c r="CN26" s="116">
        <f t="shared" ca="1" si="11"/>
        <v>45795</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45796</v>
      </c>
      <c r="C27" s="59" t="str">
        <f t="shared" ca="1" si="12"/>
        <v>-</v>
      </c>
      <c r="D27" s="60" t="str">
        <f t="shared" ca="1" si="0"/>
        <v>-</v>
      </c>
      <c r="E27" s="61" t="str">
        <f t="shared" ca="1" si="0"/>
        <v>-</v>
      </c>
      <c r="F27" s="62" t="str">
        <f t="shared" ca="1" si="37"/>
        <v>-</v>
      </c>
      <c r="G27" s="62" t="str">
        <f t="shared" ca="1" si="1"/>
        <v>-</v>
      </c>
      <c r="H27" s="63" t="str">
        <f t="shared" ca="1" si="38"/>
        <v>-</v>
      </c>
      <c r="K27" s="78">
        <f t="shared" ca="1" si="2"/>
        <v>45796</v>
      </c>
      <c r="L27" s="88"/>
      <c r="M27" s="89"/>
      <c r="N27" s="89"/>
      <c r="O27" s="90" t="str">
        <f t="shared" ca="1" si="13"/>
        <v>-</v>
      </c>
      <c r="P27" s="88"/>
      <c r="Q27" s="91" t="str">
        <f t="shared" ca="1" si="3"/>
        <v>-</v>
      </c>
      <c r="T27" s="78">
        <f t="shared" ca="1" si="4"/>
        <v>45796</v>
      </c>
      <c r="U27" s="90" t="str">
        <f t="shared" ca="1" si="14"/>
        <v>-</v>
      </c>
      <c r="V27" s="141" t="str">
        <f t="shared" ca="1" si="5"/>
        <v>-</v>
      </c>
      <c r="W27" s="141" t="str">
        <f t="shared" ca="1" si="5"/>
        <v>-</v>
      </c>
      <c r="X27" s="90" t="str">
        <f t="shared" ca="1" si="15"/>
        <v>-</v>
      </c>
      <c r="Y27" s="90" t="str">
        <f t="shared" ca="1" si="6"/>
        <v>-</v>
      </c>
      <c r="Z27" s="91" t="str">
        <f t="shared" ca="1" si="7"/>
        <v>-</v>
      </c>
      <c r="AC27" s="122">
        <f t="shared" ca="1" si="16"/>
        <v>45796</v>
      </c>
      <c r="AD27" s="123"/>
      <c r="AE27" s="124"/>
      <c r="AF27" s="125"/>
      <c r="AG27" s="115" t="str">
        <f t="shared" ca="1" si="17"/>
        <v xml:space="preserve">- </v>
      </c>
      <c r="AH27" s="126"/>
      <c r="AI27" s="115" t="str">
        <f t="shared" ca="1" si="18"/>
        <v xml:space="preserve">- </v>
      </c>
      <c r="AJ27" s="102"/>
      <c r="AK27" s="102"/>
      <c r="AL27" s="122">
        <f t="shared" ca="1" si="8"/>
        <v>45796</v>
      </c>
      <c r="AM27" s="123"/>
      <c r="AN27" s="124"/>
      <c r="AO27" s="125"/>
      <c r="AP27" s="115" t="str">
        <f t="shared" ca="1" si="19"/>
        <v xml:space="preserve">- </v>
      </c>
      <c r="AQ27" s="126"/>
      <c r="AR27" s="115" t="str">
        <f t="shared" ca="1" si="20"/>
        <v xml:space="preserve">- </v>
      </c>
      <c r="AU27" s="122">
        <f t="shared" ca="1" si="21"/>
        <v>45796</v>
      </c>
      <c r="AV27" s="123"/>
      <c r="AW27" s="124"/>
      <c r="AX27" s="125"/>
      <c r="AY27" s="115" t="str">
        <f t="shared" ca="1" si="22"/>
        <v xml:space="preserve">- </v>
      </c>
      <c r="AZ27" s="126"/>
      <c r="BA27" s="115" t="str">
        <f t="shared" ca="1" si="23"/>
        <v xml:space="preserve">- </v>
      </c>
      <c r="BB27" s="102"/>
      <c r="BC27" s="102"/>
      <c r="BD27" s="122">
        <f t="shared" ca="1" si="9"/>
        <v>45796</v>
      </c>
      <c r="BE27" s="123"/>
      <c r="BF27" s="124"/>
      <c r="BG27" s="125"/>
      <c r="BH27" s="115" t="str">
        <f t="shared" ca="1" si="24"/>
        <v xml:space="preserve">- </v>
      </c>
      <c r="BI27" s="126"/>
      <c r="BJ27" s="115" t="str">
        <f t="shared" ca="1" si="25"/>
        <v xml:space="preserve">- </v>
      </c>
      <c r="BM27" s="122">
        <f t="shared" ca="1" si="26"/>
        <v>45796</v>
      </c>
      <c r="BN27" s="123"/>
      <c r="BO27" s="124"/>
      <c r="BP27" s="125"/>
      <c r="BQ27" s="115" t="str">
        <f t="shared" ca="1" si="27"/>
        <v xml:space="preserve">- </v>
      </c>
      <c r="BR27" s="126"/>
      <c r="BS27" s="115" t="str">
        <f t="shared" ca="1" si="28"/>
        <v xml:space="preserve">- </v>
      </c>
      <c r="BT27" s="102"/>
      <c r="BU27" s="102"/>
      <c r="BV27" s="122">
        <f t="shared" ca="1" si="10"/>
        <v>45796</v>
      </c>
      <c r="BW27" s="123"/>
      <c r="BX27" s="124"/>
      <c r="BY27" s="125"/>
      <c r="BZ27" s="115" t="str">
        <f t="shared" ca="1" si="29"/>
        <v xml:space="preserve">- </v>
      </c>
      <c r="CA27" s="126"/>
      <c r="CB27" s="115" t="str">
        <f t="shared" ca="1" si="30"/>
        <v xml:space="preserve">- </v>
      </c>
      <c r="CE27" s="122">
        <f t="shared" ca="1" si="31"/>
        <v>45796</v>
      </c>
      <c r="CF27" s="123"/>
      <c r="CG27" s="124"/>
      <c r="CH27" s="125"/>
      <c r="CI27" s="115" t="str">
        <f t="shared" ca="1" si="32"/>
        <v xml:space="preserve">- </v>
      </c>
      <c r="CJ27" s="126"/>
      <c r="CK27" s="115" t="str">
        <f t="shared" ca="1" si="33"/>
        <v xml:space="preserve">- </v>
      </c>
      <c r="CL27" s="102"/>
      <c r="CM27" s="102"/>
      <c r="CN27" s="122">
        <f t="shared" ca="1" si="11"/>
        <v>45796</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45797</v>
      </c>
      <c r="C28" s="59" t="str">
        <f t="shared" ca="1" si="12"/>
        <v>-</v>
      </c>
      <c r="D28" s="60" t="str">
        <f t="shared" ca="1" si="0"/>
        <v>-</v>
      </c>
      <c r="E28" s="61" t="str">
        <f t="shared" ca="1" si="0"/>
        <v>-</v>
      </c>
      <c r="F28" s="62" t="str">
        <f t="shared" ca="1" si="37"/>
        <v>-</v>
      </c>
      <c r="G28" s="62" t="str">
        <f t="shared" ca="1" si="1"/>
        <v>-</v>
      </c>
      <c r="H28" s="63" t="str">
        <f t="shared" ca="1" si="38"/>
        <v>-</v>
      </c>
      <c r="K28" s="77">
        <f t="shared" ca="1" si="2"/>
        <v>45797</v>
      </c>
      <c r="L28" s="84"/>
      <c r="M28" s="85"/>
      <c r="N28" s="85"/>
      <c r="O28" s="86" t="str">
        <f t="shared" ca="1" si="13"/>
        <v>-</v>
      </c>
      <c r="P28" s="84"/>
      <c r="Q28" s="87" t="str">
        <f t="shared" ca="1" si="3"/>
        <v>-</v>
      </c>
      <c r="T28" s="77">
        <f t="shared" ca="1" si="4"/>
        <v>45797</v>
      </c>
      <c r="U28" s="86" t="str">
        <f t="shared" ca="1" si="14"/>
        <v>-</v>
      </c>
      <c r="V28" s="140" t="str">
        <f t="shared" ca="1" si="5"/>
        <v>-</v>
      </c>
      <c r="W28" s="140" t="str">
        <f t="shared" ca="1" si="5"/>
        <v>-</v>
      </c>
      <c r="X28" s="86" t="str">
        <f t="shared" ca="1" si="15"/>
        <v>-</v>
      </c>
      <c r="Y28" s="86" t="str">
        <f t="shared" ca="1" si="6"/>
        <v>-</v>
      </c>
      <c r="Z28" s="87" t="str">
        <f t="shared" ca="1" si="7"/>
        <v>-</v>
      </c>
      <c r="AC28" s="116">
        <f t="shared" ca="1" si="16"/>
        <v>45797</v>
      </c>
      <c r="AD28" s="117"/>
      <c r="AE28" s="118"/>
      <c r="AF28" s="119"/>
      <c r="AG28" s="120" t="str">
        <f t="shared" ca="1" si="17"/>
        <v xml:space="preserve">- </v>
      </c>
      <c r="AH28" s="121"/>
      <c r="AI28" s="120" t="str">
        <f t="shared" ca="1" si="18"/>
        <v xml:space="preserve">- </v>
      </c>
      <c r="AJ28" s="102"/>
      <c r="AK28" s="102"/>
      <c r="AL28" s="116">
        <f t="shared" ca="1" si="8"/>
        <v>45797</v>
      </c>
      <c r="AM28" s="117"/>
      <c r="AN28" s="118"/>
      <c r="AO28" s="119"/>
      <c r="AP28" s="120" t="str">
        <f t="shared" ca="1" si="19"/>
        <v xml:space="preserve">- </v>
      </c>
      <c r="AQ28" s="121"/>
      <c r="AR28" s="120" t="str">
        <f t="shared" ca="1" si="20"/>
        <v xml:space="preserve">- </v>
      </c>
      <c r="AU28" s="116">
        <f t="shared" ca="1" si="21"/>
        <v>45797</v>
      </c>
      <c r="AV28" s="117"/>
      <c r="AW28" s="118"/>
      <c r="AX28" s="119"/>
      <c r="AY28" s="120" t="str">
        <f t="shared" ca="1" si="22"/>
        <v xml:space="preserve">- </v>
      </c>
      <c r="AZ28" s="121"/>
      <c r="BA28" s="120" t="str">
        <f t="shared" ca="1" si="23"/>
        <v xml:space="preserve">- </v>
      </c>
      <c r="BB28" s="102"/>
      <c r="BC28" s="102"/>
      <c r="BD28" s="116">
        <f t="shared" ca="1" si="9"/>
        <v>45797</v>
      </c>
      <c r="BE28" s="117"/>
      <c r="BF28" s="118"/>
      <c r="BG28" s="119"/>
      <c r="BH28" s="120" t="str">
        <f t="shared" ca="1" si="24"/>
        <v xml:space="preserve">- </v>
      </c>
      <c r="BI28" s="121"/>
      <c r="BJ28" s="120" t="str">
        <f t="shared" ca="1" si="25"/>
        <v xml:space="preserve">- </v>
      </c>
      <c r="BM28" s="116">
        <f t="shared" ca="1" si="26"/>
        <v>45797</v>
      </c>
      <c r="BN28" s="117"/>
      <c r="BO28" s="118"/>
      <c r="BP28" s="119"/>
      <c r="BQ28" s="120" t="str">
        <f t="shared" ca="1" si="27"/>
        <v xml:space="preserve">- </v>
      </c>
      <c r="BR28" s="121"/>
      <c r="BS28" s="120" t="str">
        <f t="shared" ca="1" si="28"/>
        <v xml:space="preserve">- </v>
      </c>
      <c r="BT28" s="102"/>
      <c r="BU28" s="102"/>
      <c r="BV28" s="116">
        <f t="shared" ca="1" si="10"/>
        <v>45797</v>
      </c>
      <c r="BW28" s="117"/>
      <c r="BX28" s="118"/>
      <c r="BY28" s="119"/>
      <c r="BZ28" s="120" t="str">
        <f t="shared" ca="1" si="29"/>
        <v xml:space="preserve">- </v>
      </c>
      <c r="CA28" s="121"/>
      <c r="CB28" s="120" t="str">
        <f t="shared" ca="1" si="30"/>
        <v xml:space="preserve">- </v>
      </c>
      <c r="CE28" s="116">
        <f t="shared" ca="1" si="31"/>
        <v>45797</v>
      </c>
      <c r="CF28" s="117"/>
      <c r="CG28" s="118"/>
      <c r="CH28" s="119"/>
      <c r="CI28" s="120" t="str">
        <f t="shared" ca="1" si="32"/>
        <v xml:space="preserve">- </v>
      </c>
      <c r="CJ28" s="121"/>
      <c r="CK28" s="120" t="str">
        <f t="shared" ca="1" si="33"/>
        <v xml:space="preserve">- </v>
      </c>
      <c r="CL28" s="102"/>
      <c r="CM28" s="102"/>
      <c r="CN28" s="116">
        <f t="shared" ca="1" si="11"/>
        <v>45797</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45798</v>
      </c>
      <c r="C29" s="59" t="str">
        <f t="shared" ca="1" si="12"/>
        <v>-</v>
      </c>
      <c r="D29" s="60" t="str">
        <f t="shared" ca="1" si="0"/>
        <v>-</v>
      </c>
      <c r="E29" s="61" t="str">
        <f t="shared" ca="1" si="0"/>
        <v>-</v>
      </c>
      <c r="F29" s="62" t="str">
        <f t="shared" ca="1" si="37"/>
        <v>-</v>
      </c>
      <c r="G29" s="62" t="str">
        <f t="shared" ca="1" si="1"/>
        <v>-</v>
      </c>
      <c r="H29" s="63" t="str">
        <f t="shared" ca="1" si="38"/>
        <v>-</v>
      </c>
      <c r="K29" s="78">
        <f t="shared" ca="1" si="2"/>
        <v>45798</v>
      </c>
      <c r="L29" s="88"/>
      <c r="M29" s="89"/>
      <c r="N29" s="89"/>
      <c r="O29" s="90" t="str">
        <f t="shared" ca="1" si="13"/>
        <v>-</v>
      </c>
      <c r="P29" s="88"/>
      <c r="Q29" s="91" t="str">
        <f t="shared" ca="1" si="3"/>
        <v>-</v>
      </c>
      <c r="T29" s="78">
        <f t="shared" ca="1" si="4"/>
        <v>45798</v>
      </c>
      <c r="U29" s="90" t="str">
        <f t="shared" ca="1" si="14"/>
        <v>-</v>
      </c>
      <c r="V29" s="141" t="str">
        <f t="shared" ca="1" si="5"/>
        <v>-</v>
      </c>
      <c r="W29" s="141" t="str">
        <f t="shared" ca="1" si="5"/>
        <v>-</v>
      </c>
      <c r="X29" s="90" t="str">
        <f t="shared" ca="1" si="15"/>
        <v>-</v>
      </c>
      <c r="Y29" s="90" t="str">
        <f t="shared" ca="1" si="6"/>
        <v>-</v>
      </c>
      <c r="Z29" s="91" t="str">
        <f t="shared" ca="1" si="7"/>
        <v>-</v>
      </c>
      <c r="AC29" s="122">
        <f t="shared" ca="1" si="16"/>
        <v>45798</v>
      </c>
      <c r="AD29" s="123"/>
      <c r="AE29" s="124"/>
      <c r="AF29" s="125"/>
      <c r="AG29" s="115" t="str">
        <f t="shared" ca="1" si="17"/>
        <v xml:space="preserve">- </v>
      </c>
      <c r="AH29" s="126"/>
      <c r="AI29" s="115" t="str">
        <f t="shared" ca="1" si="18"/>
        <v xml:space="preserve">- </v>
      </c>
      <c r="AJ29" s="102"/>
      <c r="AK29" s="102"/>
      <c r="AL29" s="122">
        <f t="shared" ca="1" si="8"/>
        <v>45798</v>
      </c>
      <c r="AM29" s="123"/>
      <c r="AN29" s="124"/>
      <c r="AO29" s="125"/>
      <c r="AP29" s="115" t="str">
        <f t="shared" ca="1" si="19"/>
        <v xml:space="preserve">- </v>
      </c>
      <c r="AQ29" s="126"/>
      <c r="AR29" s="115" t="str">
        <f t="shared" ca="1" si="20"/>
        <v xml:space="preserve">- </v>
      </c>
      <c r="AU29" s="122">
        <f t="shared" ca="1" si="21"/>
        <v>45798</v>
      </c>
      <c r="AV29" s="123"/>
      <c r="AW29" s="124"/>
      <c r="AX29" s="125"/>
      <c r="AY29" s="115" t="str">
        <f t="shared" ca="1" si="22"/>
        <v xml:space="preserve">- </v>
      </c>
      <c r="AZ29" s="126"/>
      <c r="BA29" s="115" t="str">
        <f t="shared" ca="1" si="23"/>
        <v xml:space="preserve">- </v>
      </c>
      <c r="BB29" s="102"/>
      <c r="BC29" s="102"/>
      <c r="BD29" s="122">
        <f t="shared" ca="1" si="9"/>
        <v>45798</v>
      </c>
      <c r="BE29" s="123"/>
      <c r="BF29" s="124"/>
      <c r="BG29" s="125"/>
      <c r="BH29" s="115" t="str">
        <f t="shared" ca="1" si="24"/>
        <v xml:space="preserve">- </v>
      </c>
      <c r="BI29" s="126"/>
      <c r="BJ29" s="115" t="str">
        <f t="shared" ca="1" si="25"/>
        <v xml:space="preserve">- </v>
      </c>
      <c r="BM29" s="122">
        <f t="shared" ca="1" si="26"/>
        <v>45798</v>
      </c>
      <c r="BN29" s="123"/>
      <c r="BO29" s="124"/>
      <c r="BP29" s="125"/>
      <c r="BQ29" s="115" t="str">
        <f t="shared" ca="1" si="27"/>
        <v xml:space="preserve">- </v>
      </c>
      <c r="BR29" s="126"/>
      <c r="BS29" s="115" t="str">
        <f t="shared" ca="1" si="28"/>
        <v xml:space="preserve">- </v>
      </c>
      <c r="BT29" s="102"/>
      <c r="BU29" s="102"/>
      <c r="BV29" s="122">
        <f t="shared" ca="1" si="10"/>
        <v>45798</v>
      </c>
      <c r="BW29" s="123"/>
      <c r="BX29" s="124"/>
      <c r="BY29" s="125"/>
      <c r="BZ29" s="115" t="str">
        <f t="shared" ca="1" si="29"/>
        <v xml:space="preserve">- </v>
      </c>
      <c r="CA29" s="126"/>
      <c r="CB29" s="115" t="str">
        <f t="shared" ca="1" si="30"/>
        <v xml:space="preserve">- </v>
      </c>
      <c r="CE29" s="122">
        <f t="shared" ca="1" si="31"/>
        <v>45798</v>
      </c>
      <c r="CF29" s="123"/>
      <c r="CG29" s="124"/>
      <c r="CH29" s="125"/>
      <c r="CI29" s="115" t="str">
        <f t="shared" ca="1" si="32"/>
        <v xml:space="preserve">- </v>
      </c>
      <c r="CJ29" s="126"/>
      <c r="CK29" s="115" t="str">
        <f t="shared" ca="1" si="33"/>
        <v xml:space="preserve">- </v>
      </c>
      <c r="CL29" s="102"/>
      <c r="CM29" s="102"/>
      <c r="CN29" s="122">
        <f t="shared" ca="1" si="11"/>
        <v>45798</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45799</v>
      </c>
      <c r="C30" s="59" t="str">
        <f t="shared" ca="1" si="12"/>
        <v>-</v>
      </c>
      <c r="D30" s="60" t="str">
        <f t="shared" ca="1" si="0"/>
        <v>-</v>
      </c>
      <c r="E30" s="61" t="str">
        <f t="shared" ca="1" si="0"/>
        <v>-</v>
      </c>
      <c r="F30" s="62" t="str">
        <f t="shared" ca="1" si="37"/>
        <v>-</v>
      </c>
      <c r="G30" s="62" t="str">
        <f t="shared" ca="1" si="1"/>
        <v>-</v>
      </c>
      <c r="H30" s="63" t="str">
        <f t="shared" ca="1" si="38"/>
        <v>-</v>
      </c>
      <c r="K30" s="77">
        <f t="shared" ca="1" si="2"/>
        <v>45799</v>
      </c>
      <c r="L30" s="84"/>
      <c r="M30" s="85"/>
      <c r="N30" s="85"/>
      <c r="O30" s="86" t="str">
        <f t="shared" ca="1" si="13"/>
        <v>-</v>
      </c>
      <c r="P30" s="84"/>
      <c r="Q30" s="87" t="str">
        <f t="shared" ca="1" si="3"/>
        <v>-</v>
      </c>
      <c r="T30" s="77">
        <f t="shared" ca="1" si="4"/>
        <v>45799</v>
      </c>
      <c r="U30" s="86" t="str">
        <f t="shared" ca="1" si="14"/>
        <v>-</v>
      </c>
      <c r="V30" s="140" t="str">
        <f t="shared" ca="1" si="5"/>
        <v>-</v>
      </c>
      <c r="W30" s="140" t="str">
        <f t="shared" ca="1" si="5"/>
        <v>-</v>
      </c>
      <c r="X30" s="86" t="str">
        <f t="shared" ca="1" si="15"/>
        <v>-</v>
      </c>
      <c r="Y30" s="86" t="str">
        <f t="shared" ca="1" si="6"/>
        <v>-</v>
      </c>
      <c r="Z30" s="87" t="str">
        <f t="shared" ca="1" si="7"/>
        <v>-</v>
      </c>
      <c r="AC30" s="116">
        <f t="shared" ca="1" si="16"/>
        <v>45799</v>
      </c>
      <c r="AD30" s="117"/>
      <c r="AE30" s="118"/>
      <c r="AF30" s="119"/>
      <c r="AG30" s="120" t="str">
        <f t="shared" ca="1" si="17"/>
        <v xml:space="preserve">- </v>
      </c>
      <c r="AH30" s="121"/>
      <c r="AI30" s="120" t="str">
        <f t="shared" ca="1" si="18"/>
        <v xml:space="preserve">- </v>
      </c>
      <c r="AJ30" s="102"/>
      <c r="AK30" s="102"/>
      <c r="AL30" s="116">
        <f t="shared" ca="1" si="8"/>
        <v>45799</v>
      </c>
      <c r="AM30" s="117"/>
      <c r="AN30" s="118"/>
      <c r="AO30" s="119"/>
      <c r="AP30" s="120" t="str">
        <f t="shared" ca="1" si="19"/>
        <v xml:space="preserve">- </v>
      </c>
      <c r="AQ30" s="121"/>
      <c r="AR30" s="120" t="str">
        <f t="shared" ca="1" si="20"/>
        <v xml:space="preserve">- </v>
      </c>
      <c r="AU30" s="116">
        <f t="shared" ca="1" si="21"/>
        <v>45799</v>
      </c>
      <c r="AV30" s="117"/>
      <c r="AW30" s="118"/>
      <c r="AX30" s="119"/>
      <c r="AY30" s="120" t="str">
        <f t="shared" ca="1" si="22"/>
        <v xml:space="preserve">- </v>
      </c>
      <c r="AZ30" s="121"/>
      <c r="BA30" s="120" t="str">
        <f t="shared" ca="1" si="23"/>
        <v xml:space="preserve">- </v>
      </c>
      <c r="BB30" s="102"/>
      <c r="BC30" s="102"/>
      <c r="BD30" s="116">
        <f t="shared" ca="1" si="9"/>
        <v>45799</v>
      </c>
      <c r="BE30" s="117"/>
      <c r="BF30" s="118"/>
      <c r="BG30" s="119"/>
      <c r="BH30" s="120" t="str">
        <f t="shared" ca="1" si="24"/>
        <v xml:space="preserve">- </v>
      </c>
      <c r="BI30" s="121"/>
      <c r="BJ30" s="120" t="str">
        <f t="shared" ca="1" si="25"/>
        <v xml:space="preserve">- </v>
      </c>
      <c r="BM30" s="116">
        <f t="shared" ca="1" si="26"/>
        <v>45799</v>
      </c>
      <c r="BN30" s="117"/>
      <c r="BO30" s="118"/>
      <c r="BP30" s="119"/>
      <c r="BQ30" s="120" t="str">
        <f t="shared" ca="1" si="27"/>
        <v xml:space="preserve">- </v>
      </c>
      <c r="BR30" s="121"/>
      <c r="BS30" s="120" t="str">
        <f t="shared" ca="1" si="28"/>
        <v xml:space="preserve">- </v>
      </c>
      <c r="BT30" s="102"/>
      <c r="BU30" s="102"/>
      <c r="BV30" s="116">
        <f t="shared" ca="1" si="10"/>
        <v>45799</v>
      </c>
      <c r="BW30" s="117"/>
      <c r="BX30" s="118"/>
      <c r="BY30" s="119"/>
      <c r="BZ30" s="120" t="str">
        <f t="shared" ca="1" si="29"/>
        <v xml:space="preserve">- </v>
      </c>
      <c r="CA30" s="121"/>
      <c r="CB30" s="120" t="str">
        <f t="shared" ca="1" si="30"/>
        <v xml:space="preserve">- </v>
      </c>
      <c r="CE30" s="116">
        <f t="shared" ca="1" si="31"/>
        <v>45799</v>
      </c>
      <c r="CF30" s="117"/>
      <c r="CG30" s="118"/>
      <c r="CH30" s="119"/>
      <c r="CI30" s="120" t="str">
        <f t="shared" ca="1" si="32"/>
        <v xml:space="preserve">- </v>
      </c>
      <c r="CJ30" s="121"/>
      <c r="CK30" s="120" t="str">
        <f t="shared" ca="1" si="33"/>
        <v xml:space="preserve">- </v>
      </c>
      <c r="CL30" s="102"/>
      <c r="CM30" s="102"/>
      <c r="CN30" s="116">
        <f t="shared" ca="1" si="11"/>
        <v>45799</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45800</v>
      </c>
      <c r="C31" s="59" t="str">
        <f t="shared" ca="1" si="12"/>
        <v>-</v>
      </c>
      <c r="D31" s="60" t="str">
        <f t="shared" ca="1" si="0"/>
        <v>-</v>
      </c>
      <c r="E31" s="61" t="str">
        <f t="shared" ca="1" si="0"/>
        <v>-</v>
      </c>
      <c r="F31" s="62" t="str">
        <f t="shared" ca="1" si="37"/>
        <v>-</v>
      </c>
      <c r="G31" s="62" t="str">
        <f t="shared" ca="1" si="1"/>
        <v>-</v>
      </c>
      <c r="H31" s="63" t="str">
        <f t="shared" ca="1" si="38"/>
        <v>-</v>
      </c>
      <c r="K31" s="78">
        <f t="shared" ca="1" si="2"/>
        <v>45800</v>
      </c>
      <c r="L31" s="88"/>
      <c r="M31" s="89"/>
      <c r="N31" s="89"/>
      <c r="O31" s="90" t="str">
        <f t="shared" ca="1" si="13"/>
        <v>-</v>
      </c>
      <c r="P31" s="88"/>
      <c r="Q31" s="91" t="str">
        <f t="shared" ca="1" si="3"/>
        <v>-</v>
      </c>
      <c r="T31" s="78">
        <f t="shared" ca="1" si="4"/>
        <v>45800</v>
      </c>
      <c r="U31" s="90" t="str">
        <f t="shared" ca="1" si="14"/>
        <v>-</v>
      </c>
      <c r="V31" s="141" t="str">
        <f t="shared" ca="1" si="5"/>
        <v>-</v>
      </c>
      <c r="W31" s="141" t="str">
        <f t="shared" ca="1" si="5"/>
        <v>-</v>
      </c>
      <c r="X31" s="90" t="str">
        <f t="shared" ca="1" si="15"/>
        <v>-</v>
      </c>
      <c r="Y31" s="90" t="str">
        <f t="shared" ca="1" si="6"/>
        <v>-</v>
      </c>
      <c r="Z31" s="91" t="str">
        <f t="shared" ca="1" si="7"/>
        <v>-</v>
      </c>
      <c r="AC31" s="122">
        <f t="shared" ca="1" si="16"/>
        <v>45800</v>
      </c>
      <c r="AD31" s="123"/>
      <c r="AE31" s="124"/>
      <c r="AF31" s="125"/>
      <c r="AG31" s="115" t="str">
        <f t="shared" ca="1" si="17"/>
        <v xml:space="preserve">- </v>
      </c>
      <c r="AH31" s="126"/>
      <c r="AI31" s="115" t="str">
        <f t="shared" ca="1" si="18"/>
        <v xml:space="preserve">- </v>
      </c>
      <c r="AJ31" s="102"/>
      <c r="AK31" s="102"/>
      <c r="AL31" s="122">
        <f t="shared" ca="1" si="8"/>
        <v>45800</v>
      </c>
      <c r="AM31" s="123"/>
      <c r="AN31" s="124"/>
      <c r="AO31" s="125"/>
      <c r="AP31" s="115" t="str">
        <f t="shared" ca="1" si="19"/>
        <v xml:space="preserve">- </v>
      </c>
      <c r="AQ31" s="126"/>
      <c r="AR31" s="115" t="str">
        <f t="shared" ca="1" si="20"/>
        <v xml:space="preserve">- </v>
      </c>
      <c r="AU31" s="122">
        <f t="shared" ca="1" si="21"/>
        <v>45800</v>
      </c>
      <c r="AV31" s="123"/>
      <c r="AW31" s="124"/>
      <c r="AX31" s="125"/>
      <c r="AY31" s="115" t="str">
        <f t="shared" ca="1" si="22"/>
        <v xml:space="preserve">- </v>
      </c>
      <c r="AZ31" s="126"/>
      <c r="BA31" s="115" t="str">
        <f t="shared" ca="1" si="23"/>
        <v xml:space="preserve">- </v>
      </c>
      <c r="BB31" s="102"/>
      <c r="BC31" s="102"/>
      <c r="BD31" s="122">
        <f t="shared" ca="1" si="9"/>
        <v>45800</v>
      </c>
      <c r="BE31" s="123"/>
      <c r="BF31" s="124"/>
      <c r="BG31" s="125"/>
      <c r="BH31" s="115" t="str">
        <f t="shared" ca="1" si="24"/>
        <v xml:space="preserve">- </v>
      </c>
      <c r="BI31" s="126"/>
      <c r="BJ31" s="115" t="str">
        <f t="shared" ca="1" si="25"/>
        <v xml:space="preserve">- </v>
      </c>
      <c r="BM31" s="122">
        <f t="shared" ca="1" si="26"/>
        <v>45800</v>
      </c>
      <c r="BN31" s="123"/>
      <c r="BO31" s="124"/>
      <c r="BP31" s="125"/>
      <c r="BQ31" s="115" t="str">
        <f t="shared" ca="1" si="27"/>
        <v xml:space="preserve">- </v>
      </c>
      <c r="BR31" s="126"/>
      <c r="BS31" s="115" t="str">
        <f t="shared" ca="1" si="28"/>
        <v xml:space="preserve">- </v>
      </c>
      <c r="BT31" s="102"/>
      <c r="BU31" s="102"/>
      <c r="BV31" s="122">
        <f t="shared" ca="1" si="10"/>
        <v>45800</v>
      </c>
      <c r="BW31" s="123"/>
      <c r="BX31" s="124"/>
      <c r="BY31" s="125"/>
      <c r="BZ31" s="115" t="str">
        <f t="shared" ca="1" si="29"/>
        <v xml:space="preserve">- </v>
      </c>
      <c r="CA31" s="126"/>
      <c r="CB31" s="115" t="str">
        <f t="shared" ca="1" si="30"/>
        <v xml:space="preserve">- </v>
      </c>
      <c r="CE31" s="122">
        <f t="shared" ca="1" si="31"/>
        <v>45800</v>
      </c>
      <c r="CF31" s="123"/>
      <c r="CG31" s="124"/>
      <c r="CH31" s="125"/>
      <c r="CI31" s="115" t="str">
        <f t="shared" ca="1" si="32"/>
        <v xml:space="preserve">- </v>
      </c>
      <c r="CJ31" s="126"/>
      <c r="CK31" s="115" t="str">
        <f t="shared" ca="1" si="33"/>
        <v xml:space="preserve">- </v>
      </c>
      <c r="CL31" s="102"/>
      <c r="CM31" s="102"/>
      <c r="CN31" s="122">
        <f t="shared" ca="1" si="11"/>
        <v>45800</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45801</v>
      </c>
      <c r="C32" s="59" t="str">
        <f t="shared" ca="1" si="12"/>
        <v>-</v>
      </c>
      <c r="D32" s="60" t="str">
        <f t="shared" ca="1" si="0"/>
        <v>-</v>
      </c>
      <c r="E32" s="61" t="str">
        <f t="shared" ca="1" si="0"/>
        <v>-</v>
      </c>
      <c r="F32" s="62" t="str">
        <f t="shared" ca="1" si="37"/>
        <v>-</v>
      </c>
      <c r="G32" s="62" t="str">
        <f t="shared" ca="1" si="1"/>
        <v>-</v>
      </c>
      <c r="H32" s="63" t="str">
        <f t="shared" ca="1" si="38"/>
        <v>-</v>
      </c>
      <c r="K32" s="77">
        <f t="shared" ca="1" si="2"/>
        <v>45801</v>
      </c>
      <c r="L32" s="84"/>
      <c r="M32" s="85"/>
      <c r="N32" s="85"/>
      <c r="O32" s="86" t="str">
        <f t="shared" ca="1" si="13"/>
        <v>-</v>
      </c>
      <c r="P32" s="84"/>
      <c r="Q32" s="87" t="str">
        <f t="shared" ca="1" si="3"/>
        <v>-</v>
      </c>
      <c r="T32" s="77">
        <f t="shared" ca="1" si="4"/>
        <v>45801</v>
      </c>
      <c r="U32" s="86" t="str">
        <f t="shared" ca="1" si="14"/>
        <v>-</v>
      </c>
      <c r="V32" s="140" t="str">
        <f t="shared" ca="1" si="5"/>
        <v>-</v>
      </c>
      <c r="W32" s="140" t="str">
        <f t="shared" ca="1" si="5"/>
        <v>-</v>
      </c>
      <c r="X32" s="86" t="str">
        <f t="shared" ca="1" si="15"/>
        <v>-</v>
      </c>
      <c r="Y32" s="86" t="str">
        <f t="shared" ca="1" si="6"/>
        <v>-</v>
      </c>
      <c r="Z32" s="87" t="str">
        <f t="shared" ca="1" si="7"/>
        <v>-</v>
      </c>
      <c r="AC32" s="116">
        <f t="shared" ca="1" si="16"/>
        <v>45801</v>
      </c>
      <c r="AD32" s="117"/>
      <c r="AE32" s="118"/>
      <c r="AF32" s="119"/>
      <c r="AG32" s="120" t="str">
        <f t="shared" ca="1" si="17"/>
        <v xml:space="preserve">- </v>
      </c>
      <c r="AH32" s="121"/>
      <c r="AI32" s="120" t="str">
        <f t="shared" ca="1" si="18"/>
        <v xml:space="preserve">- </v>
      </c>
      <c r="AJ32" s="102"/>
      <c r="AK32" s="102"/>
      <c r="AL32" s="116">
        <f t="shared" ca="1" si="8"/>
        <v>45801</v>
      </c>
      <c r="AM32" s="117"/>
      <c r="AN32" s="118"/>
      <c r="AO32" s="119"/>
      <c r="AP32" s="120" t="str">
        <f t="shared" ca="1" si="19"/>
        <v xml:space="preserve">- </v>
      </c>
      <c r="AQ32" s="121"/>
      <c r="AR32" s="120" t="str">
        <f t="shared" ca="1" si="20"/>
        <v xml:space="preserve">- </v>
      </c>
      <c r="AU32" s="116">
        <f t="shared" ca="1" si="21"/>
        <v>45801</v>
      </c>
      <c r="AV32" s="117"/>
      <c r="AW32" s="118"/>
      <c r="AX32" s="119"/>
      <c r="AY32" s="120" t="str">
        <f t="shared" ca="1" si="22"/>
        <v xml:space="preserve">- </v>
      </c>
      <c r="AZ32" s="121"/>
      <c r="BA32" s="120" t="str">
        <f t="shared" ca="1" si="23"/>
        <v xml:space="preserve">- </v>
      </c>
      <c r="BB32" s="102"/>
      <c r="BC32" s="102"/>
      <c r="BD32" s="116">
        <f t="shared" ca="1" si="9"/>
        <v>45801</v>
      </c>
      <c r="BE32" s="117"/>
      <c r="BF32" s="118"/>
      <c r="BG32" s="119"/>
      <c r="BH32" s="120" t="str">
        <f t="shared" ca="1" si="24"/>
        <v xml:space="preserve">- </v>
      </c>
      <c r="BI32" s="121"/>
      <c r="BJ32" s="120" t="str">
        <f t="shared" ca="1" si="25"/>
        <v xml:space="preserve">- </v>
      </c>
      <c r="BM32" s="116">
        <f t="shared" ca="1" si="26"/>
        <v>45801</v>
      </c>
      <c r="BN32" s="117"/>
      <c r="BO32" s="118"/>
      <c r="BP32" s="119"/>
      <c r="BQ32" s="120" t="str">
        <f t="shared" ca="1" si="27"/>
        <v xml:space="preserve">- </v>
      </c>
      <c r="BR32" s="121"/>
      <c r="BS32" s="120" t="str">
        <f t="shared" ca="1" si="28"/>
        <v xml:space="preserve">- </v>
      </c>
      <c r="BT32" s="102"/>
      <c r="BU32" s="102"/>
      <c r="BV32" s="116">
        <f t="shared" ca="1" si="10"/>
        <v>45801</v>
      </c>
      <c r="BW32" s="117"/>
      <c r="BX32" s="118"/>
      <c r="BY32" s="119"/>
      <c r="BZ32" s="120" t="str">
        <f t="shared" ca="1" si="29"/>
        <v xml:space="preserve">- </v>
      </c>
      <c r="CA32" s="121"/>
      <c r="CB32" s="120" t="str">
        <f t="shared" ca="1" si="30"/>
        <v xml:space="preserve">- </v>
      </c>
      <c r="CE32" s="116">
        <f t="shared" ca="1" si="31"/>
        <v>45801</v>
      </c>
      <c r="CF32" s="117"/>
      <c r="CG32" s="118"/>
      <c r="CH32" s="119"/>
      <c r="CI32" s="120" t="str">
        <f t="shared" ca="1" si="32"/>
        <v xml:space="preserve">- </v>
      </c>
      <c r="CJ32" s="121"/>
      <c r="CK32" s="120" t="str">
        <f t="shared" ca="1" si="33"/>
        <v xml:space="preserve">- </v>
      </c>
      <c r="CL32" s="102"/>
      <c r="CM32" s="102"/>
      <c r="CN32" s="116">
        <f t="shared" ca="1" si="11"/>
        <v>45801</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45802</v>
      </c>
      <c r="C33" s="59" t="str">
        <f t="shared" ca="1" si="12"/>
        <v>-</v>
      </c>
      <c r="D33" s="60" t="str">
        <f t="shared" ca="1" si="0"/>
        <v>-</v>
      </c>
      <c r="E33" s="61" t="str">
        <f t="shared" ca="1" si="0"/>
        <v>-</v>
      </c>
      <c r="F33" s="62" t="str">
        <f t="shared" ca="1" si="37"/>
        <v>-</v>
      </c>
      <c r="G33" s="62" t="str">
        <f t="shared" ca="1" si="1"/>
        <v>-</v>
      </c>
      <c r="H33" s="63" t="str">
        <f t="shared" ca="1" si="38"/>
        <v>-</v>
      </c>
      <c r="K33" s="78">
        <f t="shared" ca="1" si="2"/>
        <v>45802</v>
      </c>
      <c r="L33" s="88"/>
      <c r="M33" s="89"/>
      <c r="N33" s="89"/>
      <c r="O33" s="90" t="str">
        <f t="shared" ca="1" si="13"/>
        <v>-</v>
      </c>
      <c r="P33" s="88"/>
      <c r="Q33" s="91" t="str">
        <f t="shared" ca="1" si="3"/>
        <v>-</v>
      </c>
      <c r="T33" s="78">
        <f t="shared" ca="1" si="4"/>
        <v>45802</v>
      </c>
      <c r="U33" s="90" t="str">
        <f t="shared" ca="1" si="14"/>
        <v>-</v>
      </c>
      <c r="V33" s="141" t="str">
        <f t="shared" ca="1" si="5"/>
        <v>-</v>
      </c>
      <c r="W33" s="141" t="str">
        <f t="shared" ca="1" si="5"/>
        <v>-</v>
      </c>
      <c r="X33" s="90" t="str">
        <f t="shared" ca="1" si="15"/>
        <v>-</v>
      </c>
      <c r="Y33" s="90" t="str">
        <f t="shared" ca="1" si="6"/>
        <v>-</v>
      </c>
      <c r="Z33" s="91" t="str">
        <f t="shared" ca="1" si="7"/>
        <v>-</v>
      </c>
      <c r="AC33" s="122">
        <f t="shared" ca="1" si="16"/>
        <v>45802</v>
      </c>
      <c r="AD33" s="123"/>
      <c r="AE33" s="124"/>
      <c r="AF33" s="125"/>
      <c r="AG33" s="115" t="str">
        <f t="shared" ca="1" si="17"/>
        <v xml:space="preserve">- </v>
      </c>
      <c r="AH33" s="126"/>
      <c r="AI33" s="115" t="str">
        <f t="shared" ca="1" si="18"/>
        <v xml:space="preserve">- </v>
      </c>
      <c r="AJ33" s="102"/>
      <c r="AK33" s="102"/>
      <c r="AL33" s="122">
        <f t="shared" ca="1" si="8"/>
        <v>45802</v>
      </c>
      <c r="AM33" s="123"/>
      <c r="AN33" s="124"/>
      <c r="AO33" s="125"/>
      <c r="AP33" s="115" t="str">
        <f t="shared" ca="1" si="19"/>
        <v xml:space="preserve">- </v>
      </c>
      <c r="AQ33" s="126"/>
      <c r="AR33" s="115" t="str">
        <f t="shared" ca="1" si="20"/>
        <v xml:space="preserve">- </v>
      </c>
      <c r="AU33" s="122">
        <f t="shared" ca="1" si="21"/>
        <v>45802</v>
      </c>
      <c r="AV33" s="123"/>
      <c r="AW33" s="124"/>
      <c r="AX33" s="125"/>
      <c r="AY33" s="115" t="str">
        <f t="shared" ca="1" si="22"/>
        <v xml:space="preserve">- </v>
      </c>
      <c r="AZ33" s="126"/>
      <c r="BA33" s="115" t="str">
        <f t="shared" ca="1" si="23"/>
        <v xml:space="preserve">- </v>
      </c>
      <c r="BB33" s="102"/>
      <c r="BC33" s="102"/>
      <c r="BD33" s="122">
        <f t="shared" ca="1" si="9"/>
        <v>45802</v>
      </c>
      <c r="BE33" s="123"/>
      <c r="BF33" s="124"/>
      <c r="BG33" s="125"/>
      <c r="BH33" s="115" t="str">
        <f t="shared" ca="1" si="24"/>
        <v xml:space="preserve">- </v>
      </c>
      <c r="BI33" s="126"/>
      <c r="BJ33" s="115" t="str">
        <f t="shared" ca="1" si="25"/>
        <v xml:space="preserve">- </v>
      </c>
      <c r="BM33" s="122">
        <f t="shared" ca="1" si="26"/>
        <v>45802</v>
      </c>
      <c r="BN33" s="123"/>
      <c r="BO33" s="124"/>
      <c r="BP33" s="125"/>
      <c r="BQ33" s="115" t="str">
        <f t="shared" ca="1" si="27"/>
        <v xml:space="preserve">- </v>
      </c>
      <c r="BR33" s="126"/>
      <c r="BS33" s="115" t="str">
        <f t="shared" ca="1" si="28"/>
        <v xml:space="preserve">- </v>
      </c>
      <c r="BT33" s="102"/>
      <c r="BU33" s="102"/>
      <c r="BV33" s="122">
        <f t="shared" ca="1" si="10"/>
        <v>45802</v>
      </c>
      <c r="BW33" s="123"/>
      <c r="BX33" s="124"/>
      <c r="BY33" s="125"/>
      <c r="BZ33" s="115" t="str">
        <f t="shared" ca="1" si="29"/>
        <v xml:space="preserve">- </v>
      </c>
      <c r="CA33" s="126"/>
      <c r="CB33" s="115" t="str">
        <f t="shared" ca="1" si="30"/>
        <v xml:space="preserve">- </v>
      </c>
      <c r="CE33" s="122">
        <f t="shared" ca="1" si="31"/>
        <v>45802</v>
      </c>
      <c r="CF33" s="123"/>
      <c r="CG33" s="124"/>
      <c r="CH33" s="125"/>
      <c r="CI33" s="115" t="str">
        <f t="shared" ca="1" si="32"/>
        <v xml:space="preserve">- </v>
      </c>
      <c r="CJ33" s="126"/>
      <c r="CK33" s="115" t="str">
        <f t="shared" ca="1" si="33"/>
        <v xml:space="preserve">- </v>
      </c>
      <c r="CL33" s="102"/>
      <c r="CM33" s="102"/>
      <c r="CN33" s="122">
        <f t="shared" ca="1" si="11"/>
        <v>45802</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45803</v>
      </c>
      <c r="C34" s="59" t="str">
        <f t="shared" ca="1" si="12"/>
        <v>-</v>
      </c>
      <c r="D34" s="60" t="str">
        <f t="shared" ca="1" si="0"/>
        <v>-</v>
      </c>
      <c r="E34" s="61" t="str">
        <f t="shared" ca="1" si="0"/>
        <v>-</v>
      </c>
      <c r="F34" s="62" t="str">
        <f t="shared" ca="1" si="37"/>
        <v>-</v>
      </c>
      <c r="G34" s="62" t="str">
        <f t="shared" ca="1" si="1"/>
        <v>-</v>
      </c>
      <c r="H34" s="63" t="str">
        <f t="shared" ca="1" si="38"/>
        <v>-</v>
      </c>
      <c r="K34" s="77">
        <f t="shared" ca="1" si="2"/>
        <v>45803</v>
      </c>
      <c r="L34" s="84"/>
      <c r="M34" s="85"/>
      <c r="N34" s="85"/>
      <c r="O34" s="86" t="str">
        <f t="shared" ca="1" si="13"/>
        <v>-</v>
      </c>
      <c r="P34" s="84"/>
      <c r="Q34" s="87" t="str">
        <f t="shared" ca="1" si="3"/>
        <v>-</v>
      </c>
      <c r="T34" s="77">
        <f t="shared" ca="1" si="4"/>
        <v>45803</v>
      </c>
      <c r="U34" s="86" t="str">
        <f t="shared" ca="1" si="14"/>
        <v>-</v>
      </c>
      <c r="V34" s="140" t="str">
        <f t="shared" ca="1" si="5"/>
        <v>-</v>
      </c>
      <c r="W34" s="140" t="str">
        <f t="shared" ca="1" si="5"/>
        <v>-</v>
      </c>
      <c r="X34" s="86" t="str">
        <f t="shared" ca="1" si="15"/>
        <v>-</v>
      </c>
      <c r="Y34" s="86" t="str">
        <f t="shared" ca="1" si="6"/>
        <v>-</v>
      </c>
      <c r="Z34" s="87" t="str">
        <f t="shared" ca="1" si="7"/>
        <v>-</v>
      </c>
      <c r="AC34" s="116">
        <f t="shared" ca="1" si="16"/>
        <v>45803</v>
      </c>
      <c r="AD34" s="117"/>
      <c r="AE34" s="118"/>
      <c r="AF34" s="119"/>
      <c r="AG34" s="120" t="str">
        <f t="shared" ca="1" si="17"/>
        <v xml:space="preserve">- </v>
      </c>
      <c r="AH34" s="121"/>
      <c r="AI34" s="120" t="str">
        <f t="shared" ca="1" si="18"/>
        <v xml:space="preserve">- </v>
      </c>
      <c r="AJ34" s="102"/>
      <c r="AK34" s="102"/>
      <c r="AL34" s="116">
        <f t="shared" ca="1" si="8"/>
        <v>45803</v>
      </c>
      <c r="AM34" s="117"/>
      <c r="AN34" s="118"/>
      <c r="AO34" s="119"/>
      <c r="AP34" s="120" t="str">
        <f t="shared" ca="1" si="19"/>
        <v xml:space="preserve">- </v>
      </c>
      <c r="AQ34" s="121"/>
      <c r="AR34" s="120" t="str">
        <f t="shared" ca="1" si="20"/>
        <v xml:space="preserve">- </v>
      </c>
      <c r="AU34" s="116">
        <f t="shared" ca="1" si="21"/>
        <v>45803</v>
      </c>
      <c r="AV34" s="117"/>
      <c r="AW34" s="118"/>
      <c r="AX34" s="119"/>
      <c r="AY34" s="120" t="str">
        <f t="shared" ca="1" si="22"/>
        <v xml:space="preserve">- </v>
      </c>
      <c r="AZ34" s="121"/>
      <c r="BA34" s="120" t="str">
        <f t="shared" ca="1" si="23"/>
        <v xml:space="preserve">- </v>
      </c>
      <c r="BB34" s="102"/>
      <c r="BC34" s="102"/>
      <c r="BD34" s="116">
        <f t="shared" ca="1" si="9"/>
        <v>45803</v>
      </c>
      <c r="BE34" s="117"/>
      <c r="BF34" s="118"/>
      <c r="BG34" s="119"/>
      <c r="BH34" s="120" t="str">
        <f t="shared" ca="1" si="24"/>
        <v xml:space="preserve">- </v>
      </c>
      <c r="BI34" s="121"/>
      <c r="BJ34" s="120" t="str">
        <f t="shared" ca="1" si="25"/>
        <v xml:space="preserve">- </v>
      </c>
      <c r="BM34" s="116">
        <f t="shared" ca="1" si="26"/>
        <v>45803</v>
      </c>
      <c r="BN34" s="117"/>
      <c r="BO34" s="118"/>
      <c r="BP34" s="119"/>
      <c r="BQ34" s="120" t="str">
        <f t="shared" ca="1" si="27"/>
        <v xml:space="preserve">- </v>
      </c>
      <c r="BR34" s="121"/>
      <c r="BS34" s="120" t="str">
        <f t="shared" ca="1" si="28"/>
        <v xml:space="preserve">- </v>
      </c>
      <c r="BT34" s="102"/>
      <c r="BU34" s="102"/>
      <c r="BV34" s="116">
        <f t="shared" ca="1" si="10"/>
        <v>45803</v>
      </c>
      <c r="BW34" s="117"/>
      <c r="BX34" s="118"/>
      <c r="BY34" s="119"/>
      <c r="BZ34" s="120" t="str">
        <f t="shared" ca="1" si="29"/>
        <v xml:space="preserve">- </v>
      </c>
      <c r="CA34" s="121"/>
      <c r="CB34" s="120" t="str">
        <f t="shared" ca="1" si="30"/>
        <v xml:space="preserve">- </v>
      </c>
      <c r="CE34" s="116">
        <f t="shared" ca="1" si="31"/>
        <v>45803</v>
      </c>
      <c r="CF34" s="117"/>
      <c r="CG34" s="118"/>
      <c r="CH34" s="119"/>
      <c r="CI34" s="120" t="str">
        <f t="shared" ca="1" si="32"/>
        <v xml:space="preserve">- </v>
      </c>
      <c r="CJ34" s="121"/>
      <c r="CK34" s="120" t="str">
        <f t="shared" ca="1" si="33"/>
        <v xml:space="preserve">- </v>
      </c>
      <c r="CL34" s="102"/>
      <c r="CM34" s="102"/>
      <c r="CN34" s="116">
        <f t="shared" ca="1" si="11"/>
        <v>45803</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45804</v>
      </c>
      <c r="C35" s="59" t="str">
        <f t="shared" ca="1" si="12"/>
        <v>-</v>
      </c>
      <c r="D35" s="60" t="str">
        <f t="shared" ca="1" si="0"/>
        <v>-</v>
      </c>
      <c r="E35" s="61" t="str">
        <f t="shared" ca="1" si="0"/>
        <v>-</v>
      </c>
      <c r="F35" s="62" t="str">
        <f t="shared" ca="1" si="37"/>
        <v>-</v>
      </c>
      <c r="G35" s="62" t="str">
        <f t="shared" ca="1" si="1"/>
        <v>-</v>
      </c>
      <c r="H35" s="63" t="str">
        <f t="shared" ca="1" si="38"/>
        <v>-</v>
      </c>
      <c r="K35" s="78">
        <f t="shared" ca="1" si="2"/>
        <v>45804</v>
      </c>
      <c r="L35" s="88"/>
      <c r="M35" s="89"/>
      <c r="N35" s="89"/>
      <c r="O35" s="90" t="str">
        <f t="shared" ca="1" si="13"/>
        <v>-</v>
      </c>
      <c r="P35" s="88"/>
      <c r="Q35" s="91" t="str">
        <f t="shared" ca="1" si="3"/>
        <v>-</v>
      </c>
      <c r="T35" s="78">
        <f t="shared" ca="1" si="4"/>
        <v>45804</v>
      </c>
      <c r="U35" s="90" t="str">
        <f t="shared" ca="1" si="14"/>
        <v>-</v>
      </c>
      <c r="V35" s="141" t="str">
        <f t="shared" ca="1" si="5"/>
        <v>-</v>
      </c>
      <c r="W35" s="141" t="str">
        <f t="shared" ca="1" si="5"/>
        <v>-</v>
      </c>
      <c r="X35" s="90" t="str">
        <f t="shared" ca="1" si="15"/>
        <v>-</v>
      </c>
      <c r="Y35" s="90" t="str">
        <f t="shared" ca="1" si="6"/>
        <v>-</v>
      </c>
      <c r="Z35" s="91" t="str">
        <f t="shared" ca="1" si="7"/>
        <v>-</v>
      </c>
      <c r="AC35" s="122">
        <f t="shared" ca="1" si="16"/>
        <v>45804</v>
      </c>
      <c r="AD35" s="123"/>
      <c r="AE35" s="124"/>
      <c r="AF35" s="125"/>
      <c r="AG35" s="115" t="str">
        <f t="shared" ca="1" si="17"/>
        <v xml:space="preserve">- </v>
      </c>
      <c r="AH35" s="126"/>
      <c r="AI35" s="115" t="str">
        <f t="shared" ca="1" si="18"/>
        <v xml:space="preserve">- </v>
      </c>
      <c r="AJ35" s="102"/>
      <c r="AK35" s="102"/>
      <c r="AL35" s="122">
        <f t="shared" ca="1" si="8"/>
        <v>45804</v>
      </c>
      <c r="AM35" s="123"/>
      <c r="AN35" s="124"/>
      <c r="AO35" s="125"/>
      <c r="AP35" s="115" t="str">
        <f t="shared" ca="1" si="19"/>
        <v xml:space="preserve">- </v>
      </c>
      <c r="AQ35" s="126"/>
      <c r="AR35" s="115" t="str">
        <f t="shared" ca="1" si="20"/>
        <v xml:space="preserve">- </v>
      </c>
      <c r="AU35" s="122">
        <f t="shared" ca="1" si="21"/>
        <v>45804</v>
      </c>
      <c r="AV35" s="123"/>
      <c r="AW35" s="124"/>
      <c r="AX35" s="125"/>
      <c r="AY35" s="115" t="str">
        <f t="shared" ca="1" si="22"/>
        <v xml:space="preserve">- </v>
      </c>
      <c r="AZ35" s="126"/>
      <c r="BA35" s="115" t="str">
        <f t="shared" ca="1" si="23"/>
        <v xml:space="preserve">- </v>
      </c>
      <c r="BB35" s="102"/>
      <c r="BC35" s="102"/>
      <c r="BD35" s="122">
        <f t="shared" ca="1" si="9"/>
        <v>45804</v>
      </c>
      <c r="BE35" s="123"/>
      <c r="BF35" s="124"/>
      <c r="BG35" s="125"/>
      <c r="BH35" s="115" t="str">
        <f t="shared" ca="1" si="24"/>
        <v xml:space="preserve">- </v>
      </c>
      <c r="BI35" s="126"/>
      <c r="BJ35" s="115" t="str">
        <f t="shared" ca="1" si="25"/>
        <v xml:space="preserve">- </v>
      </c>
      <c r="BM35" s="122">
        <f t="shared" ca="1" si="26"/>
        <v>45804</v>
      </c>
      <c r="BN35" s="123"/>
      <c r="BO35" s="124"/>
      <c r="BP35" s="125"/>
      <c r="BQ35" s="115" t="str">
        <f t="shared" ca="1" si="27"/>
        <v xml:space="preserve">- </v>
      </c>
      <c r="BR35" s="126"/>
      <c r="BS35" s="115" t="str">
        <f t="shared" ca="1" si="28"/>
        <v xml:space="preserve">- </v>
      </c>
      <c r="BT35" s="102"/>
      <c r="BU35" s="102"/>
      <c r="BV35" s="122">
        <f t="shared" ca="1" si="10"/>
        <v>45804</v>
      </c>
      <c r="BW35" s="123"/>
      <c r="BX35" s="124"/>
      <c r="BY35" s="125"/>
      <c r="BZ35" s="115" t="str">
        <f t="shared" ca="1" si="29"/>
        <v xml:space="preserve">- </v>
      </c>
      <c r="CA35" s="126"/>
      <c r="CB35" s="115" t="str">
        <f t="shared" ca="1" si="30"/>
        <v xml:space="preserve">- </v>
      </c>
      <c r="CE35" s="122">
        <f t="shared" ca="1" si="31"/>
        <v>45804</v>
      </c>
      <c r="CF35" s="123"/>
      <c r="CG35" s="124"/>
      <c r="CH35" s="125"/>
      <c r="CI35" s="115" t="str">
        <f t="shared" ca="1" si="32"/>
        <v xml:space="preserve">- </v>
      </c>
      <c r="CJ35" s="126"/>
      <c r="CK35" s="115" t="str">
        <f t="shared" ca="1" si="33"/>
        <v xml:space="preserve">- </v>
      </c>
      <c r="CL35" s="102"/>
      <c r="CM35" s="102"/>
      <c r="CN35" s="122">
        <f t="shared" ca="1" si="11"/>
        <v>45804</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45805</v>
      </c>
      <c r="C36" s="59" t="str">
        <f t="shared" ca="1" si="12"/>
        <v>-</v>
      </c>
      <c r="D36" s="60" t="str">
        <f t="shared" ca="1" si="0"/>
        <v>-</v>
      </c>
      <c r="E36" s="61" t="str">
        <f t="shared" ca="1" si="0"/>
        <v>-</v>
      </c>
      <c r="F36" s="62" t="str">
        <f t="shared" ca="1" si="37"/>
        <v>-</v>
      </c>
      <c r="G36" s="62" t="str">
        <f t="shared" ca="1" si="1"/>
        <v>-</v>
      </c>
      <c r="H36" s="63" t="str">
        <f t="shared" ca="1" si="38"/>
        <v>-</v>
      </c>
      <c r="K36" s="77">
        <f t="shared" ca="1" si="2"/>
        <v>45805</v>
      </c>
      <c r="L36" s="84"/>
      <c r="M36" s="85"/>
      <c r="N36" s="85"/>
      <c r="O36" s="86" t="str">
        <f t="shared" ca="1" si="13"/>
        <v>-</v>
      </c>
      <c r="P36" s="84"/>
      <c r="Q36" s="87" t="str">
        <f t="shared" ca="1" si="3"/>
        <v>-</v>
      </c>
      <c r="T36" s="77">
        <f t="shared" ca="1" si="4"/>
        <v>45805</v>
      </c>
      <c r="U36" s="86" t="str">
        <f t="shared" ca="1" si="14"/>
        <v>-</v>
      </c>
      <c r="V36" s="140" t="str">
        <f t="shared" ca="1" si="5"/>
        <v>-</v>
      </c>
      <c r="W36" s="140" t="str">
        <f t="shared" ca="1" si="5"/>
        <v>-</v>
      </c>
      <c r="X36" s="86" t="str">
        <f t="shared" ca="1" si="15"/>
        <v>-</v>
      </c>
      <c r="Y36" s="86" t="str">
        <f t="shared" ca="1" si="6"/>
        <v>-</v>
      </c>
      <c r="Z36" s="87" t="str">
        <f t="shared" ca="1" si="7"/>
        <v>-</v>
      </c>
      <c r="AC36" s="116">
        <f t="shared" ca="1" si="16"/>
        <v>45805</v>
      </c>
      <c r="AD36" s="117"/>
      <c r="AE36" s="118"/>
      <c r="AF36" s="119"/>
      <c r="AG36" s="120" t="str">
        <f t="shared" ca="1" si="17"/>
        <v xml:space="preserve">- </v>
      </c>
      <c r="AH36" s="121"/>
      <c r="AI36" s="120" t="str">
        <f t="shared" ca="1" si="18"/>
        <v xml:space="preserve">- </v>
      </c>
      <c r="AJ36" s="102"/>
      <c r="AK36" s="102"/>
      <c r="AL36" s="116">
        <f t="shared" ca="1" si="8"/>
        <v>45805</v>
      </c>
      <c r="AM36" s="117"/>
      <c r="AN36" s="118"/>
      <c r="AO36" s="119"/>
      <c r="AP36" s="120" t="str">
        <f t="shared" ca="1" si="19"/>
        <v xml:space="preserve">- </v>
      </c>
      <c r="AQ36" s="121"/>
      <c r="AR36" s="120" t="str">
        <f t="shared" ca="1" si="20"/>
        <v xml:space="preserve">- </v>
      </c>
      <c r="AU36" s="116">
        <f t="shared" ca="1" si="21"/>
        <v>45805</v>
      </c>
      <c r="AV36" s="117"/>
      <c r="AW36" s="118"/>
      <c r="AX36" s="119"/>
      <c r="AY36" s="120" t="str">
        <f t="shared" ca="1" si="22"/>
        <v xml:space="preserve">- </v>
      </c>
      <c r="AZ36" s="121"/>
      <c r="BA36" s="120" t="str">
        <f t="shared" ca="1" si="23"/>
        <v xml:space="preserve">- </v>
      </c>
      <c r="BB36" s="102"/>
      <c r="BC36" s="102"/>
      <c r="BD36" s="116">
        <f t="shared" ca="1" si="9"/>
        <v>45805</v>
      </c>
      <c r="BE36" s="117"/>
      <c r="BF36" s="118"/>
      <c r="BG36" s="119"/>
      <c r="BH36" s="120" t="str">
        <f t="shared" ca="1" si="24"/>
        <v xml:space="preserve">- </v>
      </c>
      <c r="BI36" s="121"/>
      <c r="BJ36" s="120" t="str">
        <f t="shared" ca="1" si="25"/>
        <v xml:space="preserve">- </v>
      </c>
      <c r="BM36" s="116">
        <f t="shared" ca="1" si="26"/>
        <v>45805</v>
      </c>
      <c r="BN36" s="117"/>
      <c r="BO36" s="118"/>
      <c r="BP36" s="119"/>
      <c r="BQ36" s="120" t="str">
        <f t="shared" ca="1" si="27"/>
        <v xml:space="preserve">- </v>
      </c>
      <c r="BR36" s="121"/>
      <c r="BS36" s="120" t="str">
        <f t="shared" ca="1" si="28"/>
        <v xml:space="preserve">- </v>
      </c>
      <c r="BT36" s="102"/>
      <c r="BU36" s="102"/>
      <c r="BV36" s="116">
        <f t="shared" ca="1" si="10"/>
        <v>45805</v>
      </c>
      <c r="BW36" s="117"/>
      <c r="BX36" s="118"/>
      <c r="BY36" s="119"/>
      <c r="BZ36" s="120" t="str">
        <f t="shared" ca="1" si="29"/>
        <v xml:space="preserve">- </v>
      </c>
      <c r="CA36" s="121"/>
      <c r="CB36" s="120" t="str">
        <f t="shared" ca="1" si="30"/>
        <v xml:space="preserve">- </v>
      </c>
      <c r="CE36" s="116">
        <f t="shared" ca="1" si="31"/>
        <v>45805</v>
      </c>
      <c r="CF36" s="117"/>
      <c r="CG36" s="118"/>
      <c r="CH36" s="119"/>
      <c r="CI36" s="120" t="str">
        <f t="shared" ca="1" si="32"/>
        <v xml:space="preserve">- </v>
      </c>
      <c r="CJ36" s="121"/>
      <c r="CK36" s="120" t="str">
        <f t="shared" ca="1" si="33"/>
        <v xml:space="preserve">- </v>
      </c>
      <c r="CL36" s="102"/>
      <c r="CM36" s="102"/>
      <c r="CN36" s="116">
        <f t="shared" ca="1" si="11"/>
        <v>45805</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45806</v>
      </c>
      <c r="C37" s="59" t="str">
        <f t="shared" ca="1" si="12"/>
        <v>-</v>
      </c>
      <c r="D37" s="60" t="str">
        <f t="shared" ca="1" si="0"/>
        <v>-</v>
      </c>
      <c r="E37" s="61" t="str">
        <f t="shared" ca="1" si="0"/>
        <v>-</v>
      </c>
      <c r="F37" s="62" t="str">
        <f t="shared" ca="1" si="37"/>
        <v>-</v>
      </c>
      <c r="G37" s="62" t="str">
        <f t="shared" ca="1" si="1"/>
        <v>-</v>
      </c>
      <c r="H37" s="63" t="str">
        <f t="shared" ca="1" si="38"/>
        <v>-</v>
      </c>
      <c r="K37" s="78">
        <f t="shared" ca="1" si="2"/>
        <v>45806</v>
      </c>
      <c r="L37" s="88"/>
      <c r="M37" s="89"/>
      <c r="N37" s="89"/>
      <c r="O37" s="90" t="str">
        <f t="shared" ca="1" si="13"/>
        <v>-</v>
      </c>
      <c r="P37" s="88"/>
      <c r="Q37" s="91" t="str">
        <f t="shared" ca="1" si="3"/>
        <v>-</v>
      </c>
      <c r="T37" s="78">
        <f t="shared" ca="1" si="4"/>
        <v>45806</v>
      </c>
      <c r="U37" s="90" t="str">
        <f t="shared" ca="1" si="14"/>
        <v>-</v>
      </c>
      <c r="V37" s="141" t="str">
        <f t="shared" ca="1" si="5"/>
        <v>-</v>
      </c>
      <c r="W37" s="141" t="str">
        <f t="shared" ca="1" si="5"/>
        <v>-</v>
      </c>
      <c r="X37" s="90" t="str">
        <f t="shared" ca="1" si="15"/>
        <v>-</v>
      </c>
      <c r="Y37" s="90" t="str">
        <f t="shared" ca="1" si="6"/>
        <v>-</v>
      </c>
      <c r="Z37" s="91" t="str">
        <f t="shared" ca="1" si="7"/>
        <v>-</v>
      </c>
      <c r="AC37" s="122">
        <f t="shared" ca="1" si="16"/>
        <v>45806</v>
      </c>
      <c r="AD37" s="123"/>
      <c r="AE37" s="124"/>
      <c r="AF37" s="125"/>
      <c r="AG37" s="115" t="str">
        <f t="shared" ca="1" si="17"/>
        <v xml:space="preserve">- </v>
      </c>
      <c r="AH37" s="126"/>
      <c r="AI37" s="115" t="str">
        <f t="shared" ca="1" si="18"/>
        <v xml:space="preserve">- </v>
      </c>
      <c r="AJ37" s="102"/>
      <c r="AK37" s="102"/>
      <c r="AL37" s="122">
        <f t="shared" ca="1" si="8"/>
        <v>45806</v>
      </c>
      <c r="AM37" s="123"/>
      <c r="AN37" s="124"/>
      <c r="AO37" s="125"/>
      <c r="AP37" s="115" t="str">
        <f t="shared" ca="1" si="19"/>
        <v xml:space="preserve">- </v>
      </c>
      <c r="AQ37" s="126"/>
      <c r="AR37" s="115" t="str">
        <f t="shared" ca="1" si="20"/>
        <v xml:space="preserve">- </v>
      </c>
      <c r="AU37" s="122">
        <f t="shared" ca="1" si="21"/>
        <v>45806</v>
      </c>
      <c r="AV37" s="123"/>
      <c r="AW37" s="124"/>
      <c r="AX37" s="125"/>
      <c r="AY37" s="115" t="str">
        <f t="shared" ca="1" si="22"/>
        <v xml:space="preserve">- </v>
      </c>
      <c r="AZ37" s="126"/>
      <c r="BA37" s="115" t="str">
        <f t="shared" ca="1" si="23"/>
        <v xml:space="preserve">- </v>
      </c>
      <c r="BB37" s="102"/>
      <c r="BC37" s="102"/>
      <c r="BD37" s="122">
        <f t="shared" ca="1" si="9"/>
        <v>45806</v>
      </c>
      <c r="BE37" s="123"/>
      <c r="BF37" s="124"/>
      <c r="BG37" s="125"/>
      <c r="BH37" s="115" t="str">
        <f t="shared" ca="1" si="24"/>
        <v xml:space="preserve">- </v>
      </c>
      <c r="BI37" s="126"/>
      <c r="BJ37" s="115" t="str">
        <f t="shared" ca="1" si="25"/>
        <v xml:space="preserve">- </v>
      </c>
      <c r="BM37" s="122">
        <f t="shared" ca="1" si="26"/>
        <v>45806</v>
      </c>
      <c r="BN37" s="123"/>
      <c r="BO37" s="124"/>
      <c r="BP37" s="125"/>
      <c r="BQ37" s="115" t="str">
        <f t="shared" ca="1" si="27"/>
        <v xml:space="preserve">- </v>
      </c>
      <c r="BR37" s="126"/>
      <c r="BS37" s="115" t="str">
        <f t="shared" ca="1" si="28"/>
        <v xml:space="preserve">- </v>
      </c>
      <c r="BT37" s="102"/>
      <c r="BU37" s="102"/>
      <c r="BV37" s="122">
        <f t="shared" ca="1" si="10"/>
        <v>45806</v>
      </c>
      <c r="BW37" s="123"/>
      <c r="BX37" s="124"/>
      <c r="BY37" s="125"/>
      <c r="BZ37" s="115" t="str">
        <f t="shared" ca="1" si="29"/>
        <v xml:space="preserve">- </v>
      </c>
      <c r="CA37" s="126"/>
      <c r="CB37" s="115" t="str">
        <f t="shared" ca="1" si="30"/>
        <v xml:space="preserve">- </v>
      </c>
      <c r="CE37" s="122">
        <f t="shared" ca="1" si="31"/>
        <v>45806</v>
      </c>
      <c r="CF37" s="123"/>
      <c r="CG37" s="124"/>
      <c r="CH37" s="125"/>
      <c r="CI37" s="115" t="str">
        <f t="shared" ca="1" si="32"/>
        <v xml:space="preserve">- </v>
      </c>
      <c r="CJ37" s="126"/>
      <c r="CK37" s="115" t="str">
        <f t="shared" ca="1" si="33"/>
        <v xml:space="preserve">- </v>
      </c>
      <c r="CL37" s="102"/>
      <c r="CM37" s="102"/>
      <c r="CN37" s="122">
        <f t="shared" ca="1" si="11"/>
        <v>45806</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45807</v>
      </c>
      <c r="C38" s="59" t="str">
        <f t="shared" ca="1" si="12"/>
        <v>-</v>
      </c>
      <c r="D38" s="60" t="str">
        <f t="shared" ca="1" si="0"/>
        <v>-</v>
      </c>
      <c r="E38" s="61" t="str">
        <f t="shared" ca="1" si="0"/>
        <v>-</v>
      </c>
      <c r="F38" s="62" t="str">
        <f t="shared" ca="1" si="37"/>
        <v>-</v>
      </c>
      <c r="G38" s="62" t="str">
        <f t="shared" ca="1" si="1"/>
        <v>-</v>
      </c>
      <c r="H38" s="63" t="str">
        <f t="shared" ca="1" si="38"/>
        <v>-</v>
      </c>
      <c r="K38" s="77">
        <f t="shared" ca="1" si="2"/>
        <v>45807</v>
      </c>
      <c r="L38" s="84"/>
      <c r="M38" s="85"/>
      <c r="N38" s="85"/>
      <c r="O38" s="86" t="str">
        <f t="shared" ca="1" si="13"/>
        <v>-</v>
      </c>
      <c r="P38" s="84"/>
      <c r="Q38" s="87" t="str">
        <f t="shared" ca="1" si="3"/>
        <v>-</v>
      </c>
      <c r="T38" s="77">
        <f t="shared" ca="1" si="4"/>
        <v>45807</v>
      </c>
      <c r="U38" s="86" t="str">
        <f t="shared" ca="1" si="14"/>
        <v>-</v>
      </c>
      <c r="V38" s="140" t="str">
        <f t="shared" ca="1" si="5"/>
        <v>-</v>
      </c>
      <c r="W38" s="140" t="str">
        <f t="shared" ca="1" si="5"/>
        <v>-</v>
      </c>
      <c r="X38" s="86" t="str">
        <f t="shared" ca="1" si="15"/>
        <v>-</v>
      </c>
      <c r="Y38" s="86" t="str">
        <f t="shared" ca="1" si="6"/>
        <v>-</v>
      </c>
      <c r="Z38" s="87" t="str">
        <f t="shared" ca="1" si="7"/>
        <v>-</v>
      </c>
      <c r="AC38" s="116">
        <f t="shared" ca="1" si="16"/>
        <v>45807</v>
      </c>
      <c r="AD38" s="117"/>
      <c r="AE38" s="118"/>
      <c r="AF38" s="119"/>
      <c r="AG38" s="120" t="str">
        <f t="shared" ca="1" si="17"/>
        <v xml:space="preserve">- </v>
      </c>
      <c r="AH38" s="121"/>
      <c r="AI38" s="120" t="str">
        <f t="shared" ca="1" si="18"/>
        <v xml:space="preserve">- </v>
      </c>
      <c r="AJ38" s="102"/>
      <c r="AK38" s="102"/>
      <c r="AL38" s="116">
        <f t="shared" ca="1" si="8"/>
        <v>45807</v>
      </c>
      <c r="AM38" s="117"/>
      <c r="AN38" s="118"/>
      <c r="AO38" s="119"/>
      <c r="AP38" s="120" t="str">
        <f t="shared" ca="1" si="19"/>
        <v xml:space="preserve">- </v>
      </c>
      <c r="AQ38" s="121"/>
      <c r="AR38" s="120" t="str">
        <f t="shared" ca="1" si="20"/>
        <v xml:space="preserve">- </v>
      </c>
      <c r="AU38" s="116">
        <f t="shared" ca="1" si="21"/>
        <v>45807</v>
      </c>
      <c r="AV38" s="117"/>
      <c r="AW38" s="118"/>
      <c r="AX38" s="119"/>
      <c r="AY38" s="120" t="str">
        <f t="shared" ca="1" si="22"/>
        <v xml:space="preserve">- </v>
      </c>
      <c r="AZ38" s="121"/>
      <c r="BA38" s="120" t="str">
        <f t="shared" ca="1" si="23"/>
        <v xml:space="preserve">- </v>
      </c>
      <c r="BB38" s="102"/>
      <c r="BC38" s="102"/>
      <c r="BD38" s="116">
        <f t="shared" ca="1" si="9"/>
        <v>45807</v>
      </c>
      <c r="BE38" s="117"/>
      <c r="BF38" s="118"/>
      <c r="BG38" s="119"/>
      <c r="BH38" s="120" t="str">
        <f t="shared" ca="1" si="24"/>
        <v xml:space="preserve">- </v>
      </c>
      <c r="BI38" s="121"/>
      <c r="BJ38" s="120" t="str">
        <f t="shared" ca="1" si="25"/>
        <v xml:space="preserve">- </v>
      </c>
      <c r="BM38" s="116">
        <f t="shared" ca="1" si="26"/>
        <v>45807</v>
      </c>
      <c r="BN38" s="117"/>
      <c r="BO38" s="118"/>
      <c r="BP38" s="119"/>
      <c r="BQ38" s="120" t="str">
        <f t="shared" ca="1" si="27"/>
        <v xml:space="preserve">- </v>
      </c>
      <c r="BR38" s="121"/>
      <c r="BS38" s="120" t="str">
        <f t="shared" ca="1" si="28"/>
        <v xml:space="preserve">- </v>
      </c>
      <c r="BT38" s="102"/>
      <c r="BU38" s="102"/>
      <c r="BV38" s="116">
        <f t="shared" ca="1" si="10"/>
        <v>45807</v>
      </c>
      <c r="BW38" s="117"/>
      <c r="BX38" s="118"/>
      <c r="BY38" s="119"/>
      <c r="BZ38" s="120" t="str">
        <f t="shared" ca="1" si="29"/>
        <v xml:space="preserve">- </v>
      </c>
      <c r="CA38" s="121"/>
      <c r="CB38" s="120" t="str">
        <f t="shared" ca="1" si="30"/>
        <v xml:space="preserve">- </v>
      </c>
      <c r="CE38" s="116">
        <f t="shared" ca="1" si="31"/>
        <v>45807</v>
      </c>
      <c r="CF38" s="117"/>
      <c r="CG38" s="118"/>
      <c r="CH38" s="119"/>
      <c r="CI38" s="120" t="str">
        <f t="shared" ca="1" si="32"/>
        <v xml:space="preserve">- </v>
      </c>
      <c r="CJ38" s="121"/>
      <c r="CK38" s="120" t="str">
        <f t="shared" ca="1" si="33"/>
        <v xml:space="preserve">- </v>
      </c>
      <c r="CL38" s="102"/>
      <c r="CM38" s="102"/>
      <c r="CN38" s="116">
        <f t="shared" ca="1" si="11"/>
        <v>45807</v>
      </c>
      <c r="CO38" s="117"/>
      <c r="CP38" s="118"/>
      <c r="CQ38" s="119"/>
      <c r="CR38" s="120" t="str">
        <f t="shared" ca="1" si="34"/>
        <v xml:space="preserve">- </v>
      </c>
      <c r="CS38" s="121"/>
      <c r="CT38" s="120" t="str">
        <f t="shared" ca="1" si="35"/>
        <v xml:space="preserve">- </v>
      </c>
    </row>
    <row r="39" spans="1:98" ht="15.75" customHeight="1" x14ac:dyDescent="0.25">
      <c r="A39" s="57">
        <v>31</v>
      </c>
      <c r="B39" s="58">
        <f t="shared" ca="1" si="36"/>
        <v>45808</v>
      </c>
      <c r="C39" s="59" t="str">
        <f t="shared" ca="1" si="12"/>
        <v>-</v>
      </c>
      <c r="D39" s="60" t="str">
        <f t="shared" ca="1" si="0"/>
        <v>-</v>
      </c>
      <c r="E39" s="61" t="str">
        <f t="shared" ca="1" si="0"/>
        <v>-</v>
      </c>
      <c r="F39" s="62" t="str">
        <f t="shared" ca="1" si="37"/>
        <v>-</v>
      </c>
      <c r="G39" s="62" t="str">
        <f t="shared" ca="1" si="1"/>
        <v>-</v>
      </c>
      <c r="H39" s="63" t="str">
        <f t="shared" ca="1" si="38"/>
        <v>-</v>
      </c>
      <c r="K39" s="78">
        <f t="shared" ca="1" si="2"/>
        <v>45808</v>
      </c>
      <c r="L39" s="88"/>
      <c r="M39" s="89"/>
      <c r="N39" s="89"/>
      <c r="O39" s="90" t="str">
        <f t="shared" ca="1" si="13"/>
        <v>-</v>
      </c>
      <c r="P39" s="88"/>
      <c r="Q39" s="91" t="str">
        <f t="shared" ca="1" si="3"/>
        <v>-</v>
      </c>
      <c r="T39" s="78">
        <f t="shared" ca="1" si="4"/>
        <v>45808</v>
      </c>
      <c r="U39" s="90" t="str">
        <f t="shared" ca="1" si="14"/>
        <v>-</v>
      </c>
      <c r="V39" s="141" t="str">
        <f t="shared" ca="1" si="5"/>
        <v>-</v>
      </c>
      <c r="W39" s="141" t="str">
        <f t="shared" ca="1" si="5"/>
        <v>-</v>
      </c>
      <c r="X39" s="90" t="str">
        <f t="shared" ca="1" si="15"/>
        <v>-</v>
      </c>
      <c r="Y39" s="90" t="str">
        <f t="shared" ca="1" si="6"/>
        <v>-</v>
      </c>
      <c r="Z39" s="91" t="str">
        <f t="shared" ca="1" si="7"/>
        <v>-</v>
      </c>
      <c r="AC39" s="127">
        <f t="shared" ca="1" si="16"/>
        <v>45808</v>
      </c>
      <c r="AD39" s="128"/>
      <c r="AE39" s="129"/>
      <c r="AF39" s="130"/>
      <c r="AG39" s="131" t="str">
        <f t="shared" ca="1" si="17"/>
        <v xml:space="preserve">- </v>
      </c>
      <c r="AH39" s="132"/>
      <c r="AI39" s="131" t="str">
        <f t="shared" ca="1" si="18"/>
        <v xml:space="preserve">- </v>
      </c>
      <c r="AJ39" s="102"/>
      <c r="AK39" s="102"/>
      <c r="AL39" s="127">
        <f t="shared" ca="1" si="8"/>
        <v>45808</v>
      </c>
      <c r="AM39" s="128"/>
      <c r="AN39" s="129"/>
      <c r="AO39" s="130"/>
      <c r="AP39" s="131" t="str">
        <f t="shared" ca="1" si="19"/>
        <v xml:space="preserve">- </v>
      </c>
      <c r="AQ39" s="132"/>
      <c r="AR39" s="131" t="str">
        <f t="shared" ca="1" si="20"/>
        <v xml:space="preserve">- </v>
      </c>
      <c r="AU39" s="127">
        <f t="shared" ca="1" si="21"/>
        <v>45808</v>
      </c>
      <c r="AV39" s="128"/>
      <c r="AW39" s="129"/>
      <c r="AX39" s="130"/>
      <c r="AY39" s="131" t="str">
        <f t="shared" ca="1" si="22"/>
        <v xml:space="preserve">- </v>
      </c>
      <c r="AZ39" s="132"/>
      <c r="BA39" s="131" t="str">
        <f t="shared" ca="1" si="23"/>
        <v xml:space="preserve">- </v>
      </c>
      <c r="BB39" s="102"/>
      <c r="BC39" s="102"/>
      <c r="BD39" s="127">
        <f t="shared" ca="1" si="9"/>
        <v>45808</v>
      </c>
      <c r="BE39" s="128"/>
      <c r="BF39" s="129"/>
      <c r="BG39" s="130"/>
      <c r="BH39" s="131" t="str">
        <f t="shared" ca="1" si="24"/>
        <v xml:space="preserve">- </v>
      </c>
      <c r="BI39" s="132"/>
      <c r="BJ39" s="131" t="str">
        <f t="shared" ca="1" si="25"/>
        <v xml:space="preserve">- </v>
      </c>
      <c r="BM39" s="127">
        <f t="shared" ca="1" si="26"/>
        <v>45808</v>
      </c>
      <c r="BN39" s="128"/>
      <c r="BO39" s="129"/>
      <c r="BP39" s="130"/>
      <c r="BQ39" s="131" t="str">
        <f t="shared" ca="1" si="27"/>
        <v xml:space="preserve">- </v>
      </c>
      <c r="BR39" s="132"/>
      <c r="BS39" s="131" t="str">
        <f t="shared" ca="1" si="28"/>
        <v xml:space="preserve">- </v>
      </c>
      <c r="BT39" s="102"/>
      <c r="BU39" s="102"/>
      <c r="BV39" s="127">
        <f t="shared" ca="1" si="10"/>
        <v>45808</v>
      </c>
      <c r="BW39" s="128"/>
      <c r="BX39" s="129"/>
      <c r="BY39" s="130"/>
      <c r="BZ39" s="131" t="str">
        <f t="shared" ca="1" si="29"/>
        <v xml:space="preserve">- </v>
      </c>
      <c r="CA39" s="132"/>
      <c r="CB39" s="131" t="str">
        <f t="shared" ca="1" si="30"/>
        <v xml:space="preserve">- </v>
      </c>
      <c r="CE39" s="127">
        <f t="shared" ca="1" si="31"/>
        <v>45808</v>
      </c>
      <c r="CF39" s="128"/>
      <c r="CG39" s="129"/>
      <c r="CH39" s="130"/>
      <c r="CI39" s="131" t="str">
        <f t="shared" ca="1" si="32"/>
        <v xml:space="preserve">- </v>
      </c>
      <c r="CJ39" s="132"/>
      <c r="CK39" s="131" t="str">
        <f t="shared" ca="1" si="33"/>
        <v xml:space="preserve">- </v>
      </c>
      <c r="CL39" s="102"/>
      <c r="CM39" s="102"/>
      <c r="CN39" s="127">
        <f t="shared" ca="1" si="11"/>
        <v>45808</v>
      </c>
      <c r="CO39" s="128"/>
      <c r="CP39" s="129"/>
      <c r="CQ39" s="130"/>
      <c r="CR39" s="131" t="str">
        <f t="shared" ca="1" si="34"/>
        <v xml:space="preserve">- </v>
      </c>
      <c r="CS39" s="132"/>
      <c r="CT39" s="131" t="str">
        <f t="shared" ca="1" si="35"/>
        <v xml:space="preserve">- </v>
      </c>
    </row>
    <row r="40" spans="1:98" ht="15.75" customHeight="1" x14ac:dyDescent="0.25">
      <c r="B40" s="64" t="s">
        <v>363</v>
      </c>
      <c r="C40" s="65">
        <f ca="1">SUBTOTAL(109,月計表_5[①])</f>
        <v>0</v>
      </c>
      <c r="D40" s="66">
        <f ca="1">SUBTOTAL(109,月計表_5[②])</f>
        <v>0</v>
      </c>
      <c r="E40" s="67">
        <f ca="1">SUBTOTAL(109,月計表_5[③])</f>
        <v>0</v>
      </c>
      <c r="F40" s="68">
        <f ca="1">SUBTOTAL(109,月計表_5[計])</f>
        <v>0</v>
      </c>
      <c r="G40" s="68">
        <f ca="1">SUBTOTAL(109,月計表_5[免])</f>
        <v>0</v>
      </c>
      <c r="H40" s="68">
        <f ca="1">SUBTOTAL(109,月計表_5[総])</f>
        <v>0</v>
      </c>
      <c r="K40" s="79" t="s">
        <v>363</v>
      </c>
      <c r="L40" s="181">
        <f ca="1">SUMIF($K$9:$K$39,"&lt;&gt;"&amp;"　",$L$9:$L$39)</f>
        <v>0</v>
      </c>
      <c r="M40" s="182">
        <f ca="1">SUMIF($K$9:$K$39,"&lt;&gt;"&amp;"　",$M$9:$M$39)</f>
        <v>0</v>
      </c>
      <c r="N40" s="183">
        <f ca="1">SUMIF($K$9:$K$39,"&lt;&gt;"&amp;"　",$N$9:$N$39)</f>
        <v>0</v>
      </c>
      <c r="O40" s="184">
        <f ca="1">SUMIF($K$9:$K$39,"&lt;&gt;"&amp;"　",$O$9:$O$39)</f>
        <v>0</v>
      </c>
      <c r="P40" s="184">
        <f ca="1">SUMIF($K$9:$K$39,"&lt;&gt;"&amp;"　",$P$9:$P$39)</f>
        <v>0</v>
      </c>
      <c r="Q40" s="184">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月計表_5[[#Totals],[①]]*税率①</f>
        <v>0</v>
      </c>
      <c r="D41" s="71">
        <f ca="1">月計表_5[[#Totals],[②]]*税率②</f>
        <v>0</v>
      </c>
      <c r="E41" s="72">
        <f ca="1">月計表_5[[#Totals],[③]]*税率③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D079A8D2-B855-4D1B-AEFD-36099EC5C060}">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67354A9C-65C6-4A17-8200-29A4E033F2A9}"/>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DFD89327-BE6A-4EC5-BCBA-04528F814DEE}">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78026-7FED-4962-A133-9EC57A080B59}">
  <dimension ref="A1:CT41"/>
  <sheetViews>
    <sheetView showGridLines="0" showRowColHeaders="0" topLeftCell="A2" zoomScale="90" zoomScaleNormal="90" workbookViewId="0">
      <pane xSplit="9" ySplit="7"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6</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6月分</v>
      </c>
      <c r="P4" s="48"/>
      <c r="Q4" s="48" t="str">
        <f ca="1">$H$4</f>
        <v>令和 7年 6月分</v>
      </c>
      <c r="Y4" s="48"/>
      <c r="Z4" s="48" t="str">
        <f ca="1">$H$4</f>
        <v>令和 7年 6月分</v>
      </c>
      <c r="AI4" s="98" t="str">
        <f ca="1">$Z$4</f>
        <v>令和 7年 6月分</v>
      </c>
      <c r="AL4" s="102"/>
      <c r="AM4" s="102"/>
      <c r="AN4" s="102"/>
      <c r="AO4" s="102"/>
      <c r="AP4" s="102"/>
      <c r="AQ4" s="102"/>
      <c r="AR4" s="98" t="str">
        <f ca="1">$Z$4</f>
        <v>令和 7年 6月分</v>
      </c>
      <c r="BA4" s="98" t="str">
        <f ca="1">$Z$4</f>
        <v>令和 7年 6月分</v>
      </c>
      <c r="BD4" s="102"/>
      <c r="BE4" s="102"/>
      <c r="BF4" s="102"/>
      <c r="BG4" s="102"/>
      <c r="BH4" s="102"/>
      <c r="BI4" s="102"/>
      <c r="BJ4" s="98" t="str">
        <f ca="1">$Z$4</f>
        <v>令和 7年 6月分</v>
      </c>
      <c r="BS4" s="98" t="str">
        <f ca="1">$Z$4</f>
        <v>令和 7年 6月分</v>
      </c>
      <c r="BV4" s="102"/>
      <c r="BW4" s="102"/>
      <c r="BX4" s="102"/>
      <c r="BY4" s="102"/>
      <c r="BZ4" s="102"/>
      <c r="CA4" s="102"/>
      <c r="CB4" s="98" t="str">
        <f ca="1">$Z$4</f>
        <v>令和 7年 6月分</v>
      </c>
      <c r="CK4" s="98" t="str">
        <f ca="1">$Z$4</f>
        <v>令和 7年 6月分</v>
      </c>
      <c r="CN4" s="102"/>
      <c r="CO4" s="102"/>
      <c r="CP4" s="102"/>
      <c r="CQ4" s="102"/>
      <c r="CR4" s="102"/>
      <c r="CS4" s="102"/>
      <c r="CT4" s="98" t="str">
        <f ca="1">$Z$4</f>
        <v>令和 7年 6月分</v>
      </c>
    </row>
    <row r="5" spans="1:98" ht="34.5" customHeight="1" x14ac:dyDescent="0.25">
      <c r="B5" s="409" t="s">
        <v>355</v>
      </c>
      <c r="C5" s="410"/>
      <c r="D5" s="42" t="str">
        <f>証票番号</f>
        <v>(例)98765</v>
      </c>
      <c r="E5" s="41" t="s">
        <v>356</v>
      </c>
      <c r="F5" s="406" t="str">
        <f>施設_名称1&amp;施設_名称2</f>
        <v>（例）ホテル大阪府庁</v>
      </c>
      <c r="G5" s="407"/>
      <c r="H5" s="408"/>
      <c r="K5" s="409" t="s">
        <v>355</v>
      </c>
      <c r="L5" s="410"/>
      <c r="M5" s="42" t="str">
        <f>証票番号</f>
        <v>(例)98765</v>
      </c>
      <c r="N5" s="41" t="s">
        <v>356</v>
      </c>
      <c r="O5" s="406" t="str">
        <f>施設_名称1&amp;施設_名称2</f>
        <v>（例）ホテル大阪府庁</v>
      </c>
      <c r="P5" s="407"/>
      <c r="Q5" s="408"/>
      <c r="T5" s="409" t="s">
        <v>355</v>
      </c>
      <c r="U5" s="410"/>
      <c r="V5" s="42" t="str">
        <f>証票番号</f>
        <v>(例)98765</v>
      </c>
      <c r="W5" s="41" t="s">
        <v>356</v>
      </c>
      <c r="X5" s="406" t="str">
        <f>施設_名称1&amp;施設_名称2</f>
        <v>（例）ホテル大阪府庁</v>
      </c>
      <c r="Y5" s="407"/>
      <c r="Z5" s="408"/>
      <c r="AC5" s="99" t="s">
        <v>373</v>
      </c>
      <c r="AD5" s="398" t="str">
        <f>$X$5</f>
        <v>（例）ホテル大阪府庁</v>
      </c>
      <c r="AE5" s="399"/>
      <c r="AF5" s="400"/>
      <c r="AG5" s="400"/>
      <c r="AH5" s="400"/>
      <c r="AI5" s="401"/>
      <c r="AL5" s="99" t="s">
        <v>373</v>
      </c>
      <c r="AM5" s="398" t="str">
        <f>$X$5</f>
        <v>（例）ホテル大阪府庁</v>
      </c>
      <c r="AN5" s="399"/>
      <c r="AO5" s="400"/>
      <c r="AP5" s="400"/>
      <c r="AQ5" s="400"/>
      <c r="AR5" s="401"/>
      <c r="AU5" s="99" t="s">
        <v>373</v>
      </c>
      <c r="AV5" s="398" t="str">
        <f>$X$5</f>
        <v>（例）ホテル大阪府庁</v>
      </c>
      <c r="AW5" s="399"/>
      <c r="AX5" s="400"/>
      <c r="AY5" s="400"/>
      <c r="AZ5" s="400"/>
      <c r="BA5" s="401"/>
      <c r="BD5" s="99" t="s">
        <v>373</v>
      </c>
      <c r="BE5" s="398" t="str">
        <f>$X$5</f>
        <v>（例）ホテル大阪府庁</v>
      </c>
      <c r="BF5" s="399"/>
      <c r="BG5" s="400"/>
      <c r="BH5" s="400"/>
      <c r="BI5" s="400"/>
      <c r="BJ5" s="401"/>
      <c r="BM5" s="99" t="s">
        <v>373</v>
      </c>
      <c r="BN5" s="398" t="str">
        <f>$X$5</f>
        <v>（例）ホテル大阪府庁</v>
      </c>
      <c r="BO5" s="399"/>
      <c r="BP5" s="400"/>
      <c r="BQ5" s="400"/>
      <c r="BR5" s="400"/>
      <c r="BS5" s="401"/>
      <c r="BV5" s="99" t="s">
        <v>373</v>
      </c>
      <c r="BW5" s="398" t="str">
        <f>$X$5</f>
        <v>（例）ホテル大阪府庁</v>
      </c>
      <c r="BX5" s="399"/>
      <c r="BY5" s="400"/>
      <c r="BZ5" s="400"/>
      <c r="CA5" s="400"/>
      <c r="CB5" s="401"/>
      <c r="CE5" s="99" t="s">
        <v>373</v>
      </c>
      <c r="CF5" s="398" t="str">
        <f>$X$5</f>
        <v>（例）ホテル大阪府庁</v>
      </c>
      <c r="CG5" s="399"/>
      <c r="CH5" s="400"/>
      <c r="CI5" s="400"/>
      <c r="CJ5" s="400"/>
      <c r="CK5" s="401"/>
      <c r="CN5" s="99" t="s">
        <v>373</v>
      </c>
      <c r="CO5" s="398" t="str">
        <f>$X$5</f>
        <v>（例）ホテル大阪府庁</v>
      </c>
      <c r="CP5" s="399"/>
      <c r="CQ5" s="400"/>
      <c r="CR5" s="400"/>
      <c r="CS5" s="400"/>
      <c r="CT5" s="401"/>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402" t="s">
        <v>374</v>
      </c>
      <c r="AD7" s="403"/>
      <c r="AE7" s="404" t="str" cm="1">
        <f t="array" aca="1" ref="AE7" ca="1">IF(INDIRECT("部屋別名称_"&amp;AC1)="","",INDIRECT("部屋別名称_"&amp;AC1))</f>
        <v/>
      </c>
      <c r="AF7" s="404"/>
      <c r="AG7" s="404"/>
      <c r="AH7" s="404"/>
      <c r="AI7" s="405"/>
      <c r="AJ7" s="102"/>
      <c r="AK7" s="102"/>
      <c r="AL7" s="402" t="s">
        <v>374</v>
      </c>
      <c r="AM7" s="403"/>
      <c r="AN7" s="404" t="str" cm="1">
        <f t="array" aca="1" ref="AN7" ca="1">IF(INDIRECT("部屋別名称_"&amp;AL1)="","",INDIRECT("部屋別名称_"&amp;AL1))</f>
        <v/>
      </c>
      <c r="AO7" s="404"/>
      <c r="AP7" s="404"/>
      <c r="AQ7" s="404"/>
      <c r="AR7" s="405"/>
      <c r="AU7" s="402" t="s">
        <v>374</v>
      </c>
      <c r="AV7" s="403"/>
      <c r="AW7" s="404" t="str" cm="1">
        <f t="array" aca="1" ref="AW7" ca="1">IF(INDIRECT("部屋別名称_"&amp;AU1)="","",INDIRECT("部屋別名称_"&amp;AU1))</f>
        <v/>
      </c>
      <c r="AX7" s="404"/>
      <c r="AY7" s="404"/>
      <c r="AZ7" s="404"/>
      <c r="BA7" s="405"/>
      <c r="BB7" s="102"/>
      <c r="BC7" s="102"/>
      <c r="BD7" s="402" t="s">
        <v>374</v>
      </c>
      <c r="BE7" s="403"/>
      <c r="BF7" s="404" t="str" cm="1">
        <f t="array" aca="1" ref="BF7" ca="1">IF(INDIRECT("部屋別名称_"&amp;BD1)="","",INDIRECT("部屋別名称_"&amp;BD1))</f>
        <v/>
      </c>
      <c r="BG7" s="404"/>
      <c r="BH7" s="404"/>
      <c r="BI7" s="404"/>
      <c r="BJ7" s="405"/>
      <c r="BM7" s="402" t="s">
        <v>374</v>
      </c>
      <c r="BN7" s="403"/>
      <c r="BO7" s="404" t="str" cm="1">
        <f t="array" aca="1" ref="BO7" ca="1">IF(INDIRECT("部屋別名称_"&amp;BM1)="","",INDIRECT("部屋別名称_"&amp;BM1))</f>
        <v/>
      </c>
      <c r="BP7" s="404"/>
      <c r="BQ7" s="404"/>
      <c r="BR7" s="404"/>
      <c r="BS7" s="405"/>
      <c r="BT7" s="102"/>
      <c r="BU7" s="102"/>
      <c r="BV7" s="402" t="s">
        <v>374</v>
      </c>
      <c r="BW7" s="403"/>
      <c r="BX7" s="404" t="str" cm="1">
        <f t="array" aca="1" ref="BX7" ca="1">IF(INDIRECT("部屋別名称_"&amp;BV1)="","",INDIRECT("部屋別名称_"&amp;BV1))</f>
        <v/>
      </c>
      <c r="BY7" s="404"/>
      <c r="BZ7" s="404"/>
      <c r="CA7" s="404"/>
      <c r="CB7" s="405"/>
      <c r="CE7" s="402" t="s">
        <v>374</v>
      </c>
      <c r="CF7" s="403"/>
      <c r="CG7" s="404" t="str" cm="1">
        <f t="array" aca="1" ref="CG7" ca="1">IF(INDIRECT("部屋別名称_"&amp;CE1)="","",INDIRECT("部屋別名称_"&amp;CE1))</f>
        <v/>
      </c>
      <c r="CH7" s="404"/>
      <c r="CI7" s="404"/>
      <c r="CJ7" s="404"/>
      <c r="CK7" s="405"/>
      <c r="CL7" s="102"/>
      <c r="CM7" s="102"/>
      <c r="CN7" s="402" t="s">
        <v>374</v>
      </c>
      <c r="CO7" s="403"/>
      <c r="CP7" s="404" t="str" cm="1">
        <f t="array" aca="1" ref="CP7" ca="1">IF(INDIRECT("部屋別名称_"&amp;CN1)="","",INDIRECT("部屋別名称_"&amp;CN1))</f>
        <v/>
      </c>
      <c r="CQ7" s="404"/>
      <c r="CR7" s="404"/>
      <c r="CS7" s="404"/>
      <c r="CT7" s="405"/>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45809</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45809</v>
      </c>
      <c r="L9" s="80"/>
      <c r="M9" s="81"/>
      <c r="N9" s="81"/>
      <c r="O9" s="82" t="str">
        <f ca="1">IF($K9="　","",IF(COUNT(L9:N9)=0,"-",SUM(L9:N9)))</f>
        <v>-</v>
      </c>
      <c r="P9" s="80"/>
      <c r="Q9" s="83" t="str">
        <f t="shared" ref="Q9:Q39" ca="1" si="3">IF($K9="　","",IF(COUNT(O9:P9)=0,"-",SUM(O9:P9)))</f>
        <v>-</v>
      </c>
      <c r="T9" s="76">
        <f t="shared" ref="T9:T39" ca="1" si="4">$B9</f>
        <v>45809</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45809</v>
      </c>
      <c r="AD9" s="110"/>
      <c r="AE9" s="111"/>
      <c r="AF9" s="112"/>
      <c r="AG9" s="113" t="str">
        <f ca="1">IF(AC9="　","",IF(COUNT(AD9:AF9)=0,"- ",SUM(AD9:AF9)))</f>
        <v xml:space="preserve">- </v>
      </c>
      <c r="AH9" s="114"/>
      <c r="AI9" s="115" t="str">
        <f ca="1">IF(AC9="　","",IF(COUNT(AG9:AH9)=0,"- ",SUM(AG9:AH9)))</f>
        <v xml:space="preserve">- </v>
      </c>
      <c r="AJ9" s="102"/>
      <c r="AK9" s="102"/>
      <c r="AL9" s="109">
        <f t="shared" ref="AL9:AL39" ca="1" si="8">$B9</f>
        <v>45809</v>
      </c>
      <c r="AM9" s="110"/>
      <c r="AN9" s="111"/>
      <c r="AO9" s="112"/>
      <c r="AP9" s="113" t="str">
        <f ca="1">IF(AL9="　","",IF(COUNT(AM9:AO9)=0,"- ",SUM(AM9:AO9)))</f>
        <v xml:space="preserve">- </v>
      </c>
      <c r="AQ9" s="114"/>
      <c r="AR9" s="115" t="str">
        <f ca="1">IF(AL9="　","",IF(COUNT(AP9:AQ9)=0,"- ",SUM(AP9:AQ9)))</f>
        <v xml:space="preserve">- </v>
      </c>
      <c r="AU9" s="109">
        <f ca="1">$B9</f>
        <v>45809</v>
      </c>
      <c r="AV9" s="110"/>
      <c r="AW9" s="111"/>
      <c r="AX9" s="112"/>
      <c r="AY9" s="113" t="str">
        <f ca="1">IF(AU9="　","",IF(COUNT(AV9:AX9)=0,"- ",SUM(AV9:AX9)))</f>
        <v xml:space="preserve">- </v>
      </c>
      <c r="AZ9" s="114"/>
      <c r="BA9" s="115" t="str">
        <f ca="1">IF(AU9="　","",IF(COUNT(AY9:AZ9)=0,"- ",SUM(AY9:AZ9)))</f>
        <v xml:space="preserve">- </v>
      </c>
      <c r="BB9" s="102"/>
      <c r="BC9" s="102"/>
      <c r="BD9" s="109">
        <f t="shared" ref="BD9:BD39" ca="1" si="9">$B9</f>
        <v>45809</v>
      </c>
      <c r="BE9" s="110"/>
      <c r="BF9" s="111"/>
      <c r="BG9" s="112"/>
      <c r="BH9" s="113" t="str">
        <f ca="1">IF(BD9="　","",IF(COUNT(BE9:BG9)=0,"- ",SUM(BE9:BG9)))</f>
        <v xml:space="preserve">- </v>
      </c>
      <c r="BI9" s="114"/>
      <c r="BJ9" s="115" t="str">
        <f ca="1">IF(BD9="　","",IF(COUNT(BH9:BI9)=0,"- ",SUM(BH9:BI9)))</f>
        <v xml:space="preserve">- </v>
      </c>
      <c r="BM9" s="109">
        <f ca="1">$B9</f>
        <v>45809</v>
      </c>
      <c r="BN9" s="110"/>
      <c r="BO9" s="111"/>
      <c r="BP9" s="112"/>
      <c r="BQ9" s="113" t="str">
        <f ca="1">IF(BM9="　","",IF(COUNT(BN9:BP9)=0,"- ",SUM(BN9:BP9)))</f>
        <v xml:space="preserve">- </v>
      </c>
      <c r="BR9" s="114"/>
      <c r="BS9" s="115" t="str">
        <f ca="1">IF(BM9="　","",IF(COUNT(BQ9:BR9)=0,"- ",SUM(BQ9:BR9)))</f>
        <v xml:space="preserve">- </v>
      </c>
      <c r="BT9" s="102"/>
      <c r="BU9" s="102"/>
      <c r="BV9" s="109">
        <f t="shared" ref="BV9:BV39" ca="1" si="10">$B9</f>
        <v>45809</v>
      </c>
      <c r="BW9" s="110"/>
      <c r="BX9" s="111"/>
      <c r="BY9" s="112"/>
      <c r="BZ9" s="113" t="str">
        <f ca="1">IF(BV9="　","",IF(COUNT(BW9:BY9)=0,"- ",SUM(BW9:BY9)))</f>
        <v xml:space="preserve">- </v>
      </c>
      <c r="CA9" s="114"/>
      <c r="CB9" s="115" t="str">
        <f ca="1">IF(BV9="　","",IF(COUNT(BZ9:CA9)=0,"- ",SUM(BZ9:CA9)))</f>
        <v xml:space="preserve">- </v>
      </c>
      <c r="CE9" s="109">
        <f ca="1">$B9</f>
        <v>45809</v>
      </c>
      <c r="CF9" s="110"/>
      <c r="CG9" s="111"/>
      <c r="CH9" s="112"/>
      <c r="CI9" s="113" t="str">
        <f ca="1">IF(CE9="　","",IF(COUNT(CF9:CH9)=0,"- ",SUM(CF9:CH9)))</f>
        <v xml:space="preserve">- </v>
      </c>
      <c r="CJ9" s="114"/>
      <c r="CK9" s="115" t="str">
        <f ca="1">IF(CE9="　","",IF(COUNT(CI9:CJ9)=0,"- ",SUM(CI9:CJ9)))</f>
        <v xml:space="preserve">- </v>
      </c>
      <c r="CL9" s="102"/>
      <c r="CM9" s="102"/>
      <c r="CN9" s="109">
        <f t="shared" ref="CN9:CN39" ca="1" si="11">$B9</f>
        <v>45809</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45810</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45810</v>
      </c>
      <c r="L10" s="84"/>
      <c r="M10" s="85"/>
      <c r="N10" s="85"/>
      <c r="O10" s="86" t="str">
        <f t="shared" ref="O10:O39" ca="1" si="13">IF($K10="　","",IF(COUNT(L10:N10)=0,"-",SUM(L10:N10)))</f>
        <v>-</v>
      </c>
      <c r="P10" s="84"/>
      <c r="Q10" s="87" t="str">
        <f t="shared" ca="1" si="3"/>
        <v>-</v>
      </c>
      <c r="T10" s="77">
        <f t="shared" ca="1" si="4"/>
        <v>45810</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45810</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45810</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45810</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45810</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45810</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45810</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45810</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45810</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45811</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45811</v>
      </c>
      <c r="L11" s="88"/>
      <c r="M11" s="89"/>
      <c r="N11" s="89"/>
      <c r="O11" s="90" t="str">
        <f t="shared" ca="1" si="13"/>
        <v>-</v>
      </c>
      <c r="P11" s="88"/>
      <c r="Q11" s="91" t="str">
        <f t="shared" ca="1" si="3"/>
        <v>-</v>
      </c>
      <c r="T11" s="78">
        <f t="shared" ca="1" si="4"/>
        <v>45811</v>
      </c>
      <c r="U11" s="90" t="str">
        <f t="shared" ca="1" si="14"/>
        <v>-</v>
      </c>
      <c r="V11" s="141" t="str">
        <f t="shared" ca="1" si="5"/>
        <v>-</v>
      </c>
      <c r="W11" s="141" t="str">
        <f t="shared" ca="1" si="5"/>
        <v>-</v>
      </c>
      <c r="X11" s="90" t="str">
        <f t="shared" ca="1" si="15"/>
        <v>-</v>
      </c>
      <c r="Y11" s="90" t="str">
        <f t="shared" ca="1" si="6"/>
        <v>-</v>
      </c>
      <c r="Z11" s="91" t="str">
        <f t="shared" ca="1" si="7"/>
        <v>-</v>
      </c>
      <c r="AC11" s="122">
        <f t="shared" ca="1" si="16"/>
        <v>45811</v>
      </c>
      <c r="AD11" s="123"/>
      <c r="AE11" s="124"/>
      <c r="AF11" s="125"/>
      <c r="AG11" s="115" t="str">
        <f t="shared" ca="1" si="17"/>
        <v xml:space="preserve">- </v>
      </c>
      <c r="AH11" s="126"/>
      <c r="AI11" s="115" t="str">
        <f t="shared" ca="1" si="18"/>
        <v xml:space="preserve">- </v>
      </c>
      <c r="AJ11" s="102"/>
      <c r="AK11" s="102"/>
      <c r="AL11" s="122">
        <f t="shared" ca="1" si="8"/>
        <v>45811</v>
      </c>
      <c r="AM11" s="123"/>
      <c r="AN11" s="124"/>
      <c r="AO11" s="125"/>
      <c r="AP11" s="115" t="str">
        <f t="shared" ca="1" si="19"/>
        <v xml:space="preserve">- </v>
      </c>
      <c r="AQ11" s="126"/>
      <c r="AR11" s="115" t="str">
        <f t="shared" ca="1" si="20"/>
        <v xml:space="preserve">- </v>
      </c>
      <c r="AU11" s="122">
        <f t="shared" ca="1" si="21"/>
        <v>45811</v>
      </c>
      <c r="AV11" s="123"/>
      <c r="AW11" s="124"/>
      <c r="AX11" s="125"/>
      <c r="AY11" s="115" t="str">
        <f t="shared" ca="1" si="22"/>
        <v xml:space="preserve">- </v>
      </c>
      <c r="AZ11" s="126"/>
      <c r="BA11" s="115" t="str">
        <f t="shared" ca="1" si="23"/>
        <v xml:space="preserve">- </v>
      </c>
      <c r="BB11" s="102"/>
      <c r="BC11" s="102"/>
      <c r="BD11" s="122">
        <f t="shared" ca="1" si="9"/>
        <v>45811</v>
      </c>
      <c r="BE11" s="123"/>
      <c r="BF11" s="124"/>
      <c r="BG11" s="125"/>
      <c r="BH11" s="115" t="str">
        <f t="shared" ca="1" si="24"/>
        <v xml:space="preserve">- </v>
      </c>
      <c r="BI11" s="126"/>
      <c r="BJ11" s="115" t="str">
        <f t="shared" ca="1" si="25"/>
        <v xml:space="preserve">- </v>
      </c>
      <c r="BM11" s="122">
        <f t="shared" ca="1" si="26"/>
        <v>45811</v>
      </c>
      <c r="BN11" s="123"/>
      <c r="BO11" s="124"/>
      <c r="BP11" s="125"/>
      <c r="BQ11" s="115" t="str">
        <f t="shared" ca="1" si="27"/>
        <v xml:space="preserve">- </v>
      </c>
      <c r="BR11" s="126"/>
      <c r="BS11" s="115" t="str">
        <f t="shared" ca="1" si="28"/>
        <v xml:space="preserve">- </v>
      </c>
      <c r="BT11" s="102"/>
      <c r="BU11" s="102"/>
      <c r="BV11" s="122">
        <f t="shared" ca="1" si="10"/>
        <v>45811</v>
      </c>
      <c r="BW11" s="123"/>
      <c r="BX11" s="124"/>
      <c r="BY11" s="125"/>
      <c r="BZ11" s="115" t="str">
        <f t="shared" ca="1" si="29"/>
        <v xml:space="preserve">- </v>
      </c>
      <c r="CA11" s="126"/>
      <c r="CB11" s="115" t="str">
        <f t="shared" ca="1" si="30"/>
        <v xml:space="preserve">- </v>
      </c>
      <c r="CE11" s="122">
        <f t="shared" ca="1" si="31"/>
        <v>45811</v>
      </c>
      <c r="CF11" s="123"/>
      <c r="CG11" s="124"/>
      <c r="CH11" s="125"/>
      <c r="CI11" s="115" t="str">
        <f t="shared" ca="1" si="32"/>
        <v xml:space="preserve">- </v>
      </c>
      <c r="CJ11" s="126"/>
      <c r="CK11" s="115" t="str">
        <f t="shared" ca="1" si="33"/>
        <v xml:space="preserve">- </v>
      </c>
      <c r="CL11" s="102"/>
      <c r="CM11" s="102"/>
      <c r="CN11" s="122">
        <f t="shared" ca="1" si="11"/>
        <v>45811</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45812</v>
      </c>
      <c r="C12" s="59" t="str">
        <f t="shared" ca="1" si="12"/>
        <v>-</v>
      </c>
      <c r="D12" s="60" t="str">
        <f t="shared" ca="1" si="0"/>
        <v>-</v>
      </c>
      <c r="E12" s="61" t="str">
        <f t="shared" ca="1" si="0"/>
        <v>-</v>
      </c>
      <c r="F12" s="62" t="str">
        <f t="shared" ca="1" si="37"/>
        <v>-</v>
      </c>
      <c r="G12" s="62" t="str">
        <f t="shared" ca="1" si="1"/>
        <v>-</v>
      </c>
      <c r="H12" s="63" t="str">
        <f t="shared" ca="1" si="38"/>
        <v>-</v>
      </c>
      <c r="K12" s="77">
        <f t="shared" ca="1" si="2"/>
        <v>45812</v>
      </c>
      <c r="L12" s="84"/>
      <c r="M12" s="85"/>
      <c r="N12" s="85"/>
      <c r="O12" s="86" t="str">
        <f t="shared" ca="1" si="13"/>
        <v>-</v>
      </c>
      <c r="P12" s="84"/>
      <c r="Q12" s="87" t="str">
        <f t="shared" ca="1" si="3"/>
        <v>-</v>
      </c>
      <c r="T12" s="77">
        <f t="shared" ca="1" si="4"/>
        <v>45812</v>
      </c>
      <c r="U12" s="86" t="str">
        <f t="shared" ca="1" si="14"/>
        <v>-</v>
      </c>
      <c r="V12" s="140" t="str">
        <f t="shared" ca="1" si="5"/>
        <v>-</v>
      </c>
      <c r="W12" s="140" t="str">
        <f t="shared" ca="1" si="5"/>
        <v>-</v>
      </c>
      <c r="X12" s="86" t="str">
        <f t="shared" ca="1" si="15"/>
        <v>-</v>
      </c>
      <c r="Y12" s="86" t="str">
        <f t="shared" ca="1" si="6"/>
        <v>-</v>
      </c>
      <c r="Z12" s="87" t="str">
        <f t="shared" ca="1" si="7"/>
        <v>-</v>
      </c>
      <c r="AC12" s="116">
        <f t="shared" ca="1" si="16"/>
        <v>45812</v>
      </c>
      <c r="AD12" s="117"/>
      <c r="AE12" s="118"/>
      <c r="AF12" s="119"/>
      <c r="AG12" s="120" t="str">
        <f t="shared" ca="1" si="17"/>
        <v xml:space="preserve">- </v>
      </c>
      <c r="AH12" s="121"/>
      <c r="AI12" s="120" t="str">
        <f t="shared" ca="1" si="18"/>
        <v xml:space="preserve">- </v>
      </c>
      <c r="AJ12" s="102"/>
      <c r="AK12" s="102"/>
      <c r="AL12" s="116">
        <f t="shared" ca="1" si="8"/>
        <v>45812</v>
      </c>
      <c r="AM12" s="117"/>
      <c r="AN12" s="118"/>
      <c r="AO12" s="119"/>
      <c r="AP12" s="120" t="str">
        <f t="shared" ca="1" si="19"/>
        <v xml:space="preserve">- </v>
      </c>
      <c r="AQ12" s="121"/>
      <c r="AR12" s="120" t="str">
        <f t="shared" ca="1" si="20"/>
        <v xml:space="preserve">- </v>
      </c>
      <c r="AU12" s="116">
        <f t="shared" ca="1" si="21"/>
        <v>45812</v>
      </c>
      <c r="AV12" s="117"/>
      <c r="AW12" s="118"/>
      <c r="AX12" s="119"/>
      <c r="AY12" s="120" t="str">
        <f t="shared" ca="1" si="22"/>
        <v xml:space="preserve">- </v>
      </c>
      <c r="AZ12" s="121"/>
      <c r="BA12" s="120" t="str">
        <f t="shared" ca="1" si="23"/>
        <v xml:space="preserve">- </v>
      </c>
      <c r="BB12" s="102"/>
      <c r="BC12" s="102"/>
      <c r="BD12" s="116">
        <f t="shared" ca="1" si="9"/>
        <v>45812</v>
      </c>
      <c r="BE12" s="117"/>
      <c r="BF12" s="118"/>
      <c r="BG12" s="119"/>
      <c r="BH12" s="120" t="str">
        <f t="shared" ca="1" si="24"/>
        <v xml:space="preserve">- </v>
      </c>
      <c r="BI12" s="121"/>
      <c r="BJ12" s="120" t="str">
        <f t="shared" ca="1" si="25"/>
        <v xml:space="preserve">- </v>
      </c>
      <c r="BM12" s="116">
        <f t="shared" ca="1" si="26"/>
        <v>45812</v>
      </c>
      <c r="BN12" s="117"/>
      <c r="BO12" s="118"/>
      <c r="BP12" s="119"/>
      <c r="BQ12" s="120" t="str">
        <f t="shared" ca="1" si="27"/>
        <v xml:space="preserve">- </v>
      </c>
      <c r="BR12" s="121"/>
      <c r="BS12" s="120" t="str">
        <f t="shared" ca="1" si="28"/>
        <v xml:space="preserve">- </v>
      </c>
      <c r="BT12" s="102"/>
      <c r="BU12" s="102"/>
      <c r="BV12" s="116">
        <f t="shared" ca="1" si="10"/>
        <v>45812</v>
      </c>
      <c r="BW12" s="117"/>
      <c r="BX12" s="118"/>
      <c r="BY12" s="119"/>
      <c r="BZ12" s="120" t="str">
        <f t="shared" ca="1" si="29"/>
        <v xml:space="preserve">- </v>
      </c>
      <c r="CA12" s="121"/>
      <c r="CB12" s="120" t="str">
        <f t="shared" ca="1" si="30"/>
        <v xml:space="preserve">- </v>
      </c>
      <c r="CE12" s="116">
        <f t="shared" ca="1" si="31"/>
        <v>45812</v>
      </c>
      <c r="CF12" s="117"/>
      <c r="CG12" s="118"/>
      <c r="CH12" s="119"/>
      <c r="CI12" s="120" t="str">
        <f t="shared" ca="1" si="32"/>
        <v xml:space="preserve">- </v>
      </c>
      <c r="CJ12" s="121"/>
      <c r="CK12" s="120" t="str">
        <f t="shared" ca="1" si="33"/>
        <v xml:space="preserve">- </v>
      </c>
      <c r="CL12" s="102"/>
      <c r="CM12" s="102"/>
      <c r="CN12" s="116">
        <f t="shared" ca="1" si="11"/>
        <v>45812</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45813</v>
      </c>
      <c r="C13" s="59" t="str">
        <f t="shared" ca="1" si="12"/>
        <v>-</v>
      </c>
      <c r="D13" s="60" t="str">
        <f t="shared" ca="1" si="0"/>
        <v>-</v>
      </c>
      <c r="E13" s="61" t="str">
        <f t="shared" ca="1" si="0"/>
        <v>-</v>
      </c>
      <c r="F13" s="62" t="str">
        <f t="shared" ca="1" si="37"/>
        <v>-</v>
      </c>
      <c r="G13" s="62" t="str">
        <f t="shared" ca="1" si="1"/>
        <v>-</v>
      </c>
      <c r="H13" s="63" t="str">
        <f t="shared" ca="1" si="38"/>
        <v>-</v>
      </c>
      <c r="K13" s="78">
        <f t="shared" ca="1" si="2"/>
        <v>45813</v>
      </c>
      <c r="L13" s="88"/>
      <c r="M13" s="89"/>
      <c r="N13" s="89"/>
      <c r="O13" s="90" t="str">
        <f t="shared" ca="1" si="13"/>
        <v>-</v>
      </c>
      <c r="P13" s="88"/>
      <c r="Q13" s="91" t="str">
        <f t="shared" ca="1" si="3"/>
        <v>-</v>
      </c>
      <c r="T13" s="78">
        <f t="shared" ca="1" si="4"/>
        <v>45813</v>
      </c>
      <c r="U13" s="90" t="str">
        <f t="shared" ca="1" si="14"/>
        <v>-</v>
      </c>
      <c r="V13" s="141" t="str">
        <f t="shared" ca="1" si="5"/>
        <v>-</v>
      </c>
      <c r="W13" s="141" t="str">
        <f t="shared" ca="1" si="5"/>
        <v>-</v>
      </c>
      <c r="X13" s="90" t="str">
        <f t="shared" ca="1" si="15"/>
        <v>-</v>
      </c>
      <c r="Y13" s="90" t="str">
        <f t="shared" ca="1" si="6"/>
        <v>-</v>
      </c>
      <c r="Z13" s="91" t="str">
        <f t="shared" ca="1" si="7"/>
        <v>-</v>
      </c>
      <c r="AC13" s="122">
        <f t="shared" ca="1" si="16"/>
        <v>45813</v>
      </c>
      <c r="AD13" s="123"/>
      <c r="AE13" s="124"/>
      <c r="AF13" s="125"/>
      <c r="AG13" s="115" t="str">
        <f t="shared" ca="1" si="17"/>
        <v xml:space="preserve">- </v>
      </c>
      <c r="AH13" s="126"/>
      <c r="AI13" s="115" t="str">
        <f t="shared" ca="1" si="18"/>
        <v xml:space="preserve">- </v>
      </c>
      <c r="AJ13" s="102"/>
      <c r="AK13" s="102"/>
      <c r="AL13" s="122">
        <f t="shared" ca="1" si="8"/>
        <v>45813</v>
      </c>
      <c r="AM13" s="123"/>
      <c r="AN13" s="124"/>
      <c r="AO13" s="125"/>
      <c r="AP13" s="115" t="str">
        <f t="shared" ca="1" si="19"/>
        <v xml:space="preserve">- </v>
      </c>
      <c r="AQ13" s="126"/>
      <c r="AR13" s="115" t="str">
        <f t="shared" ca="1" si="20"/>
        <v xml:space="preserve">- </v>
      </c>
      <c r="AU13" s="122">
        <f t="shared" ca="1" si="21"/>
        <v>45813</v>
      </c>
      <c r="AV13" s="123"/>
      <c r="AW13" s="124"/>
      <c r="AX13" s="125"/>
      <c r="AY13" s="115" t="str">
        <f t="shared" ca="1" si="22"/>
        <v xml:space="preserve">- </v>
      </c>
      <c r="AZ13" s="126"/>
      <c r="BA13" s="115" t="str">
        <f t="shared" ca="1" si="23"/>
        <v xml:space="preserve">- </v>
      </c>
      <c r="BB13" s="102"/>
      <c r="BC13" s="102"/>
      <c r="BD13" s="122">
        <f t="shared" ca="1" si="9"/>
        <v>45813</v>
      </c>
      <c r="BE13" s="123"/>
      <c r="BF13" s="124"/>
      <c r="BG13" s="125"/>
      <c r="BH13" s="115" t="str">
        <f t="shared" ca="1" si="24"/>
        <v xml:space="preserve">- </v>
      </c>
      <c r="BI13" s="126"/>
      <c r="BJ13" s="115" t="str">
        <f t="shared" ca="1" si="25"/>
        <v xml:space="preserve">- </v>
      </c>
      <c r="BM13" s="122">
        <f t="shared" ca="1" si="26"/>
        <v>45813</v>
      </c>
      <c r="BN13" s="123"/>
      <c r="BO13" s="124"/>
      <c r="BP13" s="125"/>
      <c r="BQ13" s="115" t="str">
        <f t="shared" ca="1" si="27"/>
        <v xml:space="preserve">- </v>
      </c>
      <c r="BR13" s="126"/>
      <c r="BS13" s="115" t="str">
        <f t="shared" ca="1" si="28"/>
        <v xml:space="preserve">- </v>
      </c>
      <c r="BT13" s="102"/>
      <c r="BU13" s="102"/>
      <c r="BV13" s="122">
        <f t="shared" ca="1" si="10"/>
        <v>45813</v>
      </c>
      <c r="BW13" s="123"/>
      <c r="BX13" s="124"/>
      <c r="BY13" s="125"/>
      <c r="BZ13" s="115" t="str">
        <f t="shared" ca="1" si="29"/>
        <v xml:space="preserve">- </v>
      </c>
      <c r="CA13" s="126"/>
      <c r="CB13" s="115" t="str">
        <f t="shared" ca="1" si="30"/>
        <v xml:space="preserve">- </v>
      </c>
      <c r="CE13" s="122">
        <f t="shared" ca="1" si="31"/>
        <v>45813</v>
      </c>
      <c r="CF13" s="123"/>
      <c r="CG13" s="124"/>
      <c r="CH13" s="125"/>
      <c r="CI13" s="115" t="str">
        <f t="shared" ca="1" si="32"/>
        <v xml:space="preserve">- </v>
      </c>
      <c r="CJ13" s="126"/>
      <c r="CK13" s="115" t="str">
        <f t="shared" ca="1" si="33"/>
        <v xml:space="preserve">- </v>
      </c>
      <c r="CL13" s="102"/>
      <c r="CM13" s="102"/>
      <c r="CN13" s="122">
        <f t="shared" ca="1" si="11"/>
        <v>45813</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45814</v>
      </c>
      <c r="C14" s="59" t="str">
        <f t="shared" ca="1" si="12"/>
        <v>-</v>
      </c>
      <c r="D14" s="60" t="str">
        <f t="shared" ca="1" si="0"/>
        <v>-</v>
      </c>
      <c r="E14" s="61" t="str">
        <f t="shared" ca="1" si="0"/>
        <v>-</v>
      </c>
      <c r="F14" s="62" t="str">
        <f t="shared" ca="1" si="37"/>
        <v>-</v>
      </c>
      <c r="G14" s="62" t="str">
        <f t="shared" ca="1" si="1"/>
        <v>-</v>
      </c>
      <c r="H14" s="63" t="str">
        <f t="shared" ca="1" si="38"/>
        <v>-</v>
      </c>
      <c r="K14" s="77">
        <f t="shared" ca="1" si="2"/>
        <v>45814</v>
      </c>
      <c r="L14" s="84"/>
      <c r="M14" s="85"/>
      <c r="N14" s="85"/>
      <c r="O14" s="86" t="str">
        <f t="shared" ca="1" si="13"/>
        <v>-</v>
      </c>
      <c r="P14" s="84"/>
      <c r="Q14" s="87" t="str">
        <f t="shared" ca="1" si="3"/>
        <v>-</v>
      </c>
      <c r="T14" s="77">
        <f t="shared" ca="1" si="4"/>
        <v>45814</v>
      </c>
      <c r="U14" s="86" t="str">
        <f t="shared" ca="1" si="14"/>
        <v>-</v>
      </c>
      <c r="V14" s="140" t="str">
        <f t="shared" ca="1" si="5"/>
        <v>-</v>
      </c>
      <c r="W14" s="140" t="str">
        <f t="shared" ca="1" si="5"/>
        <v>-</v>
      </c>
      <c r="X14" s="86" t="str">
        <f t="shared" ca="1" si="15"/>
        <v>-</v>
      </c>
      <c r="Y14" s="86" t="str">
        <f t="shared" ca="1" si="6"/>
        <v>-</v>
      </c>
      <c r="Z14" s="87" t="str">
        <f t="shared" ca="1" si="7"/>
        <v>-</v>
      </c>
      <c r="AC14" s="116">
        <f t="shared" ca="1" si="16"/>
        <v>45814</v>
      </c>
      <c r="AD14" s="117"/>
      <c r="AE14" s="118"/>
      <c r="AF14" s="119"/>
      <c r="AG14" s="120" t="str">
        <f t="shared" ca="1" si="17"/>
        <v xml:space="preserve">- </v>
      </c>
      <c r="AH14" s="121"/>
      <c r="AI14" s="120" t="str">
        <f t="shared" ca="1" si="18"/>
        <v xml:space="preserve">- </v>
      </c>
      <c r="AJ14" s="102"/>
      <c r="AK14" s="102"/>
      <c r="AL14" s="116">
        <f t="shared" ca="1" si="8"/>
        <v>45814</v>
      </c>
      <c r="AM14" s="117"/>
      <c r="AN14" s="118"/>
      <c r="AO14" s="119"/>
      <c r="AP14" s="120" t="str">
        <f t="shared" ca="1" si="19"/>
        <v xml:space="preserve">- </v>
      </c>
      <c r="AQ14" s="121"/>
      <c r="AR14" s="120" t="str">
        <f t="shared" ca="1" si="20"/>
        <v xml:space="preserve">- </v>
      </c>
      <c r="AU14" s="116">
        <f t="shared" ca="1" si="21"/>
        <v>45814</v>
      </c>
      <c r="AV14" s="117"/>
      <c r="AW14" s="118"/>
      <c r="AX14" s="119"/>
      <c r="AY14" s="120" t="str">
        <f t="shared" ca="1" si="22"/>
        <v xml:space="preserve">- </v>
      </c>
      <c r="AZ14" s="121"/>
      <c r="BA14" s="120" t="str">
        <f t="shared" ca="1" si="23"/>
        <v xml:space="preserve">- </v>
      </c>
      <c r="BB14" s="102"/>
      <c r="BC14" s="102"/>
      <c r="BD14" s="116">
        <f t="shared" ca="1" si="9"/>
        <v>45814</v>
      </c>
      <c r="BE14" s="117"/>
      <c r="BF14" s="118"/>
      <c r="BG14" s="119"/>
      <c r="BH14" s="120" t="str">
        <f t="shared" ca="1" si="24"/>
        <v xml:space="preserve">- </v>
      </c>
      <c r="BI14" s="121"/>
      <c r="BJ14" s="120" t="str">
        <f t="shared" ca="1" si="25"/>
        <v xml:space="preserve">- </v>
      </c>
      <c r="BM14" s="116">
        <f t="shared" ca="1" si="26"/>
        <v>45814</v>
      </c>
      <c r="BN14" s="117"/>
      <c r="BO14" s="118"/>
      <c r="BP14" s="119"/>
      <c r="BQ14" s="120" t="str">
        <f t="shared" ca="1" si="27"/>
        <v xml:space="preserve">- </v>
      </c>
      <c r="BR14" s="121"/>
      <c r="BS14" s="120" t="str">
        <f t="shared" ca="1" si="28"/>
        <v xml:space="preserve">- </v>
      </c>
      <c r="BT14" s="102"/>
      <c r="BU14" s="102"/>
      <c r="BV14" s="116">
        <f t="shared" ca="1" si="10"/>
        <v>45814</v>
      </c>
      <c r="BW14" s="117"/>
      <c r="BX14" s="118"/>
      <c r="BY14" s="119"/>
      <c r="BZ14" s="120" t="str">
        <f t="shared" ca="1" si="29"/>
        <v xml:space="preserve">- </v>
      </c>
      <c r="CA14" s="121"/>
      <c r="CB14" s="120" t="str">
        <f t="shared" ca="1" si="30"/>
        <v xml:space="preserve">- </v>
      </c>
      <c r="CE14" s="116">
        <f t="shared" ca="1" si="31"/>
        <v>45814</v>
      </c>
      <c r="CF14" s="117"/>
      <c r="CG14" s="118"/>
      <c r="CH14" s="119"/>
      <c r="CI14" s="120" t="str">
        <f t="shared" ca="1" si="32"/>
        <v xml:space="preserve">- </v>
      </c>
      <c r="CJ14" s="121"/>
      <c r="CK14" s="120" t="str">
        <f t="shared" ca="1" si="33"/>
        <v xml:space="preserve">- </v>
      </c>
      <c r="CL14" s="102"/>
      <c r="CM14" s="102"/>
      <c r="CN14" s="116">
        <f t="shared" ca="1" si="11"/>
        <v>45814</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45815</v>
      </c>
      <c r="C15" s="59" t="str">
        <f t="shared" ca="1" si="12"/>
        <v>-</v>
      </c>
      <c r="D15" s="60" t="str">
        <f t="shared" ca="1" si="0"/>
        <v>-</v>
      </c>
      <c r="E15" s="61" t="str">
        <f t="shared" ca="1" si="0"/>
        <v>-</v>
      </c>
      <c r="F15" s="62" t="str">
        <f t="shared" ca="1" si="37"/>
        <v>-</v>
      </c>
      <c r="G15" s="62" t="str">
        <f t="shared" ca="1" si="1"/>
        <v>-</v>
      </c>
      <c r="H15" s="63" t="str">
        <f t="shared" ca="1" si="38"/>
        <v>-</v>
      </c>
      <c r="K15" s="78">
        <f t="shared" ca="1" si="2"/>
        <v>45815</v>
      </c>
      <c r="L15" s="88"/>
      <c r="M15" s="89"/>
      <c r="N15" s="89"/>
      <c r="O15" s="90" t="str">
        <f t="shared" ca="1" si="13"/>
        <v>-</v>
      </c>
      <c r="P15" s="88"/>
      <c r="Q15" s="91" t="str">
        <f t="shared" ca="1" si="3"/>
        <v>-</v>
      </c>
      <c r="T15" s="78">
        <f t="shared" ca="1" si="4"/>
        <v>45815</v>
      </c>
      <c r="U15" s="90" t="str">
        <f t="shared" ca="1" si="14"/>
        <v>-</v>
      </c>
      <c r="V15" s="141" t="str">
        <f t="shared" ca="1" si="5"/>
        <v>-</v>
      </c>
      <c r="W15" s="141" t="str">
        <f t="shared" ca="1" si="5"/>
        <v>-</v>
      </c>
      <c r="X15" s="90" t="str">
        <f t="shared" ca="1" si="15"/>
        <v>-</v>
      </c>
      <c r="Y15" s="90" t="str">
        <f t="shared" ca="1" si="6"/>
        <v>-</v>
      </c>
      <c r="Z15" s="91" t="str">
        <f t="shared" ca="1" si="7"/>
        <v>-</v>
      </c>
      <c r="AC15" s="122">
        <f t="shared" ca="1" si="16"/>
        <v>45815</v>
      </c>
      <c r="AD15" s="123"/>
      <c r="AE15" s="124"/>
      <c r="AF15" s="125"/>
      <c r="AG15" s="115" t="str">
        <f t="shared" ca="1" si="17"/>
        <v xml:space="preserve">- </v>
      </c>
      <c r="AH15" s="126"/>
      <c r="AI15" s="115" t="str">
        <f t="shared" ca="1" si="18"/>
        <v xml:space="preserve">- </v>
      </c>
      <c r="AJ15" s="102"/>
      <c r="AK15" s="102"/>
      <c r="AL15" s="122">
        <f t="shared" ca="1" si="8"/>
        <v>45815</v>
      </c>
      <c r="AM15" s="123"/>
      <c r="AN15" s="124"/>
      <c r="AO15" s="125"/>
      <c r="AP15" s="115" t="str">
        <f t="shared" ca="1" si="19"/>
        <v xml:space="preserve">- </v>
      </c>
      <c r="AQ15" s="126"/>
      <c r="AR15" s="115" t="str">
        <f t="shared" ca="1" si="20"/>
        <v xml:space="preserve">- </v>
      </c>
      <c r="AU15" s="122">
        <f t="shared" ca="1" si="21"/>
        <v>45815</v>
      </c>
      <c r="AV15" s="123"/>
      <c r="AW15" s="124"/>
      <c r="AX15" s="125"/>
      <c r="AY15" s="115" t="str">
        <f t="shared" ca="1" si="22"/>
        <v xml:space="preserve">- </v>
      </c>
      <c r="AZ15" s="126"/>
      <c r="BA15" s="115" t="str">
        <f t="shared" ca="1" si="23"/>
        <v xml:space="preserve">- </v>
      </c>
      <c r="BB15" s="102"/>
      <c r="BC15" s="102"/>
      <c r="BD15" s="122">
        <f t="shared" ca="1" si="9"/>
        <v>45815</v>
      </c>
      <c r="BE15" s="123"/>
      <c r="BF15" s="124"/>
      <c r="BG15" s="125"/>
      <c r="BH15" s="115" t="str">
        <f t="shared" ca="1" si="24"/>
        <v xml:space="preserve">- </v>
      </c>
      <c r="BI15" s="126"/>
      <c r="BJ15" s="115" t="str">
        <f t="shared" ca="1" si="25"/>
        <v xml:space="preserve">- </v>
      </c>
      <c r="BM15" s="122">
        <f t="shared" ca="1" si="26"/>
        <v>45815</v>
      </c>
      <c r="BN15" s="123"/>
      <c r="BO15" s="124"/>
      <c r="BP15" s="125"/>
      <c r="BQ15" s="115" t="str">
        <f t="shared" ca="1" si="27"/>
        <v xml:space="preserve">- </v>
      </c>
      <c r="BR15" s="126"/>
      <c r="BS15" s="115" t="str">
        <f t="shared" ca="1" si="28"/>
        <v xml:space="preserve">- </v>
      </c>
      <c r="BT15" s="102"/>
      <c r="BU15" s="102"/>
      <c r="BV15" s="122">
        <f t="shared" ca="1" si="10"/>
        <v>45815</v>
      </c>
      <c r="BW15" s="123"/>
      <c r="BX15" s="124"/>
      <c r="BY15" s="125"/>
      <c r="BZ15" s="115" t="str">
        <f t="shared" ca="1" si="29"/>
        <v xml:space="preserve">- </v>
      </c>
      <c r="CA15" s="126"/>
      <c r="CB15" s="115" t="str">
        <f t="shared" ca="1" si="30"/>
        <v xml:space="preserve">- </v>
      </c>
      <c r="CE15" s="122">
        <f t="shared" ca="1" si="31"/>
        <v>45815</v>
      </c>
      <c r="CF15" s="123"/>
      <c r="CG15" s="124"/>
      <c r="CH15" s="125"/>
      <c r="CI15" s="115" t="str">
        <f t="shared" ca="1" si="32"/>
        <v xml:space="preserve">- </v>
      </c>
      <c r="CJ15" s="126"/>
      <c r="CK15" s="115" t="str">
        <f t="shared" ca="1" si="33"/>
        <v xml:space="preserve">- </v>
      </c>
      <c r="CL15" s="102"/>
      <c r="CM15" s="102"/>
      <c r="CN15" s="122">
        <f t="shared" ca="1" si="11"/>
        <v>45815</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45816</v>
      </c>
      <c r="C16" s="59" t="str">
        <f t="shared" ca="1" si="12"/>
        <v>-</v>
      </c>
      <c r="D16" s="60" t="str">
        <f t="shared" ca="1" si="0"/>
        <v>-</v>
      </c>
      <c r="E16" s="61" t="str">
        <f t="shared" ca="1" si="0"/>
        <v>-</v>
      </c>
      <c r="F16" s="62" t="str">
        <f t="shared" ca="1" si="37"/>
        <v>-</v>
      </c>
      <c r="G16" s="62" t="str">
        <f t="shared" ca="1" si="1"/>
        <v>-</v>
      </c>
      <c r="H16" s="63" t="str">
        <f t="shared" ca="1" si="38"/>
        <v>-</v>
      </c>
      <c r="K16" s="77">
        <f t="shared" ca="1" si="2"/>
        <v>45816</v>
      </c>
      <c r="L16" s="84"/>
      <c r="M16" s="85"/>
      <c r="N16" s="85"/>
      <c r="O16" s="86" t="str">
        <f t="shared" ca="1" si="13"/>
        <v>-</v>
      </c>
      <c r="P16" s="84"/>
      <c r="Q16" s="87" t="str">
        <f t="shared" ca="1" si="3"/>
        <v>-</v>
      </c>
      <c r="T16" s="77">
        <f t="shared" ca="1" si="4"/>
        <v>45816</v>
      </c>
      <c r="U16" s="86" t="str">
        <f t="shared" ca="1" si="14"/>
        <v>-</v>
      </c>
      <c r="V16" s="140" t="str">
        <f t="shared" ca="1" si="5"/>
        <v>-</v>
      </c>
      <c r="W16" s="140" t="str">
        <f t="shared" ca="1" si="5"/>
        <v>-</v>
      </c>
      <c r="X16" s="86" t="str">
        <f t="shared" ca="1" si="15"/>
        <v>-</v>
      </c>
      <c r="Y16" s="86" t="str">
        <f t="shared" ca="1" si="6"/>
        <v>-</v>
      </c>
      <c r="Z16" s="87" t="str">
        <f t="shared" ca="1" si="7"/>
        <v>-</v>
      </c>
      <c r="AC16" s="116">
        <f t="shared" ca="1" si="16"/>
        <v>45816</v>
      </c>
      <c r="AD16" s="117"/>
      <c r="AE16" s="118"/>
      <c r="AF16" s="119"/>
      <c r="AG16" s="120" t="str">
        <f t="shared" ca="1" si="17"/>
        <v xml:space="preserve">- </v>
      </c>
      <c r="AH16" s="121"/>
      <c r="AI16" s="120" t="str">
        <f t="shared" ca="1" si="18"/>
        <v xml:space="preserve">- </v>
      </c>
      <c r="AJ16" s="102"/>
      <c r="AK16" s="102"/>
      <c r="AL16" s="116">
        <f t="shared" ca="1" si="8"/>
        <v>45816</v>
      </c>
      <c r="AM16" s="117"/>
      <c r="AN16" s="118"/>
      <c r="AO16" s="119"/>
      <c r="AP16" s="120" t="str">
        <f t="shared" ca="1" si="19"/>
        <v xml:space="preserve">- </v>
      </c>
      <c r="AQ16" s="121"/>
      <c r="AR16" s="120" t="str">
        <f t="shared" ca="1" si="20"/>
        <v xml:space="preserve">- </v>
      </c>
      <c r="AU16" s="116">
        <f t="shared" ca="1" si="21"/>
        <v>45816</v>
      </c>
      <c r="AV16" s="117"/>
      <c r="AW16" s="118"/>
      <c r="AX16" s="119"/>
      <c r="AY16" s="120" t="str">
        <f t="shared" ca="1" si="22"/>
        <v xml:space="preserve">- </v>
      </c>
      <c r="AZ16" s="121"/>
      <c r="BA16" s="120" t="str">
        <f t="shared" ca="1" si="23"/>
        <v xml:space="preserve">- </v>
      </c>
      <c r="BB16" s="102"/>
      <c r="BC16" s="102"/>
      <c r="BD16" s="116">
        <f t="shared" ca="1" si="9"/>
        <v>45816</v>
      </c>
      <c r="BE16" s="117"/>
      <c r="BF16" s="118"/>
      <c r="BG16" s="119"/>
      <c r="BH16" s="120" t="str">
        <f t="shared" ca="1" si="24"/>
        <v xml:space="preserve">- </v>
      </c>
      <c r="BI16" s="121"/>
      <c r="BJ16" s="120" t="str">
        <f t="shared" ca="1" si="25"/>
        <v xml:space="preserve">- </v>
      </c>
      <c r="BM16" s="116">
        <f t="shared" ca="1" si="26"/>
        <v>45816</v>
      </c>
      <c r="BN16" s="117"/>
      <c r="BO16" s="118"/>
      <c r="BP16" s="119"/>
      <c r="BQ16" s="120" t="str">
        <f t="shared" ca="1" si="27"/>
        <v xml:space="preserve">- </v>
      </c>
      <c r="BR16" s="121"/>
      <c r="BS16" s="120" t="str">
        <f t="shared" ca="1" si="28"/>
        <v xml:space="preserve">- </v>
      </c>
      <c r="BT16" s="102"/>
      <c r="BU16" s="102"/>
      <c r="BV16" s="116">
        <f t="shared" ca="1" si="10"/>
        <v>45816</v>
      </c>
      <c r="BW16" s="117"/>
      <c r="BX16" s="118"/>
      <c r="BY16" s="119"/>
      <c r="BZ16" s="120" t="str">
        <f t="shared" ca="1" si="29"/>
        <v xml:space="preserve">- </v>
      </c>
      <c r="CA16" s="121"/>
      <c r="CB16" s="120" t="str">
        <f t="shared" ca="1" si="30"/>
        <v xml:space="preserve">- </v>
      </c>
      <c r="CE16" s="116">
        <f t="shared" ca="1" si="31"/>
        <v>45816</v>
      </c>
      <c r="CF16" s="117"/>
      <c r="CG16" s="118"/>
      <c r="CH16" s="119"/>
      <c r="CI16" s="120" t="str">
        <f t="shared" ca="1" si="32"/>
        <v xml:space="preserve">- </v>
      </c>
      <c r="CJ16" s="121"/>
      <c r="CK16" s="120" t="str">
        <f t="shared" ca="1" si="33"/>
        <v xml:space="preserve">- </v>
      </c>
      <c r="CL16" s="102"/>
      <c r="CM16" s="102"/>
      <c r="CN16" s="116">
        <f t="shared" ca="1" si="11"/>
        <v>45816</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45817</v>
      </c>
      <c r="C17" s="59" t="str">
        <f t="shared" ca="1" si="12"/>
        <v>-</v>
      </c>
      <c r="D17" s="60" t="str">
        <f t="shared" ca="1" si="0"/>
        <v>-</v>
      </c>
      <c r="E17" s="61" t="str">
        <f t="shared" ca="1" si="0"/>
        <v>-</v>
      </c>
      <c r="F17" s="62" t="str">
        <f t="shared" ca="1" si="37"/>
        <v>-</v>
      </c>
      <c r="G17" s="62" t="str">
        <f t="shared" ca="1" si="1"/>
        <v>-</v>
      </c>
      <c r="H17" s="63" t="str">
        <f t="shared" ca="1" si="38"/>
        <v>-</v>
      </c>
      <c r="K17" s="78">
        <f t="shared" ca="1" si="2"/>
        <v>45817</v>
      </c>
      <c r="L17" s="88"/>
      <c r="M17" s="89"/>
      <c r="N17" s="89"/>
      <c r="O17" s="90" t="str">
        <f t="shared" ca="1" si="13"/>
        <v>-</v>
      </c>
      <c r="P17" s="88"/>
      <c r="Q17" s="91" t="str">
        <f t="shared" ca="1" si="3"/>
        <v>-</v>
      </c>
      <c r="T17" s="78">
        <f t="shared" ca="1" si="4"/>
        <v>45817</v>
      </c>
      <c r="U17" s="90" t="str">
        <f t="shared" ca="1" si="14"/>
        <v>-</v>
      </c>
      <c r="V17" s="141" t="str">
        <f t="shared" ca="1" si="5"/>
        <v>-</v>
      </c>
      <c r="W17" s="141" t="str">
        <f t="shared" ca="1" si="5"/>
        <v>-</v>
      </c>
      <c r="X17" s="90" t="str">
        <f t="shared" ca="1" si="15"/>
        <v>-</v>
      </c>
      <c r="Y17" s="90" t="str">
        <f t="shared" ca="1" si="6"/>
        <v>-</v>
      </c>
      <c r="Z17" s="91" t="str">
        <f t="shared" ca="1" si="7"/>
        <v>-</v>
      </c>
      <c r="AC17" s="122">
        <f t="shared" ca="1" si="16"/>
        <v>45817</v>
      </c>
      <c r="AD17" s="123"/>
      <c r="AE17" s="124"/>
      <c r="AF17" s="125"/>
      <c r="AG17" s="115" t="str">
        <f t="shared" ca="1" si="17"/>
        <v xml:space="preserve">- </v>
      </c>
      <c r="AH17" s="126"/>
      <c r="AI17" s="115" t="str">
        <f t="shared" ca="1" si="18"/>
        <v xml:space="preserve">- </v>
      </c>
      <c r="AJ17" s="102"/>
      <c r="AK17" s="102"/>
      <c r="AL17" s="122">
        <f t="shared" ca="1" si="8"/>
        <v>45817</v>
      </c>
      <c r="AM17" s="123"/>
      <c r="AN17" s="124"/>
      <c r="AO17" s="125"/>
      <c r="AP17" s="115" t="str">
        <f t="shared" ca="1" si="19"/>
        <v xml:space="preserve">- </v>
      </c>
      <c r="AQ17" s="126"/>
      <c r="AR17" s="115" t="str">
        <f t="shared" ca="1" si="20"/>
        <v xml:space="preserve">- </v>
      </c>
      <c r="AU17" s="122">
        <f t="shared" ca="1" si="21"/>
        <v>45817</v>
      </c>
      <c r="AV17" s="123"/>
      <c r="AW17" s="124"/>
      <c r="AX17" s="125"/>
      <c r="AY17" s="115" t="str">
        <f t="shared" ca="1" si="22"/>
        <v xml:space="preserve">- </v>
      </c>
      <c r="AZ17" s="126"/>
      <c r="BA17" s="115" t="str">
        <f t="shared" ca="1" si="23"/>
        <v xml:space="preserve">- </v>
      </c>
      <c r="BB17" s="102"/>
      <c r="BC17" s="102"/>
      <c r="BD17" s="122">
        <f t="shared" ca="1" si="9"/>
        <v>45817</v>
      </c>
      <c r="BE17" s="123"/>
      <c r="BF17" s="124"/>
      <c r="BG17" s="125"/>
      <c r="BH17" s="115" t="str">
        <f t="shared" ca="1" si="24"/>
        <v xml:space="preserve">- </v>
      </c>
      <c r="BI17" s="126"/>
      <c r="BJ17" s="115" t="str">
        <f t="shared" ca="1" si="25"/>
        <v xml:space="preserve">- </v>
      </c>
      <c r="BM17" s="122">
        <f t="shared" ca="1" si="26"/>
        <v>45817</v>
      </c>
      <c r="BN17" s="123"/>
      <c r="BO17" s="124"/>
      <c r="BP17" s="125"/>
      <c r="BQ17" s="115" t="str">
        <f t="shared" ca="1" si="27"/>
        <v xml:space="preserve">- </v>
      </c>
      <c r="BR17" s="126"/>
      <c r="BS17" s="115" t="str">
        <f t="shared" ca="1" si="28"/>
        <v xml:space="preserve">- </v>
      </c>
      <c r="BT17" s="102"/>
      <c r="BU17" s="102"/>
      <c r="BV17" s="122">
        <f t="shared" ca="1" si="10"/>
        <v>45817</v>
      </c>
      <c r="BW17" s="123"/>
      <c r="BX17" s="124"/>
      <c r="BY17" s="125"/>
      <c r="BZ17" s="115" t="str">
        <f t="shared" ca="1" si="29"/>
        <v xml:space="preserve">- </v>
      </c>
      <c r="CA17" s="126"/>
      <c r="CB17" s="115" t="str">
        <f t="shared" ca="1" si="30"/>
        <v xml:space="preserve">- </v>
      </c>
      <c r="CE17" s="122">
        <f t="shared" ca="1" si="31"/>
        <v>45817</v>
      </c>
      <c r="CF17" s="123"/>
      <c r="CG17" s="124"/>
      <c r="CH17" s="125"/>
      <c r="CI17" s="115" t="str">
        <f t="shared" ca="1" si="32"/>
        <v xml:space="preserve">- </v>
      </c>
      <c r="CJ17" s="126"/>
      <c r="CK17" s="115" t="str">
        <f t="shared" ca="1" si="33"/>
        <v xml:space="preserve">- </v>
      </c>
      <c r="CL17" s="102"/>
      <c r="CM17" s="102"/>
      <c r="CN17" s="122">
        <f t="shared" ca="1" si="11"/>
        <v>45817</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45818</v>
      </c>
      <c r="C18" s="59" t="str">
        <f t="shared" ca="1" si="12"/>
        <v>-</v>
      </c>
      <c r="D18" s="60" t="str">
        <f t="shared" ca="1" si="0"/>
        <v>-</v>
      </c>
      <c r="E18" s="61" t="str">
        <f t="shared" ca="1" si="0"/>
        <v>-</v>
      </c>
      <c r="F18" s="62" t="str">
        <f t="shared" ca="1" si="37"/>
        <v>-</v>
      </c>
      <c r="G18" s="62" t="str">
        <f t="shared" ca="1" si="1"/>
        <v>-</v>
      </c>
      <c r="H18" s="63" t="str">
        <f t="shared" ca="1" si="38"/>
        <v>-</v>
      </c>
      <c r="K18" s="77">
        <f t="shared" ca="1" si="2"/>
        <v>45818</v>
      </c>
      <c r="L18" s="84"/>
      <c r="M18" s="85"/>
      <c r="N18" s="85"/>
      <c r="O18" s="86" t="str">
        <f t="shared" ca="1" si="13"/>
        <v>-</v>
      </c>
      <c r="P18" s="84"/>
      <c r="Q18" s="87" t="str">
        <f t="shared" ca="1" si="3"/>
        <v>-</v>
      </c>
      <c r="T18" s="77">
        <f t="shared" ca="1" si="4"/>
        <v>45818</v>
      </c>
      <c r="U18" s="86" t="str">
        <f t="shared" ca="1" si="14"/>
        <v>-</v>
      </c>
      <c r="V18" s="140" t="str">
        <f t="shared" ca="1" si="5"/>
        <v>-</v>
      </c>
      <c r="W18" s="140" t="str">
        <f t="shared" ca="1" si="5"/>
        <v>-</v>
      </c>
      <c r="X18" s="86" t="str">
        <f t="shared" ca="1" si="15"/>
        <v>-</v>
      </c>
      <c r="Y18" s="86" t="str">
        <f t="shared" ca="1" si="6"/>
        <v>-</v>
      </c>
      <c r="Z18" s="87" t="str">
        <f t="shared" ca="1" si="7"/>
        <v>-</v>
      </c>
      <c r="AC18" s="116">
        <f t="shared" ca="1" si="16"/>
        <v>45818</v>
      </c>
      <c r="AD18" s="117"/>
      <c r="AE18" s="118"/>
      <c r="AF18" s="119"/>
      <c r="AG18" s="120" t="str">
        <f t="shared" ca="1" si="17"/>
        <v xml:space="preserve">- </v>
      </c>
      <c r="AH18" s="121"/>
      <c r="AI18" s="120" t="str">
        <f t="shared" ca="1" si="18"/>
        <v xml:space="preserve">- </v>
      </c>
      <c r="AJ18" s="102"/>
      <c r="AK18" s="102"/>
      <c r="AL18" s="116">
        <f t="shared" ca="1" si="8"/>
        <v>45818</v>
      </c>
      <c r="AM18" s="117"/>
      <c r="AN18" s="118"/>
      <c r="AO18" s="119"/>
      <c r="AP18" s="120" t="str">
        <f t="shared" ca="1" si="19"/>
        <v xml:space="preserve">- </v>
      </c>
      <c r="AQ18" s="121"/>
      <c r="AR18" s="120" t="str">
        <f t="shared" ca="1" si="20"/>
        <v xml:space="preserve">- </v>
      </c>
      <c r="AU18" s="116">
        <f t="shared" ca="1" si="21"/>
        <v>45818</v>
      </c>
      <c r="AV18" s="117"/>
      <c r="AW18" s="118"/>
      <c r="AX18" s="119"/>
      <c r="AY18" s="120" t="str">
        <f t="shared" ca="1" si="22"/>
        <v xml:space="preserve">- </v>
      </c>
      <c r="AZ18" s="121"/>
      <c r="BA18" s="120" t="str">
        <f t="shared" ca="1" si="23"/>
        <v xml:space="preserve">- </v>
      </c>
      <c r="BB18" s="102"/>
      <c r="BC18" s="102"/>
      <c r="BD18" s="116">
        <f t="shared" ca="1" si="9"/>
        <v>45818</v>
      </c>
      <c r="BE18" s="117"/>
      <c r="BF18" s="118"/>
      <c r="BG18" s="119"/>
      <c r="BH18" s="120" t="str">
        <f t="shared" ca="1" si="24"/>
        <v xml:space="preserve">- </v>
      </c>
      <c r="BI18" s="121"/>
      <c r="BJ18" s="120" t="str">
        <f t="shared" ca="1" si="25"/>
        <v xml:space="preserve">- </v>
      </c>
      <c r="BM18" s="116">
        <f t="shared" ca="1" si="26"/>
        <v>45818</v>
      </c>
      <c r="BN18" s="117"/>
      <c r="BO18" s="118"/>
      <c r="BP18" s="119"/>
      <c r="BQ18" s="120" t="str">
        <f t="shared" ca="1" si="27"/>
        <v xml:space="preserve">- </v>
      </c>
      <c r="BR18" s="121"/>
      <c r="BS18" s="120" t="str">
        <f t="shared" ca="1" si="28"/>
        <v xml:space="preserve">- </v>
      </c>
      <c r="BT18" s="102"/>
      <c r="BU18" s="102"/>
      <c r="BV18" s="116">
        <f t="shared" ca="1" si="10"/>
        <v>45818</v>
      </c>
      <c r="BW18" s="117"/>
      <c r="BX18" s="118"/>
      <c r="BY18" s="119"/>
      <c r="BZ18" s="120" t="str">
        <f t="shared" ca="1" si="29"/>
        <v xml:space="preserve">- </v>
      </c>
      <c r="CA18" s="121"/>
      <c r="CB18" s="120" t="str">
        <f t="shared" ca="1" si="30"/>
        <v xml:space="preserve">- </v>
      </c>
      <c r="CE18" s="116">
        <f t="shared" ca="1" si="31"/>
        <v>45818</v>
      </c>
      <c r="CF18" s="117"/>
      <c r="CG18" s="118"/>
      <c r="CH18" s="119"/>
      <c r="CI18" s="120" t="str">
        <f t="shared" ca="1" si="32"/>
        <v xml:space="preserve">- </v>
      </c>
      <c r="CJ18" s="121"/>
      <c r="CK18" s="120" t="str">
        <f t="shared" ca="1" si="33"/>
        <v xml:space="preserve">- </v>
      </c>
      <c r="CL18" s="102"/>
      <c r="CM18" s="102"/>
      <c r="CN18" s="116">
        <f t="shared" ca="1" si="11"/>
        <v>45818</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45819</v>
      </c>
      <c r="C19" s="59" t="str">
        <f t="shared" ca="1" si="12"/>
        <v>-</v>
      </c>
      <c r="D19" s="60" t="str">
        <f t="shared" ca="1" si="0"/>
        <v>-</v>
      </c>
      <c r="E19" s="61" t="str">
        <f t="shared" ca="1" si="0"/>
        <v>-</v>
      </c>
      <c r="F19" s="62" t="str">
        <f t="shared" ca="1" si="37"/>
        <v>-</v>
      </c>
      <c r="G19" s="62" t="str">
        <f t="shared" ca="1" si="1"/>
        <v>-</v>
      </c>
      <c r="H19" s="63" t="str">
        <f t="shared" ca="1" si="38"/>
        <v>-</v>
      </c>
      <c r="K19" s="78">
        <f t="shared" ca="1" si="2"/>
        <v>45819</v>
      </c>
      <c r="L19" s="88"/>
      <c r="M19" s="89"/>
      <c r="N19" s="89"/>
      <c r="O19" s="90" t="str">
        <f t="shared" ca="1" si="13"/>
        <v>-</v>
      </c>
      <c r="P19" s="88"/>
      <c r="Q19" s="91" t="str">
        <f t="shared" ca="1" si="3"/>
        <v>-</v>
      </c>
      <c r="T19" s="78">
        <f t="shared" ca="1" si="4"/>
        <v>45819</v>
      </c>
      <c r="U19" s="90" t="str">
        <f t="shared" ca="1" si="14"/>
        <v>-</v>
      </c>
      <c r="V19" s="141" t="str">
        <f t="shared" ca="1" si="5"/>
        <v>-</v>
      </c>
      <c r="W19" s="141" t="str">
        <f t="shared" ca="1" si="5"/>
        <v>-</v>
      </c>
      <c r="X19" s="90" t="str">
        <f t="shared" ca="1" si="15"/>
        <v>-</v>
      </c>
      <c r="Y19" s="90" t="str">
        <f t="shared" ca="1" si="6"/>
        <v>-</v>
      </c>
      <c r="Z19" s="91" t="str">
        <f t="shared" ca="1" si="7"/>
        <v>-</v>
      </c>
      <c r="AC19" s="122">
        <f t="shared" ca="1" si="16"/>
        <v>45819</v>
      </c>
      <c r="AD19" s="123"/>
      <c r="AE19" s="124"/>
      <c r="AF19" s="125"/>
      <c r="AG19" s="115" t="str">
        <f t="shared" ca="1" si="17"/>
        <v xml:space="preserve">- </v>
      </c>
      <c r="AH19" s="126"/>
      <c r="AI19" s="115" t="str">
        <f t="shared" ca="1" si="18"/>
        <v xml:space="preserve">- </v>
      </c>
      <c r="AJ19" s="102"/>
      <c r="AK19" s="102"/>
      <c r="AL19" s="122">
        <f t="shared" ca="1" si="8"/>
        <v>45819</v>
      </c>
      <c r="AM19" s="123"/>
      <c r="AN19" s="124"/>
      <c r="AO19" s="125"/>
      <c r="AP19" s="115" t="str">
        <f t="shared" ca="1" si="19"/>
        <v xml:space="preserve">- </v>
      </c>
      <c r="AQ19" s="126"/>
      <c r="AR19" s="115" t="str">
        <f t="shared" ca="1" si="20"/>
        <v xml:space="preserve">- </v>
      </c>
      <c r="AU19" s="122">
        <f t="shared" ca="1" si="21"/>
        <v>45819</v>
      </c>
      <c r="AV19" s="123"/>
      <c r="AW19" s="124"/>
      <c r="AX19" s="125"/>
      <c r="AY19" s="115" t="str">
        <f t="shared" ca="1" si="22"/>
        <v xml:space="preserve">- </v>
      </c>
      <c r="AZ19" s="126"/>
      <c r="BA19" s="115" t="str">
        <f t="shared" ca="1" si="23"/>
        <v xml:space="preserve">- </v>
      </c>
      <c r="BB19" s="102"/>
      <c r="BC19" s="102"/>
      <c r="BD19" s="122">
        <f t="shared" ca="1" si="9"/>
        <v>45819</v>
      </c>
      <c r="BE19" s="123"/>
      <c r="BF19" s="124"/>
      <c r="BG19" s="125"/>
      <c r="BH19" s="115" t="str">
        <f t="shared" ca="1" si="24"/>
        <v xml:space="preserve">- </v>
      </c>
      <c r="BI19" s="126"/>
      <c r="BJ19" s="115" t="str">
        <f t="shared" ca="1" si="25"/>
        <v xml:space="preserve">- </v>
      </c>
      <c r="BM19" s="122">
        <f t="shared" ca="1" si="26"/>
        <v>45819</v>
      </c>
      <c r="BN19" s="123"/>
      <c r="BO19" s="124"/>
      <c r="BP19" s="125"/>
      <c r="BQ19" s="115" t="str">
        <f t="shared" ca="1" si="27"/>
        <v xml:space="preserve">- </v>
      </c>
      <c r="BR19" s="126"/>
      <c r="BS19" s="115" t="str">
        <f t="shared" ca="1" si="28"/>
        <v xml:space="preserve">- </v>
      </c>
      <c r="BT19" s="102"/>
      <c r="BU19" s="102"/>
      <c r="BV19" s="122">
        <f t="shared" ca="1" si="10"/>
        <v>45819</v>
      </c>
      <c r="BW19" s="123"/>
      <c r="BX19" s="124"/>
      <c r="BY19" s="125"/>
      <c r="BZ19" s="115" t="str">
        <f t="shared" ca="1" si="29"/>
        <v xml:space="preserve">- </v>
      </c>
      <c r="CA19" s="126"/>
      <c r="CB19" s="115" t="str">
        <f t="shared" ca="1" si="30"/>
        <v xml:space="preserve">- </v>
      </c>
      <c r="CE19" s="122">
        <f t="shared" ca="1" si="31"/>
        <v>45819</v>
      </c>
      <c r="CF19" s="123"/>
      <c r="CG19" s="124"/>
      <c r="CH19" s="125"/>
      <c r="CI19" s="115" t="str">
        <f t="shared" ca="1" si="32"/>
        <v xml:space="preserve">- </v>
      </c>
      <c r="CJ19" s="126"/>
      <c r="CK19" s="115" t="str">
        <f t="shared" ca="1" si="33"/>
        <v xml:space="preserve">- </v>
      </c>
      <c r="CL19" s="102"/>
      <c r="CM19" s="102"/>
      <c r="CN19" s="122">
        <f t="shared" ca="1" si="11"/>
        <v>45819</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45820</v>
      </c>
      <c r="C20" s="59" t="str">
        <f t="shared" ca="1" si="12"/>
        <v>-</v>
      </c>
      <c r="D20" s="60" t="str">
        <f t="shared" ca="1" si="0"/>
        <v>-</v>
      </c>
      <c r="E20" s="61" t="str">
        <f t="shared" ca="1" si="0"/>
        <v>-</v>
      </c>
      <c r="F20" s="62" t="str">
        <f t="shared" ca="1" si="37"/>
        <v>-</v>
      </c>
      <c r="G20" s="62" t="str">
        <f t="shared" ca="1" si="1"/>
        <v>-</v>
      </c>
      <c r="H20" s="63" t="str">
        <f t="shared" ca="1" si="38"/>
        <v>-</v>
      </c>
      <c r="K20" s="77">
        <f t="shared" ca="1" si="2"/>
        <v>45820</v>
      </c>
      <c r="L20" s="84"/>
      <c r="M20" s="85"/>
      <c r="N20" s="85"/>
      <c r="O20" s="86" t="str">
        <f t="shared" ca="1" si="13"/>
        <v>-</v>
      </c>
      <c r="P20" s="84"/>
      <c r="Q20" s="87" t="str">
        <f t="shared" ca="1" si="3"/>
        <v>-</v>
      </c>
      <c r="T20" s="77">
        <f t="shared" ca="1" si="4"/>
        <v>45820</v>
      </c>
      <c r="U20" s="86" t="str">
        <f t="shared" ca="1" si="14"/>
        <v>-</v>
      </c>
      <c r="V20" s="140" t="str">
        <f t="shared" ca="1" si="5"/>
        <v>-</v>
      </c>
      <c r="W20" s="140" t="str">
        <f t="shared" ca="1" si="5"/>
        <v>-</v>
      </c>
      <c r="X20" s="86" t="str">
        <f t="shared" ca="1" si="15"/>
        <v>-</v>
      </c>
      <c r="Y20" s="86" t="str">
        <f t="shared" ca="1" si="6"/>
        <v>-</v>
      </c>
      <c r="Z20" s="87" t="str">
        <f t="shared" ca="1" si="7"/>
        <v>-</v>
      </c>
      <c r="AC20" s="116">
        <f t="shared" ca="1" si="16"/>
        <v>45820</v>
      </c>
      <c r="AD20" s="117"/>
      <c r="AE20" s="118"/>
      <c r="AF20" s="119"/>
      <c r="AG20" s="120" t="str">
        <f t="shared" ca="1" si="17"/>
        <v xml:space="preserve">- </v>
      </c>
      <c r="AH20" s="121"/>
      <c r="AI20" s="120" t="str">
        <f t="shared" ca="1" si="18"/>
        <v xml:space="preserve">- </v>
      </c>
      <c r="AJ20" s="102"/>
      <c r="AK20" s="102"/>
      <c r="AL20" s="116">
        <f t="shared" ca="1" si="8"/>
        <v>45820</v>
      </c>
      <c r="AM20" s="117"/>
      <c r="AN20" s="118"/>
      <c r="AO20" s="119"/>
      <c r="AP20" s="120" t="str">
        <f t="shared" ca="1" si="19"/>
        <v xml:space="preserve">- </v>
      </c>
      <c r="AQ20" s="121"/>
      <c r="AR20" s="120" t="str">
        <f t="shared" ca="1" si="20"/>
        <v xml:space="preserve">- </v>
      </c>
      <c r="AU20" s="116">
        <f t="shared" ca="1" si="21"/>
        <v>45820</v>
      </c>
      <c r="AV20" s="117"/>
      <c r="AW20" s="118"/>
      <c r="AX20" s="119"/>
      <c r="AY20" s="120" t="str">
        <f t="shared" ca="1" si="22"/>
        <v xml:space="preserve">- </v>
      </c>
      <c r="AZ20" s="121"/>
      <c r="BA20" s="120" t="str">
        <f t="shared" ca="1" si="23"/>
        <v xml:space="preserve">- </v>
      </c>
      <c r="BB20" s="102"/>
      <c r="BC20" s="102"/>
      <c r="BD20" s="116">
        <f t="shared" ca="1" si="9"/>
        <v>45820</v>
      </c>
      <c r="BE20" s="117"/>
      <c r="BF20" s="118"/>
      <c r="BG20" s="119"/>
      <c r="BH20" s="120" t="str">
        <f t="shared" ca="1" si="24"/>
        <v xml:space="preserve">- </v>
      </c>
      <c r="BI20" s="121"/>
      <c r="BJ20" s="120" t="str">
        <f t="shared" ca="1" si="25"/>
        <v xml:space="preserve">- </v>
      </c>
      <c r="BM20" s="116">
        <f t="shared" ca="1" si="26"/>
        <v>45820</v>
      </c>
      <c r="BN20" s="117"/>
      <c r="BO20" s="118"/>
      <c r="BP20" s="119"/>
      <c r="BQ20" s="120" t="str">
        <f t="shared" ca="1" si="27"/>
        <v xml:space="preserve">- </v>
      </c>
      <c r="BR20" s="121"/>
      <c r="BS20" s="120" t="str">
        <f t="shared" ca="1" si="28"/>
        <v xml:space="preserve">- </v>
      </c>
      <c r="BT20" s="102"/>
      <c r="BU20" s="102"/>
      <c r="BV20" s="116">
        <f t="shared" ca="1" si="10"/>
        <v>45820</v>
      </c>
      <c r="BW20" s="117"/>
      <c r="BX20" s="118"/>
      <c r="BY20" s="119"/>
      <c r="BZ20" s="120" t="str">
        <f t="shared" ca="1" si="29"/>
        <v xml:space="preserve">- </v>
      </c>
      <c r="CA20" s="121"/>
      <c r="CB20" s="120" t="str">
        <f t="shared" ca="1" si="30"/>
        <v xml:space="preserve">- </v>
      </c>
      <c r="CE20" s="116">
        <f t="shared" ca="1" si="31"/>
        <v>45820</v>
      </c>
      <c r="CF20" s="117"/>
      <c r="CG20" s="118"/>
      <c r="CH20" s="119"/>
      <c r="CI20" s="120" t="str">
        <f t="shared" ca="1" si="32"/>
        <v xml:space="preserve">- </v>
      </c>
      <c r="CJ20" s="121"/>
      <c r="CK20" s="120" t="str">
        <f t="shared" ca="1" si="33"/>
        <v xml:space="preserve">- </v>
      </c>
      <c r="CL20" s="102"/>
      <c r="CM20" s="102"/>
      <c r="CN20" s="116">
        <f t="shared" ca="1" si="11"/>
        <v>45820</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45821</v>
      </c>
      <c r="C21" s="59" t="str">
        <f t="shared" ca="1" si="12"/>
        <v>-</v>
      </c>
      <c r="D21" s="60" t="str">
        <f t="shared" ca="1" si="0"/>
        <v>-</v>
      </c>
      <c r="E21" s="61" t="str">
        <f t="shared" ca="1" si="0"/>
        <v>-</v>
      </c>
      <c r="F21" s="62" t="str">
        <f t="shared" ca="1" si="37"/>
        <v>-</v>
      </c>
      <c r="G21" s="62" t="str">
        <f t="shared" ca="1" si="1"/>
        <v>-</v>
      </c>
      <c r="H21" s="63" t="str">
        <f t="shared" ca="1" si="38"/>
        <v>-</v>
      </c>
      <c r="K21" s="78">
        <f t="shared" ca="1" si="2"/>
        <v>45821</v>
      </c>
      <c r="L21" s="88"/>
      <c r="M21" s="89"/>
      <c r="N21" s="89"/>
      <c r="O21" s="90" t="str">
        <f t="shared" ca="1" si="13"/>
        <v>-</v>
      </c>
      <c r="P21" s="88"/>
      <c r="Q21" s="91" t="str">
        <f t="shared" ca="1" si="3"/>
        <v>-</v>
      </c>
      <c r="T21" s="78">
        <f t="shared" ca="1" si="4"/>
        <v>45821</v>
      </c>
      <c r="U21" s="90" t="str">
        <f t="shared" ca="1" si="14"/>
        <v>-</v>
      </c>
      <c r="V21" s="141" t="str">
        <f t="shared" ca="1" si="5"/>
        <v>-</v>
      </c>
      <c r="W21" s="141" t="str">
        <f t="shared" ca="1" si="5"/>
        <v>-</v>
      </c>
      <c r="X21" s="90" t="str">
        <f t="shared" ca="1" si="15"/>
        <v>-</v>
      </c>
      <c r="Y21" s="90" t="str">
        <f t="shared" ca="1" si="6"/>
        <v>-</v>
      </c>
      <c r="Z21" s="91" t="str">
        <f t="shared" ca="1" si="7"/>
        <v>-</v>
      </c>
      <c r="AC21" s="122">
        <f t="shared" ca="1" si="16"/>
        <v>45821</v>
      </c>
      <c r="AD21" s="123"/>
      <c r="AE21" s="124"/>
      <c r="AF21" s="125"/>
      <c r="AG21" s="115" t="str">
        <f t="shared" ca="1" si="17"/>
        <v xml:space="preserve">- </v>
      </c>
      <c r="AH21" s="126"/>
      <c r="AI21" s="115" t="str">
        <f t="shared" ca="1" si="18"/>
        <v xml:space="preserve">- </v>
      </c>
      <c r="AJ21" s="102"/>
      <c r="AK21" s="102"/>
      <c r="AL21" s="122">
        <f t="shared" ca="1" si="8"/>
        <v>45821</v>
      </c>
      <c r="AM21" s="123"/>
      <c r="AN21" s="124"/>
      <c r="AO21" s="125"/>
      <c r="AP21" s="115" t="str">
        <f t="shared" ca="1" si="19"/>
        <v xml:space="preserve">- </v>
      </c>
      <c r="AQ21" s="126"/>
      <c r="AR21" s="115" t="str">
        <f t="shared" ca="1" si="20"/>
        <v xml:space="preserve">- </v>
      </c>
      <c r="AU21" s="122">
        <f t="shared" ca="1" si="21"/>
        <v>45821</v>
      </c>
      <c r="AV21" s="123"/>
      <c r="AW21" s="124"/>
      <c r="AX21" s="125"/>
      <c r="AY21" s="115" t="str">
        <f t="shared" ca="1" si="22"/>
        <v xml:space="preserve">- </v>
      </c>
      <c r="AZ21" s="126"/>
      <c r="BA21" s="115" t="str">
        <f t="shared" ca="1" si="23"/>
        <v xml:space="preserve">- </v>
      </c>
      <c r="BB21" s="102"/>
      <c r="BC21" s="102"/>
      <c r="BD21" s="122">
        <f t="shared" ca="1" si="9"/>
        <v>45821</v>
      </c>
      <c r="BE21" s="123"/>
      <c r="BF21" s="124"/>
      <c r="BG21" s="125"/>
      <c r="BH21" s="115" t="str">
        <f t="shared" ca="1" si="24"/>
        <v xml:space="preserve">- </v>
      </c>
      <c r="BI21" s="126"/>
      <c r="BJ21" s="115" t="str">
        <f t="shared" ca="1" si="25"/>
        <v xml:space="preserve">- </v>
      </c>
      <c r="BM21" s="122">
        <f t="shared" ca="1" si="26"/>
        <v>45821</v>
      </c>
      <c r="BN21" s="123"/>
      <c r="BO21" s="124"/>
      <c r="BP21" s="125"/>
      <c r="BQ21" s="115" t="str">
        <f t="shared" ca="1" si="27"/>
        <v xml:space="preserve">- </v>
      </c>
      <c r="BR21" s="126"/>
      <c r="BS21" s="115" t="str">
        <f t="shared" ca="1" si="28"/>
        <v xml:space="preserve">- </v>
      </c>
      <c r="BT21" s="102"/>
      <c r="BU21" s="102"/>
      <c r="BV21" s="122">
        <f t="shared" ca="1" si="10"/>
        <v>45821</v>
      </c>
      <c r="BW21" s="123"/>
      <c r="BX21" s="124"/>
      <c r="BY21" s="125"/>
      <c r="BZ21" s="115" t="str">
        <f t="shared" ca="1" si="29"/>
        <v xml:space="preserve">- </v>
      </c>
      <c r="CA21" s="126"/>
      <c r="CB21" s="115" t="str">
        <f t="shared" ca="1" si="30"/>
        <v xml:space="preserve">- </v>
      </c>
      <c r="CE21" s="122">
        <f t="shared" ca="1" si="31"/>
        <v>45821</v>
      </c>
      <c r="CF21" s="123"/>
      <c r="CG21" s="124"/>
      <c r="CH21" s="125"/>
      <c r="CI21" s="115" t="str">
        <f t="shared" ca="1" si="32"/>
        <v xml:space="preserve">- </v>
      </c>
      <c r="CJ21" s="126"/>
      <c r="CK21" s="115" t="str">
        <f t="shared" ca="1" si="33"/>
        <v xml:space="preserve">- </v>
      </c>
      <c r="CL21" s="102"/>
      <c r="CM21" s="102"/>
      <c r="CN21" s="122">
        <f t="shared" ca="1" si="11"/>
        <v>45821</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45822</v>
      </c>
      <c r="C22" s="59" t="str">
        <f t="shared" ca="1" si="12"/>
        <v>-</v>
      </c>
      <c r="D22" s="60" t="str">
        <f t="shared" ca="1" si="0"/>
        <v>-</v>
      </c>
      <c r="E22" s="61" t="str">
        <f t="shared" ca="1" si="0"/>
        <v>-</v>
      </c>
      <c r="F22" s="62" t="str">
        <f t="shared" ca="1" si="37"/>
        <v>-</v>
      </c>
      <c r="G22" s="62" t="str">
        <f t="shared" ca="1" si="1"/>
        <v>-</v>
      </c>
      <c r="H22" s="63" t="str">
        <f t="shared" ca="1" si="38"/>
        <v>-</v>
      </c>
      <c r="K22" s="77">
        <f t="shared" ca="1" si="2"/>
        <v>45822</v>
      </c>
      <c r="L22" s="84"/>
      <c r="M22" s="85"/>
      <c r="N22" s="85"/>
      <c r="O22" s="86" t="str">
        <f t="shared" ca="1" si="13"/>
        <v>-</v>
      </c>
      <c r="P22" s="84"/>
      <c r="Q22" s="87" t="str">
        <f t="shared" ca="1" si="3"/>
        <v>-</v>
      </c>
      <c r="T22" s="77">
        <f t="shared" ca="1" si="4"/>
        <v>45822</v>
      </c>
      <c r="U22" s="86" t="str">
        <f t="shared" ca="1" si="14"/>
        <v>-</v>
      </c>
      <c r="V22" s="140" t="str">
        <f t="shared" ca="1" si="5"/>
        <v>-</v>
      </c>
      <c r="W22" s="140" t="str">
        <f t="shared" ca="1" si="5"/>
        <v>-</v>
      </c>
      <c r="X22" s="86" t="str">
        <f t="shared" ca="1" si="15"/>
        <v>-</v>
      </c>
      <c r="Y22" s="86" t="str">
        <f t="shared" ca="1" si="6"/>
        <v>-</v>
      </c>
      <c r="Z22" s="87" t="str">
        <f t="shared" ca="1" si="7"/>
        <v>-</v>
      </c>
      <c r="AC22" s="116">
        <f t="shared" ca="1" si="16"/>
        <v>45822</v>
      </c>
      <c r="AD22" s="117"/>
      <c r="AE22" s="118"/>
      <c r="AF22" s="119"/>
      <c r="AG22" s="120" t="str">
        <f t="shared" ca="1" si="17"/>
        <v xml:space="preserve">- </v>
      </c>
      <c r="AH22" s="121"/>
      <c r="AI22" s="120" t="str">
        <f t="shared" ca="1" si="18"/>
        <v xml:space="preserve">- </v>
      </c>
      <c r="AJ22" s="102"/>
      <c r="AK22" s="102"/>
      <c r="AL22" s="116">
        <f t="shared" ca="1" si="8"/>
        <v>45822</v>
      </c>
      <c r="AM22" s="117"/>
      <c r="AN22" s="118"/>
      <c r="AO22" s="119"/>
      <c r="AP22" s="120" t="str">
        <f t="shared" ca="1" si="19"/>
        <v xml:space="preserve">- </v>
      </c>
      <c r="AQ22" s="121"/>
      <c r="AR22" s="120" t="str">
        <f t="shared" ca="1" si="20"/>
        <v xml:space="preserve">- </v>
      </c>
      <c r="AU22" s="116">
        <f t="shared" ca="1" si="21"/>
        <v>45822</v>
      </c>
      <c r="AV22" s="117"/>
      <c r="AW22" s="118"/>
      <c r="AX22" s="119"/>
      <c r="AY22" s="120" t="str">
        <f t="shared" ca="1" si="22"/>
        <v xml:space="preserve">- </v>
      </c>
      <c r="AZ22" s="121"/>
      <c r="BA22" s="120" t="str">
        <f t="shared" ca="1" si="23"/>
        <v xml:space="preserve">- </v>
      </c>
      <c r="BB22" s="102"/>
      <c r="BC22" s="102"/>
      <c r="BD22" s="116">
        <f t="shared" ca="1" si="9"/>
        <v>45822</v>
      </c>
      <c r="BE22" s="117"/>
      <c r="BF22" s="118"/>
      <c r="BG22" s="119"/>
      <c r="BH22" s="120" t="str">
        <f t="shared" ca="1" si="24"/>
        <v xml:space="preserve">- </v>
      </c>
      <c r="BI22" s="121"/>
      <c r="BJ22" s="120" t="str">
        <f t="shared" ca="1" si="25"/>
        <v xml:space="preserve">- </v>
      </c>
      <c r="BM22" s="116">
        <f t="shared" ca="1" si="26"/>
        <v>45822</v>
      </c>
      <c r="BN22" s="117"/>
      <c r="BO22" s="118"/>
      <c r="BP22" s="119"/>
      <c r="BQ22" s="120" t="str">
        <f t="shared" ca="1" si="27"/>
        <v xml:space="preserve">- </v>
      </c>
      <c r="BR22" s="121"/>
      <c r="BS22" s="120" t="str">
        <f t="shared" ca="1" si="28"/>
        <v xml:space="preserve">- </v>
      </c>
      <c r="BT22" s="102"/>
      <c r="BU22" s="102"/>
      <c r="BV22" s="116">
        <f t="shared" ca="1" si="10"/>
        <v>45822</v>
      </c>
      <c r="BW22" s="117"/>
      <c r="BX22" s="118"/>
      <c r="BY22" s="119"/>
      <c r="BZ22" s="120" t="str">
        <f t="shared" ca="1" si="29"/>
        <v xml:space="preserve">- </v>
      </c>
      <c r="CA22" s="121"/>
      <c r="CB22" s="120" t="str">
        <f t="shared" ca="1" si="30"/>
        <v xml:space="preserve">- </v>
      </c>
      <c r="CE22" s="116">
        <f t="shared" ca="1" si="31"/>
        <v>45822</v>
      </c>
      <c r="CF22" s="117"/>
      <c r="CG22" s="118"/>
      <c r="CH22" s="119"/>
      <c r="CI22" s="120" t="str">
        <f t="shared" ca="1" si="32"/>
        <v xml:space="preserve">- </v>
      </c>
      <c r="CJ22" s="121"/>
      <c r="CK22" s="120" t="str">
        <f t="shared" ca="1" si="33"/>
        <v xml:space="preserve">- </v>
      </c>
      <c r="CL22" s="102"/>
      <c r="CM22" s="102"/>
      <c r="CN22" s="116">
        <f t="shared" ca="1" si="11"/>
        <v>45822</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45823</v>
      </c>
      <c r="C23" s="59" t="str">
        <f t="shared" ca="1" si="12"/>
        <v>-</v>
      </c>
      <c r="D23" s="60" t="str">
        <f t="shared" ca="1" si="0"/>
        <v>-</v>
      </c>
      <c r="E23" s="61" t="str">
        <f t="shared" ca="1" si="0"/>
        <v>-</v>
      </c>
      <c r="F23" s="62" t="str">
        <f t="shared" ca="1" si="37"/>
        <v>-</v>
      </c>
      <c r="G23" s="62" t="str">
        <f t="shared" ca="1" si="1"/>
        <v>-</v>
      </c>
      <c r="H23" s="63" t="str">
        <f t="shared" ca="1" si="38"/>
        <v>-</v>
      </c>
      <c r="K23" s="78">
        <f t="shared" ca="1" si="2"/>
        <v>45823</v>
      </c>
      <c r="L23" s="88"/>
      <c r="M23" s="89"/>
      <c r="N23" s="89"/>
      <c r="O23" s="90" t="str">
        <f t="shared" ca="1" si="13"/>
        <v>-</v>
      </c>
      <c r="P23" s="88"/>
      <c r="Q23" s="91" t="str">
        <f t="shared" ca="1" si="3"/>
        <v>-</v>
      </c>
      <c r="T23" s="78">
        <f t="shared" ca="1" si="4"/>
        <v>45823</v>
      </c>
      <c r="U23" s="90" t="str">
        <f t="shared" ca="1" si="14"/>
        <v>-</v>
      </c>
      <c r="V23" s="141" t="str">
        <f t="shared" ca="1" si="5"/>
        <v>-</v>
      </c>
      <c r="W23" s="141" t="str">
        <f t="shared" ca="1" si="5"/>
        <v>-</v>
      </c>
      <c r="X23" s="90" t="str">
        <f t="shared" ca="1" si="15"/>
        <v>-</v>
      </c>
      <c r="Y23" s="90" t="str">
        <f t="shared" ca="1" si="6"/>
        <v>-</v>
      </c>
      <c r="Z23" s="91" t="str">
        <f t="shared" ca="1" si="7"/>
        <v>-</v>
      </c>
      <c r="AC23" s="122">
        <f t="shared" ca="1" si="16"/>
        <v>45823</v>
      </c>
      <c r="AD23" s="123"/>
      <c r="AE23" s="124"/>
      <c r="AF23" s="125"/>
      <c r="AG23" s="115" t="str">
        <f t="shared" ca="1" si="17"/>
        <v xml:space="preserve">- </v>
      </c>
      <c r="AH23" s="126"/>
      <c r="AI23" s="115" t="str">
        <f t="shared" ca="1" si="18"/>
        <v xml:space="preserve">- </v>
      </c>
      <c r="AJ23" s="102"/>
      <c r="AK23" s="102"/>
      <c r="AL23" s="122">
        <f t="shared" ca="1" si="8"/>
        <v>45823</v>
      </c>
      <c r="AM23" s="123"/>
      <c r="AN23" s="124"/>
      <c r="AO23" s="125"/>
      <c r="AP23" s="115" t="str">
        <f t="shared" ca="1" si="19"/>
        <v xml:space="preserve">- </v>
      </c>
      <c r="AQ23" s="126"/>
      <c r="AR23" s="115" t="str">
        <f t="shared" ca="1" si="20"/>
        <v xml:space="preserve">- </v>
      </c>
      <c r="AU23" s="122">
        <f t="shared" ca="1" si="21"/>
        <v>45823</v>
      </c>
      <c r="AV23" s="123"/>
      <c r="AW23" s="124"/>
      <c r="AX23" s="125"/>
      <c r="AY23" s="115" t="str">
        <f t="shared" ca="1" si="22"/>
        <v xml:space="preserve">- </v>
      </c>
      <c r="AZ23" s="126"/>
      <c r="BA23" s="115" t="str">
        <f t="shared" ca="1" si="23"/>
        <v xml:space="preserve">- </v>
      </c>
      <c r="BB23" s="102"/>
      <c r="BC23" s="102"/>
      <c r="BD23" s="122">
        <f t="shared" ca="1" si="9"/>
        <v>45823</v>
      </c>
      <c r="BE23" s="123"/>
      <c r="BF23" s="124"/>
      <c r="BG23" s="125"/>
      <c r="BH23" s="115" t="str">
        <f t="shared" ca="1" si="24"/>
        <v xml:space="preserve">- </v>
      </c>
      <c r="BI23" s="126"/>
      <c r="BJ23" s="115" t="str">
        <f t="shared" ca="1" si="25"/>
        <v xml:space="preserve">- </v>
      </c>
      <c r="BM23" s="122">
        <f t="shared" ca="1" si="26"/>
        <v>45823</v>
      </c>
      <c r="BN23" s="123"/>
      <c r="BO23" s="124"/>
      <c r="BP23" s="125"/>
      <c r="BQ23" s="115" t="str">
        <f t="shared" ca="1" si="27"/>
        <v xml:space="preserve">- </v>
      </c>
      <c r="BR23" s="126"/>
      <c r="BS23" s="115" t="str">
        <f t="shared" ca="1" si="28"/>
        <v xml:space="preserve">- </v>
      </c>
      <c r="BT23" s="102"/>
      <c r="BU23" s="102"/>
      <c r="BV23" s="122">
        <f t="shared" ca="1" si="10"/>
        <v>45823</v>
      </c>
      <c r="BW23" s="123"/>
      <c r="BX23" s="124"/>
      <c r="BY23" s="125"/>
      <c r="BZ23" s="115" t="str">
        <f t="shared" ca="1" si="29"/>
        <v xml:space="preserve">- </v>
      </c>
      <c r="CA23" s="126"/>
      <c r="CB23" s="115" t="str">
        <f t="shared" ca="1" si="30"/>
        <v xml:space="preserve">- </v>
      </c>
      <c r="CE23" s="122">
        <f t="shared" ca="1" si="31"/>
        <v>45823</v>
      </c>
      <c r="CF23" s="123"/>
      <c r="CG23" s="124"/>
      <c r="CH23" s="125"/>
      <c r="CI23" s="115" t="str">
        <f t="shared" ca="1" si="32"/>
        <v xml:space="preserve">- </v>
      </c>
      <c r="CJ23" s="126"/>
      <c r="CK23" s="115" t="str">
        <f t="shared" ca="1" si="33"/>
        <v xml:space="preserve">- </v>
      </c>
      <c r="CL23" s="102"/>
      <c r="CM23" s="102"/>
      <c r="CN23" s="122">
        <f t="shared" ca="1" si="11"/>
        <v>45823</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45824</v>
      </c>
      <c r="C24" s="59" t="str">
        <f t="shared" ca="1" si="12"/>
        <v>-</v>
      </c>
      <c r="D24" s="60" t="str">
        <f t="shared" ca="1" si="0"/>
        <v>-</v>
      </c>
      <c r="E24" s="61" t="str">
        <f t="shared" ca="1" si="0"/>
        <v>-</v>
      </c>
      <c r="F24" s="62" t="str">
        <f t="shared" ca="1" si="37"/>
        <v>-</v>
      </c>
      <c r="G24" s="62" t="str">
        <f t="shared" ca="1" si="1"/>
        <v>-</v>
      </c>
      <c r="H24" s="63" t="str">
        <f t="shared" ca="1" si="38"/>
        <v>-</v>
      </c>
      <c r="K24" s="77">
        <f t="shared" ca="1" si="2"/>
        <v>45824</v>
      </c>
      <c r="L24" s="84"/>
      <c r="M24" s="85"/>
      <c r="N24" s="85"/>
      <c r="O24" s="86" t="str">
        <f t="shared" ca="1" si="13"/>
        <v>-</v>
      </c>
      <c r="P24" s="84"/>
      <c r="Q24" s="87" t="str">
        <f t="shared" ca="1" si="3"/>
        <v>-</v>
      </c>
      <c r="T24" s="77">
        <f t="shared" ca="1" si="4"/>
        <v>45824</v>
      </c>
      <c r="U24" s="86" t="str">
        <f t="shared" ca="1" si="14"/>
        <v>-</v>
      </c>
      <c r="V24" s="140" t="str">
        <f t="shared" ca="1" si="5"/>
        <v>-</v>
      </c>
      <c r="W24" s="140" t="str">
        <f t="shared" ca="1" si="5"/>
        <v>-</v>
      </c>
      <c r="X24" s="86" t="str">
        <f t="shared" ca="1" si="15"/>
        <v>-</v>
      </c>
      <c r="Y24" s="86" t="str">
        <f t="shared" ca="1" si="6"/>
        <v>-</v>
      </c>
      <c r="Z24" s="87" t="str">
        <f t="shared" ca="1" si="7"/>
        <v>-</v>
      </c>
      <c r="AC24" s="116">
        <f t="shared" ca="1" si="16"/>
        <v>45824</v>
      </c>
      <c r="AD24" s="117"/>
      <c r="AE24" s="118"/>
      <c r="AF24" s="119"/>
      <c r="AG24" s="120" t="str">
        <f t="shared" ca="1" si="17"/>
        <v xml:space="preserve">- </v>
      </c>
      <c r="AH24" s="121"/>
      <c r="AI24" s="120" t="str">
        <f t="shared" ca="1" si="18"/>
        <v xml:space="preserve">- </v>
      </c>
      <c r="AJ24" s="102"/>
      <c r="AK24" s="102"/>
      <c r="AL24" s="116">
        <f t="shared" ca="1" si="8"/>
        <v>45824</v>
      </c>
      <c r="AM24" s="117"/>
      <c r="AN24" s="118"/>
      <c r="AO24" s="119"/>
      <c r="AP24" s="120" t="str">
        <f t="shared" ca="1" si="19"/>
        <v xml:space="preserve">- </v>
      </c>
      <c r="AQ24" s="121"/>
      <c r="AR24" s="120" t="str">
        <f t="shared" ca="1" si="20"/>
        <v xml:space="preserve">- </v>
      </c>
      <c r="AU24" s="116">
        <f t="shared" ca="1" si="21"/>
        <v>45824</v>
      </c>
      <c r="AV24" s="117"/>
      <c r="AW24" s="118"/>
      <c r="AX24" s="119"/>
      <c r="AY24" s="120" t="str">
        <f t="shared" ca="1" si="22"/>
        <v xml:space="preserve">- </v>
      </c>
      <c r="AZ24" s="121"/>
      <c r="BA24" s="120" t="str">
        <f t="shared" ca="1" si="23"/>
        <v xml:space="preserve">- </v>
      </c>
      <c r="BB24" s="102"/>
      <c r="BC24" s="102"/>
      <c r="BD24" s="116">
        <f t="shared" ca="1" si="9"/>
        <v>45824</v>
      </c>
      <c r="BE24" s="117"/>
      <c r="BF24" s="118"/>
      <c r="BG24" s="119"/>
      <c r="BH24" s="120" t="str">
        <f t="shared" ca="1" si="24"/>
        <v xml:space="preserve">- </v>
      </c>
      <c r="BI24" s="121"/>
      <c r="BJ24" s="120" t="str">
        <f t="shared" ca="1" si="25"/>
        <v xml:space="preserve">- </v>
      </c>
      <c r="BM24" s="116">
        <f t="shared" ca="1" si="26"/>
        <v>45824</v>
      </c>
      <c r="BN24" s="117"/>
      <c r="BO24" s="118"/>
      <c r="BP24" s="119"/>
      <c r="BQ24" s="120" t="str">
        <f t="shared" ca="1" si="27"/>
        <v xml:space="preserve">- </v>
      </c>
      <c r="BR24" s="121"/>
      <c r="BS24" s="120" t="str">
        <f t="shared" ca="1" si="28"/>
        <v xml:space="preserve">- </v>
      </c>
      <c r="BT24" s="102"/>
      <c r="BU24" s="102"/>
      <c r="BV24" s="116">
        <f t="shared" ca="1" si="10"/>
        <v>45824</v>
      </c>
      <c r="BW24" s="117"/>
      <c r="BX24" s="118"/>
      <c r="BY24" s="119"/>
      <c r="BZ24" s="120" t="str">
        <f t="shared" ca="1" si="29"/>
        <v xml:space="preserve">- </v>
      </c>
      <c r="CA24" s="121"/>
      <c r="CB24" s="120" t="str">
        <f t="shared" ca="1" si="30"/>
        <v xml:space="preserve">- </v>
      </c>
      <c r="CE24" s="116">
        <f t="shared" ca="1" si="31"/>
        <v>45824</v>
      </c>
      <c r="CF24" s="117"/>
      <c r="CG24" s="118"/>
      <c r="CH24" s="119"/>
      <c r="CI24" s="120" t="str">
        <f t="shared" ca="1" si="32"/>
        <v xml:space="preserve">- </v>
      </c>
      <c r="CJ24" s="121"/>
      <c r="CK24" s="120" t="str">
        <f t="shared" ca="1" si="33"/>
        <v xml:space="preserve">- </v>
      </c>
      <c r="CL24" s="102"/>
      <c r="CM24" s="102"/>
      <c r="CN24" s="116">
        <f t="shared" ca="1" si="11"/>
        <v>45824</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45825</v>
      </c>
      <c r="C25" s="59" t="str">
        <f t="shared" ca="1" si="12"/>
        <v>-</v>
      </c>
      <c r="D25" s="60" t="str">
        <f t="shared" ca="1" si="0"/>
        <v>-</v>
      </c>
      <c r="E25" s="61" t="str">
        <f t="shared" ca="1" si="0"/>
        <v>-</v>
      </c>
      <c r="F25" s="62" t="str">
        <f t="shared" ca="1" si="37"/>
        <v>-</v>
      </c>
      <c r="G25" s="62" t="str">
        <f t="shared" ca="1" si="1"/>
        <v>-</v>
      </c>
      <c r="H25" s="63" t="str">
        <f t="shared" ca="1" si="38"/>
        <v>-</v>
      </c>
      <c r="K25" s="78">
        <f t="shared" ca="1" si="2"/>
        <v>45825</v>
      </c>
      <c r="L25" s="88"/>
      <c r="M25" s="89"/>
      <c r="N25" s="89"/>
      <c r="O25" s="90" t="str">
        <f t="shared" ca="1" si="13"/>
        <v>-</v>
      </c>
      <c r="P25" s="88"/>
      <c r="Q25" s="91" t="str">
        <f t="shared" ca="1" si="3"/>
        <v>-</v>
      </c>
      <c r="T25" s="78">
        <f t="shared" ca="1" si="4"/>
        <v>45825</v>
      </c>
      <c r="U25" s="90" t="str">
        <f t="shared" ca="1" si="14"/>
        <v>-</v>
      </c>
      <c r="V25" s="141" t="str">
        <f t="shared" ca="1" si="5"/>
        <v>-</v>
      </c>
      <c r="W25" s="141" t="str">
        <f t="shared" ca="1" si="5"/>
        <v>-</v>
      </c>
      <c r="X25" s="90" t="str">
        <f t="shared" ca="1" si="15"/>
        <v>-</v>
      </c>
      <c r="Y25" s="90" t="str">
        <f t="shared" ca="1" si="6"/>
        <v>-</v>
      </c>
      <c r="Z25" s="91" t="str">
        <f t="shared" ca="1" si="7"/>
        <v>-</v>
      </c>
      <c r="AC25" s="122">
        <f t="shared" ca="1" si="16"/>
        <v>45825</v>
      </c>
      <c r="AD25" s="123"/>
      <c r="AE25" s="124"/>
      <c r="AF25" s="125"/>
      <c r="AG25" s="115" t="str">
        <f t="shared" ca="1" si="17"/>
        <v xml:space="preserve">- </v>
      </c>
      <c r="AH25" s="126"/>
      <c r="AI25" s="115" t="str">
        <f t="shared" ca="1" si="18"/>
        <v xml:space="preserve">- </v>
      </c>
      <c r="AJ25" s="102"/>
      <c r="AK25" s="102"/>
      <c r="AL25" s="122">
        <f t="shared" ca="1" si="8"/>
        <v>45825</v>
      </c>
      <c r="AM25" s="123"/>
      <c r="AN25" s="124"/>
      <c r="AO25" s="125"/>
      <c r="AP25" s="115" t="str">
        <f t="shared" ca="1" si="19"/>
        <v xml:space="preserve">- </v>
      </c>
      <c r="AQ25" s="126"/>
      <c r="AR25" s="115" t="str">
        <f t="shared" ca="1" si="20"/>
        <v xml:space="preserve">- </v>
      </c>
      <c r="AU25" s="122">
        <f t="shared" ca="1" si="21"/>
        <v>45825</v>
      </c>
      <c r="AV25" s="123"/>
      <c r="AW25" s="124"/>
      <c r="AX25" s="125"/>
      <c r="AY25" s="115" t="str">
        <f t="shared" ca="1" si="22"/>
        <v xml:space="preserve">- </v>
      </c>
      <c r="AZ25" s="126"/>
      <c r="BA25" s="115" t="str">
        <f t="shared" ca="1" si="23"/>
        <v xml:space="preserve">- </v>
      </c>
      <c r="BB25" s="102"/>
      <c r="BC25" s="102"/>
      <c r="BD25" s="122">
        <f t="shared" ca="1" si="9"/>
        <v>45825</v>
      </c>
      <c r="BE25" s="123"/>
      <c r="BF25" s="124"/>
      <c r="BG25" s="125"/>
      <c r="BH25" s="115" t="str">
        <f t="shared" ca="1" si="24"/>
        <v xml:space="preserve">- </v>
      </c>
      <c r="BI25" s="126"/>
      <c r="BJ25" s="115" t="str">
        <f t="shared" ca="1" si="25"/>
        <v xml:space="preserve">- </v>
      </c>
      <c r="BM25" s="122">
        <f t="shared" ca="1" si="26"/>
        <v>45825</v>
      </c>
      <c r="BN25" s="123"/>
      <c r="BO25" s="124"/>
      <c r="BP25" s="125"/>
      <c r="BQ25" s="115" t="str">
        <f t="shared" ca="1" si="27"/>
        <v xml:space="preserve">- </v>
      </c>
      <c r="BR25" s="126"/>
      <c r="BS25" s="115" t="str">
        <f t="shared" ca="1" si="28"/>
        <v xml:space="preserve">- </v>
      </c>
      <c r="BT25" s="102"/>
      <c r="BU25" s="102"/>
      <c r="BV25" s="122">
        <f t="shared" ca="1" si="10"/>
        <v>45825</v>
      </c>
      <c r="BW25" s="123"/>
      <c r="BX25" s="124"/>
      <c r="BY25" s="125"/>
      <c r="BZ25" s="115" t="str">
        <f t="shared" ca="1" si="29"/>
        <v xml:space="preserve">- </v>
      </c>
      <c r="CA25" s="126"/>
      <c r="CB25" s="115" t="str">
        <f t="shared" ca="1" si="30"/>
        <v xml:space="preserve">- </v>
      </c>
      <c r="CE25" s="122">
        <f t="shared" ca="1" si="31"/>
        <v>45825</v>
      </c>
      <c r="CF25" s="123"/>
      <c r="CG25" s="124"/>
      <c r="CH25" s="125"/>
      <c r="CI25" s="115" t="str">
        <f t="shared" ca="1" si="32"/>
        <v xml:space="preserve">- </v>
      </c>
      <c r="CJ25" s="126"/>
      <c r="CK25" s="115" t="str">
        <f t="shared" ca="1" si="33"/>
        <v xml:space="preserve">- </v>
      </c>
      <c r="CL25" s="102"/>
      <c r="CM25" s="102"/>
      <c r="CN25" s="122">
        <f t="shared" ca="1" si="11"/>
        <v>45825</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45826</v>
      </c>
      <c r="C26" s="59" t="str">
        <f t="shared" ca="1" si="12"/>
        <v>-</v>
      </c>
      <c r="D26" s="60" t="str">
        <f t="shared" ca="1" si="0"/>
        <v>-</v>
      </c>
      <c r="E26" s="61" t="str">
        <f t="shared" ca="1" si="0"/>
        <v>-</v>
      </c>
      <c r="F26" s="62" t="str">
        <f t="shared" ca="1" si="37"/>
        <v>-</v>
      </c>
      <c r="G26" s="62" t="str">
        <f t="shared" ca="1" si="1"/>
        <v>-</v>
      </c>
      <c r="H26" s="63" t="str">
        <f t="shared" ca="1" si="38"/>
        <v>-</v>
      </c>
      <c r="K26" s="77">
        <f t="shared" ca="1" si="2"/>
        <v>45826</v>
      </c>
      <c r="L26" s="84"/>
      <c r="M26" s="85"/>
      <c r="N26" s="85"/>
      <c r="O26" s="86" t="str">
        <f t="shared" ca="1" si="13"/>
        <v>-</v>
      </c>
      <c r="P26" s="84"/>
      <c r="Q26" s="87" t="str">
        <f t="shared" ca="1" si="3"/>
        <v>-</v>
      </c>
      <c r="T26" s="77">
        <f t="shared" ca="1" si="4"/>
        <v>45826</v>
      </c>
      <c r="U26" s="86" t="str">
        <f t="shared" ca="1" si="14"/>
        <v>-</v>
      </c>
      <c r="V26" s="140" t="str">
        <f t="shared" ca="1" si="5"/>
        <v>-</v>
      </c>
      <c r="W26" s="140" t="str">
        <f t="shared" ca="1" si="5"/>
        <v>-</v>
      </c>
      <c r="X26" s="86" t="str">
        <f t="shared" ca="1" si="15"/>
        <v>-</v>
      </c>
      <c r="Y26" s="86" t="str">
        <f t="shared" ca="1" si="6"/>
        <v>-</v>
      </c>
      <c r="Z26" s="87" t="str">
        <f t="shared" ca="1" si="7"/>
        <v>-</v>
      </c>
      <c r="AC26" s="116">
        <f t="shared" ca="1" si="16"/>
        <v>45826</v>
      </c>
      <c r="AD26" s="117"/>
      <c r="AE26" s="118"/>
      <c r="AF26" s="119"/>
      <c r="AG26" s="120" t="str">
        <f t="shared" ca="1" si="17"/>
        <v xml:space="preserve">- </v>
      </c>
      <c r="AH26" s="121"/>
      <c r="AI26" s="120" t="str">
        <f t="shared" ca="1" si="18"/>
        <v xml:space="preserve">- </v>
      </c>
      <c r="AJ26" s="102"/>
      <c r="AK26" s="102"/>
      <c r="AL26" s="116">
        <f t="shared" ca="1" si="8"/>
        <v>45826</v>
      </c>
      <c r="AM26" s="117"/>
      <c r="AN26" s="118"/>
      <c r="AO26" s="119"/>
      <c r="AP26" s="120" t="str">
        <f t="shared" ca="1" si="19"/>
        <v xml:space="preserve">- </v>
      </c>
      <c r="AQ26" s="121"/>
      <c r="AR26" s="120" t="str">
        <f t="shared" ca="1" si="20"/>
        <v xml:space="preserve">- </v>
      </c>
      <c r="AU26" s="116">
        <f t="shared" ca="1" si="21"/>
        <v>45826</v>
      </c>
      <c r="AV26" s="117"/>
      <c r="AW26" s="118"/>
      <c r="AX26" s="119"/>
      <c r="AY26" s="120" t="str">
        <f t="shared" ca="1" si="22"/>
        <v xml:space="preserve">- </v>
      </c>
      <c r="AZ26" s="121"/>
      <c r="BA26" s="120" t="str">
        <f t="shared" ca="1" si="23"/>
        <v xml:space="preserve">- </v>
      </c>
      <c r="BB26" s="102"/>
      <c r="BC26" s="102"/>
      <c r="BD26" s="116">
        <f t="shared" ca="1" si="9"/>
        <v>45826</v>
      </c>
      <c r="BE26" s="117"/>
      <c r="BF26" s="118"/>
      <c r="BG26" s="119"/>
      <c r="BH26" s="120" t="str">
        <f t="shared" ca="1" si="24"/>
        <v xml:space="preserve">- </v>
      </c>
      <c r="BI26" s="121"/>
      <c r="BJ26" s="120" t="str">
        <f t="shared" ca="1" si="25"/>
        <v xml:space="preserve">- </v>
      </c>
      <c r="BM26" s="116">
        <f t="shared" ca="1" si="26"/>
        <v>45826</v>
      </c>
      <c r="BN26" s="117"/>
      <c r="BO26" s="118"/>
      <c r="BP26" s="119"/>
      <c r="BQ26" s="120" t="str">
        <f t="shared" ca="1" si="27"/>
        <v xml:space="preserve">- </v>
      </c>
      <c r="BR26" s="121"/>
      <c r="BS26" s="120" t="str">
        <f t="shared" ca="1" si="28"/>
        <v xml:space="preserve">- </v>
      </c>
      <c r="BT26" s="102"/>
      <c r="BU26" s="102"/>
      <c r="BV26" s="116">
        <f t="shared" ca="1" si="10"/>
        <v>45826</v>
      </c>
      <c r="BW26" s="117"/>
      <c r="BX26" s="118"/>
      <c r="BY26" s="119"/>
      <c r="BZ26" s="120" t="str">
        <f t="shared" ca="1" si="29"/>
        <v xml:space="preserve">- </v>
      </c>
      <c r="CA26" s="121"/>
      <c r="CB26" s="120" t="str">
        <f t="shared" ca="1" si="30"/>
        <v xml:space="preserve">- </v>
      </c>
      <c r="CE26" s="116">
        <f t="shared" ca="1" si="31"/>
        <v>45826</v>
      </c>
      <c r="CF26" s="117"/>
      <c r="CG26" s="118"/>
      <c r="CH26" s="119"/>
      <c r="CI26" s="120" t="str">
        <f t="shared" ca="1" si="32"/>
        <v xml:space="preserve">- </v>
      </c>
      <c r="CJ26" s="121"/>
      <c r="CK26" s="120" t="str">
        <f t="shared" ca="1" si="33"/>
        <v xml:space="preserve">- </v>
      </c>
      <c r="CL26" s="102"/>
      <c r="CM26" s="102"/>
      <c r="CN26" s="116">
        <f t="shared" ca="1" si="11"/>
        <v>45826</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45827</v>
      </c>
      <c r="C27" s="59" t="str">
        <f t="shared" ca="1" si="12"/>
        <v>-</v>
      </c>
      <c r="D27" s="60" t="str">
        <f t="shared" ca="1" si="0"/>
        <v>-</v>
      </c>
      <c r="E27" s="61" t="str">
        <f t="shared" ca="1" si="0"/>
        <v>-</v>
      </c>
      <c r="F27" s="62" t="str">
        <f t="shared" ca="1" si="37"/>
        <v>-</v>
      </c>
      <c r="G27" s="62" t="str">
        <f t="shared" ca="1" si="1"/>
        <v>-</v>
      </c>
      <c r="H27" s="63" t="str">
        <f t="shared" ca="1" si="38"/>
        <v>-</v>
      </c>
      <c r="K27" s="78">
        <f t="shared" ca="1" si="2"/>
        <v>45827</v>
      </c>
      <c r="L27" s="88"/>
      <c r="M27" s="89"/>
      <c r="N27" s="89"/>
      <c r="O27" s="90" t="str">
        <f t="shared" ca="1" si="13"/>
        <v>-</v>
      </c>
      <c r="P27" s="88"/>
      <c r="Q27" s="91" t="str">
        <f t="shared" ca="1" si="3"/>
        <v>-</v>
      </c>
      <c r="T27" s="78">
        <f t="shared" ca="1" si="4"/>
        <v>45827</v>
      </c>
      <c r="U27" s="90" t="str">
        <f t="shared" ca="1" si="14"/>
        <v>-</v>
      </c>
      <c r="V27" s="141" t="str">
        <f t="shared" ca="1" si="5"/>
        <v>-</v>
      </c>
      <c r="W27" s="141" t="str">
        <f t="shared" ca="1" si="5"/>
        <v>-</v>
      </c>
      <c r="X27" s="90" t="str">
        <f t="shared" ca="1" si="15"/>
        <v>-</v>
      </c>
      <c r="Y27" s="90" t="str">
        <f t="shared" ca="1" si="6"/>
        <v>-</v>
      </c>
      <c r="Z27" s="91" t="str">
        <f t="shared" ca="1" si="7"/>
        <v>-</v>
      </c>
      <c r="AC27" s="122">
        <f t="shared" ca="1" si="16"/>
        <v>45827</v>
      </c>
      <c r="AD27" s="123"/>
      <c r="AE27" s="124"/>
      <c r="AF27" s="125"/>
      <c r="AG27" s="115" t="str">
        <f t="shared" ca="1" si="17"/>
        <v xml:space="preserve">- </v>
      </c>
      <c r="AH27" s="126"/>
      <c r="AI27" s="115" t="str">
        <f t="shared" ca="1" si="18"/>
        <v xml:space="preserve">- </v>
      </c>
      <c r="AJ27" s="102"/>
      <c r="AK27" s="102"/>
      <c r="AL27" s="122">
        <f t="shared" ca="1" si="8"/>
        <v>45827</v>
      </c>
      <c r="AM27" s="123"/>
      <c r="AN27" s="124"/>
      <c r="AO27" s="125"/>
      <c r="AP27" s="115" t="str">
        <f t="shared" ca="1" si="19"/>
        <v xml:space="preserve">- </v>
      </c>
      <c r="AQ27" s="126"/>
      <c r="AR27" s="115" t="str">
        <f t="shared" ca="1" si="20"/>
        <v xml:space="preserve">- </v>
      </c>
      <c r="AU27" s="122">
        <f t="shared" ca="1" si="21"/>
        <v>45827</v>
      </c>
      <c r="AV27" s="123"/>
      <c r="AW27" s="124"/>
      <c r="AX27" s="125"/>
      <c r="AY27" s="115" t="str">
        <f t="shared" ca="1" si="22"/>
        <v xml:space="preserve">- </v>
      </c>
      <c r="AZ27" s="126"/>
      <c r="BA27" s="115" t="str">
        <f t="shared" ca="1" si="23"/>
        <v xml:space="preserve">- </v>
      </c>
      <c r="BB27" s="102"/>
      <c r="BC27" s="102"/>
      <c r="BD27" s="122">
        <f t="shared" ca="1" si="9"/>
        <v>45827</v>
      </c>
      <c r="BE27" s="123"/>
      <c r="BF27" s="124"/>
      <c r="BG27" s="125"/>
      <c r="BH27" s="115" t="str">
        <f t="shared" ca="1" si="24"/>
        <v xml:space="preserve">- </v>
      </c>
      <c r="BI27" s="126"/>
      <c r="BJ27" s="115" t="str">
        <f t="shared" ca="1" si="25"/>
        <v xml:space="preserve">- </v>
      </c>
      <c r="BM27" s="122">
        <f t="shared" ca="1" si="26"/>
        <v>45827</v>
      </c>
      <c r="BN27" s="123"/>
      <c r="BO27" s="124"/>
      <c r="BP27" s="125"/>
      <c r="BQ27" s="115" t="str">
        <f t="shared" ca="1" si="27"/>
        <v xml:space="preserve">- </v>
      </c>
      <c r="BR27" s="126"/>
      <c r="BS27" s="115" t="str">
        <f t="shared" ca="1" si="28"/>
        <v xml:space="preserve">- </v>
      </c>
      <c r="BT27" s="102"/>
      <c r="BU27" s="102"/>
      <c r="BV27" s="122">
        <f t="shared" ca="1" si="10"/>
        <v>45827</v>
      </c>
      <c r="BW27" s="123"/>
      <c r="BX27" s="124"/>
      <c r="BY27" s="125"/>
      <c r="BZ27" s="115" t="str">
        <f t="shared" ca="1" si="29"/>
        <v xml:space="preserve">- </v>
      </c>
      <c r="CA27" s="126"/>
      <c r="CB27" s="115" t="str">
        <f t="shared" ca="1" si="30"/>
        <v xml:space="preserve">- </v>
      </c>
      <c r="CE27" s="122">
        <f t="shared" ca="1" si="31"/>
        <v>45827</v>
      </c>
      <c r="CF27" s="123"/>
      <c r="CG27" s="124"/>
      <c r="CH27" s="125"/>
      <c r="CI27" s="115" t="str">
        <f t="shared" ca="1" si="32"/>
        <v xml:space="preserve">- </v>
      </c>
      <c r="CJ27" s="126"/>
      <c r="CK27" s="115" t="str">
        <f t="shared" ca="1" si="33"/>
        <v xml:space="preserve">- </v>
      </c>
      <c r="CL27" s="102"/>
      <c r="CM27" s="102"/>
      <c r="CN27" s="122">
        <f t="shared" ca="1" si="11"/>
        <v>45827</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45828</v>
      </c>
      <c r="C28" s="59" t="str">
        <f t="shared" ca="1" si="12"/>
        <v>-</v>
      </c>
      <c r="D28" s="60" t="str">
        <f t="shared" ca="1" si="0"/>
        <v>-</v>
      </c>
      <c r="E28" s="61" t="str">
        <f t="shared" ca="1" si="0"/>
        <v>-</v>
      </c>
      <c r="F28" s="62" t="str">
        <f t="shared" ca="1" si="37"/>
        <v>-</v>
      </c>
      <c r="G28" s="62" t="str">
        <f t="shared" ca="1" si="1"/>
        <v>-</v>
      </c>
      <c r="H28" s="63" t="str">
        <f t="shared" ca="1" si="38"/>
        <v>-</v>
      </c>
      <c r="K28" s="77">
        <f t="shared" ca="1" si="2"/>
        <v>45828</v>
      </c>
      <c r="L28" s="84"/>
      <c r="M28" s="85"/>
      <c r="N28" s="85"/>
      <c r="O28" s="86" t="str">
        <f t="shared" ca="1" si="13"/>
        <v>-</v>
      </c>
      <c r="P28" s="84"/>
      <c r="Q28" s="87" t="str">
        <f t="shared" ca="1" si="3"/>
        <v>-</v>
      </c>
      <c r="T28" s="77">
        <f t="shared" ca="1" si="4"/>
        <v>45828</v>
      </c>
      <c r="U28" s="86" t="str">
        <f t="shared" ca="1" si="14"/>
        <v>-</v>
      </c>
      <c r="V28" s="140" t="str">
        <f t="shared" ca="1" si="5"/>
        <v>-</v>
      </c>
      <c r="W28" s="140" t="str">
        <f t="shared" ca="1" si="5"/>
        <v>-</v>
      </c>
      <c r="X28" s="86" t="str">
        <f t="shared" ca="1" si="15"/>
        <v>-</v>
      </c>
      <c r="Y28" s="86" t="str">
        <f t="shared" ca="1" si="6"/>
        <v>-</v>
      </c>
      <c r="Z28" s="87" t="str">
        <f t="shared" ca="1" si="7"/>
        <v>-</v>
      </c>
      <c r="AC28" s="116">
        <f t="shared" ca="1" si="16"/>
        <v>45828</v>
      </c>
      <c r="AD28" s="117"/>
      <c r="AE28" s="118"/>
      <c r="AF28" s="119"/>
      <c r="AG28" s="120" t="str">
        <f t="shared" ca="1" si="17"/>
        <v xml:space="preserve">- </v>
      </c>
      <c r="AH28" s="121"/>
      <c r="AI28" s="120" t="str">
        <f t="shared" ca="1" si="18"/>
        <v xml:space="preserve">- </v>
      </c>
      <c r="AJ28" s="102"/>
      <c r="AK28" s="102"/>
      <c r="AL28" s="116">
        <f t="shared" ca="1" si="8"/>
        <v>45828</v>
      </c>
      <c r="AM28" s="117"/>
      <c r="AN28" s="118"/>
      <c r="AO28" s="119"/>
      <c r="AP28" s="120" t="str">
        <f t="shared" ca="1" si="19"/>
        <v xml:space="preserve">- </v>
      </c>
      <c r="AQ28" s="121"/>
      <c r="AR28" s="120" t="str">
        <f t="shared" ca="1" si="20"/>
        <v xml:space="preserve">- </v>
      </c>
      <c r="AU28" s="116">
        <f t="shared" ca="1" si="21"/>
        <v>45828</v>
      </c>
      <c r="AV28" s="117"/>
      <c r="AW28" s="118"/>
      <c r="AX28" s="119"/>
      <c r="AY28" s="120" t="str">
        <f t="shared" ca="1" si="22"/>
        <v xml:space="preserve">- </v>
      </c>
      <c r="AZ28" s="121"/>
      <c r="BA28" s="120" t="str">
        <f t="shared" ca="1" si="23"/>
        <v xml:space="preserve">- </v>
      </c>
      <c r="BB28" s="102"/>
      <c r="BC28" s="102"/>
      <c r="BD28" s="116">
        <f t="shared" ca="1" si="9"/>
        <v>45828</v>
      </c>
      <c r="BE28" s="117"/>
      <c r="BF28" s="118"/>
      <c r="BG28" s="119"/>
      <c r="BH28" s="120" t="str">
        <f t="shared" ca="1" si="24"/>
        <v xml:space="preserve">- </v>
      </c>
      <c r="BI28" s="121"/>
      <c r="BJ28" s="120" t="str">
        <f t="shared" ca="1" si="25"/>
        <v xml:space="preserve">- </v>
      </c>
      <c r="BM28" s="116">
        <f t="shared" ca="1" si="26"/>
        <v>45828</v>
      </c>
      <c r="BN28" s="117"/>
      <c r="BO28" s="118"/>
      <c r="BP28" s="119"/>
      <c r="BQ28" s="120" t="str">
        <f t="shared" ca="1" si="27"/>
        <v xml:space="preserve">- </v>
      </c>
      <c r="BR28" s="121"/>
      <c r="BS28" s="120" t="str">
        <f t="shared" ca="1" si="28"/>
        <v xml:space="preserve">- </v>
      </c>
      <c r="BT28" s="102"/>
      <c r="BU28" s="102"/>
      <c r="BV28" s="116">
        <f t="shared" ca="1" si="10"/>
        <v>45828</v>
      </c>
      <c r="BW28" s="117"/>
      <c r="BX28" s="118"/>
      <c r="BY28" s="119"/>
      <c r="BZ28" s="120" t="str">
        <f t="shared" ca="1" si="29"/>
        <v xml:space="preserve">- </v>
      </c>
      <c r="CA28" s="121"/>
      <c r="CB28" s="120" t="str">
        <f t="shared" ca="1" si="30"/>
        <v xml:space="preserve">- </v>
      </c>
      <c r="CE28" s="116">
        <f t="shared" ca="1" si="31"/>
        <v>45828</v>
      </c>
      <c r="CF28" s="117"/>
      <c r="CG28" s="118"/>
      <c r="CH28" s="119"/>
      <c r="CI28" s="120" t="str">
        <f t="shared" ca="1" si="32"/>
        <v xml:space="preserve">- </v>
      </c>
      <c r="CJ28" s="121"/>
      <c r="CK28" s="120" t="str">
        <f t="shared" ca="1" si="33"/>
        <v xml:space="preserve">- </v>
      </c>
      <c r="CL28" s="102"/>
      <c r="CM28" s="102"/>
      <c r="CN28" s="116">
        <f t="shared" ca="1" si="11"/>
        <v>45828</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45829</v>
      </c>
      <c r="C29" s="59" t="str">
        <f t="shared" ca="1" si="12"/>
        <v>-</v>
      </c>
      <c r="D29" s="60" t="str">
        <f t="shared" ca="1" si="0"/>
        <v>-</v>
      </c>
      <c r="E29" s="61" t="str">
        <f t="shared" ca="1" si="0"/>
        <v>-</v>
      </c>
      <c r="F29" s="62" t="str">
        <f t="shared" ca="1" si="37"/>
        <v>-</v>
      </c>
      <c r="G29" s="62" t="str">
        <f t="shared" ca="1" si="1"/>
        <v>-</v>
      </c>
      <c r="H29" s="63" t="str">
        <f t="shared" ca="1" si="38"/>
        <v>-</v>
      </c>
      <c r="K29" s="78">
        <f t="shared" ca="1" si="2"/>
        <v>45829</v>
      </c>
      <c r="L29" s="88"/>
      <c r="M29" s="89"/>
      <c r="N29" s="89"/>
      <c r="O29" s="90" t="str">
        <f t="shared" ca="1" si="13"/>
        <v>-</v>
      </c>
      <c r="P29" s="88"/>
      <c r="Q29" s="91" t="str">
        <f t="shared" ca="1" si="3"/>
        <v>-</v>
      </c>
      <c r="T29" s="78">
        <f t="shared" ca="1" si="4"/>
        <v>45829</v>
      </c>
      <c r="U29" s="90" t="str">
        <f t="shared" ca="1" si="14"/>
        <v>-</v>
      </c>
      <c r="V29" s="141" t="str">
        <f t="shared" ca="1" si="5"/>
        <v>-</v>
      </c>
      <c r="W29" s="141" t="str">
        <f t="shared" ca="1" si="5"/>
        <v>-</v>
      </c>
      <c r="X29" s="90" t="str">
        <f t="shared" ca="1" si="15"/>
        <v>-</v>
      </c>
      <c r="Y29" s="90" t="str">
        <f t="shared" ca="1" si="6"/>
        <v>-</v>
      </c>
      <c r="Z29" s="91" t="str">
        <f t="shared" ca="1" si="7"/>
        <v>-</v>
      </c>
      <c r="AC29" s="122">
        <f t="shared" ca="1" si="16"/>
        <v>45829</v>
      </c>
      <c r="AD29" s="123"/>
      <c r="AE29" s="124"/>
      <c r="AF29" s="125"/>
      <c r="AG29" s="115" t="str">
        <f t="shared" ca="1" si="17"/>
        <v xml:space="preserve">- </v>
      </c>
      <c r="AH29" s="126"/>
      <c r="AI29" s="115" t="str">
        <f t="shared" ca="1" si="18"/>
        <v xml:space="preserve">- </v>
      </c>
      <c r="AJ29" s="102"/>
      <c r="AK29" s="102"/>
      <c r="AL29" s="122">
        <f t="shared" ca="1" si="8"/>
        <v>45829</v>
      </c>
      <c r="AM29" s="123"/>
      <c r="AN29" s="124"/>
      <c r="AO29" s="125"/>
      <c r="AP29" s="115" t="str">
        <f t="shared" ca="1" si="19"/>
        <v xml:space="preserve">- </v>
      </c>
      <c r="AQ29" s="126"/>
      <c r="AR29" s="115" t="str">
        <f t="shared" ca="1" si="20"/>
        <v xml:space="preserve">- </v>
      </c>
      <c r="AU29" s="122">
        <f t="shared" ca="1" si="21"/>
        <v>45829</v>
      </c>
      <c r="AV29" s="123"/>
      <c r="AW29" s="124"/>
      <c r="AX29" s="125"/>
      <c r="AY29" s="115" t="str">
        <f t="shared" ca="1" si="22"/>
        <v xml:space="preserve">- </v>
      </c>
      <c r="AZ29" s="126"/>
      <c r="BA29" s="115" t="str">
        <f t="shared" ca="1" si="23"/>
        <v xml:space="preserve">- </v>
      </c>
      <c r="BB29" s="102"/>
      <c r="BC29" s="102"/>
      <c r="BD29" s="122">
        <f t="shared" ca="1" si="9"/>
        <v>45829</v>
      </c>
      <c r="BE29" s="123"/>
      <c r="BF29" s="124"/>
      <c r="BG29" s="125"/>
      <c r="BH29" s="115" t="str">
        <f t="shared" ca="1" si="24"/>
        <v xml:space="preserve">- </v>
      </c>
      <c r="BI29" s="126"/>
      <c r="BJ29" s="115" t="str">
        <f t="shared" ca="1" si="25"/>
        <v xml:space="preserve">- </v>
      </c>
      <c r="BM29" s="122">
        <f t="shared" ca="1" si="26"/>
        <v>45829</v>
      </c>
      <c r="BN29" s="123"/>
      <c r="BO29" s="124"/>
      <c r="BP29" s="125"/>
      <c r="BQ29" s="115" t="str">
        <f t="shared" ca="1" si="27"/>
        <v xml:space="preserve">- </v>
      </c>
      <c r="BR29" s="126"/>
      <c r="BS29" s="115" t="str">
        <f t="shared" ca="1" si="28"/>
        <v xml:space="preserve">- </v>
      </c>
      <c r="BT29" s="102"/>
      <c r="BU29" s="102"/>
      <c r="BV29" s="122">
        <f t="shared" ca="1" si="10"/>
        <v>45829</v>
      </c>
      <c r="BW29" s="123"/>
      <c r="BX29" s="124"/>
      <c r="BY29" s="125"/>
      <c r="BZ29" s="115" t="str">
        <f t="shared" ca="1" si="29"/>
        <v xml:space="preserve">- </v>
      </c>
      <c r="CA29" s="126"/>
      <c r="CB29" s="115" t="str">
        <f t="shared" ca="1" si="30"/>
        <v xml:space="preserve">- </v>
      </c>
      <c r="CE29" s="122">
        <f t="shared" ca="1" si="31"/>
        <v>45829</v>
      </c>
      <c r="CF29" s="123"/>
      <c r="CG29" s="124"/>
      <c r="CH29" s="125"/>
      <c r="CI29" s="115" t="str">
        <f t="shared" ca="1" si="32"/>
        <v xml:space="preserve">- </v>
      </c>
      <c r="CJ29" s="126"/>
      <c r="CK29" s="115" t="str">
        <f t="shared" ca="1" si="33"/>
        <v xml:space="preserve">- </v>
      </c>
      <c r="CL29" s="102"/>
      <c r="CM29" s="102"/>
      <c r="CN29" s="122">
        <f t="shared" ca="1" si="11"/>
        <v>45829</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45830</v>
      </c>
      <c r="C30" s="59" t="str">
        <f t="shared" ca="1" si="12"/>
        <v>-</v>
      </c>
      <c r="D30" s="60" t="str">
        <f t="shared" ca="1" si="0"/>
        <v>-</v>
      </c>
      <c r="E30" s="61" t="str">
        <f t="shared" ca="1" si="0"/>
        <v>-</v>
      </c>
      <c r="F30" s="62" t="str">
        <f t="shared" ca="1" si="37"/>
        <v>-</v>
      </c>
      <c r="G30" s="62" t="str">
        <f t="shared" ca="1" si="1"/>
        <v>-</v>
      </c>
      <c r="H30" s="63" t="str">
        <f t="shared" ca="1" si="38"/>
        <v>-</v>
      </c>
      <c r="K30" s="77">
        <f t="shared" ca="1" si="2"/>
        <v>45830</v>
      </c>
      <c r="L30" s="84"/>
      <c r="M30" s="85"/>
      <c r="N30" s="85"/>
      <c r="O30" s="86" t="str">
        <f t="shared" ca="1" si="13"/>
        <v>-</v>
      </c>
      <c r="P30" s="84"/>
      <c r="Q30" s="87" t="str">
        <f t="shared" ca="1" si="3"/>
        <v>-</v>
      </c>
      <c r="T30" s="77">
        <f t="shared" ca="1" si="4"/>
        <v>45830</v>
      </c>
      <c r="U30" s="86" t="str">
        <f t="shared" ca="1" si="14"/>
        <v>-</v>
      </c>
      <c r="V30" s="140" t="str">
        <f t="shared" ca="1" si="5"/>
        <v>-</v>
      </c>
      <c r="W30" s="140" t="str">
        <f t="shared" ca="1" si="5"/>
        <v>-</v>
      </c>
      <c r="X30" s="86" t="str">
        <f t="shared" ca="1" si="15"/>
        <v>-</v>
      </c>
      <c r="Y30" s="86" t="str">
        <f t="shared" ca="1" si="6"/>
        <v>-</v>
      </c>
      <c r="Z30" s="87" t="str">
        <f t="shared" ca="1" si="7"/>
        <v>-</v>
      </c>
      <c r="AC30" s="116">
        <f t="shared" ca="1" si="16"/>
        <v>45830</v>
      </c>
      <c r="AD30" s="117"/>
      <c r="AE30" s="118"/>
      <c r="AF30" s="119"/>
      <c r="AG30" s="120" t="str">
        <f t="shared" ca="1" si="17"/>
        <v xml:space="preserve">- </v>
      </c>
      <c r="AH30" s="121"/>
      <c r="AI30" s="120" t="str">
        <f t="shared" ca="1" si="18"/>
        <v xml:space="preserve">- </v>
      </c>
      <c r="AJ30" s="102"/>
      <c r="AK30" s="102"/>
      <c r="AL30" s="116">
        <f t="shared" ca="1" si="8"/>
        <v>45830</v>
      </c>
      <c r="AM30" s="117"/>
      <c r="AN30" s="118"/>
      <c r="AO30" s="119"/>
      <c r="AP30" s="120" t="str">
        <f t="shared" ca="1" si="19"/>
        <v xml:space="preserve">- </v>
      </c>
      <c r="AQ30" s="121"/>
      <c r="AR30" s="120" t="str">
        <f t="shared" ca="1" si="20"/>
        <v xml:space="preserve">- </v>
      </c>
      <c r="AU30" s="116">
        <f t="shared" ca="1" si="21"/>
        <v>45830</v>
      </c>
      <c r="AV30" s="117"/>
      <c r="AW30" s="118"/>
      <c r="AX30" s="119"/>
      <c r="AY30" s="120" t="str">
        <f t="shared" ca="1" si="22"/>
        <v xml:space="preserve">- </v>
      </c>
      <c r="AZ30" s="121"/>
      <c r="BA30" s="120" t="str">
        <f t="shared" ca="1" si="23"/>
        <v xml:space="preserve">- </v>
      </c>
      <c r="BB30" s="102"/>
      <c r="BC30" s="102"/>
      <c r="BD30" s="116">
        <f t="shared" ca="1" si="9"/>
        <v>45830</v>
      </c>
      <c r="BE30" s="117"/>
      <c r="BF30" s="118"/>
      <c r="BG30" s="119"/>
      <c r="BH30" s="120" t="str">
        <f t="shared" ca="1" si="24"/>
        <v xml:space="preserve">- </v>
      </c>
      <c r="BI30" s="121"/>
      <c r="BJ30" s="120" t="str">
        <f t="shared" ca="1" si="25"/>
        <v xml:space="preserve">- </v>
      </c>
      <c r="BM30" s="116">
        <f t="shared" ca="1" si="26"/>
        <v>45830</v>
      </c>
      <c r="BN30" s="117"/>
      <c r="BO30" s="118"/>
      <c r="BP30" s="119"/>
      <c r="BQ30" s="120" t="str">
        <f t="shared" ca="1" si="27"/>
        <v xml:space="preserve">- </v>
      </c>
      <c r="BR30" s="121"/>
      <c r="BS30" s="120" t="str">
        <f t="shared" ca="1" si="28"/>
        <v xml:space="preserve">- </v>
      </c>
      <c r="BT30" s="102"/>
      <c r="BU30" s="102"/>
      <c r="BV30" s="116">
        <f t="shared" ca="1" si="10"/>
        <v>45830</v>
      </c>
      <c r="BW30" s="117"/>
      <c r="BX30" s="118"/>
      <c r="BY30" s="119"/>
      <c r="BZ30" s="120" t="str">
        <f t="shared" ca="1" si="29"/>
        <v xml:space="preserve">- </v>
      </c>
      <c r="CA30" s="121"/>
      <c r="CB30" s="120" t="str">
        <f t="shared" ca="1" si="30"/>
        <v xml:space="preserve">- </v>
      </c>
      <c r="CE30" s="116">
        <f t="shared" ca="1" si="31"/>
        <v>45830</v>
      </c>
      <c r="CF30" s="117"/>
      <c r="CG30" s="118"/>
      <c r="CH30" s="119"/>
      <c r="CI30" s="120" t="str">
        <f t="shared" ca="1" si="32"/>
        <v xml:space="preserve">- </v>
      </c>
      <c r="CJ30" s="121"/>
      <c r="CK30" s="120" t="str">
        <f t="shared" ca="1" si="33"/>
        <v xml:space="preserve">- </v>
      </c>
      <c r="CL30" s="102"/>
      <c r="CM30" s="102"/>
      <c r="CN30" s="116">
        <f t="shared" ca="1" si="11"/>
        <v>45830</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45831</v>
      </c>
      <c r="C31" s="59" t="str">
        <f t="shared" ca="1" si="12"/>
        <v>-</v>
      </c>
      <c r="D31" s="60" t="str">
        <f t="shared" ca="1" si="0"/>
        <v>-</v>
      </c>
      <c r="E31" s="61" t="str">
        <f t="shared" ca="1" si="0"/>
        <v>-</v>
      </c>
      <c r="F31" s="62" t="str">
        <f t="shared" ca="1" si="37"/>
        <v>-</v>
      </c>
      <c r="G31" s="62" t="str">
        <f t="shared" ca="1" si="1"/>
        <v>-</v>
      </c>
      <c r="H31" s="63" t="str">
        <f t="shared" ca="1" si="38"/>
        <v>-</v>
      </c>
      <c r="K31" s="78">
        <f t="shared" ca="1" si="2"/>
        <v>45831</v>
      </c>
      <c r="L31" s="88"/>
      <c r="M31" s="89"/>
      <c r="N31" s="89"/>
      <c r="O31" s="90" t="str">
        <f t="shared" ca="1" si="13"/>
        <v>-</v>
      </c>
      <c r="P31" s="88"/>
      <c r="Q31" s="91" t="str">
        <f t="shared" ca="1" si="3"/>
        <v>-</v>
      </c>
      <c r="T31" s="78">
        <f t="shared" ca="1" si="4"/>
        <v>45831</v>
      </c>
      <c r="U31" s="90" t="str">
        <f t="shared" ca="1" si="14"/>
        <v>-</v>
      </c>
      <c r="V31" s="141" t="str">
        <f t="shared" ca="1" si="5"/>
        <v>-</v>
      </c>
      <c r="W31" s="141" t="str">
        <f t="shared" ca="1" si="5"/>
        <v>-</v>
      </c>
      <c r="X31" s="90" t="str">
        <f t="shared" ca="1" si="15"/>
        <v>-</v>
      </c>
      <c r="Y31" s="90" t="str">
        <f t="shared" ca="1" si="6"/>
        <v>-</v>
      </c>
      <c r="Z31" s="91" t="str">
        <f t="shared" ca="1" si="7"/>
        <v>-</v>
      </c>
      <c r="AC31" s="122">
        <f t="shared" ca="1" si="16"/>
        <v>45831</v>
      </c>
      <c r="AD31" s="123"/>
      <c r="AE31" s="124"/>
      <c r="AF31" s="125"/>
      <c r="AG31" s="115" t="str">
        <f t="shared" ca="1" si="17"/>
        <v xml:space="preserve">- </v>
      </c>
      <c r="AH31" s="126"/>
      <c r="AI31" s="115" t="str">
        <f t="shared" ca="1" si="18"/>
        <v xml:space="preserve">- </v>
      </c>
      <c r="AJ31" s="102"/>
      <c r="AK31" s="102"/>
      <c r="AL31" s="122">
        <f t="shared" ca="1" si="8"/>
        <v>45831</v>
      </c>
      <c r="AM31" s="123"/>
      <c r="AN31" s="124"/>
      <c r="AO31" s="125"/>
      <c r="AP31" s="115" t="str">
        <f t="shared" ca="1" si="19"/>
        <v xml:space="preserve">- </v>
      </c>
      <c r="AQ31" s="126"/>
      <c r="AR31" s="115" t="str">
        <f t="shared" ca="1" si="20"/>
        <v xml:space="preserve">- </v>
      </c>
      <c r="AU31" s="122">
        <f t="shared" ca="1" si="21"/>
        <v>45831</v>
      </c>
      <c r="AV31" s="123"/>
      <c r="AW31" s="124"/>
      <c r="AX31" s="125"/>
      <c r="AY31" s="115" t="str">
        <f t="shared" ca="1" si="22"/>
        <v xml:space="preserve">- </v>
      </c>
      <c r="AZ31" s="126"/>
      <c r="BA31" s="115" t="str">
        <f t="shared" ca="1" si="23"/>
        <v xml:space="preserve">- </v>
      </c>
      <c r="BB31" s="102"/>
      <c r="BC31" s="102"/>
      <c r="BD31" s="122">
        <f t="shared" ca="1" si="9"/>
        <v>45831</v>
      </c>
      <c r="BE31" s="123"/>
      <c r="BF31" s="124"/>
      <c r="BG31" s="125"/>
      <c r="BH31" s="115" t="str">
        <f t="shared" ca="1" si="24"/>
        <v xml:space="preserve">- </v>
      </c>
      <c r="BI31" s="126"/>
      <c r="BJ31" s="115" t="str">
        <f t="shared" ca="1" si="25"/>
        <v xml:space="preserve">- </v>
      </c>
      <c r="BM31" s="122">
        <f t="shared" ca="1" si="26"/>
        <v>45831</v>
      </c>
      <c r="BN31" s="123"/>
      <c r="BO31" s="124"/>
      <c r="BP31" s="125"/>
      <c r="BQ31" s="115" t="str">
        <f t="shared" ca="1" si="27"/>
        <v xml:space="preserve">- </v>
      </c>
      <c r="BR31" s="126"/>
      <c r="BS31" s="115" t="str">
        <f t="shared" ca="1" si="28"/>
        <v xml:space="preserve">- </v>
      </c>
      <c r="BT31" s="102"/>
      <c r="BU31" s="102"/>
      <c r="BV31" s="122">
        <f t="shared" ca="1" si="10"/>
        <v>45831</v>
      </c>
      <c r="BW31" s="123"/>
      <c r="BX31" s="124"/>
      <c r="BY31" s="125"/>
      <c r="BZ31" s="115" t="str">
        <f t="shared" ca="1" si="29"/>
        <v xml:space="preserve">- </v>
      </c>
      <c r="CA31" s="126"/>
      <c r="CB31" s="115" t="str">
        <f t="shared" ca="1" si="30"/>
        <v xml:space="preserve">- </v>
      </c>
      <c r="CE31" s="122">
        <f t="shared" ca="1" si="31"/>
        <v>45831</v>
      </c>
      <c r="CF31" s="123"/>
      <c r="CG31" s="124"/>
      <c r="CH31" s="125"/>
      <c r="CI31" s="115" t="str">
        <f t="shared" ca="1" si="32"/>
        <v xml:space="preserve">- </v>
      </c>
      <c r="CJ31" s="126"/>
      <c r="CK31" s="115" t="str">
        <f t="shared" ca="1" si="33"/>
        <v xml:space="preserve">- </v>
      </c>
      <c r="CL31" s="102"/>
      <c r="CM31" s="102"/>
      <c r="CN31" s="122">
        <f t="shared" ca="1" si="11"/>
        <v>45831</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45832</v>
      </c>
      <c r="C32" s="59" t="str">
        <f t="shared" ca="1" si="12"/>
        <v>-</v>
      </c>
      <c r="D32" s="60" t="str">
        <f t="shared" ca="1" si="0"/>
        <v>-</v>
      </c>
      <c r="E32" s="61" t="str">
        <f t="shared" ca="1" si="0"/>
        <v>-</v>
      </c>
      <c r="F32" s="62" t="str">
        <f t="shared" ca="1" si="37"/>
        <v>-</v>
      </c>
      <c r="G32" s="62" t="str">
        <f t="shared" ca="1" si="1"/>
        <v>-</v>
      </c>
      <c r="H32" s="63" t="str">
        <f t="shared" ca="1" si="38"/>
        <v>-</v>
      </c>
      <c r="K32" s="77">
        <f t="shared" ca="1" si="2"/>
        <v>45832</v>
      </c>
      <c r="L32" s="84"/>
      <c r="M32" s="85"/>
      <c r="N32" s="85"/>
      <c r="O32" s="86" t="str">
        <f t="shared" ca="1" si="13"/>
        <v>-</v>
      </c>
      <c r="P32" s="84"/>
      <c r="Q32" s="87" t="str">
        <f t="shared" ca="1" si="3"/>
        <v>-</v>
      </c>
      <c r="T32" s="77">
        <f t="shared" ca="1" si="4"/>
        <v>45832</v>
      </c>
      <c r="U32" s="86" t="str">
        <f t="shared" ca="1" si="14"/>
        <v>-</v>
      </c>
      <c r="V32" s="140" t="str">
        <f t="shared" ca="1" si="5"/>
        <v>-</v>
      </c>
      <c r="W32" s="140" t="str">
        <f t="shared" ca="1" si="5"/>
        <v>-</v>
      </c>
      <c r="X32" s="86" t="str">
        <f t="shared" ca="1" si="15"/>
        <v>-</v>
      </c>
      <c r="Y32" s="86" t="str">
        <f t="shared" ca="1" si="6"/>
        <v>-</v>
      </c>
      <c r="Z32" s="87" t="str">
        <f t="shared" ca="1" si="7"/>
        <v>-</v>
      </c>
      <c r="AC32" s="116">
        <f t="shared" ca="1" si="16"/>
        <v>45832</v>
      </c>
      <c r="AD32" s="117"/>
      <c r="AE32" s="118"/>
      <c r="AF32" s="119"/>
      <c r="AG32" s="120" t="str">
        <f t="shared" ca="1" si="17"/>
        <v xml:space="preserve">- </v>
      </c>
      <c r="AH32" s="121"/>
      <c r="AI32" s="120" t="str">
        <f t="shared" ca="1" si="18"/>
        <v xml:space="preserve">- </v>
      </c>
      <c r="AJ32" s="102"/>
      <c r="AK32" s="102"/>
      <c r="AL32" s="116">
        <f t="shared" ca="1" si="8"/>
        <v>45832</v>
      </c>
      <c r="AM32" s="117"/>
      <c r="AN32" s="118"/>
      <c r="AO32" s="119"/>
      <c r="AP32" s="120" t="str">
        <f t="shared" ca="1" si="19"/>
        <v xml:space="preserve">- </v>
      </c>
      <c r="AQ32" s="121"/>
      <c r="AR32" s="120" t="str">
        <f t="shared" ca="1" si="20"/>
        <v xml:space="preserve">- </v>
      </c>
      <c r="AU32" s="116">
        <f t="shared" ca="1" si="21"/>
        <v>45832</v>
      </c>
      <c r="AV32" s="117"/>
      <c r="AW32" s="118"/>
      <c r="AX32" s="119"/>
      <c r="AY32" s="120" t="str">
        <f t="shared" ca="1" si="22"/>
        <v xml:space="preserve">- </v>
      </c>
      <c r="AZ32" s="121"/>
      <c r="BA32" s="120" t="str">
        <f t="shared" ca="1" si="23"/>
        <v xml:space="preserve">- </v>
      </c>
      <c r="BB32" s="102"/>
      <c r="BC32" s="102"/>
      <c r="BD32" s="116">
        <f t="shared" ca="1" si="9"/>
        <v>45832</v>
      </c>
      <c r="BE32" s="117"/>
      <c r="BF32" s="118"/>
      <c r="BG32" s="119"/>
      <c r="BH32" s="120" t="str">
        <f t="shared" ca="1" si="24"/>
        <v xml:space="preserve">- </v>
      </c>
      <c r="BI32" s="121"/>
      <c r="BJ32" s="120" t="str">
        <f t="shared" ca="1" si="25"/>
        <v xml:space="preserve">- </v>
      </c>
      <c r="BM32" s="116">
        <f t="shared" ca="1" si="26"/>
        <v>45832</v>
      </c>
      <c r="BN32" s="117"/>
      <c r="BO32" s="118"/>
      <c r="BP32" s="119"/>
      <c r="BQ32" s="120" t="str">
        <f t="shared" ca="1" si="27"/>
        <v xml:space="preserve">- </v>
      </c>
      <c r="BR32" s="121"/>
      <c r="BS32" s="120" t="str">
        <f t="shared" ca="1" si="28"/>
        <v xml:space="preserve">- </v>
      </c>
      <c r="BT32" s="102"/>
      <c r="BU32" s="102"/>
      <c r="BV32" s="116">
        <f t="shared" ca="1" si="10"/>
        <v>45832</v>
      </c>
      <c r="BW32" s="117"/>
      <c r="BX32" s="118"/>
      <c r="BY32" s="119"/>
      <c r="BZ32" s="120" t="str">
        <f t="shared" ca="1" si="29"/>
        <v xml:space="preserve">- </v>
      </c>
      <c r="CA32" s="121"/>
      <c r="CB32" s="120" t="str">
        <f t="shared" ca="1" si="30"/>
        <v xml:space="preserve">- </v>
      </c>
      <c r="CE32" s="116">
        <f t="shared" ca="1" si="31"/>
        <v>45832</v>
      </c>
      <c r="CF32" s="117"/>
      <c r="CG32" s="118"/>
      <c r="CH32" s="119"/>
      <c r="CI32" s="120" t="str">
        <f t="shared" ca="1" si="32"/>
        <v xml:space="preserve">- </v>
      </c>
      <c r="CJ32" s="121"/>
      <c r="CK32" s="120" t="str">
        <f t="shared" ca="1" si="33"/>
        <v xml:space="preserve">- </v>
      </c>
      <c r="CL32" s="102"/>
      <c r="CM32" s="102"/>
      <c r="CN32" s="116">
        <f t="shared" ca="1" si="11"/>
        <v>45832</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45833</v>
      </c>
      <c r="C33" s="59" t="str">
        <f t="shared" ca="1" si="12"/>
        <v>-</v>
      </c>
      <c r="D33" s="60" t="str">
        <f t="shared" ca="1" si="0"/>
        <v>-</v>
      </c>
      <c r="E33" s="61" t="str">
        <f t="shared" ca="1" si="0"/>
        <v>-</v>
      </c>
      <c r="F33" s="62" t="str">
        <f t="shared" ca="1" si="37"/>
        <v>-</v>
      </c>
      <c r="G33" s="62" t="str">
        <f t="shared" ca="1" si="1"/>
        <v>-</v>
      </c>
      <c r="H33" s="63" t="str">
        <f t="shared" ca="1" si="38"/>
        <v>-</v>
      </c>
      <c r="K33" s="78">
        <f t="shared" ca="1" si="2"/>
        <v>45833</v>
      </c>
      <c r="L33" s="88"/>
      <c r="M33" s="89"/>
      <c r="N33" s="89"/>
      <c r="O33" s="90" t="str">
        <f t="shared" ca="1" si="13"/>
        <v>-</v>
      </c>
      <c r="P33" s="88"/>
      <c r="Q33" s="91" t="str">
        <f t="shared" ca="1" si="3"/>
        <v>-</v>
      </c>
      <c r="T33" s="78">
        <f t="shared" ca="1" si="4"/>
        <v>45833</v>
      </c>
      <c r="U33" s="90" t="str">
        <f t="shared" ca="1" si="14"/>
        <v>-</v>
      </c>
      <c r="V33" s="141" t="str">
        <f t="shared" ca="1" si="5"/>
        <v>-</v>
      </c>
      <c r="W33" s="141" t="str">
        <f t="shared" ca="1" si="5"/>
        <v>-</v>
      </c>
      <c r="X33" s="90" t="str">
        <f t="shared" ca="1" si="15"/>
        <v>-</v>
      </c>
      <c r="Y33" s="90" t="str">
        <f t="shared" ca="1" si="6"/>
        <v>-</v>
      </c>
      <c r="Z33" s="91" t="str">
        <f t="shared" ca="1" si="7"/>
        <v>-</v>
      </c>
      <c r="AC33" s="122">
        <f t="shared" ca="1" si="16"/>
        <v>45833</v>
      </c>
      <c r="AD33" s="123"/>
      <c r="AE33" s="124"/>
      <c r="AF33" s="125"/>
      <c r="AG33" s="115" t="str">
        <f t="shared" ca="1" si="17"/>
        <v xml:space="preserve">- </v>
      </c>
      <c r="AH33" s="126"/>
      <c r="AI33" s="115" t="str">
        <f t="shared" ca="1" si="18"/>
        <v xml:space="preserve">- </v>
      </c>
      <c r="AJ33" s="102"/>
      <c r="AK33" s="102"/>
      <c r="AL33" s="122">
        <f t="shared" ca="1" si="8"/>
        <v>45833</v>
      </c>
      <c r="AM33" s="123"/>
      <c r="AN33" s="124"/>
      <c r="AO33" s="125"/>
      <c r="AP33" s="115" t="str">
        <f t="shared" ca="1" si="19"/>
        <v xml:space="preserve">- </v>
      </c>
      <c r="AQ33" s="126"/>
      <c r="AR33" s="115" t="str">
        <f t="shared" ca="1" si="20"/>
        <v xml:space="preserve">- </v>
      </c>
      <c r="AU33" s="122">
        <f t="shared" ca="1" si="21"/>
        <v>45833</v>
      </c>
      <c r="AV33" s="123"/>
      <c r="AW33" s="124"/>
      <c r="AX33" s="125"/>
      <c r="AY33" s="115" t="str">
        <f t="shared" ca="1" si="22"/>
        <v xml:space="preserve">- </v>
      </c>
      <c r="AZ33" s="126"/>
      <c r="BA33" s="115" t="str">
        <f t="shared" ca="1" si="23"/>
        <v xml:space="preserve">- </v>
      </c>
      <c r="BB33" s="102"/>
      <c r="BC33" s="102"/>
      <c r="BD33" s="122">
        <f t="shared" ca="1" si="9"/>
        <v>45833</v>
      </c>
      <c r="BE33" s="123"/>
      <c r="BF33" s="124"/>
      <c r="BG33" s="125"/>
      <c r="BH33" s="115" t="str">
        <f t="shared" ca="1" si="24"/>
        <v xml:space="preserve">- </v>
      </c>
      <c r="BI33" s="126"/>
      <c r="BJ33" s="115" t="str">
        <f t="shared" ca="1" si="25"/>
        <v xml:space="preserve">- </v>
      </c>
      <c r="BM33" s="122">
        <f t="shared" ca="1" si="26"/>
        <v>45833</v>
      </c>
      <c r="BN33" s="123"/>
      <c r="BO33" s="124"/>
      <c r="BP33" s="125"/>
      <c r="BQ33" s="115" t="str">
        <f t="shared" ca="1" si="27"/>
        <v xml:space="preserve">- </v>
      </c>
      <c r="BR33" s="126"/>
      <c r="BS33" s="115" t="str">
        <f t="shared" ca="1" si="28"/>
        <v xml:space="preserve">- </v>
      </c>
      <c r="BT33" s="102"/>
      <c r="BU33" s="102"/>
      <c r="BV33" s="122">
        <f t="shared" ca="1" si="10"/>
        <v>45833</v>
      </c>
      <c r="BW33" s="123"/>
      <c r="BX33" s="124"/>
      <c r="BY33" s="125"/>
      <c r="BZ33" s="115" t="str">
        <f t="shared" ca="1" si="29"/>
        <v xml:space="preserve">- </v>
      </c>
      <c r="CA33" s="126"/>
      <c r="CB33" s="115" t="str">
        <f t="shared" ca="1" si="30"/>
        <v xml:space="preserve">- </v>
      </c>
      <c r="CE33" s="122">
        <f t="shared" ca="1" si="31"/>
        <v>45833</v>
      </c>
      <c r="CF33" s="123"/>
      <c r="CG33" s="124"/>
      <c r="CH33" s="125"/>
      <c r="CI33" s="115" t="str">
        <f t="shared" ca="1" si="32"/>
        <v xml:space="preserve">- </v>
      </c>
      <c r="CJ33" s="126"/>
      <c r="CK33" s="115" t="str">
        <f t="shared" ca="1" si="33"/>
        <v xml:space="preserve">- </v>
      </c>
      <c r="CL33" s="102"/>
      <c r="CM33" s="102"/>
      <c r="CN33" s="122">
        <f t="shared" ca="1" si="11"/>
        <v>45833</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45834</v>
      </c>
      <c r="C34" s="59" t="str">
        <f t="shared" ca="1" si="12"/>
        <v>-</v>
      </c>
      <c r="D34" s="60" t="str">
        <f t="shared" ca="1" si="0"/>
        <v>-</v>
      </c>
      <c r="E34" s="61" t="str">
        <f t="shared" ca="1" si="0"/>
        <v>-</v>
      </c>
      <c r="F34" s="62" t="str">
        <f t="shared" ca="1" si="37"/>
        <v>-</v>
      </c>
      <c r="G34" s="62" t="str">
        <f t="shared" ca="1" si="1"/>
        <v>-</v>
      </c>
      <c r="H34" s="63" t="str">
        <f t="shared" ca="1" si="38"/>
        <v>-</v>
      </c>
      <c r="K34" s="77">
        <f t="shared" ca="1" si="2"/>
        <v>45834</v>
      </c>
      <c r="L34" s="84"/>
      <c r="M34" s="85"/>
      <c r="N34" s="85"/>
      <c r="O34" s="86" t="str">
        <f t="shared" ca="1" si="13"/>
        <v>-</v>
      </c>
      <c r="P34" s="84"/>
      <c r="Q34" s="87" t="str">
        <f t="shared" ca="1" si="3"/>
        <v>-</v>
      </c>
      <c r="T34" s="77">
        <f t="shared" ca="1" si="4"/>
        <v>45834</v>
      </c>
      <c r="U34" s="86" t="str">
        <f t="shared" ca="1" si="14"/>
        <v>-</v>
      </c>
      <c r="V34" s="140" t="str">
        <f t="shared" ca="1" si="5"/>
        <v>-</v>
      </c>
      <c r="W34" s="140" t="str">
        <f t="shared" ca="1" si="5"/>
        <v>-</v>
      </c>
      <c r="X34" s="86" t="str">
        <f t="shared" ca="1" si="15"/>
        <v>-</v>
      </c>
      <c r="Y34" s="86" t="str">
        <f t="shared" ca="1" si="6"/>
        <v>-</v>
      </c>
      <c r="Z34" s="87" t="str">
        <f t="shared" ca="1" si="7"/>
        <v>-</v>
      </c>
      <c r="AC34" s="116">
        <f t="shared" ca="1" si="16"/>
        <v>45834</v>
      </c>
      <c r="AD34" s="117"/>
      <c r="AE34" s="118"/>
      <c r="AF34" s="119"/>
      <c r="AG34" s="120" t="str">
        <f t="shared" ca="1" si="17"/>
        <v xml:space="preserve">- </v>
      </c>
      <c r="AH34" s="121"/>
      <c r="AI34" s="120" t="str">
        <f t="shared" ca="1" si="18"/>
        <v xml:space="preserve">- </v>
      </c>
      <c r="AJ34" s="102"/>
      <c r="AK34" s="102"/>
      <c r="AL34" s="116">
        <f t="shared" ca="1" si="8"/>
        <v>45834</v>
      </c>
      <c r="AM34" s="117"/>
      <c r="AN34" s="118"/>
      <c r="AO34" s="119"/>
      <c r="AP34" s="120" t="str">
        <f t="shared" ca="1" si="19"/>
        <v xml:space="preserve">- </v>
      </c>
      <c r="AQ34" s="121"/>
      <c r="AR34" s="120" t="str">
        <f t="shared" ca="1" si="20"/>
        <v xml:space="preserve">- </v>
      </c>
      <c r="AU34" s="116">
        <f t="shared" ca="1" si="21"/>
        <v>45834</v>
      </c>
      <c r="AV34" s="117"/>
      <c r="AW34" s="118"/>
      <c r="AX34" s="119"/>
      <c r="AY34" s="120" t="str">
        <f t="shared" ca="1" si="22"/>
        <v xml:space="preserve">- </v>
      </c>
      <c r="AZ34" s="121"/>
      <c r="BA34" s="120" t="str">
        <f t="shared" ca="1" si="23"/>
        <v xml:space="preserve">- </v>
      </c>
      <c r="BB34" s="102"/>
      <c r="BC34" s="102"/>
      <c r="BD34" s="116">
        <f t="shared" ca="1" si="9"/>
        <v>45834</v>
      </c>
      <c r="BE34" s="117"/>
      <c r="BF34" s="118"/>
      <c r="BG34" s="119"/>
      <c r="BH34" s="120" t="str">
        <f t="shared" ca="1" si="24"/>
        <v xml:space="preserve">- </v>
      </c>
      <c r="BI34" s="121"/>
      <c r="BJ34" s="120" t="str">
        <f t="shared" ca="1" si="25"/>
        <v xml:space="preserve">- </v>
      </c>
      <c r="BM34" s="116">
        <f t="shared" ca="1" si="26"/>
        <v>45834</v>
      </c>
      <c r="BN34" s="117"/>
      <c r="BO34" s="118"/>
      <c r="BP34" s="119"/>
      <c r="BQ34" s="120" t="str">
        <f t="shared" ca="1" si="27"/>
        <v xml:space="preserve">- </v>
      </c>
      <c r="BR34" s="121"/>
      <c r="BS34" s="120" t="str">
        <f t="shared" ca="1" si="28"/>
        <v xml:space="preserve">- </v>
      </c>
      <c r="BT34" s="102"/>
      <c r="BU34" s="102"/>
      <c r="BV34" s="116">
        <f t="shared" ca="1" si="10"/>
        <v>45834</v>
      </c>
      <c r="BW34" s="117"/>
      <c r="BX34" s="118"/>
      <c r="BY34" s="119"/>
      <c r="BZ34" s="120" t="str">
        <f t="shared" ca="1" si="29"/>
        <v xml:space="preserve">- </v>
      </c>
      <c r="CA34" s="121"/>
      <c r="CB34" s="120" t="str">
        <f t="shared" ca="1" si="30"/>
        <v xml:space="preserve">- </v>
      </c>
      <c r="CE34" s="116">
        <f t="shared" ca="1" si="31"/>
        <v>45834</v>
      </c>
      <c r="CF34" s="117"/>
      <c r="CG34" s="118"/>
      <c r="CH34" s="119"/>
      <c r="CI34" s="120" t="str">
        <f t="shared" ca="1" si="32"/>
        <v xml:space="preserve">- </v>
      </c>
      <c r="CJ34" s="121"/>
      <c r="CK34" s="120" t="str">
        <f t="shared" ca="1" si="33"/>
        <v xml:space="preserve">- </v>
      </c>
      <c r="CL34" s="102"/>
      <c r="CM34" s="102"/>
      <c r="CN34" s="116">
        <f t="shared" ca="1" si="11"/>
        <v>45834</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45835</v>
      </c>
      <c r="C35" s="59" t="str">
        <f t="shared" ca="1" si="12"/>
        <v>-</v>
      </c>
      <c r="D35" s="60" t="str">
        <f t="shared" ca="1" si="0"/>
        <v>-</v>
      </c>
      <c r="E35" s="61" t="str">
        <f t="shared" ca="1" si="0"/>
        <v>-</v>
      </c>
      <c r="F35" s="62" t="str">
        <f t="shared" ca="1" si="37"/>
        <v>-</v>
      </c>
      <c r="G35" s="62" t="str">
        <f t="shared" ca="1" si="1"/>
        <v>-</v>
      </c>
      <c r="H35" s="63" t="str">
        <f t="shared" ca="1" si="38"/>
        <v>-</v>
      </c>
      <c r="K35" s="78">
        <f t="shared" ca="1" si="2"/>
        <v>45835</v>
      </c>
      <c r="L35" s="88"/>
      <c r="M35" s="89"/>
      <c r="N35" s="89"/>
      <c r="O35" s="90" t="str">
        <f t="shared" ca="1" si="13"/>
        <v>-</v>
      </c>
      <c r="P35" s="88"/>
      <c r="Q35" s="91" t="str">
        <f t="shared" ca="1" si="3"/>
        <v>-</v>
      </c>
      <c r="T35" s="78">
        <f t="shared" ca="1" si="4"/>
        <v>45835</v>
      </c>
      <c r="U35" s="90" t="str">
        <f t="shared" ca="1" si="14"/>
        <v>-</v>
      </c>
      <c r="V35" s="141" t="str">
        <f t="shared" ca="1" si="5"/>
        <v>-</v>
      </c>
      <c r="W35" s="141" t="str">
        <f t="shared" ca="1" si="5"/>
        <v>-</v>
      </c>
      <c r="X35" s="90" t="str">
        <f t="shared" ca="1" si="15"/>
        <v>-</v>
      </c>
      <c r="Y35" s="90" t="str">
        <f t="shared" ca="1" si="6"/>
        <v>-</v>
      </c>
      <c r="Z35" s="91" t="str">
        <f t="shared" ca="1" si="7"/>
        <v>-</v>
      </c>
      <c r="AC35" s="122">
        <f t="shared" ca="1" si="16"/>
        <v>45835</v>
      </c>
      <c r="AD35" s="123"/>
      <c r="AE35" s="124"/>
      <c r="AF35" s="125"/>
      <c r="AG35" s="115" t="str">
        <f t="shared" ca="1" si="17"/>
        <v xml:space="preserve">- </v>
      </c>
      <c r="AH35" s="126"/>
      <c r="AI35" s="115" t="str">
        <f t="shared" ca="1" si="18"/>
        <v xml:space="preserve">- </v>
      </c>
      <c r="AJ35" s="102"/>
      <c r="AK35" s="102"/>
      <c r="AL35" s="122">
        <f t="shared" ca="1" si="8"/>
        <v>45835</v>
      </c>
      <c r="AM35" s="123"/>
      <c r="AN35" s="124"/>
      <c r="AO35" s="125"/>
      <c r="AP35" s="115" t="str">
        <f t="shared" ca="1" si="19"/>
        <v xml:space="preserve">- </v>
      </c>
      <c r="AQ35" s="126"/>
      <c r="AR35" s="115" t="str">
        <f t="shared" ca="1" si="20"/>
        <v xml:space="preserve">- </v>
      </c>
      <c r="AU35" s="122">
        <f t="shared" ca="1" si="21"/>
        <v>45835</v>
      </c>
      <c r="AV35" s="123"/>
      <c r="AW35" s="124"/>
      <c r="AX35" s="125"/>
      <c r="AY35" s="115" t="str">
        <f t="shared" ca="1" si="22"/>
        <v xml:space="preserve">- </v>
      </c>
      <c r="AZ35" s="126"/>
      <c r="BA35" s="115" t="str">
        <f t="shared" ca="1" si="23"/>
        <v xml:space="preserve">- </v>
      </c>
      <c r="BB35" s="102"/>
      <c r="BC35" s="102"/>
      <c r="BD35" s="122">
        <f t="shared" ca="1" si="9"/>
        <v>45835</v>
      </c>
      <c r="BE35" s="123"/>
      <c r="BF35" s="124"/>
      <c r="BG35" s="125"/>
      <c r="BH35" s="115" t="str">
        <f t="shared" ca="1" si="24"/>
        <v xml:space="preserve">- </v>
      </c>
      <c r="BI35" s="126"/>
      <c r="BJ35" s="115" t="str">
        <f t="shared" ca="1" si="25"/>
        <v xml:space="preserve">- </v>
      </c>
      <c r="BM35" s="122">
        <f t="shared" ca="1" si="26"/>
        <v>45835</v>
      </c>
      <c r="BN35" s="123"/>
      <c r="BO35" s="124"/>
      <c r="BP35" s="125"/>
      <c r="BQ35" s="115" t="str">
        <f t="shared" ca="1" si="27"/>
        <v xml:space="preserve">- </v>
      </c>
      <c r="BR35" s="126"/>
      <c r="BS35" s="115" t="str">
        <f t="shared" ca="1" si="28"/>
        <v xml:space="preserve">- </v>
      </c>
      <c r="BT35" s="102"/>
      <c r="BU35" s="102"/>
      <c r="BV35" s="122">
        <f t="shared" ca="1" si="10"/>
        <v>45835</v>
      </c>
      <c r="BW35" s="123"/>
      <c r="BX35" s="124"/>
      <c r="BY35" s="125"/>
      <c r="BZ35" s="115" t="str">
        <f t="shared" ca="1" si="29"/>
        <v xml:space="preserve">- </v>
      </c>
      <c r="CA35" s="126"/>
      <c r="CB35" s="115" t="str">
        <f t="shared" ca="1" si="30"/>
        <v xml:space="preserve">- </v>
      </c>
      <c r="CE35" s="122">
        <f t="shared" ca="1" si="31"/>
        <v>45835</v>
      </c>
      <c r="CF35" s="123"/>
      <c r="CG35" s="124"/>
      <c r="CH35" s="125"/>
      <c r="CI35" s="115" t="str">
        <f t="shared" ca="1" si="32"/>
        <v xml:space="preserve">- </v>
      </c>
      <c r="CJ35" s="126"/>
      <c r="CK35" s="115" t="str">
        <f t="shared" ca="1" si="33"/>
        <v xml:space="preserve">- </v>
      </c>
      <c r="CL35" s="102"/>
      <c r="CM35" s="102"/>
      <c r="CN35" s="122">
        <f t="shared" ca="1" si="11"/>
        <v>45835</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45836</v>
      </c>
      <c r="C36" s="59" t="str">
        <f t="shared" ca="1" si="12"/>
        <v>-</v>
      </c>
      <c r="D36" s="60" t="str">
        <f t="shared" ca="1" si="0"/>
        <v>-</v>
      </c>
      <c r="E36" s="61" t="str">
        <f t="shared" ca="1" si="0"/>
        <v>-</v>
      </c>
      <c r="F36" s="62" t="str">
        <f t="shared" ca="1" si="37"/>
        <v>-</v>
      </c>
      <c r="G36" s="62" t="str">
        <f t="shared" ca="1" si="1"/>
        <v>-</v>
      </c>
      <c r="H36" s="63" t="str">
        <f t="shared" ca="1" si="38"/>
        <v>-</v>
      </c>
      <c r="K36" s="77">
        <f t="shared" ca="1" si="2"/>
        <v>45836</v>
      </c>
      <c r="L36" s="84"/>
      <c r="M36" s="85"/>
      <c r="N36" s="85"/>
      <c r="O36" s="86" t="str">
        <f t="shared" ca="1" si="13"/>
        <v>-</v>
      </c>
      <c r="P36" s="84"/>
      <c r="Q36" s="87" t="str">
        <f t="shared" ca="1" si="3"/>
        <v>-</v>
      </c>
      <c r="T36" s="77">
        <f t="shared" ca="1" si="4"/>
        <v>45836</v>
      </c>
      <c r="U36" s="86" t="str">
        <f t="shared" ca="1" si="14"/>
        <v>-</v>
      </c>
      <c r="V36" s="140" t="str">
        <f t="shared" ca="1" si="5"/>
        <v>-</v>
      </c>
      <c r="W36" s="140" t="str">
        <f t="shared" ca="1" si="5"/>
        <v>-</v>
      </c>
      <c r="X36" s="86" t="str">
        <f t="shared" ca="1" si="15"/>
        <v>-</v>
      </c>
      <c r="Y36" s="86" t="str">
        <f t="shared" ca="1" si="6"/>
        <v>-</v>
      </c>
      <c r="Z36" s="87" t="str">
        <f t="shared" ca="1" si="7"/>
        <v>-</v>
      </c>
      <c r="AC36" s="116">
        <f t="shared" ca="1" si="16"/>
        <v>45836</v>
      </c>
      <c r="AD36" s="117"/>
      <c r="AE36" s="118"/>
      <c r="AF36" s="119"/>
      <c r="AG36" s="120" t="str">
        <f t="shared" ca="1" si="17"/>
        <v xml:space="preserve">- </v>
      </c>
      <c r="AH36" s="121"/>
      <c r="AI36" s="120" t="str">
        <f t="shared" ca="1" si="18"/>
        <v xml:space="preserve">- </v>
      </c>
      <c r="AJ36" s="102"/>
      <c r="AK36" s="102"/>
      <c r="AL36" s="116">
        <f t="shared" ca="1" si="8"/>
        <v>45836</v>
      </c>
      <c r="AM36" s="117"/>
      <c r="AN36" s="118"/>
      <c r="AO36" s="119"/>
      <c r="AP36" s="120" t="str">
        <f t="shared" ca="1" si="19"/>
        <v xml:space="preserve">- </v>
      </c>
      <c r="AQ36" s="121"/>
      <c r="AR36" s="120" t="str">
        <f t="shared" ca="1" si="20"/>
        <v xml:space="preserve">- </v>
      </c>
      <c r="AU36" s="116">
        <f t="shared" ca="1" si="21"/>
        <v>45836</v>
      </c>
      <c r="AV36" s="117"/>
      <c r="AW36" s="118"/>
      <c r="AX36" s="119"/>
      <c r="AY36" s="120" t="str">
        <f t="shared" ca="1" si="22"/>
        <v xml:space="preserve">- </v>
      </c>
      <c r="AZ36" s="121"/>
      <c r="BA36" s="120" t="str">
        <f t="shared" ca="1" si="23"/>
        <v xml:space="preserve">- </v>
      </c>
      <c r="BB36" s="102"/>
      <c r="BC36" s="102"/>
      <c r="BD36" s="116">
        <f t="shared" ca="1" si="9"/>
        <v>45836</v>
      </c>
      <c r="BE36" s="117"/>
      <c r="BF36" s="118"/>
      <c r="BG36" s="119"/>
      <c r="BH36" s="120" t="str">
        <f t="shared" ca="1" si="24"/>
        <v xml:space="preserve">- </v>
      </c>
      <c r="BI36" s="121"/>
      <c r="BJ36" s="120" t="str">
        <f t="shared" ca="1" si="25"/>
        <v xml:space="preserve">- </v>
      </c>
      <c r="BM36" s="116">
        <f t="shared" ca="1" si="26"/>
        <v>45836</v>
      </c>
      <c r="BN36" s="117"/>
      <c r="BO36" s="118"/>
      <c r="BP36" s="119"/>
      <c r="BQ36" s="120" t="str">
        <f t="shared" ca="1" si="27"/>
        <v xml:space="preserve">- </v>
      </c>
      <c r="BR36" s="121"/>
      <c r="BS36" s="120" t="str">
        <f t="shared" ca="1" si="28"/>
        <v xml:space="preserve">- </v>
      </c>
      <c r="BT36" s="102"/>
      <c r="BU36" s="102"/>
      <c r="BV36" s="116">
        <f t="shared" ca="1" si="10"/>
        <v>45836</v>
      </c>
      <c r="BW36" s="117"/>
      <c r="BX36" s="118"/>
      <c r="BY36" s="119"/>
      <c r="BZ36" s="120" t="str">
        <f t="shared" ca="1" si="29"/>
        <v xml:space="preserve">- </v>
      </c>
      <c r="CA36" s="121"/>
      <c r="CB36" s="120" t="str">
        <f t="shared" ca="1" si="30"/>
        <v xml:space="preserve">- </v>
      </c>
      <c r="CE36" s="116">
        <f t="shared" ca="1" si="31"/>
        <v>45836</v>
      </c>
      <c r="CF36" s="117"/>
      <c r="CG36" s="118"/>
      <c r="CH36" s="119"/>
      <c r="CI36" s="120" t="str">
        <f t="shared" ca="1" si="32"/>
        <v xml:space="preserve">- </v>
      </c>
      <c r="CJ36" s="121"/>
      <c r="CK36" s="120" t="str">
        <f t="shared" ca="1" si="33"/>
        <v xml:space="preserve">- </v>
      </c>
      <c r="CL36" s="102"/>
      <c r="CM36" s="102"/>
      <c r="CN36" s="116">
        <f t="shared" ca="1" si="11"/>
        <v>45836</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45837</v>
      </c>
      <c r="C37" s="59" t="str">
        <f t="shared" ca="1" si="12"/>
        <v>-</v>
      </c>
      <c r="D37" s="60" t="str">
        <f t="shared" ca="1" si="0"/>
        <v>-</v>
      </c>
      <c r="E37" s="61" t="str">
        <f t="shared" ca="1" si="0"/>
        <v>-</v>
      </c>
      <c r="F37" s="62" t="str">
        <f t="shared" ca="1" si="37"/>
        <v>-</v>
      </c>
      <c r="G37" s="62" t="str">
        <f t="shared" ca="1" si="1"/>
        <v>-</v>
      </c>
      <c r="H37" s="63" t="str">
        <f t="shared" ca="1" si="38"/>
        <v>-</v>
      </c>
      <c r="K37" s="78">
        <f t="shared" ca="1" si="2"/>
        <v>45837</v>
      </c>
      <c r="L37" s="88"/>
      <c r="M37" s="89"/>
      <c r="N37" s="89"/>
      <c r="O37" s="90" t="str">
        <f t="shared" ca="1" si="13"/>
        <v>-</v>
      </c>
      <c r="P37" s="88"/>
      <c r="Q37" s="91" t="str">
        <f t="shared" ca="1" si="3"/>
        <v>-</v>
      </c>
      <c r="T37" s="78">
        <f t="shared" ca="1" si="4"/>
        <v>45837</v>
      </c>
      <c r="U37" s="90" t="str">
        <f t="shared" ca="1" si="14"/>
        <v>-</v>
      </c>
      <c r="V37" s="141" t="str">
        <f t="shared" ca="1" si="5"/>
        <v>-</v>
      </c>
      <c r="W37" s="141" t="str">
        <f t="shared" ca="1" si="5"/>
        <v>-</v>
      </c>
      <c r="X37" s="90" t="str">
        <f t="shared" ca="1" si="15"/>
        <v>-</v>
      </c>
      <c r="Y37" s="90" t="str">
        <f t="shared" ca="1" si="6"/>
        <v>-</v>
      </c>
      <c r="Z37" s="91" t="str">
        <f t="shared" ca="1" si="7"/>
        <v>-</v>
      </c>
      <c r="AC37" s="122">
        <f t="shared" ca="1" si="16"/>
        <v>45837</v>
      </c>
      <c r="AD37" s="123"/>
      <c r="AE37" s="124"/>
      <c r="AF37" s="125"/>
      <c r="AG37" s="115" t="str">
        <f t="shared" ca="1" si="17"/>
        <v xml:space="preserve">- </v>
      </c>
      <c r="AH37" s="126"/>
      <c r="AI37" s="115" t="str">
        <f t="shared" ca="1" si="18"/>
        <v xml:space="preserve">- </v>
      </c>
      <c r="AJ37" s="102"/>
      <c r="AK37" s="102"/>
      <c r="AL37" s="122">
        <f t="shared" ca="1" si="8"/>
        <v>45837</v>
      </c>
      <c r="AM37" s="123"/>
      <c r="AN37" s="124"/>
      <c r="AO37" s="125"/>
      <c r="AP37" s="115" t="str">
        <f t="shared" ca="1" si="19"/>
        <v xml:space="preserve">- </v>
      </c>
      <c r="AQ37" s="126"/>
      <c r="AR37" s="115" t="str">
        <f t="shared" ca="1" si="20"/>
        <v xml:space="preserve">- </v>
      </c>
      <c r="AU37" s="122">
        <f t="shared" ca="1" si="21"/>
        <v>45837</v>
      </c>
      <c r="AV37" s="123"/>
      <c r="AW37" s="124"/>
      <c r="AX37" s="125"/>
      <c r="AY37" s="115" t="str">
        <f t="shared" ca="1" si="22"/>
        <v xml:space="preserve">- </v>
      </c>
      <c r="AZ37" s="126"/>
      <c r="BA37" s="115" t="str">
        <f t="shared" ca="1" si="23"/>
        <v xml:space="preserve">- </v>
      </c>
      <c r="BB37" s="102"/>
      <c r="BC37" s="102"/>
      <c r="BD37" s="122">
        <f t="shared" ca="1" si="9"/>
        <v>45837</v>
      </c>
      <c r="BE37" s="123"/>
      <c r="BF37" s="124"/>
      <c r="BG37" s="125"/>
      <c r="BH37" s="115" t="str">
        <f t="shared" ca="1" si="24"/>
        <v xml:space="preserve">- </v>
      </c>
      <c r="BI37" s="126"/>
      <c r="BJ37" s="115" t="str">
        <f t="shared" ca="1" si="25"/>
        <v xml:space="preserve">- </v>
      </c>
      <c r="BM37" s="122">
        <f t="shared" ca="1" si="26"/>
        <v>45837</v>
      </c>
      <c r="BN37" s="123"/>
      <c r="BO37" s="124"/>
      <c r="BP37" s="125"/>
      <c r="BQ37" s="115" t="str">
        <f t="shared" ca="1" si="27"/>
        <v xml:space="preserve">- </v>
      </c>
      <c r="BR37" s="126"/>
      <c r="BS37" s="115" t="str">
        <f t="shared" ca="1" si="28"/>
        <v xml:space="preserve">- </v>
      </c>
      <c r="BT37" s="102"/>
      <c r="BU37" s="102"/>
      <c r="BV37" s="122">
        <f t="shared" ca="1" si="10"/>
        <v>45837</v>
      </c>
      <c r="BW37" s="123"/>
      <c r="BX37" s="124"/>
      <c r="BY37" s="125"/>
      <c r="BZ37" s="115" t="str">
        <f t="shared" ca="1" si="29"/>
        <v xml:space="preserve">- </v>
      </c>
      <c r="CA37" s="126"/>
      <c r="CB37" s="115" t="str">
        <f t="shared" ca="1" si="30"/>
        <v xml:space="preserve">- </v>
      </c>
      <c r="CE37" s="122">
        <f t="shared" ca="1" si="31"/>
        <v>45837</v>
      </c>
      <c r="CF37" s="123"/>
      <c r="CG37" s="124"/>
      <c r="CH37" s="125"/>
      <c r="CI37" s="115" t="str">
        <f t="shared" ca="1" si="32"/>
        <v xml:space="preserve">- </v>
      </c>
      <c r="CJ37" s="126"/>
      <c r="CK37" s="115" t="str">
        <f t="shared" ca="1" si="33"/>
        <v xml:space="preserve">- </v>
      </c>
      <c r="CL37" s="102"/>
      <c r="CM37" s="102"/>
      <c r="CN37" s="122">
        <f t="shared" ca="1" si="11"/>
        <v>45837</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45838</v>
      </c>
      <c r="C38" s="59" t="str">
        <f t="shared" ca="1" si="12"/>
        <v>-</v>
      </c>
      <c r="D38" s="60" t="str">
        <f t="shared" ca="1" si="0"/>
        <v>-</v>
      </c>
      <c r="E38" s="61" t="str">
        <f t="shared" ca="1" si="0"/>
        <v>-</v>
      </c>
      <c r="F38" s="62" t="str">
        <f t="shared" ca="1" si="37"/>
        <v>-</v>
      </c>
      <c r="G38" s="62" t="str">
        <f t="shared" ca="1" si="1"/>
        <v>-</v>
      </c>
      <c r="H38" s="63" t="str">
        <f t="shared" ca="1" si="38"/>
        <v>-</v>
      </c>
      <c r="K38" s="77">
        <f t="shared" ca="1" si="2"/>
        <v>45838</v>
      </c>
      <c r="L38" s="84"/>
      <c r="M38" s="85"/>
      <c r="N38" s="85"/>
      <c r="O38" s="86" t="str">
        <f t="shared" ca="1" si="13"/>
        <v>-</v>
      </c>
      <c r="P38" s="84"/>
      <c r="Q38" s="87" t="str">
        <f t="shared" ca="1" si="3"/>
        <v>-</v>
      </c>
      <c r="T38" s="77">
        <f t="shared" ca="1" si="4"/>
        <v>45838</v>
      </c>
      <c r="U38" s="86" t="str">
        <f t="shared" ca="1" si="14"/>
        <v>-</v>
      </c>
      <c r="V38" s="140" t="str">
        <f t="shared" ca="1" si="5"/>
        <v>-</v>
      </c>
      <c r="W38" s="140" t="str">
        <f t="shared" ca="1" si="5"/>
        <v>-</v>
      </c>
      <c r="X38" s="86" t="str">
        <f t="shared" ca="1" si="15"/>
        <v>-</v>
      </c>
      <c r="Y38" s="86" t="str">
        <f t="shared" ca="1" si="6"/>
        <v>-</v>
      </c>
      <c r="Z38" s="87" t="str">
        <f t="shared" ca="1" si="7"/>
        <v>-</v>
      </c>
      <c r="AC38" s="116">
        <f t="shared" ca="1" si="16"/>
        <v>45838</v>
      </c>
      <c r="AD38" s="117"/>
      <c r="AE38" s="118"/>
      <c r="AF38" s="119"/>
      <c r="AG38" s="120" t="str">
        <f t="shared" ca="1" si="17"/>
        <v xml:space="preserve">- </v>
      </c>
      <c r="AH38" s="121"/>
      <c r="AI38" s="120" t="str">
        <f t="shared" ca="1" si="18"/>
        <v xml:space="preserve">- </v>
      </c>
      <c r="AJ38" s="102"/>
      <c r="AK38" s="102"/>
      <c r="AL38" s="116">
        <f t="shared" ca="1" si="8"/>
        <v>45838</v>
      </c>
      <c r="AM38" s="117"/>
      <c r="AN38" s="118"/>
      <c r="AO38" s="119"/>
      <c r="AP38" s="120" t="str">
        <f t="shared" ca="1" si="19"/>
        <v xml:space="preserve">- </v>
      </c>
      <c r="AQ38" s="121"/>
      <c r="AR38" s="120" t="str">
        <f t="shared" ca="1" si="20"/>
        <v xml:space="preserve">- </v>
      </c>
      <c r="AU38" s="116">
        <f t="shared" ca="1" si="21"/>
        <v>45838</v>
      </c>
      <c r="AV38" s="117"/>
      <c r="AW38" s="118"/>
      <c r="AX38" s="119"/>
      <c r="AY38" s="120" t="str">
        <f t="shared" ca="1" si="22"/>
        <v xml:space="preserve">- </v>
      </c>
      <c r="AZ38" s="121"/>
      <c r="BA38" s="120" t="str">
        <f t="shared" ca="1" si="23"/>
        <v xml:space="preserve">- </v>
      </c>
      <c r="BB38" s="102"/>
      <c r="BC38" s="102"/>
      <c r="BD38" s="116">
        <f t="shared" ca="1" si="9"/>
        <v>45838</v>
      </c>
      <c r="BE38" s="117"/>
      <c r="BF38" s="118"/>
      <c r="BG38" s="119"/>
      <c r="BH38" s="120" t="str">
        <f t="shared" ca="1" si="24"/>
        <v xml:space="preserve">- </v>
      </c>
      <c r="BI38" s="121"/>
      <c r="BJ38" s="120" t="str">
        <f t="shared" ca="1" si="25"/>
        <v xml:space="preserve">- </v>
      </c>
      <c r="BM38" s="116">
        <f t="shared" ca="1" si="26"/>
        <v>45838</v>
      </c>
      <c r="BN38" s="117"/>
      <c r="BO38" s="118"/>
      <c r="BP38" s="119"/>
      <c r="BQ38" s="120" t="str">
        <f t="shared" ca="1" si="27"/>
        <v xml:space="preserve">- </v>
      </c>
      <c r="BR38" s="121"/>
      <c r="BS38" s="120" t="str">
        <f t="shared" ca="1" si="28"/>
        <v xml:space="preserve">- </v>
      </c>
      <c r="BT38" s="102"/>
      <c r="BU38" s="102"/>
      <c r="BV38" s="116">
        <f t="shared" ca="1" si="10"/>
        <v>45838</v>
      </c>
      <c r="BW38" s="117"/>
      <c r="BX38" s="118"/>
      <c r="BY38" s="119"/>
      <c r="BZ38" s="120" t="str">
        <f t="shared" ca="1" si="29"/>
        <v xml:space="preserve">- </v>
      </c>
      <c r="CA38" s="121"/>
      <c r="CB38" s="120" t="str">
        <f t="shared" ca="1" si="30"/>
        <v xml:space="preserve">- </v>
      </c>
      <c r="CE38" s="116">
        <f t="shared" ca="1" si="31"/>
        <v>45838</v>
      </c>
      <c r="CF38" s="117"/>
      <c r="CG38" s="118"/>
      <c r="CH38" s="119"/>
      <c r="CI38" s="120" t="str">
        <f t="shared" ca="1" si="32"/>
        <v xml:space="preserve">- </v>
      </c>
      <c r="CJ38" s="121"/>
      <c r="CK38" s="120" t="str">
        <f t="shared" ca="1" si="33"/>
        <v xml:space="preserve">- </v>
      </c>
      <c r="CL38" s="102"/>
      <c r="CM38" s="102"/>
      <c r="CN38" s="116">
        <f t="shared" ca="1" si="11"/>
        <v>45838</v>
      </c>
      <c r="CO38" s="117"/>
      <c r="CP38" s="118"/>
      <c r="CQ38" s="119"/>
      <c r="CR38" s="120" t="str">
        <f t="shared" ca="1" si="34"/>
        <v xml:space="preserve">- </v>
      </c>
      <c r="CS38" s="121"/>
      <c r="CT38" s="120" t="str">
        <f t="shared" ca="1" si="35"/>
        <v xml:space="preserve">- </v>
      </c>
    </row>
    <row r="39" spans="1:98" ht="15.75" customHeight="1" x14ac:dyDescent="0.25">
      <c r="A39" s="57">
        <v>31</v>
      </c>
      <c r="B39" s="58" t="str">
        <f t="shared" ca="1" si="36"/>
        <v>　</v>
      </c>
      <c r="C39" s="59" t="str">
        <f t="shared" ca="1" si="12"/>
        <v/>
      </c>
      <c r="D39" s="60" t="str">
        <f t="shared" ca="1" si="0"/>
        <v/>
      </c>
      <c r="E39" s="61" t="str">
        <f t="shared" ca="1" si="0"/>
        <v/>
      </c>
      <c r="F39" s="62" t="str">
        <f t="shared" ca="1" si="37"/>
        <v/>
      </c>
      <c r="G39" s="62" t="str">
        <f t="shared" ca="1" si="1"/>
        <v/>
      </c>
      <c r="H39" s="63" t="str">
        <f t="shared" ca="1" si="38"/>
        <v/>
      </c>
      <c r="K39" s="78" t="str">
        <f t="shared" ca="1" si="2"/>
        <v>　</v>
      </c>
      <c r="L39" s="88"/>
      <c r="M39" s="89"/>
      <c r="N39" s="89"/>
      <c r="O39" s="90" t="str">
        <f t="shared" ca="1" si="13"/>
        <v/>
      </c>
      <c r="P39" s="88"/>
      <c r="Q39" s="91" t="str">
        <f t="shared" ca="1" si="3"/>
        <v/>
      </c>
      <c r="T39" s="78" t="str">
        <f t="shared" ca="1" si="4"/>
        <v>　</v>
      </c>
      <c r="U39" s="90" t="str">
        <f t="shared" ca="1" si="14"/>
        <v/>
      </c>
      <c r="V39" s="141" t="str">
        <f t="shared" ca="1" si="5"/>
        <v/>
      </c>
      <c r="W39" s="141" t="str">
        <f t="shared" ca="1" si="5"/>
        <v/>
      </c>
      <c r="X39" s="90" t="str">
        <f t="shared" ca="1" si="15"/>
        <v/>
      </c>
      <c r="Y39" s="90" t="str">
        <f t="shared" ca="1" si="6"/>
        <v/>
      </c>
      <c r="Z39" s="91" t="str">
        <f t="shared" ca="1" si="7"/>
        <v/>
      </c>
      <c r="AC39" s="127" t="str">
        <f t="shared" ca="1" si="16"/>
        <v>　</v>
      </c>
      <c r="AD39" s="128"/>
      <c r="AE39" s="129"/>
      <c r="AF39" s="130"/>
      <c r="AG39" s="131" t="str">
        <f t="shared" ca="1" si="17"/>
        <v/>
      </c>
      <c r="AH39" s="132"/>
      <c r="AI39" s="131" t="str">
        <f t="shared" ca="1" si="18"/>
        <v/>
      </c>
      <c r="AJ39" s="102"/>
      <c r="AK39" s="102"/>
      <c r="AL39" s="127" t="str">
        <f t="shared" ca="1" si="8"/>
        <v>　</v>
      </c>
      <c r="AM39" s="128"/>
      <c r="AN39" s="129"/>
      <c r="AO39" s="130"/>
      <c r="AP39" s="131" t="str">
        <f t="shared" ca="1" si="19"/>
        <v/>
      </c>
      <c r="AQ39" s="132"/>
      <c r="AR39" s="131" t="str">
        <f t="shared" ca="1" si="20"/>
        <v/>
      </c>
      <c r="AU39" s="127" t="str">
        <f t="shared" ca="1" si="21"/>
        <v>　</v>
      </c>
      <c r="AV39" s="128"/>
      <c r="AW39" s="129"/>
      <c r="AX39" s="130"/>
      <c r="AY39" s="131" t="str">
        <f t="shared" ca="1" si="22"/>
        <v/>
      </c>
      <c r="AZ39" s="132"/>
      <c r="BA39" s="131" t="str">
        <f t="shared" ca="1" si="23"/>
        <v/>
      </c>
      <c r="BB39" s="102"/>
      <c r="BC39" s="102"/>
      <c r="BD39" s="127" t="str">
        <f t="shared" ca="1" si="9"/>
        <v>　</v>
      </c>
      <c r="BE39" s="128"/>
      <c r="BF39" s="129"/>
      <c r="BG39" s="130"/>
      <c r="BH39" s="131" t="str">
        <f t="shared" ca="1" si="24"/>
        <v/>
      </c>
      <c r="BI39" s="132"/>
      <c r="BJ39" s="131" t="str">
        <f t="shared" ca="1" si="25"/>
        <v/>
      </c>
      <c r="BM39" s="127" t="str">
        <f t="shared" ca="1" si="26"/>
        <v>　</v>
      </c>
      <c r="BN39" s="128"/>
      <c r="BO39" s="129"/>
      <c r="BP39" s="130"/>
      <c r="BQ39" s="131" t="str">
        <f t="shared" ca="1" si="27"/>
        <v/>
      </c>
      <c r="BR39" s="132"/>
      <c r="BS39" s="131" t="str">
        <f t="shared" ca="1" si="28"/>
        <v/>
      </c>
      <c r="BT39" s="102"/>
      <c r="BU39" s="102"/>
      <c r="BV39" s="127" t="str">
        <f t="shared" ca="1" si="10"/>
        <v>　</v>
      </c>
      <c r="BW39" s="128"/>
      <c r="BX39" s="129"/>
      <c r="BY39" s="130"/>
      <c r="BZ39" s="131" t="str">
        <f t="shared" ca="1" si="29"/>
        <v/>
      </c>
      <c r="CA39" s="132"/>
      <c r="CB39" s="131" t="str">
        <f t="shared" ca="1" si="30"/>
        <v/>
      </c>
      <c r="CE39" s="127" t="str">
        <f t="shared" ca="1" si="31"/>
        <v>　</v>
      </c>
      <c r="CF39" s="128"/>
      <c r="CG39" s="129"/>
      <c r="CH39" s="130"/>
      <c r="CI39" s="131" t="str">
        <f t="shared" ca="1" si="32"/>
        <v/>
      </c>
      <c r="CJ39" s="132"/>
      <c r="CK39" s="131" t="str">
        <f t="shared" ca="1" si="33"/>
        <v/>
      </c>
      <c r="CL39" s="102"/>
      <c r="CM39" s="102"/>
      <c r="CN39" s="127" t="str">
        <f t="shared" ca="1" si="11"/>
        <v>　</v>
      </c>
      <c r="CO39" s="128"/>
      <c r="CP39" s="129"/>
      <c r="CQ39" s="130"/>
      <c r="CR39" s="131" t="str">
        <f t="shared" ca="1" si="34"/>
        <v/>
      </c>
      <c r="CS39" s="132"/>
      <c r="CT39" s="131" t="str">
        <f t="shared" ca="1" si="35"/>
        <v/>
      </c>
    </row>
    <row r="40" spans="1:98" ht="15.75" customHeight="1" x14ac:dyDescent="0.25">
      <c r="B40" s="64" t="s">
        <v>363</v>
      </c>
      <c r="C40" s="65">
        <f ca="1">SUBTOTAL(109,月計表_6[①])</f>
        <v>0</v>
      </c>
      <c r="D40" s="66">
        <f ca="1">SUBTOTAL(109,月計表_6[②])</f>
        <v>0</v>
      </c>
      <c r="E40" s="67">
        <f ca="1">SUBTOTAL(109,月計表_6[③])</f>
        <v>0</v>
      </c>
      <c r="F40" s="68">
        <f ca="1">SUBTOTAL(109,月計表_6[計])</f>
        <v>0</v>
      </c>
      <c r="G40" s="68">
        <f ca="1">SUBTOTAL(109,月計表_6[免])</f>
        <v>0</v>
      </c>
      <c r="H40" s="68">
        <f ca="1">SUBTOTAL(109,月計表_6[総])</f>
        <v>0</v>
      </c>
      <c r="K40" s="79" t="s">
        <v>363</v>
      </c>
      <c r="L40" s="181">
        <f ca="1">SUMIF($K$9:$K$39,"&lt;&gt;"&amp;"　",$L$9:$L$39)</f>
        <v>0</v>
      </c>
      <c r="M40" s="182">
        <f ca="1">SUMIF($K$9:$K$39,"&lt;&gt;"&amp;"　",$M$9:$M$39)</f>
        <v>0</v>
      </c>
      <c r="N40" s="183">
        <f ca="1">SUMIF($K$9:$K$39,"&lt;&gt;"&amp;"　",$N$9:$N$39)</f>
        <v>0</v>
      </c>
      <c r="O40" s="184">
        <f ca="1">SUMIF($K$9:$K$39,"&lt;&gt;"&amp;"　",$O$9:$O$39)</f>
        <v>0</v>
      </c>
      <c r="P40" s="184">
        <f ca="1">SUMIF($K$9:$K$39,"&lt;&gt;"&amp;"　",$P$9:$P$39)</f>
        <v>0</v>
      </c>
      <c r="Q40" s="184">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月計表_6[[#Totals],[①]]*税率①</f>
        <v>0</v>
      </c>
      <c r="D41" s="71">
        <f ca="1">月計表_6[[#Totals],[②]]*税率②</f>
        <v>0</v>
      </c>
      <c r="E41" s="72">
        <f ca="1">月計表_6[[#Totals],[③]]*税率③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E29D832C-C336-43C7-9C78-C38F122AF192}">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E67324B2-0316-4A7C-9B96-AD71E4AC7645}"/>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8725E285-B6D3-4C2A-922F-A80A063B8D7C}">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17</vt:i4>
      </vt:variant>
      <vt:variant>
        <vt:lpstr>名前付き一覧</vt:lpstr>
      </vt:variant>
      <vt:variant>
        <vt:i4>51</vt:i4>
      </vt:variant>
    </vt:vector>
  </HeadingPairs>
  <TitlesOfParts>
    <vt:vector size="68" baseType="lpstr">
      <vt:lpstr>使用方法</vt:lpstr>
      <vt:lpstr>基本情報入力</vt:lpstr>
      <vt:lpstr>申告情報入力</vt:lpstr>
      <vt:lpstr>申告書(印刷用)</vt:lpstr>
      <vt:lpstr>月計表→</vt:lpstr>
      <vt:lpstr>3月</vt:lpstr>
      <vt:lpstr>4月</vt:lpstr>
      <vt:lpstr>5月</vt:lpstr>
      <vt:lpstr>6月</vt:lpstr>
      <vt:lpstr>7月</vt:lpstr>
      <vt:lpstr>8月</vt:lpstr>
      <vt:lpstr>9月</vt:lpstr>
      <vt:lpstr>10月</vt:lpstr>
      <vt:lpstr>11月</vt:lpstr>
      <vt:lpstr>12月</vt:lpstr>
      <vt:lpstr>1月</vt:lpstr>
      <vt:lpstr>2月</vt:lpstr>
      <vt:lpstr>'申告書(印刷用)'!Print_Area</vt:lpstr>
      <vt:lpstr>区分①</vt:lpstr>
      <vt:lpstr>区分②</vt:lpstr>
      <vt:lpstr>区分③</vt:lpstr>
      <vt:lpstr>月計表使用可否</vt:lpstr>
      <vt:lpstr>月計表使用区分</vt:lpstr>
      <vt:lpstr>行為月1</vt:lpstr>
      <vt:lpstr>行為月1_区分①</vt:lpstr>
      <vt:lpstr>行為月1_区分②</vt:lpstr>
      <vt:lpstr>行為月1_区分③</vt:lpstr>
      <vt:lpstr>行為月2</vt:lpstr>
      <vt:lpstr>行為月2_区分①</vt:lpstr>
      <vt:lpstr>行為月2_区分②</vt:lpstr>
      <vt:lpstr>行為月2_区分③</vt:lpstr>
      <vt:lpstr>行為月3</vt:lpstr>
      <vt:lpstr>行為月3_区分①</vt:lpstr>
      <vt:lpstr>行為月3_区分②</vt:lpstr>
      <vt:lpstr>行為月3_区分③</vt:lpstr>
      <vt:lpstr>行為年1</vt:lpstr>
      <vt:lpstr>行為年2</vt:lpstr>
      <vt:lpstr>行為年3</vt:lpstr>
      <vt:lpstr>施設_住所1</vt:lpstr>
      <vt:lpstr>施設_住所2</vt:lpstr>
      <vt:lpstr>施設_住所3</vt:lpstr>
      <vt:lpstr>施設_電話</vt:lpstr>
      <vt:lpstr>施設_名称1</vt:lpstr>
      <vt:lpstr>施設_名称2</vt:lpstr>
      <vt:lpstr>証票番号</vt:lpstr>
      <vt:lpstr>税率①</vt:lpstr>
      <vt:lpstr>税率②</vt:lpstr>
      <vt:lpstr>税率③</vt:lpstr>
      <vt:lpstr>徴収番号</vt:lpstr>
      <vt:lpstr>提出月</vt:lpstr>
      <vt:lpstr>提出日</vt:lpstr>
      <vt:lpstr>提出年</vt:lpstr>
      <vt:lpstr>特徴者_住所1</vt:lpstr>
      <vt:lpstr>特徴者_住所2</vt:lpstr>
      <vt:lpstr>特徴者_住所3</vt:lpstr>
      <vt:lpstr>特徴者_電話</vt:lpstr>
      <vt:lpstr>特徴者_番号</vt:lpstr>
      <vt:lpstr>特徴者_名称1</vt:lpstr>
      <vt:lpstr>特徴者_名称2</vt:lpstr>
      <vt:lpstr>特例適用の有無</vt:lpstr>
      <vt:lpstr>部屋別名称_1</vt:lpstr>
      <vt:lpstr>部屋別名称_2</vt:lpstr>
      <vt:lpstr>部屋別名称_3</vt:lpstr>
      <vt:lpstr>部屋別名称_4</vt:lpstr>
      <vt:lpstr>部屋別名称_5</vt:lpstr>
      <vt:lpstr>部屋別名称_6</vt:lpstr>
      <vt:lpstr>部屋別名称_7</vt:lpstr>
      <vt:lpstr>部屋別名称_8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2025-09-05T02:03:04Z</cp:lastPrinted>
  <dcterms:created xsi:type="dcterms:W3CDTF">2025-08-29T07:51:20Z</dcterms:created>
  <dcterms:modified xsi:type="dcterms:W3CDTF">2025-09-22T02:26:27Z</dcterms:modified>
</cp:coreProperties>
</file>