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0sv0007b\10009\財務調査G\財政ノート\令和2年度\06_公表\"/>
    </mc:Choice>
  </mc:AlternateContent>
  <bookViews>
    <workbookView xWindow="120" yWindow="30" windowWidth="20340" windowHeight="7860" tabRatio="719"/>
  </bookViews>
  <sheets>
    <sheet name="当初" sheetId="12" r:id="rId1"/>
    <sheet name="当初表①" sheetId="14" state="hidden" r:id="rId2"/>
    <sheet name="当初表②" sheetId="13" state="hidden" r:id="rId3"/>
    <sheet name="当初表③" sheetId="15" state="hidden" r:id="rId4"/>
    <sheet name="当初表④" sheetId="16" state="hidden" r:id="rId5"/>
    <sheet name="主なもの" sheetId="11" state="hidden" r:id="rId6"/>
    <sheet name="計数整理表（千単）" sheetId="4" state="hidden" r:id="rId7"/>
  </sheets>
  <definedNames>
    <definedName name="_xlnm.Print_Area" localSheetId="6">'計数整理表（千単）'!$BG$1:$DP$59</definedName>
    <definedName name="_xlnm.Print_Area" localSheetId="0">当初!$A$1:$AZ$271</definedName>
    <definedName name="_xlnm.Print_Area" localSheetId="1">当初表①!$A$1:$AK$8</definedName>
    <definedName name="_xlnm.Print_Titles" localSheetId="6">'計数整理表（千単）'!$A:$F</definedName>
  </definedNames>
  <calcPr calcId="162913"/>
</workbook>
</file>

<file path=xl/calcChain.xml><?xml version="1.0" encoding="utf-8"?>
<calcChain xmlns="http://schemas.openxmlformats.org/spreadsheetml/2006/main">
  <c r="Q15" i="4" l="1"/>
  <c r="Q18" i="4"/>
  <c r="Q13" i="4"/>
  <c r="Q12" i="4"/>
  <c r="Q10" i="4"/>
  <c r="Q7" i="4"/>
  <c r="T17" i="13" l="1"/>
  <c r="K6" i="14" l="1"/>
  <c r="K5" i="14"/>
  <c r="T45" i="13" l="1"/>
  <c r="N45" i="13"/>
  <c r="H45" i="13"/>
  <c r="T23" i="13"/>
  <c r="N23" i="13"/>
  <c r="H23" i="13"/>
  <c r="N16" i="13"/>
  <c r="AA6" i="14"/>
  <c r="K4" i="14"/>
  <c r="H5" i="14"/>
  <c r="H4" i="14"/>
  <c r="BX53" i="4"/>
  <c r="BX51" i="4"/>
  <c r="BN56" i="4"/>
  <c r="BN57" i="4" s="1"/>
  <c r="BD57" i="4"/>
  <c r="BN55" i="4"/>
  <c r="BN54" i="4"/>
  <c r="BN53" i="4"/>
  <c r="BN52" i="4"/>
  <c r="BN51" i="4"/>
  <c r="BN50" i="4"/>
  <c r="BN49" i="4"/>
  <c r="BN48" i="4"/>
  <c r="BN47" i="4"/>
  <c r="BN46" i="4"/>
  <c r="BD46" i="4"/>
  <c r="AU49" i="4"/>
  <c r="AL54" i="4"/>
  <c r="DM53" i="4"/>
  <c r="DC53" i="4"/>
  <c r="CS53" i="4"/>
  <c r="CI53" i="4"/>
  <c r="CI52" i="4"/>
  <c r="BY53" i="4"/>
  <c r="BY52" i="4"/>
  <c r="BO53" i="4"/>
  <c r="BO52" i="4"/>
  <c r="BO51" i="4"/>
  <c r="BO46" i="4"/>
  <c r="BE56" i="4"/>
  <c r="BE54" i="4"/>
  <c r="BE53" i="4"/>
  <c r="BE52" i="4"/>
  <c r="BE51" i="4"/>
  <c r="BE50" i="4"/>
  <c r="BE46" i="4"/>
  <c r="AV56" i="4"/>
  <c r="AV55" i="4"/>
  <c r="AV54" i="4"/>
  <c r="AV53" i="4"/>
  <c r="AV52" i="4"/>
  <c r="AV51" i="4"/>
  <c r="AV50" i="4"/>
  <c r="AV48" i="4"/>
  <c r="AV46" i="4"/>
  <c r="AM57" i="4"/>
  <c r="AM56" i="4"/>
  <c r="AM55" i="4"/>
  <c r="AM54" i="4"/>
  <c r="AM53" i="4"/>
  <c r="AM52" i="4"/>
  <c r="AM51" i="4"/>
  <c r="AM50" i="4"/>
  <c r="AM49" i="4"/>
  <c r="AM48" i="4"/>
  <c r="AM47" i="4"/>
  <c r="AM46" i="4"/>
  <c r="T56" i="4"/>
  <c r="Q56" i="4"/>
  <c r="Q50" i="4"/>
  <c r="N56" i="4"/>
  <c r="N57" i="4"/>
  <c r="K46" i="4"/>
  <c r="K47" i="4"/>
  <c r="K48" i="4"/>
  <c r="K49" i="4"/>
  <c r="K50" i="4"/>
  <c r="K51" i="4"/>
  <c r="K52" i="4"/>
  <c r="K53" i="4"/>
  <c r="K54" i="4"/>
  <c r="K55" i="4"/>
  <c r="K56" i="4"/>
  <c r="N34" i="4"/>
  <c r="N31" i="4"/>
  <c r="N26" i="4"/>
  <c r="K39" i="4"/>
  <c r="K32" i="4"/>
  <c r="K31" i="4"/>
  <c r="K27" i="4"/>
  <c r="K26" i="4"/>
  <c r="H34" i="4" l="1"/>
  <c r="H31" i="4"/>
  <c r="H39" i="4"/>
  <c r="CR18" i="4"/>
  <c r="CR12" i="4"/>
  <c r="CR10" i="4"/>
  <c r="CL18" i="4"/>
  <c r="CH17" i="4"/>
  <c r="CH15" i="4"/>
  <c r="BX15" i="4"/>
  <c r="BR18" i="4"/>
  <c r="BH18" i="4"/>
  <c r="BD16" i="4"/>
  <c r="BD15" i="4"/>
  <c r="AU17" i="4"/>
  <c r="AU15" i="4"/>
  <c r="AL17" i="4"/>
  <c r="AL15" i="4"/>
  <c r="AF18" i="4"/>
  <c r="AI5" i="4"/>
  <c r="AO5" i="4"/>
  <c r="N18" i="4"/>
  <c r="N9" i="4"/>
  <c r="N7" i="4"/>
  <c r="N15" i="4"/>
  <c r="W6" i="4"/>
  <c r="W7" i="4"/>
  <c r="W8" i="4"/>
  <c r="W9" i="4"/>
  <c r="T15" i="4" l="1"/>
  <c r="Z17" i="4"/>
  <c r="DF57" i="4"/>
  <c r="DF34" i="4"/>
  <c r="DF31" i="4"/>
  <c r="DF26" i="4"/>
  <c r="DF39" i="4" s="1"/>
  <c r="DF40" i="4" s="1"/>
  <c r="DF15" i="4"/>
  <c r="DI14" i="4"/>
  <c r="DI12" i="4"/>
  <c r="DI11" i="4"/>
  <c r="DI10" i="4"/>
  <c r="DI9" i="4"/>
  <c r="DI8" i="4"/>
  <c r="DI7" i="4"/>
  <c r="DI6" i="4"/>
  <c r="DF5" i="4"/>
  <c r="DF19" i="4" s="1"/>
  <c r="T9" i="4"/>
  <c r="T7" i="4"/>
  <c r="CV57" i="4"/>
  <c r="CL57" i="4"/>
  <c r="CV34" i="4"/>
  <c r="CL34" i="4"/>
  <c r="CV31" i="4"/>
  <c r="CV39" i="4" s="1"/>
  <c r="CV40" i="4" s="1"/>
  <c r="CL31" i="4"/>
  <c r="CV26" i="4"/>
  <c r="CL26" i="4"/>
  <c r="CL39" i="4" s="1"/>
  <c r="CL40" i="4" s="1"/>
  <c r="CV15" i="4"/>
  <c r="CL15" i="4"/>
  <c r="CV5" i="4"/>
  <c r="CV19" i="4" s="1"/>
  <c r="CL5" i="4"/>
  <c r="CL19" i="4" s="1"/>
  <c r="CB57" i="4" l="1"/>
  <c r="CB34" i="4"/>
  <c r="CB31" i="4"/>
  <c r="CB26" i="4"/>
  <c r="CB39" i="4" s="1"/>
  <c r="CB40" i="4" s="1"/>
  <c r="CB15" i="4"/>
  <c r="CB19" i="4" s="1"/>
  <c r="CB5" i="4"/>
  <c r="K9" i="4"/>
  <c r="K18" i="4"/>
  <c r="K17" i="4"/>
  <c r="K16" i="4"/>
  <c r="K15" i="4"/>
  <c r="K14" i="4"/>
  <c r="K13" i="4"/>
  <c r="K12" i="4"/>
  <c r="K11" i="4"/>
  <c r="K10" i="4"/>
  <c r="K8" i="4"/>
  <c r="K7" i="4"/>
  <c r="K6" i="4"/>
  <c r="K5" i="4"/>
  <c r="K19" i="4" s="1"/>
  <c r="H6" i="14" l="1"/>
  <c r="AZ75" i="12" l="1"/>
  <c r="AZ114" i="12" s="1"/>
  <c r="N5" i="14"/>
  <c r="AZ154" i="12" l="1"/>
  <c r="AZ195" i="12" s="1"/>
  <c r="AZ233" i="12" s="1"/>
  <c r="H57" i="4" l="1"/>
  <c r="H26" i="4"/>
  <c r="K57" i="4" l="1"/>
  <c r="Q5" i="14"/>
  <c r="AA4" i="14" l="1"/>
  <c r="AJ5" i="14" l="1"/>
  <c r="AG5" i="14"/>
  <c r="K40" i="4" l="1"/>
  <c r="K37" i="4"/>
  <c r="K28" i="4"/>
  <c r="K33" i="4"/>
  <c r="K30" i="4"/>
  <c r="K35" i="4"/>
  <c r="K29" i="4"/>
  <c r="K36" i="4"/>
  <c r="K38" i="4"/>
  <c r="K34" i="4"/>
  <c r="BR15" i="4"/>
  <c r="BR34" i="4" l="1"/>
  <c r="BR31" i="4"/>
  <c r="BR26" i="4"/>
  <c r="BR5" i="4"/>
  <c r="BR19" i="4" l="1"/>
  <c r="BR39" i="4"/>
  <c r="BR40" i="4" s="1"/>
  <c r="BH15" i="4"/>
  <c r="BH57" i="4"/>
  <c r="BH34" i="4"/>
  <c r="BH31" i="4"/>
  <c r="BH26" i="4"/>
  <c r="BH39" i="4" s="1"/>
  <c r="BH40" i="4" s="1"/>
  <c r="BH5" i="4"/>
  <c r="BH19" i="4" l="1"/>
  <c r="Z5" i="4"/>
  <c r="Z6" i="4" l="1"/>
  <c r="AI6" i="4"/>
  <c r="AR6" i="4" l="1"/>
  <c r="BA6" i="4" l="1"/>
  <c r="BK6" i="4" s="1"/>
  <c r="Z7" i="4"/>
  <c r="BU6" i="4" l="1"/>
  <c r="CE6" i="4" s="1"/>
  <c r="N6" i="14"/>
  <c r="CO6" i="4" l="1"/>
  <c r="CY6" i="4" s="1"/>
  <c r="AC6" i="4"/>
  <c r="Q53" i="4"/>
  <c r="N59" i="13" l="1"/>
  <c r="A46" i="4"/>
  <c r="A49" i="4"/>
  <c r="A53" i="4"/>
  <c r="Q46" i="4"/>
  <c r="A50" i="4"/>
  <c r="A54" i="4"/>
  <c r="A47" i="4"/>
  <c r="A51" i="4"/>
  <c r="A48" i="4"/>
  <c r="A52" i="4"/>
  <c r="A56" i="4"/>
  <c r="A55" i="4"/>
  <c r="H49" i="13"/>
  <c r="N49" i="13"/>
  <c r="T49" i="13"/>
  <c r="H50" i="13"/>
  <c r="N50" i="13"/>
  <c r="T50" i="13"/>
  <c r="H51" i="13"/>
  <c r="N51" i="13"/>
  <c r="T51" i="13"/>
  <c r="H52" i="13"/>
  <c r="N52" i="13"/>
  <c r="T52" i="13"/>
  <c r="H53" i="13"/>
  <c r="N53" i="13"/>
  <c r="T53" i="13"/>
  <c r="H54" i="13"/>
  <c r="N54" i="13"/>
  <c r="T54" i="13"/>
  <c r="H55" i="13"/>
  <c r="N55" i="13"/>
  <c r="T55" i="13"/>
  <c r="H56" i="13"/>
  <c r="N56" i="13"/>
  <c r="T56" i="13"/>
  <c r="H57" i="13"/>
  <c r="N57" i="13"/>
  <c r="T57" i="13"/>
  <c r="H58" i="13"/>
  <c r="N58" i="13"/>
  <c r="T58" i="13"/>
  <c r="T48" i="13"/>
  <c r="N48" i="13"/>
  <c r="H48" i="13"/>
  <c r="H59" i="13" l="1"/>
  <c r="T37" i="13" l="1"/>
  <c r="T36" i="13"/>
  <c r="T35" i="13"/>
  <c r="T33" i="13"/>
  <c r="T32" i="13"/>
  <c r="T30" i="13"/>
  <c r="T29" i="13"/>
  <c r="T28" i="13"/>
  <c r="T27" i="13"/>
  <c r="N37" i="13"/>
  <c r="N36" i="13"/>
  <c r="N35" i="13"/>
  <c r="N33" i="13"/>
  <c r="N32" i="13"/>
  <c r="N30" i="13"/>
  <c r="N29" i="13"/>
  <c r="N28" i="13"/>
  <c r="N27" i="13"/>
  <c r="H38" i="13"/>
  <c r="H37" i="13"/>
  <c r="H36" i="13"/>
  <c r="H35" i="13"/>
  <c r="H33" i="13"/>
  <c r="H32" i="13"/>
  <c r="H30" i="13"/>
  <c r="H29" i="13"/>
  <c r="H28" i="13"/>
  <c r="H27" i="13"/>
  <c r="T16" i="13"/>
  <c r="T15" i="13"/>
  <c r="T13" i="13"/>
  <c r="T12" i="13"/>
  <c r="T11" i="13"/>
  <c r="T10" i="13"/>
  <c r="T9" i="13"/>
  <c r="T8" i="13"/>
  <c r="T7" i="13"/>
  <c r="T6" i="13"/>
  <c r="T5" i="13"/>
  <c r="N5" i="13"/>
  <c r="H17" i="13"/>
  <c r="H16" i="13"/>
  <c r="H15" i="13"/>
  <c r="H13" i="13"/>
  <c r="H12" i="13"/>
  <c r="H11" i="13"/>
  <c r="H10" i="13"/>
  <c r="H9" i="13"/>
  <c r="H7" i="13"/>
  <c r="H6" i="13"/>
  <c r="H5" i="13"/>
  <c r="Q4" i="14"/>
  <c r="N4" i="14"/>
  <c r="Q52" i="4"/>
  <c r="AX57" i="4"/>
  <c r="AO57" i="4"/>
  <c r="AF57" i="4"/>
  <c r="T57" i="4"/>
  <c r="AI56" i="4"/>
  <c r="AR56" i="4" s="1"/>
  <c r="Z56" i="4"/>
  <c r="Z58" i="13" s="1"/>
  <c r="AI55" i="4"/>
  <c r="AR55" i="4" s="1"/>
  <c r="AC55" i="4"/>
  <c r="AC57" i="13" s="1"/>
  <c r="Z55" i="4"/>
  <c r="Z57" i="13" s="1"/>
  <c r="AI54" i="4"/>
  <c r="AC54" i="4"/>
  <c r="AC56" i="13" s="1"/>
  <c r="Z54" i="4"/>
  <c r="Z56" i="13" s="1"/>
  <c r="AI53" i="4"/>
  <c r="AC53" i="4"/>
  <c r="AC55" i="13" s="1"/>
  <c r="Z53" i="4"/>
  <c r="Z55" i="13" s="1"/>
  <c r="AI52" i="4"/>
  <c r="AC52" i="4"/>
  <c r="AC54" i="13" s="1"/>
  <c r="Z52" i="4"/>
  <c r="Z54" i="13" s="1"/>
  <c r="AI51" i="4"/>
  <c r="AR51" i="4" s="1"/>
  <c r="AC51" i="4"/>
  <c r="AC53" i="13" s="1"/>
  <c r="Z51" i="4"/>
  <c r="Z53" i="13" s="1"/>
  <c r="AI50" i="4"/>
  <c r="AR50" i="4" s="1"/>
  <c r="BA50" i="4" s="1"/>
  <c r="BK50" i="4" s="1"/>
  <c r="BO50" i="4" s="1"/>
  <c r="AC50" i="4"/>
  <c r="AC52" i="13" s="1"/>
  <c r="Z50" i="4"/>
  <c r="Z52" i="13" s="1"/>
  <c r="AI49" i="4"/>
  <c r="AR49" i="4" s="1"/>
  <c r="AC49" i="4"/>
  <c r="AC51" i="13" s="1"/>
  <c r="Z49" i="4"/>
  <c r="Z51" i="13" s="1"/>
  <c r="AI48" i="4"/>
  <c r="AC48" i="4"/>
  <c r="AC50" i="13" s="1"/>
  <c r="Z48" i="4"/>
  <c r="Z50" i="13" s="1"/>
  <c r="AI47" i="4"/>
  <c r="AR47" i="4" s="1"/>
  <c r="AV47" i="4" s="1"/>
  <c r="AC47" i="4"/>
  <c r="AC49" i="13" s="1"/>
  <c r="Z47" i="4"/>
  <c r="Z49" i="13" s="1"/>
  <c r="AI46" i="4"/>
  <c r="AC46" i="4"/>
  <c r="AC48" i="13" s="1"/>
  <c r="Z46" i="4"/>
  <c r="Z48" i="13" s="1"/>
  <c r="BA49" i="4" l="1"/>
  <c r="AV49" i="4"/>
  <c r="K54" i="13"/>
  <c r="K50" i="13"/>
  <c r="K55" i="13"/>
  <c r="K57" i="13"/>
  <c r="K53" i="13"/>
  <c r="K49" i="13"/>
  <c r="K51" i="13"/>
  <c r="K56" i="13"/>
  <c r="K52" i="13"/>
  <c r="K48" i="13"/>
  <c r="BU50" i="4"/>
  <c r="W48" i="4"/>
  <c r="W50" i="13" s="1"/>
  <c r="T59" i="13"/>
  <c r="Q54" i="13"/>
  <c r="W49" i="4"/>
  <c r="W51" i="13" s="1"/>
  <c r="W53" i="4"/>
  <c r="W55" i="13" s="1"/>
  <c r="W46" i="4"/>
  <c r="W48" i="13" s="1"/>
  <c r="W50" i="4"/>
  <c r="W52" i="13" s="1"/>
  <c r="W54" i="4"/>
  <c r="W56" i="13" s="1"/>
  <c r="W47" i="4"/>
  <c r="W49" i="13" s="1"/>
  <c r="W51" i="4"/>
  <c r="W53" i="13" s="1"/>
  <c r="W55" i="4"/>
  <c r="W57" i="13" s="1"/>
  <c r="W52" i="4"/>
  <c r="W54" i="13" s="1"/>
  <c r="W56" i="4"/>
  <c r="W58" i="13" s="1"/>
  <c r="Q49" i="4"/>
  <c r="Q51" i="13" s="1"/>
  <c r="Q55" i="13"/>
  <c r="Q48" i="13"/>
  <c r="Q51" i="4"/>
  <c r="Q53" i="13" s="1"/>
  <c r="Q55" i="4"/>
  <c r="Q57" i="13" s="1"/>
  <c r="Q48" i="4"/>
  <c r="Q50" i="13" s="1"/>
  <c r="Q52" i="13"/>
  <c r="Q54" i="4"/>
  <c r="Q56" i="13" s="1"/>
  <c r="Q47" i="4"/>
  <c r="Q49" i="13" s="1"/>
  <c r="Q58" i="13"/>
  <c r="Q6" i="14"/>
  <c r="AC56" i="4"/>
  <c r="AC58" i="13" s="1"/>
  <c r="AI57" i="4"/>
  <c r="AL46" i="4" s="1"/>
  <c r="Z57" i="4"/>
  <c r="Z59" i="13" s="1"/>
  <c r="AR46" i="4"/>
  <c r="AR53" i="4"/>
  <c r="BA53" i="4" s="1"/>
  <c r="BK53" i="4" s="1"/>
  <c r="AR54" i="4"/>
  <c r="BA54" i="4" s="1"/>
  <c r="BK54" i="4" s="1"/>
  <c r="BO54" i="4" s="1"/>
  <c r="AC57" i="4"/>
  <c r="AC59" i="13" s="1"/>
  <c r="BA56" i="4"/>
  <c r="BK56" i="4" s="1"/>
  <c r="BO56" i="4" s="1"/>
  <c r="BA47" i="4"/>
  <c r="BA51" i="4"/>
  <c r="BK51" i="4" s="1"/>
  <c r="BA55" i="4"/>
  <c r="AR48" i="4"/>
  <c r="AR52" i="4"/>
  <c r="CE50" i="4" l="1"/>
  <c r="BY50" i="4"/>
  <c r="BK55" i="4"/>
  <c r="BO55" i="4" s="1"/>
  <c r="BE55" i="4"/>
  <c r="BK49" i="4"/>
  <c r="BE49" i="4"/>
  <c r="BK47" i="4"/>
  <c r="BO47" i="4" s="1"/>
  <c r="BE47" i="4"/>
  <c r="K58" i="13"/>
  <c r="BU54" i="4"/>
  <c r="BU53" i="4"/>
  <c r="CE53" i="4" s="1"/>
  <c r="CO53" i="4" s="1"/>
  <c r="CY53" i="4" s="1"/>
  <c r="DI53" i="4" s="1"/>
  <c r="BU55" i="4"/>
  <c r="BU51" i="4"/>
  <c r="BU56" i="4"/>
  <c r="AL50" i="4"/>
  <c r="AL47" i="4"/>
  <c r="AL51" i="4"/>
  <c r="AL55" i="4"/>
  <c r="AL48" i="4"/>
  <c r="AL52" i="4"/>
  <c r="AL56" i="4"/>
  <c r="AL53" i="4"/>
  <c r="AL49" i="4"/>
  <c r="BA46" i="4"/>
  <c r="BK46" i="4" s="1"/>
  <c r="AR57" i="4"/>
  <c r="BA52" i="4"/>
  <c r="BK52" i="4" s="1"/>
  <c r="BA48" i="4"/>
  <c r="AX34" i="4"/>
  <c r="AX31" i="4"/>
  <c r="AX26" i="4"/>
  <c r="AO31" i="4"/>
  <c r="AO34" i="4"/>
  <c r="AO26" i="4"/>
  <c r="AF26" i="4"/>
  <c r="AF31" i="4"/>
  <c r="AC36" i="4"/>
  <c r="AC36" i="13" s="1"/>
  <c r="T31" i="4"/>
  <c r="T26" i="4"/>
  <c r="AI26" i="4" s="1"/>
  <c r="N31" i="13"/>
  <c r="H31" i="13"/>
  <c r="H34" i="13"/>
  <c r="H26" i="13"/>
  <c r="AX15" i="4"/>
  <c r="AX5" i="4"/>
  <c r="AO15" i="4"/>
  <c r="T4" i="13"/>
  <c r="T14" i="13"/>
  <c r="H14" i="13"/>
  <c r="AI37" i="4"/>
  <c r="AI36" i="4"/>
  <c r="AI35" i="4"/>
  <c r="AI33" i="4"/>
  <c r="AI32" i="4"/>
  <c r="AI30" i="4"/>
  <c r="AI29" i="4"/>
  <c r="AI28" i="4"/>
  <c r="AI27" i="4"/>
  <c r="AI17" i="4"/>
  <c r="AI16" i="4"/>
  <c r="AI14" i="4"/>
  <c r="AI13" i="4"/>
  <c r="AI12" i="4"/>
  <c r="AI11" i="4"/>
  <c r="AI10" i="4"/>
  <c r="AI9" i="4"/>
  <c r="AI8" i="4"/>
  <c r="AI7" i="4"/>
  <c r="Z36" i="4"/>
  <c r="Z36" i="13" s="1"/>
  <c r="Z37" i="4"/>
  <c r="Z37" i="13" s="1"/>
  <c r="AC37" i="4"/>
  <c r="AC37" i="13" s="1"/>
  <c r="AC35" i="4"/>
  <c r="AC35" i="13" s="1"/>
  <c r="Z35" i="4"/>
  <c r="Z35" i="13" s="1"/>
  <c r="Z33" i="4"/>
  <c r="Z33" i="13" s="1"/>
  <c r="AC33" i="4"/>
  <c r="AC33" i="13" s="1"/>
  <c r="AC32" i="4"/>
  <c r="AC32" i="13" s="1"/>
  <c r="Z32" i="4"/>
  <c r="Z32" i="13" s="1"/>
  <c r="AC30" i="4"/>
  <c r="AC30" i="13" s="1"/>
  <c r="Z30" i="4"/>
  <c r="Z30" i="13" s="1"/>
  <c r="AC29" i="4"/>
  <c r="AC29" i="13" s="1"/>
  <c r="Z29" i="4"/>
  <c r="Z29" i="13" s="1"/>
  <c r="Z28" i="4"/>
  <c r="Z28" i="13" s="1"/>
  <c r="AC28" i="4"/>
  <c r="AC28" i="13" s="1"/>
  <c r="AC27" i="4"/>
  <c r="AC27" i="13" s="1"/>
  <c r="Z27" i="4"/>
  <c r="Z27" i="13" s="1"/>
  <c r="AC5" i="13"/>
  <c r="Z18" i="4"/>
  <c r="Z17" i="13" s="1"/>
  <c r="Z16" i="13"/>
  <c r="Z16" i="4"/>
  <c r="Z15" i="13" s="1"/>
  <c r="Z14" i="4"/>
  <c r="Z13" i="13" s="1"/>
  <c r="Z13" i="4"/>
  <c r="Z12" i="13" s="1"/>
  <c r="Z12" i="4"/>
  <c r="Z11" i="13" s="1"/>
  <c r="Z11" i="4"/>
  <c r="Z10" i="13" s="1"/>
  <c r="Z10" i="4"/>
  <c r="Z9" i="13" s="1"/>
  <c r="Z8" i="4"/>
  <c r="Z7" i="13" s="1"/>
  <c r="Z6" i="13"/>
  <c r="Z5" i="13"/>
  <c r="CE51" i="4" l="1"/>
  <c r="BY51" i="4"/>
  <c r="CE56" i="4"/>
  <c r="BY56" i="4"/>
  <c r="CE54" i="4"/>
  <c r="BY54" i="4"/>
  <c r="CO50" i="4"/>
  <c r="CI50" i="4"/>
  <c r="CE55" i="4"/>
  <c r="BY55" i="4"/>
  <c r="BK48" i="4"/>
  <c r="BO48" i="4" s="1"/>
  <c r="BE48" i="4"/>
  <c r="BU47" i="4"/>
  <c r="BY47" i="4" s="1"/>
  <c r="BO49" i="4"/>
  <c r="BU49" i="4"/>
  <c r="AU46" i="4"/>
  <c r="AV57" i="4"/>
  <c r="BU52" i="4"/>
  <c r="CE52" i="4" s="1"/>
  <c r="CO52" i="4" s="1"/>
  <c r="AR13" i="4"/>
  <c r="BA13" i="4" s="1"/>
  <c r="BK13" i="4" s="1"/>
  <c r="AR10" i="4"/>
  <c r="AR8" i="4"/>
  <c r="AR11" i="4"/>
  <c r="AR16" i="4"/>
  <c r="BA16" i="4" s="1"/>
  <c r="BK16" i="4" s="1"/>
  <c r="AR28" i="4"/>
  <c r="AR33" i="4"/>
  <c r="AR30" i="4"/>
  <c r="AR36" i="4"/>
  <c r="AR7" i="4"/>
  <c r="BA7" i="4" s="1"/>
  <c r="BK7" i="4" s="1"/>
  <c r="AR14" i="4"/>
  <c r="BA14" i="4" s="1"/>
  <c r="BK14" i="4" s="1"/>
  <c r="AR27" i="4"/>
  <c r="AR32" i="4"/>
  <c r="AR37" i="4"/>
  <c r="AR9" i="4"/>
  <c r="BA9" i="4" s="1"/>
  <c r="BK9" i="4" s="1"/>
  <c r="AR12" i="4"/>
  <c r="BA12" i="4" s="1"/>
  <c r="BK12" i="4" s="1"/>
  <c r="AR17" i="4"/>
  <c r="BA17" i="4" s="1"/>
  <c r="BK17" i="4" s="1"/>
  <c r="AR29" i="4"/>
  <c r="AR35" i="4"/>
  <c r="AL57" i="4"/>
  <c r="AU53" i="4"/>
  <c r="AU54" i="4"/>
  <c r="AU47" i="4"/>
  <c r="AU51" i="4"/>
  <c r="AU55" i="4"/>
  <c r="AU48" i="4"/>
  <c r="AU52" i="4"/>
  <c r="AU56" i="4"/>
  <c r="AU50" i="4"/>
  <c r="T26" i="13"/>
  <c r="N26" i="13"/>
  <c r="AI31" i="4"/>
  <c r="T31" i="13"/>
  <c r="Z15" i="4"/>
  <c r="Z14" i="13" s="1"/>
  <c r="BA57" i="4"/>
  <c r="BE57" i="4" s="1"/>
  <c r="AF39" i="4"/>
  <c r="AF40" i="4" s="1"/>
  <c r="AO19" i="4"/>
  <c r="K29" i="13"/>
  <c r="T19" i="4"/>
  <c r="W17" i="4" s="1"/>
  <c r="Z31" i="4"/>
  <c r="Z31" i="13" s="1"/>
  <c r="AX19" i="4"/>
  <c r="AC31" i="4"/>
  <c r="AC31" i="13" s="1"/>
  <c r="K32" i="13"/>
  <c r="K27" i="13"/>
  <c r="AX39" i="4"/>
  <c r="AX40" i="4" s="1"/>
  <c r="AO39" i="4"/>
  <c r="AO40" i="4" s="1"/>
  <c r="AC26" i="4"/>
  <c r="AC26" i="13" s="1"/>
  <c r="Z26" i="4"/>
  <c r="Z26" i="13" s="1"/>
  <c r="K26" i="13"/>
  <c r="K31" i="13"/>
  <c r="CY52" i="4" l="1"/>
  <c r="CS52" i="4"/>
  <c r="CO51" i="4"/>
  <c r="CI51" i="4"/>
  <c r="CE47" i="4"/>
  <c r="CO47" i="4" s="1"/>
  <c r="CO56" i="4"/>
  <c r="CI56" i="4"/>
  <c r="CO54" i="4"/>
  <c r="CI54" i="4"/>
  <c r="CY50" i="4"/>
  <c r="CS50" i="4"/>
  <c r="BU48" i="4"/>
  <c r="BY48" i="4" s="1"/>
  <c r="BK57" i="4"/>
  <c r="BO57" i="4" s="1"/>
  <c r="CO55" i="4"/>
  <c r="CI55" i="4"/>
  <c r="CE49" i="4"/>
  <c r="BY49" i="4"/>
  <c r="W18" i="4"/>
  <c r="W11" i="4"/>
  <c r="W10" i="13" s="1"/>
  <c r="W8" i="13"/>
  <c r="BU17" i="4"/>
  <c r="CE17" i="4" s="1"/>
  <c r="AD4" i="14"/>
  <c r="BU12" i="4"/>
  <c r="CE12" i="4" s="1"/>
  <c r="BU9" i="4"/>
  <c r="CE9" i="4" s="1"/>
  <c r="BU14" i="4"/>
  <c r="CE14" i="4" s="1"/>
  <c r="BU16" i="4"/>
  <c r="CE16" i="4" s="1"/>
  <c r="BU13" i="4"/>
  <c r="CE13" i="4" s="1"/>
  <c r="BU7" i="4"/>
  <c r="CE7" i="4" s="1"/>
  <c r="W5" i="13"/>
  <c r="AR31" i="4"/>
  <c r="BA29" i="4"/>
  <c r="BK29" i="4" s="1"/>
  <c r="BA10" i="4"/>
  <c r="BK10" i="4" s="1"/>
  <c r="BU10" i="4" s="1"/>
  <c r="CE10" i="4" s="1"/>
  <c r="AR5" i="4"/>
  <c r="BA5" i="4" s="1"/>
  <c r="BK5" i="4" s="1"/>
  <c r="BA37" i="4"/>
  <c r="BK37" i="4" s="1"/>
  <c r="BA27" i="4"/>
  <c r="BA30" i="4"/>
  <c r="BK30" i="4" s="1"/>
  <c r="BA28" i="4"/>
  <c r="BK28" i="4" s="1"/>
  <c r="BA8" i="4"/>
  <c r="BK8" i="4" s="1"/>
  <c r="BA32" i="4"/>
  <c r="BK32" i="4" s="1"/>
  <c r="BA36" i="4"/>
  <c r="BK36" i="4" s="1"/>
  <c r="BA33" i="4"/>
  <c r="BK33" i="4" s="1"/>
  <c r="W17" i="13"/>
  <c r="BA35" i="4"/>
  <c r="BK35" i="4" s="1"/>
  <c r="BA11" i="4"/>
  <c r="BK11" i="4" s="1"/>
  <c r="BD48" i="4"/>
  <c r="BD52" i="4"/>
  <c r="BD56" i="4"/>
  <c r="BD49" i="4"/>
  <c r="BD53" i="4"/>
  <c r="BD50" i="4"/>
  <c r="BD54" i="4"/>
  <c r="BD47" i="4"/>
  <c r="BD51" i="4"/>
  <c r="BD55" i="4"/>
  <c r="W6" i="13"/>
  <c r="T38" i="13"/>
  <c r="W13" i="4"/>
  <c r="W12" i="13" s="1"/>
  <c r="W7" i="13"/>
  <c r="W10" i="4"/>
  <c r="W9" i="13" s="1"/>
  <c r="K34" i="13"/>
  <c r="H39" i="13"/>
  <c r="T18" i="13"/>
  <c r="K38" i="13"/>
  <c r="K35" i="13"/>
  <c r="K37" i="13"/>
  <c r="K28" i="13"/>
  <c r="K30" i="13"/>
  <c r="K36" i="13"/>
  <c r="W57" i="4"/>
  <c r="W59" i="13" s="1"/>
  <c r="K59" i="13"/>
  <c r="Q57" i="4"/>
  <c r="Q59" i="13" s="1"/>
  <c r="K33" i="13"/>
  <c r="K39" i="13"/>
  <c r="W16" i="13"/>
  <c r="W16" i="4"/>
  <c r="W15" i="13" s="1"/>
  <c r="W14" i="4"/>
  <c r="W13" i="13" s="1"/>
  <c r="W15" i="4"/>
  <c r="W14" i="13" s="1"/>
  <c r="W12" i="4"/>
  <c r="W11" i="13" s="1"/>
  <c r="W5" i="4"/>
  <c r="AR26" i="4"/>
  <c r="BK27" i="4" l="1"/>
  <c r="DI52" i="4"/>
  <c r="DM52" i="4" s="1"/>
  <c r="DC52" i="4"/>
  <c r="CY51" i="4"/>
  <c r="CS51" i="4"/>
  <c r="CE48" i="4"/>
  <c r="CI47" i="4"/>
  <c r="CY56" i="4"/>
  <c r="CS56" i="4"/>
  <c r="CY54" i="4"/>
  <c r="CS54" i="4"/>
  <c r="DI50" i="4"/>
  <c r="DC50" i="4"/>
  <c r="CY55" i="4"/>
  <c r="CS55" i="4"/>
  <c r="CO48" i="4"/>
  <c r="CI48" i="4"/>
  <c r="CI49" i="4"/>
  <c r="CO49" i="4"/>
  <c r="CY47" i="4"/>
  <c r="CS47" i="4"/>
  <c r="CO17" i="4"/>
  <c r="CY17" i="4" s="1"/>
  <c r="DI17" i="4" s="1"/>
  <c r="CO16" i="4"/>
  <c r="CY16" i="4" s="1"/>
  <c r="DI16" i="4" s="1"/>
  <c r="CO14" i="4"/>
  <c r="CY14" i="4" s="1"/>
  <c r="CO13" i="4"/>
  <c r="CY13" i="4" s="1"/>
  <c r="DI13" i="4" s="1"/>
  <c r="CO12" i="4"/>
  <c r="CY12" i="4" s="1"/>
  <c r="CO10" i="4"/>
  <c r="CY10" i="4" s="1"/>
  <c r="CO7" i="4"/>
  <c r="CY7" i="4" s="1"/>
  <c r="CO9" i="4"/>
  <c r="BU11" i="4"/>
  <c r="CE11" i="4" s="1"/>
  <c r="BU8" i="4"/>
  <c r="CE8" i="4" s="1"/>
  <c r="BU37" i="4"/>
  <c r="CE37" i="4" s="1"/>
  <c r="CO37" i="4" s="1"/>
  <c r="CY37" i="4" s="1"/>
  <c r="DI37" i="4" s="1"/>
  <c r="BU35" i="4"/>
  <c r="CE35" i="4" s="1"/>
  <c r="CO35" i="4" s="1"/>
  <c r="CY35" i="4" s="1"/>
  <c r="DI35" i="4" s="1"/>
  <c r="BU33" i="4"/>
  <c r="CE33" i="4" s="1"/>
  <c r="CO33" i="4" s="1"/>
  <c r="CY33" i="4" s="1"/>
  <c r="DI33" i="4" s="1"/>
  <c r="BU28" i="4"/>
  <c r="CE28" i="4" s="1"/>
  <c r="CO28" i="4" s="1"/>
  <c r="CY28" i="4" s="1"/>
  <c r="DI28" i="4" s="1"/>
  <c r="BU5" i="4"/>
  <c r="CE5" i="4" s="1"/>
  <c r="BU36" i="4"/>
  <c r="CE36" i="4" s="1"/>
  <c r="CO36" i="4" s="1"/>
  <c r="CY36" i="4" s="1"/>
  <c r="DI36" i="4" s="1"/>
  <c r="BU30" i="4"/>
  <c r="CE30" i="4" s="1"/>
  <c r="CO30" i="4" s="1"/>
  <c r="CY30" i="4" s="1"/>
  <c r="DI30" i="4" s="1"/>
  <c r="AD6" i="14"/>
  <c r="AG4" i="14"/>
  <c r="AJ4" i="14"/>
  <c r="BU32" i="4"/>
  <c r="CE32" i="4" s="1"/>
  <c r="CO32" i="4" s="1"/>
  <c r="CY32" i="4" s="1"/>
  <c r="DI32" i="4" s="1"/>
  <c r="BU27" i="4"/>
  <c r="BU29" i="4"/>
  <c r="CE29" i="4" s="1"/>
  <c r="CO29" i="4" s="1"/>
  <c r="CY29" i="4" s="1"/>
  <c r="DI29" i="4" s="1"/>
  <c r="BA31" i="4"/>
  <c r="BK31" i="4" s="1"/>
  <c r="AI38" i="4"/>
  <c r="T34" i="4"/>
  <c r="T34" i="13" s="1"/>
  <c r="Z38" i="4"/>
  <c r="Z38" i="13" s="1"/>
  <c r="W4" i="13"/>
  <c r="W19" i="4"/>
  <c r="W18" i="13" s="1"/>
  <c r="K40" i="13"/>
  <c r="H40" i="13"/>
  <c r="AU57" i="4"/>
  <c r="BA26" i="4"/>
  <c r="CE27" i="4" l="1"/>
  <c r="BK26" i="4"/>
  <c r="DI51" i="4"/>
  <c r="DM51" i="4" s="1"/>
  <c r="DC51" i="4"/>
  <c r="DI56" i="4"/>
  <c r="DC56" i="4"/>
  <c r="DI54" i="4"/>
  <c r="DC54" i="4"/>
  <c r="DM50" i="4"/>
  <c r="DI55" i="4"/>
  <c r="DC55" i="4"/>
  <c r="CY48" i="4"/>
  <c r="CS48" i="4"/>
  <c r="CS49" i="4"/>
  <c r="CY49" i="4"/>
  <c r="DI47" i="4"/>
  <c r="DC47" i="4"/>
  <c r="AC16" i="13"/>
  <c r="N15" i="13"/>
  <c r="AC16" i="4"/>
  <c r="AC15" i="13" s="1"/>
  <c r="N13" i="13"/>
  <c r="AC14" i="4"/>
  <c r="AC13" i="13" s="1"/>
  <c r="N12" i="13"/>
  <c r="AC13" i="4"/>
  <c r="AC12" i="13" s="1"/>
  <c r="N11" i="13"/>
  <c r="AC12" i="4"/>
  <c r="AC11" i="13" s="1"/>
  <c r="CO11" i="4"/>
  <c r="CY11" i="4" s="1"/>
  <c r="N9" i="13"/>
  <c r="AC10" i="4"/>
  <c r="AC9" i="13" s="1"/>
  <c r="CO8" i="4"/>
  <c r="CY8" i="4" s="1"/>
  <c r="AC7" i="4"/>
  <c r="AC6" i="13" s="1"/>
  <c r="N6" i="13"/>
  <c r="CO5" i="4"/>
  <c r="N8" i="13"/>
  <c r="AC9" i="4"/>
  <c r="AC8" i="13" s="1"/>
  <c r="CY9" i="4"/>
  <c r="N17" i="13"/>
  <c r="AC18" i="4"/>
  <c r="AC17" i="13" s="1"/>
  <c r="BU31" i="4"/>
  <c r="CE31" i="4" s="1"/>
  <c r="CO31" i="4" s="1"/>
  <c r="CY31" i="4" s="1"/>
  <c r="DI31" i="4" s="1"/>
  <c r="AJ6" i="14"/>
  <c r="AG6" i="14"/>
  <c r="BU26" i="4"/>
  <c r="AR38" i="4"/>
  <c r="Z34" i="4"/>
  <c r="Z34" i="13" s="1"/>
  <c r="T39" i="4"/>
  <c r="AI34" i="4"/>
  <c r="CE26" i="4" l="1"/>
  <c r="CO27" i="4"/>
  <c r="DM56" i="4"/>
  <c r="DM54" i="4"/>
  <c r="DM55" i="4"/>
  <c r="DI48" i="4"/>
  <c r="DC48" i="4"/>
  <c r="DC49" i="4"/>
  <c r="DI49" i="4"/>
  <c r="DM47" i="4"/>
  <c r="N10" i="13"/>
  <c r="AC11" i="4"/>
  <c r="AC10" i="13" s="1"/>
  <c r="N7" i="13"/>
  <c r="AC8" i="4"/>
  <c r="AC7" i="13" s="1"/>
  <c r="CY5" i="4"/>
  <c r="DI5" i="4" s="1"/>
  <c r="W31" i="4"/>
  <c r="W31" i="13" s="1"/>
  <c r="W32" i="4"/>
  <c r="W32" i="13" s="1"/>
  <c r="AC5" i="4"/>
  <c r="AC4" i="13" s="1"/>
  <c r="N4" i="13"/>
  <c r="N19" i="4"/>
  <c r="Q14" i="13" s="1"/>
  <c r="AC15" i="4"/>
  <c r="AC14" i="13" s="1"/>
  <c r="N14" i="13"/>
  <c r="AR34" i="4"/>
  <c r="BA38" i="4"/>
  <c r="BK38" i="4" s="1"/>
  <c r="W34" i="4"/>
  <c r="W34" i="13" s="1"/>
  <c r="W37" i="4"/>
  <c r="W37" i="13" s="1"/>
  <c r="AI39" i="4"/>
  <c r="Z39" i="4"/>
  <c r="Z39" i="13" s="1"/>
  <c r="T39" i="13"/>
  <c r="W33" i="4"/>
  <c r="W33" i="13" s="1"/>
  <c r="W36" i="4"/>
  <c r="W36" i="13" s="1"/>
  <c r="W26" i="4"/>
  <c r="W26" i="13" s="1"/>
  <c r="W29" i="4"/>
  <c r="W29" i="13" s="1"/>
  <c r="W30" i="4"/>
  <c r="W30" i="13" s="1"/>
  <c r="W27" i="4"/>
  <c r="W27" i="13" s="1"/>
  <c r="W28" i="4"/>
  <c r="W28" i="13" s="1"/>
  <c r="W38" i="4"/>
  <c r="W38" i="13" s="1"/>
  <c r="T40" i="4"/>
  <c r="W40" i="4" s="1"/>
  <c r="W40" i="13" s="1"/>
  <c r="W35" i="4"/>
  <c r="W35" i="13" s="1"/>
  <c r="CY27" i="4" l="1"/>
  <c r="CO26" i="4"/>
  <c r="DM48" i="4"/>
  <c r="DM49" i="4"/>
  <c r="AL36" i="4"/>
  <c r="AL37" i="4"/>
  <c r="BA34" i="4"/>
  <c r="BA39" i="4" s="1"/>
  <c r="AL34" i="4"/>
  <c r="Q16" i="13"/>
  <c r="Q11" i="13"/>
  <c r="Q6" i="13"/>
  <c r="Q8" i="4"/>
  <c r="Q7" i="13" s="1"/>
  <c r="Q14" i="4"/>
  <c r="Q13" i="13" s="1"/>
  <c r="AC19" i="4"/>
  <c r="AC18" i="13" s="1"/>
  <c r="Q9" i="13"/>
  <c r="Q12" i="13"/>
  <c r="Q16" i="4"/>
  <c r="Q15" i="13" s="1"/>
  <c r="N18" i="13"/>
  <c r="Q9" i="4"/>
  <c r="Q8" i="13" s="1"/>
  <c r="Q5" i="4"/>
  <c r="Q11" i="4"/>
  <c r="Q10" i="13" s="1"/>
  <c r="Q6" i="4"/>
  <c r="Q5" i="13" s="1"/>
  <c r="Q17" i="13"/>
  <c r="AR39" i="4"/>
  <c r="AU34" i="4" s="1"/>
  <c r="BU38" i="4"/>
  <c r="CE38" i="4" s="1"/>
  <c r="AI40" i="4"/>
  <c r="AL40" i="4" s="1"/>
  <c r="AL27" i="4"/>
  <c r="AM33" i="4"/>
  <c r="AM36" i="4"/>
  <c r="AM32" i="4"/>
  <c r="AM37" i="4"/>
  <c r="AM29" i="4"/>
  <c r="AM35" i="4"/>
  <c r="AM28" i="4"/>
  <c r="AM30" i="4"/>
  <c r="AM27" i="4"/>
  <c r="AM26" i="4"/>
  <c r="AL26" i="4"/>
  <c r="AM31" i="4"/>
  <c r="AL38" i="4"/>
  <c r="AM38" i="4"/>
  <c r="AM34" i="4"/>
  <c r="AL28" i="4"/>
  <c r="AL33" i="4"/>
  <c r="AL31" i="4"/>
  <c r="AL30" i="4"/>
  <c r="AL35" i="4"/>
  <c r="AL29" i="4"/>
  <c r="AL32" i="4"/>
  <c r="W39" i="4"/>
  <c r="W39" i="13" s="1"/>
  <c r="Z40" i="4"/>
  <c r="Z40" i="13" s="1"/>
  <c r="T40" i="13"/>
  <c r="H4" i="13"/>
  <c r="Z4" i="13"/>
  <c r="H8" i="13"/>
  <c r="K9" i="13"/>
  <c r="CY26" i="4" l="1"/>
  <c r="BD37" i="4"/>
  <c r="BE35" i="4"/>
  <c r="BE31" i="4"/>
  <c r="BE38" i="4"/>
  <c r="BE30" i="4"/>
  <c r="BE32" i="4"/>
  <c r="BE34" i="4"/>
  <c r="BE37" i="4"/>
  <c r="BE33" i="4"/>
  <c r="BE29" i="4"/>
  <c r="BE36" i="4"/>
  <c r="BE28" i="4"/>
  <c r="BE27" i="4"/>
  <c r="BE26" i="4"/>
  <c r="DI27" i="4"/>
  <c r="AU30" i="4"/>
  <c r="AU27" i="4"/>
  <c r="AU32" i="4"/>
  <c r="AV36" i="4"/>
  <c r="AV34" i="4"/>
  <c r="AV33" i="4"/>
  <c r="AV32" i="4"/>
  <c r="AU26" i="4"/>
  <c r="AU28" i="4"/>
  <c r="AR40" i="4"/>
  <c r="AU40" i="4" s="1"/>
  <c r="AV26" i="4"/>
  <c r="AV30" i="4"/>
  <c r="AU31" i="4"/>
  <c r="AV31" i="4"/>
  <c r="AU29" i="4"/>
  <c r="AV37" i="4"/>
  <c r="AV28" i="4"/>
  <c r="AU35" i="4"/>
  <c r="AU33" i="4"/>
  <c r="AV29" i="4"/>
  <c r="AV35" i="4"/>
  <c r="AV27" i="4"/>
  <c r="AU38" i="4"/>
  <c r="AU37" i="4"/>
  <c r="AU36" i="4"/>
  <c r="BK34" i="4"/>
  <c r="BD34" i="4"/>
  <c r="CO38" i="4"/>
  <c r="N38" i="13"/>
  <c r="AC38" i="4"/>
  <c r="AC38" i="13" s="1"/>
  <c r="Q4" i="13"/>
  <c r="Q19" i="4"/>
  <c r="Q18" i="13" s="1"/>
  <c r="AV38" i="4"/>
  <c r="BD29" i="4"/>
  <c r="BD33" i="4"/>
  <c r="BA40" i="4"/>
  <c r="BD40" i="4" s="1"/>
  <c r="BD27" i="4"/>
  <c r="BD32" i="4"/>
  <c r="BD26" i="4"/>
  <c r="BD28" i="4"/>
  <c r="BD31" i="4"/>
  <c r="BD30" i="4"/>
  <c r="BD36" i="4"/>
  <c r="BD35" i="4"/>
  <c r="BD38" i="4"/>
  <c r="AL39" i="4"/>
  <c r="K10" i="13"/>
  <c r="K11" i="13"/>
  <c r="K13" i="13"/>
  <c r="K8" i="13"/>
  <c r="K17" i="13"/>
  <c r="K15" i="13"/>
  <c r="K14" i="13"/>
  <c r="H18" i="13"/>
  <c r="K16" i="13"/>
  <c r="Z9" i="4"/>
  <c r="Z8" i="13" s="1"/>
  <c r="K12" i="13"/>
  <c r="Z19" i="4"/>
  <c r="Z18" i="13" s="1"/>
  <c r="K6" i="13"/>
  <c r="K5" i="13"/>
  <c r="K7" i="13"/>
  <c r="DI26" i="4" l="1"/>
  <c r="AU39" i="4"/>
  <c r="CY38" i="4"/>
  <c r="DI38" i="4" s="1"/>
  <c r="BU34" i="4"/>
  <c r="BK39" i="4"/>
  <c r="N39" i="4"/>
  <c r="Q34" i="4" s="1"/>
  <c r="Q34" i="13" s="1"/>
  <c r="N34" i="13"/>
  <c r="AC34" i="4"/>
  <c r="AC34" i="13" s="1"/>
  <c r="BD39" i="4"/>
  <c r="K18" i="13"/>
  <c r="K4" i="13"/>
  <c r="BN34" i="4" l="1"/>
  <c r="BO35" i="4"/>
  <c r="BO31" i="4"/>
  <c r="BO38" i="4"/>
  <c r="BO34" i="4"/>
  <c r="BO28" i="4"/>
  <c r="BO30" i="4"/>
  <c r="BO37" i="4"/>
  <c r="BO33" i="4"/>
  <c r="BO29" i="4"/>
  <c r="BO36" i="4"/>
  <c r="BO32" i="4"/>
  <c r="BO27" i="4"/>
  <c r="BO26" i="4"/>
  <c r="CE34" i="4"/>
  <c r="BU39" i="4"/>
  <c r="BN37" i="4"/>
  <c r="BN26" i="4"/>
  <c r="BN32" i="4"/>
  <c r="BN27" i="4"/>
  <c r="BK40" i="4"/>
  <c r="BN40" i="4" s="1"/>
  <c r="BN29" i="4"/>
  <c r="BN30" i="4"/>
  <c r="BN38" i="4"/>
  <c r="BN35" i="4"/>
  <c r="BN36" i="4"/>
  <c r="BN31" i="4"/>
  <c r="BN28" i="4"/>
  <c r="BN33" i="4"/>
  <c r="Q26" i="4"/>
  <c r="Q31" i="4"/>
  <c r="Q31" i="13" s="1"/>
  <c r="Q27" i="4"/>
  <c r="Q27" i="13" s="1"/>
  <c r="Q32" i="4"/>
  <c r="Q32" i="13" s="1"/>
  <c r="Q37" i="4"/>
  <c r="Q37" i="13" s="1"/>
  <c r="N39" i="13"/>
  <c r="Q28" i="4"/>
  <c r="Q28" i="13" s="1"/>
  <c r="Q33" i="4"/>
  <c r="Q33" i="13" s="1"/>
  <c r="Q36" i="4"/>
  <c r="Q36" i="13" s="1"/>
  <c r="Q30" i="4"/>
  <c r="Q30" i="13" s="1"/>
  <c r="Q29" i="4"/>
  <c r="Q29" i="13" s="1"/>
  <c r="AC39" i="4"/>
  <c r="AC39" i="13" s="1"/>
  <c r="N40" i="4"/>
  <c r="Q35" i="4"/>
  <c r="Q35" i="13" s="1"/>
  <c r="Q38" i="4"/>
  <c r="Q38" i="13" s="1"/>
  <c r="BY38" i="4" l="1"/>
  <c r="BY34" i="4"/>
  <c r="BY30" i="4"/>
  <c r="BY37" i="4"/>
  <c r="BY29" i="4"/>
  <c r="BY33" i="4"/>
  <c r="BY36" i="4"/>
  <c r="BY32" i="4"/>
  <c r="BY28" i="4"/>
  <c r="BY35" i="4"/>
  <c r="BY31" i="4"/>
  <c r="BY27" i="4"/>
  <c r="BY26" i="4"/>
  <c r="BX38" i="4"/>
  <c r="BX27" i="4"/>
  <c r="BX37" i="4"/>
  <c r="BX35" i="4"/>
  <c r="DO29" i="4"/>
  <c r="DO27" i="4"/>
  <c r="BX26" i="4"/>
  <c r="BX32" i="4"/>
  <c r="BX34" i="4"/>
  <c r="BX30" i="4"/>
  <c r="DO28" i="4"/>
  <c r="BX28" i="4"/>
  <c r="BU40" i="4"/>
  <c r="BX40" i="4" s="1"/>
  <c r="BX33" i="4"/>
  <c r="BX29" i="4"/>
  <c r="BX31" i="4"/>
  <c r="BX36" i="4"/>
  <c r="BN39" i="4"/>
  <c r="CO34" i="4"/>
  <c r="CE39" i="4"/>
  <c r="N40" i="13"/>
  <c r="AC40" i="4"/>
  <c r="AC40" i="13" s="1"/>
  <c r="Q40" i="4"/>
  <c r="Q40" i="13" s="1"/>
  <c r="Q26" i="13"/>
  <c r="Q39" i="4"/>
  <c r="Q39" i="13" s="1"/>
  <c r="CI35" i="4" l="1"/>
  <c r="CI31" i="4"/>
  <c r="CI38" i="4"/>
  <c r="CI30" i="4"/>
  <c r="CI34" i="4"/>
  <c r="CI37" i="4"/>
  <c r="CI33" i="4"/>
  <c r="CI29" i="4"/>
  <c r="CI36" i="4"/>
  <c r="CI32" i="4"/>
  <c r="CI28" i="4"/>
  <c r="CI27" i="4"/>
  <c r="CI26" i="4"/>
  <c r="CO39" i="4"/>
  <c r="CY34" i="4"/>
  <c r="DI34" i="4" s="1"/>
  <c r="BX39" i="4"/>
  <c r="CH26" i="4"/>
  <c r="CE40" i="4"/>
  <c r="CH40" i="4" s="1"/>
  <c r="CH27" i="4"/>
  <c r="CH30" i="4"/>
  <c r="CH37" i="4"/>
  <c r="CH35" i="4"/>
  <c r="CH36" i="4"/>
  <c r="CH28" i="4"/>
  <c r="CH32" i="4"/>
  <c r="CH29" i="4"/>
  <c r="CH31" i="4"/>
  <c r="CH33" i="4"/>
  <c r="CH38" i="4"/>
  <c r="CH34" i="4"/>
  <c r="CR34" i="4" l="1"/>
  <c r="CS36" i="4"/>
  <c r="CS32" i="4"/>
  <c r="CS28" i="4"/>
  <c r="CS35" i="4"/>
  <c r="CS31" i="4"/>
  <c r="CS38" i="4"/>
  <c r="CS34" i="4"/>
  <c r="CS30" i="4"/>
  <c r="CS37" i="4"/>
  <c r="CS33" i="4"/>
  <c r="CS29" i="4"/>
  <c r="CS27" i="4"/>
  <c r="CS26" i="4"/>
  <c r="DI39" i="4"/>
  <c r="CH39" i="4"/>
  <c r="CY39" i="4"/>
  <c r="CR29" i="4"/>
  <c r="CO40" i="4"/>
  <c r="CR40" i="4" s="1"/>
  <c r="CR31" i="4"/>
  <c r="CR36" i="4"/>
  <c r="CR35" i="4"/>
  <c r="CR32" i="4"/>
  <c r="CR26" i="4"/>
  <c r="CR28" i="4"/>
  <c r="CR33" i="4"/>
  <c r="CR37" i="4"/>
  <c r="CR27" i="4"/>
  <c r="CR30" i="4"/>
  <c r="CR38" i="4"/>
  <c r="DL34" i="4" l="1"/>
  <c r="DM36" i="4"/>
  <c r="DM32" i="4"/>
  <c r="DM28" i="4"/>
  <c r="DM35" i="4"/>
  <c r="DM31" i="4"/>
  <c r="DM38" i="4"/>
  <c r="DM34" i="4"/>
  <c r="DM30" i="4"/>
  <c r="DM37" i="4"/>
  <c r="DM33" i="4"/>
  <c r="DM29" i="4"/>
  <c r="DM27" i="4"/>
  <c r="DM26" i="4"/>
  <c r="DB34" i="4"/>
  <c r="DC38" i="4"/>
  <c r="DC34" i="4"/>
  <c r="DC30" i="4"/>
  <c r="DC37" i="4"/>
  <c r="DC29" i="4"/>
  <c r="DC33" i="4"/>
  <c r="DC36" i="4"/>
  <c r="DC32" i="4"/>
  <c r="DC28" i="4"/>
  <c r="DC35" i="4"/>
  <c r="DC31" i="4"/>
  <c r="DC27" i="4"/>
  <c r="DC26" i="4"/>
  <c r="DL26" i="4"/>
  <c r="DL32" i="4"/>
  <c r="DL36" i="4"/>
  <c r="DL28" i="4"/>
  <c r="DL33" i="4"/>
  <c r="DL29" i="4"/>
  <c r="DL35" i="4"/>
  <c r="DL27" i="4"/>
  <c r="DI40" i="4"/>
  <c r="DL40" i="4" s="1"/>
  <c r="DL37" i="4"/>
  <c r="DL31" i="4"/>
  <c r="DL30" i="4"/>
  <c r="DL38" i="4"/>
  <c r="CR39" i="4"/>
  <c r="DB26" i="4"/>
  <c r="DB31" i="4"/>
  <c r="DB27" i="4"/>
  <c r="DB37" i="4"/>
  <c r="CY40" i="4"/>
  <c r="DB40" i="4" s="1"/>
  <c r="DB30" i="4"/>
  <c r="DB36" i="4"/>
  <c r="DB35" i="4"/>
  <c r="DB28" i="4"/>
  <c r="DB33" i="4"/>
  <c r="DB32" i="4"/>
  <c r="DB29" i="4"/>
  <c r="DB38" i="4"/>
  <c r="DL39" i="4" l="1"/>
  <c r="DB39" i="4"/>
  <c r="AI18" i="4"/>
  <c r="AF15" i="4"/>
  <c r="AF19" i="4" s="1"/>
  <c r="AI15" i="4" l="1"/>
  <c r="AR15" i="4" s="1"/>
  <c r="AR19" i="4" s="1"/>
  <c r="AU14" i="4" s="1"/>
  <c r="AI19" i="4"/>
  <c r="AL18" i="4"/>
  <c r="BA15" i="4"/>
  <c r="AR18" i="4"/>
  <c r="AM15" i="4"/>
  <c r="AU11" i="4" l="1"/>
  <c r="AU7" i="4"/>
  <c r="AU13" i="4"/>
  <c r="AU9" i="4"/>
  <c r="AU6" i="4"/>
  <c r="AU5" i="4"/>
  <c r="AU12" i="4"/>
  <c r="AU16" i="4"/>
  <c r="AU10" i="4"/>
  <c r="AU8" i="4"/>
  <c r="AM12" i="4"/>
  <c r="AM14" i="4"/>
  <c r="AL6" i="4"/>
  <c r="AL9" i="4"/>
  <c r="AL8" i="4"/>
  <c r="AM11" i="4"/>
  <c r="AM16" i="4"/>
  <c r="AM8" i="4"/>
  <c r="AM10" i="4"/>
  <c r="AL13" i="4"/>
  <c r="AL11" i="4"/>
  <c r="AM13" i="4"/>
  <c r="AM6" i="4"/>
  <c r="AL7" i="4"/>
  <c r="AM5" i="4"/>
  <c r="AM9" i="4"/>
  <c r="AL5" i="4"/>
  <c r="AM7" i="4"/>
  <c r="AM17" i="4"/>
  <c r="AL16" i="4"/>
  <c r="AL12" i="4"/>
  <c r="AL14" i="4"/>
  <c r="AL10" i="4"/>
  <c r="AU18" i="4"/>
  <c r="BA18" i="4"/>
  <c r="BK15" i="4"/>
  <c r="BA19" i="4"/>
  <c r="AM18" i="4"/>
  <c r="AU19" i="4" l="1"/>
  <c r="BU15" i="4"/>
  <c r="BK19" i="4"/>
  <c r="BN15" i="4" s="1"/>
  <c r="BD18" i="4"/>
  <c r="BK18" i="4"/>
  <c r="AL19" i="4"/>
  <c r="BD8" i="4"/>
  <c r="BD13" i="4"/>
  <c r="BD14" i="4"/>
  <c r="BD6" i="4"/>
  <c r="BD12" i="4"/>
  <c r="BD7" i="4"/>
  <c r="BD9" i="4"/>
  <c r="BD10" i="4"/>
  <c r="BD5" i="4"/>
  <c r="BD17" i="4"/>
  <c r="BD11" i="4"/>
  <c r="BD19" i="4" l="1"/>
  <c r="BN14" i="4"/>
  <c r="BN13" i="4"/>
  <c r="BN6" i="4"/>
  <c r="BN8" i="4"/>
  <c r="BN7" i="4"/>
  <c r="BN17" i="4"/>
  <c r="BN11" i="4"/>
  <c r="BN5" i="4"/>
  <c r="BN9" i="4"/>
  <c r="BN12" i="4"/>
  <c r="BN10" i="4"/>
  <c r="BN16" i="4"/>
  <c r="BU18" i="4"/>
  <c r="BN18" i="4"/>
  <c r="BU19" i="4"/>
  <c r="CE15" i="4"/>
  <c r="BN19" i="4" l="1"/>
  <c r="BX8" i="4"/>
  <c r="BX12" i="4"/>
  <c r="BX16" i="4"/>
  <c r="BX6" i="4"/>
  <c r="BX9" i="4"/>
  <c r="BX13" i="4"/>
  <c r="BX11" i="4"/>
  <c r="BX10" i="4"/>
  <c r="BX17" i="4"/>
  <c r="BX7" i="4"/>
  <c r="BX5" i="4"/>
  <c r="BX14" i="4"/>
  <c r="CO15" i="4"/>
  <c r="CE19" i="4"/>
  <c r="BX18" i="4"/>
  <c r="CE18" i="4"/>
  <c r="BX19" i="4" l="1"/>
  <c r="CO19" i="4"/>
  <c r="CY15" i="4"/>
  <c r="CH7" i="4"/>
  <c r="CH14" i="4"/>
  <c r="CH10" i="4"/>
  <c r="CH16" i="4"/>
  <c r="CH12" i="4"/>
  <c r="CH11" i="4"/>
  <c r="CH13" i="4"/>
  <c r="CH6" i="4"/>
  <c r="CH9" i="4"/>
  <c r="CH8" i="4"/>
  <c r="CH5" i="4"/>
  <c r="CH18" i="4"/>
  <c r="CO18" i="4"/>
  <c r="CH19" i="4" l="1"/>
  <c r="CY19" i="4"/>
  <c r="DB15" i="4" s="1"/>
  <c r="DI15" i="4"/>
  <c r="CR9" i="4"/>
  <c r="CR8" i="4"/>
  <c r="CR11" i="4"/>
  <c r="CR14" i="4"/>
  <c r="CR13" i="4"/>
  <c r="CR6" i="4"/>
  <c r="CR17" i="4"/>
  <c r="CR16" i="4"/>
  <c r="CR7" i="4"/>
  <c r="CR5" i="4"/>
  <c r="CY18" i="4"/>
  <c r="CR15" i="4"/>
  <c r="CR19" i="4" l="1"/>
  <c r="DI18" i="4"/>
  <c r="DB18" i="4"/>
  <c r="DI19" i="4"/>
  <c r="DB10" i="4"/>
  <c r="DB8" i="4"/>
  <c r="DB12" i="4"/>
  <c r="DB17" i="4"/>
  <c r="DB9" i="4"/>
  <c r="DB14" i="4"/>
  <c r="DB5" i="4"/>
  <c r="DB16" i="4"/>
  <c r="DB13" i="4"/>
  <c r="DB11" i="4"/>
  <c r="DB7" i="4"/>
  <c r="DB6" i="4"/>
  <c r="DB19" i="4" l="1"/>
  <c r="DL10" i="4"/>
  <c r="DL16" i="4"/>
  <c r="DL14" i="4"/>
  <c r="DL8" i="4"/>
  <c r="DL17" i="4"/>
  <c r="DL13" i="4"/>
  <c r="DL7" i="4"/>
  <c r="DL12" i="4"/>
  <c r="DL5" i="4"/>
  <c r="DL11" i="4"/>
  <c r="DL6" i="4"/>
  <c r="DL9" i="4"/>
  <c r="DL15" i="4"/>
  <c r="DL18" i="4"/>
  <c r="DL19" i="4" l="1"/>
  <c r="BR57" i="4"/>
  <c r="BU46" i="4"/>
  <c r="BY46" i="4" s="1"/>
  <c r="CE46" i="4" l="1"/>
  <c r="BU57" i="4"/>
  <c r="BX46" i="4" s="1"/>
  <c r="BX52" i="4" l="1"/>
  <c r="BX55" i="4"/>
  <c r="BX47" i="4"/>
  <c r="BX48" i="4"/>
  <c r="BX56" i="4"/>
  <c r="BX54" i="4"/>
  <c r="BY57" i="4"/>
  <c r="BX50" i="4"/>
  <c r="BX49" i="4"/>
  <c r="CI46" i="4"/>
  <c r="CE57" i="4"/>
  <c r="CO46" i="4"/>
  <c r="BX57" i="4" l="1"/>
  <c r="CS46" i="4"/>
  <c r="CO57" i="4"/>
  <c r="CY46" i="4"/>
  <c r="CH50" i="4"/>
  <c r="CH47" i="4"/>
  <c r="CH52" i="4"/>
  <c r="CI57" i="4"/>
  <c r="CH54" i="4"/>
  <c r="CH53" i="4"/>
  <c r="CH49" i="4"/>
  <c r="CH56" i="4"/>
  <c r="CH48" i="4"/>
  <c r="CH55" i="4"/>
  <c r="CH51" i="4"/>
  <c r="CH46" i="4"/>
  <c r="CH57" i="4" l="1"/>
  <c r="CR53" i="4"/>
  <c r="CR47" i="4"/>
  <c r="CR54" i="4"/>
  <c r="CR48" i="4"/>
  <c r="CR49" i="4"/>
  <c r="CR56" i="4"/>
  <c r="CR55" i="4"/>
  <c r="CR50" i="4"/>
  <c r="CR51" i="4"/>
  <c r="CR52" i="4"/>
  <c r="CS57" i="4"/>
  <c r="CY57" i="4"/>
  <c r="DB46" i="4" s="1"/>
  <c r="DC46" i="4"/>
  <c r="DI46" i="4"/>
  <c r="CR46" i="4"/>
  <c r="CR57" i="4" s="1"/>
  <c r="DB56" i="4" l="1"/>
  <c r="DB55" i="4"/>
  <c r="DB54" i="4"/>
  <c r="DB47" i="4"/>
  <c r="DB49" i="4"/>
  <c r="DC57" i="4"/>
  <c r="DB53" i="4"/>
  <c r="DB51" i="4"/>
  <c r="DB50" i="4"/>
  <c r="DB52" i="4"/>
  <c r="DB48" i="4"/>
  <c r="DM46" i="4"/>
  <c r="DI57" i="4"/>
  <c r="DL46" i="4" s="1"/>
  <c r="DB57" i="4" l="1"/>
  <c r="DL51" i="4"/>
  <c r="DL49" i="4"/>
  <c r="DM57" i="4"/>
  <c r="DL53" i="4"/>
  <c r="DL55" i="4"/>
  <c r="DL52" i="4"/>
  <c r="DL48" i="4"/>
  <c r="DL50" i="4"/>
  <c r="DL47" i="4"/>
  <c r="DL54" i="4"/>
  <c r="DL56" i="4"/>
  <c r="DL57" i="4" l="1"/>
</calcChain>
</file>

<file path=xl/sharedStrings.xml><?xml version="1.0" encoding="utf-8"?>
<sst xmlns="http://schemas.openxmlformats.org/spreadsheetml/2006/main" count="541" uniqueCount="222">
  <si>
    <t>区分</t>
    <rPh sb="0" eb="2">
      <t>クブン</t>
    </rPh>
    <phoneticPr fontId="2"/>
  </si>
  <si>
    <t>補正</t>
    <rPh sb="0" eb="2">
      <t>ホセイ</t>
    </rPh>
    <phoneticPr fontId="2"/>
  </si>
  <si>
    <t>補正後</t>
    <rPh sb="0" eb="2">
      <t>ホセイ</t>
    </rPh>
    <rPh sb="2" eb="3">
      <t>ゴ</t>
    </rPh>
    <phoneticPr fontId="2"/>
  </si>
  <si>
    <t>一般会計</t>
    <rPh sb="0" eb="2">
      <t>イッパン</t>
    </rPh>
    <rPh sb="2" eb="4">
      <t>カイケイ</t>
    </rPh>
    <phoneticPr fontId="2"/>
  </si>
  <si>
    <t>国庫支出金</t>
    <rPh sb="0" eb="2">
      <t>コッコ</t>
    </rPh>
    <rPh sb="2" eb="5">
      <t>シシュツキン</t>
    </rPh>
    <phoneticPr fontId="2"/>
  </si>
  <si>
    <t>その他</t>
    <rPh sb="2" eb="3">
      <t>ホカ</t>
    </rPh>
    <phoneticPr fontId="2"/>
  </si>
  <si>
    <t>合計</t>
    <rPh sb="0" eb="2">
      <t>ゴウケイ</t>
    </rPh>
    <phoneticPr fontId="2"/>
  </si>
  <si>
    <t>財政調整基金</t>
    <rPh sb="0" eb="2">
      <t>ザイセイ</t>
    </rPh>
    <rPh sb="2" eb="4">
      <t>チョウセイ</t>
    </rPh>
    <rPh sb="4" eb="6">
      <t>キキン</t>
    </rPh>
    <phoneticPr fontId="2"/>
  </si>
  <si>
    <t>2号補正</t>
    <rPh sb="1" eb="2">
      <t>ゴウ</t>
    </rPh>
    <rPh sb="2" eb="4">
      <t>ホセイ</t>
    </rPh>
    <phoneticPr fontId="2"/>
  </si>
  <si>
    <t>構成比</t>
    <rPh sb="0" eb="3">
      <t>コウセイヒ</t>
    </rPh>
    <phoneticPr fontId="2"/>
  </si>
  <si>
    <t>（単位：百万円、％）</t>
    <rPh sb="1" eb="3">
      <t>タンイ</t>
    </rPh>
    <rPh sb="4" eb="7">
      <t>ヒャクマンエン</t>
    </rPh>
    <phoneticPr fontId="2"/>
  </si>
  <si>
    <t>建設事業費</t>
    <rPh sb="0" eb="2">
      <t>ケンセツ</t>
    </rPh>
    <rPh sb="2" eb="4">
      <t>ジギョウ</t>
    </rPh>
    <rPh sb="4" eb="5">
      <t>ヒ</t>
    </rPh>
    <phoneticPr fontId="2"/>
  </si>
  <si>
    <t>一般施策経費</t>
    <rPh sb="0" eb="2">
      <t>イッパン</t>
    </rPh>
    <rPh sb="2" eb="3">
      <t>セ</t>
    </rPh>
    <rPh sb="3" eb="4">
      <t>サク</t>
    </rPh>
    <rPh sb="4" eb="6">
      <t>ケイヒ</t>
    </rPh>
    <phoneticPr fontId="2"/>
  </si>
  <si>
    <t>補助金等</t>
    <rPh sb="0" eb="2">
      <t>ホジョ</t>
    </rPh>
    <rPh sb="2" eb="3">
      <t>キン</t>
    </rPh>
    <rPh sb="3" eb="4">
      <t>トウ</t>
    </rPh>
    <phoneticPr fontId="2"/>
  </si>
  <si>
    <t>うち一般歳出</t>
    <rPh sb="2" eb="4">
      <t>イッパン</t>
    </rPh>
    <rPh sb="4" eb="6">
      <t>サイシュツ</t>
    </rPh>
    <phoneticPr fontId="2"/>
  </si>
  <si>
    <t>予算額</t>
    <rPh sb="0" eb="3">
      <t>ヨサンガク</t>
    </rPh>
    <phoneticPr fontId="2"/>
  </si>
  <si>
    <t>(C)／(A)</t>
    <phoneticPr fontId="2"/>
  </si>
  <si>
    <t>(C)／(B)</t>
    <phoneticPr fontId="2"/>
  </si>
  <si>
    <t>(A)</t>
    <phoneticPr fontId="2"/>
  </si>
  <si>
    <t>(B)</t>
    <phoneticPr fontId="2"/>
  </si>
  <si>
    <t>(C)</t>
    <phoneticPr fontId="2"/>
  </si>
  <si>
    <t>府税</t>
    <rPh sb="0" eb="2">
      <t>フゼイ</t>
    </rPh>
    <phoneticPr fontId="2"/>
  </si>
  <si>
    <t>法人二税</t>
    <rPh sb="0" eb="2">
      <t>ホウジン</t>
    </rPh>
    <rPh sb="2" eb="3">
      <t>２</t>
    </rPh>
    <rPh sb="3" eb="4">
      <t>ゼイ</t>
    </rPh>
    <phoneticPr fontId="2"/>
  </si>
  <si>
    <t>地方消費税</t>
    <rPh sb="0" eb="2">
      <t>チホウ</t>
    </rPh>
    <rPh sb="2" eb="5">
      <t>ショウヒゼイ</t>
    </rPh>
    <phoneticPr fontId="2"/>
  </si>
  <si>
    <t>個人府民税</t>
    <rPh sb="0" eb="2">
      <t>コジン</t>
    </rPh>
    <rPh sb="2" eb="4">
      <t>フミン</t>
    </rPh>
    <rPh sb="4" eb="5">
      <t>ゼイ</t>
    </rPh>
    <phoneticPr fontId="2"/>
  </si>
  <si>
    <t>その他税</t>
    <rPh sb="2" eb="3">
      <t>ホカ</t>
    </rPh>
    <rPh sb="3" eb="4">
      <t>ゼイ</t>
    </rPh>
    <phoneticPr fontId="2"/>
  </si>
  <si>
    <t>地方譲与税</t>
    <rPh sb="0" eb="2">
      <t>チホウ</t>
    </rPh>
    <rPh sb="2" eb="4">
      <t>ジョウヨ</t>
    </rPh>
    <rPh sb="4" eb="5">
      <t>ゼイ</t>
    </rPh>
    <phoneticPr fontId="2"/>
  </si>
  <si>
    <t>地方特例交付金</t>
    <rPh sb="0" eb="2">
      <t>チホウ</t>
    </rPh>
    <rPh sb="2" eb="4">
      <t>トクレイ</t>
    </rPh>
    <rPh sb="4" eb="7">
      <t>コウフキン</t>
    </rPh>
    <phoneticPr fontId="2"/>
  </si>
  <si>
    <t>地方交付税</t>
    <rPh sb="0" eb="2">
      <t>チホウ</t>
    </rPh>
    <rPh sb="2" eb="5">
      <t>コウフゼイ</t>
    </rPh>
    <phoneticPr fontId="2"/>
  </si>
  <si>
    <t>府債</t>
    <rPh sb="0" eb="1">
      <t>フ</t>
    </rPh>
    <rPh sb="1" eb="2">
      <t>サイ</t>
    </rPh>
    <phoneticPr fontId="2"/>
  </si>
  <si>
    <t>対前年度
当初比</t>
    <rPh sb="0" eb="1">
      <t>タイ</t>
    </rPh>
    <rPh sb="1" eb="3">
      <t>ゼンネン</t>
    </rPh>
    <rPh sb="3" eb="4">
      <t>ド</t>
    </rPh>
    <rPh sb="5" eb="7">
      <t>トウショ</t>
    </rPh>
    <rPh sb="7" eb="8">
      <t>ヒ</t>
    </rPh>
    <phoneticPr fontId="2"/>
  </si>
  <si>
    <t>対前年度
最終比</t>
    <rPh sb="0" eb="1">
      <t>タイ</t>
    </rPh>
    <rPh sb="1" eb="3">
      <t>ゼンネン</t>
    </rPh>
    <rPh sb="3" eb="4">
      <t>ド</t>
    </rPh>
    <rPh sb="5" eb="7">
      <t>サイシュウ</t>
    </rPh>
    <rPh sb="7" eb="8">
      <t>ヒ</t>
    </rPh>
    <phoneticPr fontId="2"/>
  </si>
  <si>
    <t>貸付金元利収入</t>
    <rPh sb="0" eb="2">
      <t>カシツケ</t>
    </rPh>
    <rPh sb="2" eb="3">
      <t>キン</t>
    </rPh>
    <rPh sb="3" eb="5">
      <t>ガンリ</t>
    </rPh>
    <rPh sb="5" eb="7">
      <t>シュウニュウ</t>
    </rPh>
    <phoneticPr fontId="2"/>
  </si>
  <si>
    <t>歳入</t>
    <rPh sb="0" eb="2">
      <t>サイニュウ</t>
    </rPh>
    <phoneticPr fontId="2"/>
  </si>
  <si>
    <t>歳出（性質別）</t>
    <rPh sb="0" eb="2">
      <t>サイシュツ</t>
    </rPh>
    <rPh sb="3" eb="5">
      <t>セイシツ</t>
    </rPh>
    <rPh sb="5" eb="6">
      <t>ベツ</t>
    </rPh>
    <phoneticPr fontId="2"/>
  </si>
  <si>
    <t>義務的経費</t>
    <rPh sb="0" eb="3">
      <t>ギムテキ</t>
    </rPh>
    <rPh sb="3" eb="5">
      <t>ケイヒ</t>
    </rPh>
    <phoneticPr fontId="2"/>
  </si>
  <si>
    <t>税関連歳出</t>
    <rPh sb="0" eb="1">
      <t>ゼイ</t>
    </rPh>
    <rPh sb="1" eb="3">
      <t>カンレン</t>
    </rPh>
    <rPh sb="3" eb="5">
      <t>サイシュツ</t>
    </rPh>
    <phoneticPr fontId="2"/>
  </si>
  <si>
    <t>国庫補助</t>
    <rPh sb="0" eb="2">
      <t>コッコ</t>
    </rPh>
    <rPh sb="2" eb="4">
      <t>ホジョ</t>
    </rPh>
    <phoneticPr fontId="2"/>
  </si>
  <si>
    <t>単独</t>
    <rPh sb="0" eb="2">
      <t>タンドク</t>
    </rPh>
    <phoneticPr fontId="2"/>
  </si>
  <si>
    <t>人件費</t>
    <rPh sb="0" eb="3">
      <t>ジンケンヒ</t>
    </rPh>
    <phoneticPr fontId="2"/>
  </si>
  <si>
    <t>扶助費</t>
    <rPh sb="0" eb="3">
      <t>フジョヒ</t>
    </rPh>
    <phoneticPr fontId="2"/>
  </si>
  <si>
    <t>公債費</t>
    <rPh sb="0" eb="3">
      <t>コウサイヒ</t>
    </rPh>
    <phoneticPr fontId="2"/>
  </si>
  <si>
    <t>貸付金</t>
    <rPh sb="0" eb="2">
      <t>カシツケ</t>
    </rPh>
    <rPh sb="2" eb="3">
      <t>キン</t>
    </rPh>
    <phoneticPr fontId="2"/>
  </si>
  <si>
    <t>積立金</t>
    <rPh sb="0" eb="2">
      <t>ツミタテ</t>
    </rPh>
    <rPh sb="2" eb="3">
      <t>キン</t>
    </rPh>
    <phoneticPr fontId="2"/>
  </si>
  <si>
    <t>1号補正</t>
    <rPh sb="1" eb="2">
      <t>ゴウ</t>
    </rPh>
    <rPh sb="2" eb="4">
      <t>ホセイ</t>
    </rPh>
    <phoneticPr fontId="2"/>
  </si>
  <si>
    <t>3号補正</t>
    <rPh sb="1" eb="2">
      <t>ゴウ</t>
    </rPh>
    <rPh sb="2" eb="4">
      <t>ホセイ</t>
    </rPh>
    <phoneticPr fontId="2"/>
  </si>
  <si>
    <t>（単位：千円、％）</t>
    <rPh sb="1" eb="3">
      <t>タンイ</t>
    </rPh>
    <rPh sb="4" eb="5">
      <t>セン</t>
    </rPh>
    <rPh sb="5" eb="6">
      <t>エン</t>
    </rPh>
    <phoneticPr fontId="2"/>
  </si>
  <si>
    <t>特別会計</t>
    <rPh sb="0" eb="2">
      <t>トクベツ</t>
    </rPh>
    <rPh sb="2" eb="4">
      <t>カイケイ</t>
    </rPh>
    <phoneticPr fontId="2"/>
  </si>
  <si>
    <t>計</t>
    <rPh sb="0" eb="1">
      <t>ケイ</t>
    </rPh>
    <phoneticPr fontId="2"/>
  </si>
  <si>
    <t>人件費</t>
  </si>
  <si>
    <t>歳出（目的別）</t>
    <rPh sb="0" eb="2">
      <t>サイシュツ</t>
    </rPh>
    <rPh sb="3" eb="5">
      <t>モクテキ</t>
    </rPh>
    <rPh sb="5" eb="6">
      <t>ベツ</t>
    </rPh>
    <phoneticPr fontId="2"/>
  </si>
  <si>
    <t>議会費</t>
    <rPh sb="0" eb="2">
      <t>ギカイ</t>
    </rPh>
    <rPh sb="2" eb="3">
      <t>ヒ</t>
    </rPh>
    <phoneticPr fontId="2"/>
  </si>
  <si>
    <t>総務費</t>
    <rPh sb="0" eb="3">
      <t>ソウムヒ</t>
    </rPh>
    <phoneticPr fontId="2"/>
  </si>
  <si>
    <t>福祉費</t>
    <rPh sb="0" eb="2">
      <t>フクシ</t>
    </rPh>
    <rPh sb="2" eb="3">
      <t>ヒ</t>
    </rPh>
    <phoneticPr fontId="2"/>
  </si>
  <si>
    <t>健康医療費</t>
    <rPh sb="0" eb="2">
      <t>ケンコウ</t>
    </rPh>
    <rPh sb="2" eb="4">
      <t>イリョウ</t>
    </rPh>
    <rPh sb="4" eb="5">
      <t>ヒ</t>
    </rPh>
    <phoneticPr fontId="2"/>
  </si>
  <si>
    <t>商工労働費</t>
    <rPh sb="0" eb="2">
      <t>ショウコウ</t>
    </rPh>
    <rPh sb="2" eb="4">
      <t>ロウドウ</t>
    </rPh>
    <rPh sb="4" eb="5">
      <t>ヒ</t>
    </rPh>
    <phoneticPr fontId="2"/>
  </si>
  <si>
    <t>環境農林水産費</t>
    <rPh sb="0" eb="2">
      <t>カンキョウ</t>
    </rPh>
    <rPh sb="2" eb="4">
      <t>ノウリン</t>
    </rPh>
    <rPh sb="4" eb="6">
      <t>スイサン</t>
    </rPh>
    <rPh sb="6" eb="7">
      <t>ヒ</t>
    </rPh>
    <phoneticPr fontId="2"/>
  </si>
  <si>
    <t>都市整備費</t>
    <rPh sb="0" eb="2">
      <t>トシ</t>
    </rPh>
    <rPh sb="2" eb="4">
      <t>セイビ</t>
    </rPh>
    <rPh sb="4" eb="5">
      <t>ヒ</t>
    </rPh>
    <phoneticPr fontId="2"/>
  </si>
  <si>
    <t>住宅まちづくり費</t>
    <rPh sb="0" eb="2">
      <t>ジュウタク</t>
    </rPh>
    <rPh sb="7" eb="8">
      <t>ヒ</t>
    </rPh>
    <phoneticPr fontId="2"/>
  </si>
  <si>
    <t>警察費</t>
    <rPh sb="0" eb="2">
      <t>ケイサツ</t>
    </rPh>
    <rPh sb="2" eb="3">
      <t>ヒ</t>
    </rPh>
    <phoneticPr fontId="2"/>
  </si>
  <si>
    <t>教育費</t>
    <rPh sb="0" eb="3">
      <t>キョウイクヒ</t>
    </rPh>
    <phoneticPr fontId="2"/>
  </si>
  <si>
    <t>※その他は、災害復旧費、諸支出金及び予備費の計。</t>
    <rPh sb="3" eb="4">
      <t>タ</t>
    </rPh>
    <rPh sb="6" eb="8">
      <t>サイガイ</t>
    </rPh>
    <rPh sb="8" eb="10">
      <t>フッキュウ</t>
    </rPh>
    <rPh sb="10" eb="11">
      <t>ヒ</t>
    </rPh>
    <rPh sb="12" eb="13">
      <t>ショ</t>
    </rPh>
    <rPh sb="13" eb="16">
      <t>シシュツキン</t>
    </rPh>
    <rPh sb="16" eb="17">
      <t>オヨ</t>
    </rPh>
    <rPh sb="18" eb="21">
      <t>ヨビヒ</t>
    </rPh>
    <rPh sb="22" eb="23">
      <t>ケイ</t>
    </rPh>
    <phoneticPr fontId="2"/>
  </si>
  <si>
    <t>【性質別内訳】</t>
    <rPh sb="1" eb="3">
      <t>セイシツ</t>
    </rPh>
    <rPh sb="3" eb="4">
      <t>ベツ</t>
    </rPh>
    <rPh sb="4" eb="6">
      <t>ウチワケ</t>
    </rPh>
    <phoneticPr fontId="2"/>
  </si>
  <si>
    <t>【目的別内訳】</t>
    <rPh sb="1" eb="3">
      <t>モクテキ</t>
    </rPh>
    <rPh sb="3" eb="4">
      <t>ベツ</t>
    </rPh>
    <rPh sb="4" eb="6">
      <t>ウチワケ</t>
    </rPh>
    <phoneticPr fontId="2"/>
  </si>
  <si>
    <t>補正後</t>
  </si>
  <si>
    <t>(2) 歳　入（一般会計）</t>
    <rPh sb="4" eb="5">
      <t>トシ</t>
    </rPh>
    <rPh sb="6" eb="7">
      <t>イ</t>
    </rPh>
    <rPh sb="8" eb="10">
      <t>イッパン</t>
    </rPh>
    <rPh sb="10" eb="12">
      <t>カイケイ</t>
    </rPh>
    <phoneticPr fontId="2"/>
  </si>
  <si>
    <t>増減額</t>
    <rPh sb="0" eb="3">
      <t>ゾウゲンガク</t>
    </rPh>
    <phoneticPr fontId="2"/>
  </si>
  <si>
    <t>前年度
比</t>
    <rPh sb="0" eb="2">
      <t>ゼンネン</t>
    </rPh>
    <rPh sb="2" eb="3">
      <t>ド</t>
    </rPh>
    <rPh sb="4" eb="5">
      <t>ヒ</t>
    </rPh>
    <phoneticPr fontId="2"/>
  </si>
  <si>
    <t>当初</t>
  </si>
  <si>
    <t>府税収入</t>
  </si>
  <si>
    <t>実質税収</t>
  </si>
  <si>
    <t>法人二税</t>
  </si>
  <si>
    <t>（単位：億円）</t>
    <rPh sb="1" eb="3">
      <t>タンイ</t>
    </rPh>
    <rPh sb="4" eb="6">
      <t>オクエン</t>
    </rPh>
    <phoneticPr fontId="2"/>
  </si>
  <si>
    <t>○府税収入</t>
    <rPh sb="1" eb="2">
      <t>フ</t>
    </rPh>
    <rPh sb="2" eb="3">
      <t>ゼイ</t>
    </rPh>
    <rPh sb="3" eb="5">
      <t>シュウニュウ</t>
    </rPh>
    <phoneticPr fontId="2"/>
  </si>
  <si>
    <t>○府　　債</t>
    <rPh sb="1" eb="2">
      <t>フ</t>
    </rPh>
    <rPh sb="4" eb="5">
      <t>サイ</t>
    </rPh>
    <phoneticPr fontId="2"/>
  </si>
  <si>
    <t>地方交付税</t>
  </si>
  <si>
    <t>[臨時財政対策債]</t>
  </si>
  <si>
    <t xml:space="preserve">[2,912] </t>
    <phoneticPr fontId="2"/>
  </si>
  <si>
    <t xml:space="preserve">[3,074] </t>
    <phoneticPr fontId="2"/>
  </si>
  <si>
    <t xml:space="preserve">[2,630] </t>
    <phoneticPr fontId="2"/>
  </si>
  <si>
    <t xml:space="preserve">[1,835] </t>
    <phoneticPr fontId="2"/>
  </si>
  <si>
    <t>○その他歳入</t>
    <rPh sb="3" eb="4">
      <t>ホカ</t>
    </rPh>
    <rPh sb="4" eb="6">
      <t>サイニュウ</t>
    </rPh>
    <phoneticPr fontId="2"/>
  </si>
  <si>
    <t>(3) 歳　出（一般会計）</t>
    <rPh sb="4" eb="5">
      <t>トシ</t>
    </rPh>
    <rPh sb="6" eb="7">
      <t>デ</t>
    </rPh>
    <rPh sb="8" eb="10">
      <t>イッパン</t>
    </rPh>
    <rPh sb="10" eb="12">
      <t>カイケイ</t>
    </rPh>
    <phoneticPr fontId="2"/>
  </si>
  <si>
    <t>退職手当</t>
  </si>
  <si>
    <t>○人　件　費</t>
    <rPh sb="1" eb="2">
      <t>ニン</t>
    </rPh>
    <rPh sb="3" eb="4">
      <t>ケン</t>
    </rPh>
    <rPh sb="5" eb="6">
      <t>ヒ</t>
    </rPh>
    <phoneticPr fontId="2"/>
  </si>
  <si>
    <t>○公　債　費</t>
    <rPh sb="1" eb="2">
      <t>コウ</t>
    </rPh>
    <rPh sb="3" eb="4">
      <t>サイ</t>
    </rPh>
    <rPh sb="5" eb="6">
      <t>ヒ</t>
    </rPh>
    <phoneticPr fontId="2"/>
  </si>
  <si>
    <t>公債費</t>
  </si>
  <si>
    <t>(参考)府債残高</t>
  </si>
  <si>
    <t>○建設事業費</t>
    <rPh sb="1" eb="3">
      <t>ケンセツ</t>
    </rPh>
    <rPh sb="3" eb="5">
      <t>ジギョウ</t>
    </rPh>
    <rPh sb="5" eb="6">
      <t>ヒ</t>
    </rPh>
    <phoneticPr fontId="2"/>
  </si>
  <si>
    <t>建設事業費</t>
  </si>
  <si>
    <t>補　助</t>
  </si>
  <si>
    <t>うち国直</t>
  </si>
  <si>
    <t>単　独</t>
  </si>
  <si>
    <t>○一般施策経費</t>
    <rPh sb="1" eb="3">
      <t>イッパン</t>
    </rPh>
    <rPh sb="3" eb="4">
      <t>セ</t>
    </rPh>
    <rPh sb="4" eb="5">
      <t>サク</t>
    </rPh>
    <rPh sb="5" eb="7">
      <t>ケイヒ</t>
    </rPh>
    <phoneticPr fontId="2"/>
  </si>
  <si>
    <t>○減債基金への積立て</t>
    <rPh sb="1" eb="3">
      <t>ゲンサイ</t>
    </rPh>
    <rPh sb="3" eb="5">
      <t>キキン</t>
    </rPh>
    <rPh sb="7" eb="9">
      <t>ツミタテ</t>
    </rPh>
    <phoneticPr fontId="2"/>
  </si>
  <si>
    <t>一般施策経費</t>
  </si>
  <si>
    <t>減債基金復元額</t>
  </si>
  <si>
    <t>(うち　　当初予算)</t>
  </si>
  <si>
    <t>(決算剰余金1/2相当額)</t>
  </si>
  <si>
    <t>(　　　　　　その他)</t>
  </si>
  <si>
    <t>復元額累計</t>
  </si>
  <si>
    <t>○地方交付税等</t>
    <rPh sb="1" eb="3">
      <t>チホウ</t>
    </rPh>
    <rPh sb="3" eb="6">
      <t>コウフゼイ</t>
    </rPh>
    <rPh sb="6" eb="7">
      <t>トウ</t>
    </rPh>
    <phoneticPr fontId="2"/>
  </si>
  <si>
    <t>中小企業向け制度融資預託金</t>
    <phoneticPr fontId="2"/>
  </si>
  <si>
    <t>国保・後期高齢者医療関係費</t>
    <phoneticPr fontId="2"/>
  </si>
  <si>
    <t>介護給付費負担金</t>
    <phoneticPr fontId="2"/>
  </si>
  <si>
    <t>私学関係助成</t>
    <phoneticPr fontId="2"/>
  </si>
  <si>
    <t>障がい者自立支援給付費等負担金</t>
    <phoneticPr fontId="2"/>
  </si>
  <si>
    <t>施設型給付費等負担金</t>
    <phoneticPr fontId="2"/>
  </si>
  <si>
    <t>児童手当給付費</t>
    <phoneticPr fontId="2"/>
  </si>
  <si>
    <t>地域医療介護総合確保基金事業費</t>
    <phoneticPr fontId="2"/>
  </si>
  <si>
    <t>【主なもの】</t>
    <rPh sb="1" eb="2">
      <t>オモ</t>
    </rPh>
    <phoneticPr fontId="2"/>
  </si>
  <si>
    <t>・</t>
    <phoneticPr fontId="2"/>
  </si>
  <si>
    <t>（積立金）</t>
    <rPh sb="1" eb="3">
      <t>ツミタテ</t>
    </rPh>
    <rPh sb="3" eb="4">
      <t>キン</t>
    </rPh>
    <phoneticPr fontId="2"/>
  </si>
  <si>
    <t>（貸付金）</t>
    <rPh sb="1" eb="3">
      <t>カシツケ</t>
    </rPh>
    <rPh sb="3" eb="4">
      <t>キン</t>
    </rPh>
    <phoneticPr fontId="2"/>
  </si>
  <si>
    <t>（その他※）</t>
    <rPh sb="3" eb="4">
      <t>ホカ</t>
    </rPh>
    <phoneticPr fontId="2"/>
  </si>
  <si>
    <t>※物件費、
　繰出金、
　投資及び
出資金</t>
    <rPh sb="1" eb="4">
      <t>ブッケンヒ</t>
    </rPh>
    <rPh sb="7" eb="8">
      <t>クリ</t>
    </rPh>
    <rPh sb="8" eb="10">
      <t>シュッキン</t>
    </rPh>
    <rPh sb="13" eb="15">
      <t>トウシ</t>
    </rPh>
    <rPh sb="15" eb="16">
      <t>オヨ</t>
    </rPh>
    <rPh sb="18" eb="21">
      <t>シュッシキン</t>
    </rPh>
    <phoneticPr fontId="2"/>
  </si>
  <si>
    <t>（補助金等）</t>
    <rPh sb="1" eb="3">
      <t>ホジョ</t>
    </rPh>
    <rPh sb="3" eb="4">
      <t>キン</t>
    </rPh>
    <rPh sb="4" eb="5">
      <t>トウ</t>
    </rPh>
    <phoneticPr fontId="2"/>
  </si>
  <si>
    <t>給 料 等</t>
    <phoneticPr fontId="2"/>
  </si>
  <si>
    <t xml:space="preserve"> うち貸付金</t>
    <phoneticPr fontId="2"/>
  </si>
  <si>
    <t xml:space="preserve"> うち補助金等</t>
    <phoneticPr fontId="2"/>
  </si>
  <si>
    <t xml:space="preserve">○財政調整基金の取崩し
</t>
    <rPh sb="8" eb="10">
      <t>トリクズ</t>
    </rPh>
    <phoneticPr fontId="2"/>
  </si>
  <si>
    <t>[1,519]</t>
    <phoneticPr fontId="2"/>
  </si>
  <si>
    <t>(1) 予算規模</t>
    <phoneticPr fontId="2"/>
  </si>
  <si>
    <t>○全体の特徴</t>
    <phoneticPr fontId="2"/>
  </si>
  <si>
    <t>予算額(A)</t>
    <rPh sb="0" eb="3">
      <t>ヨサンガク</t>
    </rPh>
    <phoneticPr fontId="2"/>
  </si>
  <si>
    <t>予算額(B)</t>
    <rPh sb="0" eb="3">
      <t>ヨサンガク</t>
    </rPh>
    <phoneticPr fontId="2"/>
  </si>
  <si>
    <t>予算額(C)</t>
    <rPh sb="0" eb="3">
      <t>ヨサンガク</t>
    </rPh>
    <phoneticPr fontId="2"/>
  </si>
  <si>
    <t>対前年度
当初比
(C)／(A)</t>
    <rPh sb="0" eb="1">
      <t>タイ</t>
    </rPh>
    <rPh sb="1" eb="3">
      <t>ゼンネン</t>
    </rPh>
    <rPh sb="3" eb="4">
      <t>ド</t>
    </rPh>
    <rPh sb="5" eb="7">
      <t>トウショ</t>
    </rPh>
    <rPh sb="7" eb="8">
      <t>ヒ</t>
    </rPh>
    <phoneticPr fontId="2"/>
  </si>
  <si>
    <t>対前年度
最終比
(C)／(B)</t>
    <rPh sb="0" eb="1">
      <t>タイ</t>
    </rPh>
    <rPh sb="1" eb="3">
      <t>ゼンネン</t>
    </rPh>
    <rPh sb="3" eb="4">
      <t>ド</t>
    </rPh>
    <rPh sb="5" eb="7">
      <t>サイシュウ</t>
    </rPh>
    <rPh sb="7" eb="8">
      <t>ヒ</t>
    </rPh>
    <phoneticPr fontId="2"/>
  </si>
  <si>
    <t>○歳入全体の特徴</t>
    <phoneticPr fontId="2"/>
  </si>
  <si>
    <t>4号補正</t>
    <rPh sb="1" eb="2">
      <t>ゴウ</t>
    </rPh>
    <rPh sb="2" eb="4">
      <t>ホセイ</t>
    </rPh>
    <phoneticPr fontId="2"/>
  </si>
  <si>
    <t>5号補正</t>
    <rPh sb="1" eb="2">
      <t>ゴウ</t>
    </rPh>
    <rPh sb="2" eb="4">
      <t>ホセイ</t>
    </rPh>
    <phoneticPr fontId="2"/>
  </si>
  <si>
    <t>その他の税</t>
    <rPh sb="2" eb="3">
      <t>ホカ</t>
    </rPh>
    <rPh sb="4" eb="5">
      <t>ゼイ</t>
    </rPh>
    <phoneticPr fontId="2"/>
  </si>
  <si>
    <t>大阪府流域下水道事業会計繰出金</t>
    <rPh sb="0" eb="3">
      <t>オオサカフ</t>
    </rPh>
    <rPh sb="3" eb="5">
      <t>リュウイキ</t>
    </rPh>
    <rPh sb="5" eb="8">
      <t>ゲスイドウ</t>
    </rPh>
    <rPh sb="8" eb="10">
      <t>ジギョウ</t>
    </rPh>
    <rPh sb="10" eb="12">
      <t>カイケイ</t>
    </rPh>
    <rPh sb="12" eb="13">
      <t>ク</t>
    </rPh>
    <rPh sb="13" eb="14">
      <t>ダ</t>
    </rPh>
    <rPh sb="14" eb="15">
      <t>キン</t>
    </rPh>
    <phoneticPr fontId="2"/>
  </si>
  <si>
    <t>H30最終</t>
    <rPh sb="3" eb="5">
      <t>サイシュウ</t>
    </rPh>
    <phoneticPr fontId="2"/>
  </si>
  <si>
    <t>構成比</t>
    <rPh sb="0" eb="3">
      <t>コウセイヒ</t>
    </rPh>
    <phoneticPr fontId="2"/>
  </si>
  <si>
    <t>H19決算</t>
    <rPh sb="3" eb="5">
      <t>ケッサン</t>
    </rPh>
    <phoneticPr fontId="2"/>
  </si>
  <si>
    <t>H2決算</t>
    <phoneticPr fontId="2"/>
  </si>
  <si>
    <t>H25決算</t>
  </si>
  <si>
    <t>H25決算</t>
    <phoneticPr fontId="2"/>
  </si>
  <si>
    <t>H26決算</t>
  </si>
  <si>
    <t>H27決算</t>
  </si>
  <si>
    <t>H28決算</t>
  </si>
  <si>
    <t>H29決算</t>
  </si>
  <si>
    <t>H22決算</t>
  </si>
  <si>
    <t>H23決算</t>
  </si>
  <si>
    <t>H24決算</t>
  </si>
  <si>
    <t>H24決算</t>
    <phoneticPr fontId="2"/>
  </si>
  <si>
    <t>[1,515]</t>
    <phoneticPr fontId="2"/>
  </si>
  <si>
    <t>[1,532]</t>
    <phoneticPr fontId="2"/>
  </si>
  <si>
    <t>[1,440]</t>
    <phoneticPr fontId="2"/>
  </si>
  <si>
    <t>※法人二税のピークは、平成元年度（8,352億円）。</t>
    <phoneticPr fontId="2"/>
  </si>
  <si>
    <t>※（　）内は、臨時財政対策債を加算した数値。</t>
    <rPh sb="19" eb="21">
      <t>スウチ</t>
    </rPh>
    <phoneticPr fontId="2"/>
  </si>
  <si>
    <t>※府債残高は、臨時財政対策債等を含む数値。</t>
    <rPh sb="18" eb="20">
      <t>スウチ</t>
    </rPh>
    <phoneticPr fontId="2"/>
  </si>
  <si>
    <t>H21決算</t>
    <phoneticPr fontId="2"/>
  </si>
  <si>
    <t>H29決算</t>
    <phoneticPr fontId="2"/>
  </si>
  <si>
    <t>福祉医療費助成</t>
    <rPh sb="0" eb="2">
      <t>フクシ</t>
    </rPh>
    <phoneticPr fontId="2"/>
  </si>
  <si>
    <t>被災者生活再建支援基金拠出金</t>
    <rPh sb="0" eb="3">
      <t>ヒサイシャ</t>
    </rPh>
    <rPh sb="3" eb="5">
      <t>セイカツ</t>
    </rPh>
    <rPh sb="5" eb="7">
      <t>サイケン</t>
    </rPh>
    <rPh sb="7" eb="9">
      <t>シエン</t>
    </rPh>
    <rPh sb="9" eb="11">
      <t>キキン</t>
    </rPh>
    <rPh sb="11" eb="14">
      <t>キョシュツキン</t>
    </rPh>
    <phoneticPr fontId="2"/>
  </si>
  <si>
    <t>国民健康保険特別会計繰出金</t>
    <rPh sb="0" eb="2">
      <t>コクミン</t>
    </rPh>
    <rPh sb="2" eb="4">
      <t>ケンコウ</t>
    </rPh>
    <rPh sb="4" eb="6">
      <t>ホケン</t>
    </rPh>
    <rPh sb="6" eb="8">
      <t>トクベツ</t>
    </rPh>
    <rPh sb="8" eb="10">
      <t>カイケイ</t>
    </rPh>
    <rPh sb="10" eb="12">
      <t>クリダ</t>
    </rPh>
    <rPh sb="12" eb="13">
      <t>キン</t>
    </rPh>
    <phoneticPr fontId="2"/>
  </si>
  <si>
    <t>※実質税収は、（府税＋譲与税＋精算金収入）－（税関連の市町村交付金、精算金支出、還付金等）。</t>
    <rPh sb="15" eb="16">
      <t>セイ</t>
    </rPh>
    <rPh sb="34" eb="35">
      <t>セイ</t>
    </rPh>
    <phoneticPr fontId="2"/>
  </si>
  <si>
    <t>○地方譲与税</t>
    <rPh sb="1" eb="3">
      <t>チホウ</t>
    </rPh>
    <rPh sb="3" eb="5">
      <t>ジョウヨ</t>
    </rPh>
    <rPh sb="5" eb="6">
      <t>ゼイ</t>
    </rPh>
    <phoneticPr fontId="2"/>
  </si>
  <si>
    <t>目的別</t>
    <rPh sb="0" eb="2">
      <t>モクテキ</t>
    </rPh>
    <rPh sb="2" eb="3">
      <t>ベツ</t>
    </rPh>
    <phoneticPr fontId="2"/>
  </si>
  <si>
    <t>令和元年度当初</t>
    <rPh sb="0" eb="2">
      <t>レイワ</t>
    </rPh>
    <rPh sb="2" eb="3">
      <t>ガン</t>
    </rPh>
    <rPh sb="3" eb="5">
      <t>ネンド</t>
    </rPh>
    <rPh sb="5" eb="7">
      <t>トウショ</t>
    </rPh>
    <phoneticPr fontId="2"/>
  </si>
  <si>
    <t>令和元年度当初</t>
    <rPh sb="0" eb="2">
      <t>レイワ</t>
    </rPh>
    <rPh sb="2" eb="4">
      <t>ガンネン</t>
    </rPh>
    <rPh sb="4" eb="5">
      <t>ド</t>
    </rPh>
    <rPh sb="5" eb="7">
      <t>トウショ</t>
    </rPh>
    <phoneticPr fontId="2"/>
  </si>
  <si>
    <t>※H29以前の府税収入は、地方消費税清算特別会計の設置（H30.4)に伴い、関連予算を調整した後の数値。</t>
    <rPh sb="4" eb="6">
      <t>イゼン</t>
    </rPh>
    <rPh sb="7" eb="8">
      <t>フ</t>
    </rPh>
    <rPh sb="8" eb="9">
      <t>ゼイ</t>
    </rPh>
    <rPh sb="9" eb="11">
      <t>シュウニュウ</t>
    </rPh>
    <rPh sb="13" eb="15">
      <t>チホウ</t>
    </rPh>
    <rPh sb="15" eb="18">
      <t>ショウヒゼイ</t>
    </rPh>
    <rPh sb="18" eb="20">
      <t>セイサン</t>
    </rPh>
    <rPh sb="20" eb="22">
      <t>トクベツ</t>
    </rPh>
    <rPh sb="22" eb="24">
      <t>カイケイ</t>
    </rPh>
    <rPh sb="25" eb="27">
      <t>セッチ</t>
    </rPh>
    <rPh sb="35" eb="36">
      <t>トモナ</t>
    </rPh>
    <rPh sb="38" eb="40">
      <t>カンレン</t>
    </rPh>
    <rPh sb="40" eb="42">
      <t>ヨサン</t>
    </rPh>
    <rPh sb="43" eb="45">
      <t>チョウセイ</t>
    </rPh>
    <rPh sb="47" eb="48">
      <t>アト</t>
    </rPh>
    <rPh sb="49" eb="51">
      <t>スウチ</t>
    </rPh>
    <phoneticPr fontId="2"/>
  </si>
  <si>
    <t>　※「一般歳出」は、公債費や積立金などを除いたものである。</t>
    <rPh sb="3" eb="5">
      <t>イッパン</t>
    </rPh>
    <rPh sb="5" eb="7">
      <t>サイシュツ</t>
    </rPh>
    <rPh sb="10" eb="12">
      <t>コウサイ</t>
    </rPh>
    <rPh sb="12" eb="13">
      <t>ヒ</t>
    </rPh>
    <rPh sb="14" eb="16">
      <t>ツミタテ</t>
    </rPh>
    <rPh sb="16" eb="17">
      <t>キン</t>
    </rPh>
    <rPh sb="20" eb="21">
      <t>ノゾ</t>
    </rPh>
    <phoneticPr fontId="2"/>
  </si>
  <si>
    <t>令和２年度当初</t>
    <rPh sb="0" eb="2">
      <t>レイワ</t>
    </rPh>
    <rPh sb="3" eb="5">
      <t>ネンド</t>
    </rPh>
    <rPh sb="5" eb="7">
      <t>トウショ</t>
    </rPh>
    <phoneticPr fontId="2"/>
  </si>
  <si>
    <t>Ⅱ　令和２年度予算の概要</t>
    <rPh sb="2" eb="4">
      <t>レイワ</t>
    </rPh>
    <rPh sb="5" eb="7">
      <t>ネンド</t>
    </rPh>
    <rPh sb="7" eb="9">
      <t>ヨサン</t>
    </rPh>
    <rPh sb="10" eb="12">
      <t>ガイヨウ</t>
    </rPh>
    <phoneticPr fontId="2"/>
  </si>
  <si>
    <t>１．令和２年度当初予算のあらまし</t>
    <rPh sb="2" eb="3">
      <t>レイ</t>
    </rPh>
    <rPh sb="3" eb="4">
      <t>カズ</t>
    </rPh>
    <rPh sb="5" eb="7">
      <t>ネンド</t>
    </rPh>
    <rPh sb="6" eb="7">
      <t>ド</t>
    </rPh>
    <rPh sb="7" eb="9">
      <t>トウショ</t>
    </rPh>
    <rPh sb="9" eb="11">
      <t>ヨサン</t>
    </rPh>
    <phoneticPr fontId="2"/>
  </si>
  <si>
    <t>令和元年度最終</t>
    <rPh sb="0" eb="2">
      <t>レイワ</t>
    </rPh>
    <rPh sb="2" eb="4">
      <t>ガンネン</t>
    </rPh>
    <rPh sb="4" eb="5">
      <t>ド</t>
    </rPh>
    <rPh sb="5" eb="7">
      <t>サイシュウ</t>
    </rPh>
    <phoneticPr fontId="2"/>
  </si>
  <si>
    <t>6号補正</t>
    <rPh sb="1" eb="2">
      <t>ゴウ</t>
    </rPh>
    <rPh sb="2" eb="4">
      <t>ホセイ</t>
    </rPh>
    <phoneticPr fontId="2"/>
  </si>
  <si>
    <t>令和２年度当初</t>
    <rPh sb="0" eb="2">
      <t>レイワ</t>
    </rPh>
    <rPh sb="3" eb="5">
      <t>ネンド</t>
    </rPh>
    <rPh sb="4" eb="5">
      <t>ド</t>
    </rPh>
    <rPh sb="5" eb="7">
      <t>トウショ</t>
    </rPh>
    <phoneticPr fontId="2"/>
  </si>
  <si>
    <t>7号補正</t>
    <rPh sb="1" eb="2">
      <t>ゴウ</t>
    </rPh>
    <rPh sb="2" eb="4">
      <t>ホセイ</t>
    </rPh>
    <phoneticPr fontId="2"/>
  </si>
  <si>
    <t>8号補正</t>
    <rPh sb="1" eb="2">
      <t>ゴウ</t>
    </rPh>
    <rPh sb="2" eb="4">
      <t>ホセイ</t>
    </rPh>
    <phoneticPr fontId="2"/>
  </si>
  <si>
    <t>9号補正</t>
    <rPh sb="1" eb="2">
      <t>ゴウ</t>
    </rPh>
    <rPh sb="2" eb="4">
      <t>ホセイ</t>
    </rPh>
    <phoneticPr fontId="2"/>
  </si>
  <si>
    <t>－</t>
  </si>
  <si>
    <t>－</t>
    <phoneticPr fontId="2"/>
  </si>
  <si>
    <t>令和元年度最終</t>
    <rPh sb="0" eb="2">
      <t>レイワ</t>
    </rPh>
    <rPh sb="2" eb="4">
      <t>ガンネン</t>
    </rPh>
    <rPh sb="4" eb="5">
      <t>ヘイネン</t>
    </rPh>
    <rPh sb="5" eb="7">
      <t>サイシュウ</t>
    </rPh>
    <phoneticPr fontId="2"/>
  </si>
  <si>
    <t>H30決算</t>
  </si>
  <si>
    <t>H30決算</t>
    <phoneticPr fontId="2"/>
  </si>
  <si>
    <t>[12,710]</t>
  </si>
  <si>
    <t>[14,382]</t>
  </si>
  <si>
    <t>[14,290]</t>
  </si>
  <si>
    <t>[14,637]</t>
  </si>
  <si>
    <t>[4,999]</t>
  </si>
  <si>
    <t>[5,231]</t>
  </si>
  <si>
    <t>[5,378]</t>
  </si>
  <si>
    <t>[5,633]</t>
  </si>
  <si>
    <t>[]</t>
    <phoneticPr fontId="2"/>
  </si>
  <si>
    <t>R1</t>
  </si>
  <si>
    <t>R1</t>
    <phoneticPr fontId="2"/>
  </si>
  <si>
    <t>R2当初</t>
  </si>
  <si>
    <t>R2当初</t>
    <phoneticPr fontId="2"/>
  </si>
  <si>
    <t>H30決算</t>
    <phoneticPr fontId="2"/>
  </si>
  <si>
    <t>[1,389]</t>
    <phoneticPr fontId="2"/>
  </si>
  <si>
    <t>[1,420]</t>
    <phoneticPr fontId="2"/>
  </si>
  <si>
    <t>R1最終</t>
    <rPh sb="2" eb="4">
      <t>サイシュウ</t>
    </rPh>
    <phoneticPr fontId="2"/>
  </si>
  <si>
    <t>H30決算</t>
    <rPh sb="3" eb="5">
      <t>ケッサン</t>
    </rPh>
    <phoneticPr fontId="2"/>
  </si>
  <si>
    <t>私立高等学校等就学支援事業費</t>
    <rPh sb="0" eb="2">
      <t>シリツ</t>
    </rPh>
    <rPh sb="2" eb="4">
      <t>コウトウ</t>
    </rPh>
    <rPh sb="4" eb="6">
      <t>ガッコウ</t>
    </rPh>
    <rPh sb="6" eb="7">
      <t>トウ</t>
    </rPh>
    <rPh sb="7" eb="9">
      <t>シュウガク</t>
    </rPh>
    <rPh sb="9" eb="11">
      <t>シエン</t>
    </rPh>
    <rPh sb="11" eb="13">
      <t>ジギョウ</t>
    </rPh>
    <rPh sb="13" eb="14">
      <t>ヒ</t>
    </rPh>
    <phoneticPr fontId="2"/>
  </si>
  <si>
    <t>施設型給付費等負担金</t>
    <rPh sb="0" eb="3">
      <t>シセツガタ</t>
    </rPh>
    <rPh sb="3" eb="5">
      <t>キュウフ</t>
    </rPh>
    <rPh sb="5" eb="6">
      <t>ヒ</t>
    </rPh>
    <rPh sb="6" eb="7">
      <t>トウ</t>
    </rPh>
    <rPh sb="7" eb="9">
      <t>フタン</t>
    </rPh>
    <rPh sb="9" eb="10">
      <t>キン</t>
    </rPh>
    <phoneticPr fontId="2"/>
  </si>
  <si>
    <t>障がい者自立支援給付費等負担金</t>
    <rPh sb="0" eb="1">
      <t>ショウ</t>
    </rPh>
    <rPh sb="3" eb="4">
      <t>シャ</t>
    </rPh>
    <rPh sb="4" eb="6">
      <t>ジリツ</t>
    </rPh>
    <rPh sb="6" eb="8">
      <t>シエン</t>
    </rPh>
    <rPh sb="8" eb="10">
      <t>キュウフ</t>
    </rPh>
    <rPh sb="10" eb="11">
      <t>ヒ</t>
    </rPh>
    <rPh sb="11" eb="12">
      <t>トウ</t>
    </rPh>
    <rPh sb="12" eb="14">
      <t>フタン</t>
    </rPh>
    <rPh sb="14" eb="15">
      <t>キン</t>
    </rPh>
    <phoneticPr fontId="2"/>
  </si>
  <si>
    <t>私立専門学校授業料等減免事業費</t>
    <rPh sb="0" eb="2">
      <t>シリツ</t>
    </rPh>
    <rPh sb="2" eb="4">
      <t>センモン</t>
    </rPh>
    <rPh sb="4" eb="6">
      <t>ガッコウ</t>
    </rPh>
    <rPh sb="6" eb="9">
      <t>ジュギョウリョウ</t>
    </rPh>
    <rPh sb="9" eb="10">
      <t>トウ</t>
    </rPh>
    <rPh sb="10" eb="12">
      <t>ゲンメン</t>
    </rPh>
    <rPh sb="12" eb="14">
      <t>ジギョウ</t>
    </rPh>
    <rPh sb="14" eb="15">
      <t>ヒ</t>
    </rPh>
    <phoneticPr fontId="2"/>
  </si>
  <si>
    <t>介護給付費負担金</t>
    <rPh sb="0" eb="2">
      <t>カイゴ</t>
    </rPh>
    <rPh sb="2" eb="4">
      <t>キュウフ</t>
    </rPh>
    <rPh sb="4" eb="5">
      <t>ヒ</t>
    </rPh>
    <rPh sb="5" eb="7">
      <t>フタン</t>
    </rPh>
    <rPh sb="7" eb="8">
      <t>キン</t>
    </rPh>
    <phoneticPr fontId="2"/>
  </si>
  <si>
    <t>後期高齢者医療給付費負担金</t>
    <rPh sb="0" eb="2">
      <t>コウキ</t>
    </rPh>
    <rPh sb="2" eb="5">
      <t>コウレイシャ</t>
    </rPh>
    <rPh sb="5" eb="7">
      <t>イリョウ</t>
    </rPh>
    <rPh sb="7" eb="9">
      <t>キュウフ</t>
    </rPh>
    <rPh sb="9" eb="10">
      <t>ヒ</t>
    </rPh>
    <rPh sb="10" eb="12">
      <t>フタン</t>
    </rPh>
    <rPh sb="12" eb="13">
      <t>キン</t>
    </rPh>
    <phoneticPr fontId="2"/>
  </si>
  <si>
    <t>選挙執行費（知事、府議会議員、参議院議員等）</t>
    <rPh sb="0" eb="2">
      <t>センキョ</t>
    </rPh>
    <rPh sb="2" eb="4">
      <t>シッコウ</t>
    </rPh>
    <rPh sb="4" eb="5">
      <t>ヒ</t>
    </rPh>
    <rPh sb="6" eb="8">
      <t>チジ</t>
    </rPh>
    <rPh sb="9" eb="10">
      <t>フ</t>
    </rPh>
    <rPh sb="10" eb="12">
      <t>ギカイ</t>
    </rPh>
    <rPh sb="12" eb="14">
      <t>ギイン</t>
    </rPh>
    <rPh sb="15" eb="18">
      <t>サンギイン</t>
    </rPh>
    <rPh sb="18" eb="20">
      <t>ギイン</t>
    </rPh>
    <rPh sb="20" eb="21">
      <t>トウ</t>
    </rPh>
    <phoneticPr fontId="2"/>
  </si>
  <si>
    <t>安心こども基金積立金</t>
    <rPh sb="0" eb="2">
      <t>アンシン</t>
    </rPh>
    <rPh sb="5" eb="7">
      <t>キキン</t>
    </rPh>
    <rPh sb="7" eb="9">
      <t>ツミタテ</t>
    </rPh>
    <rPh sb="9" eb="10">
      <t>キン</t>
    </rPh>
    <phoneticPr fontId="2"/>
  </si>
  <si>
    <t>中小企業向け制度融資預託金</t>
    <rPh sb="0" eb="2">
      <t>チュウショウ</t>
    </rPh>
    <rPh sb="2" eb="5">
      <t>キギョウム</t>
    </rPh>
    <rPh sb="6" eb="8">
      <t>セイド</t>
    </rPh>
    <rPh sb="8" eb="10">
      <t>ユウシ</t>
    </rPh>
    <rPh sb="10" eb="13">
      <t>ヨタクキン</t>
    </rPh>
    <phoneticPr fontId="2"/>
  </si>
  <si>
    <t>＋85</t>
    <phoneticPr fontId="2"/>
  </si>
  <si>
    <t>＋62</t>
    <phoneticPr fontId="2"/>
  </si>
  <si>
    <t>＋46</t>
    <phoneticPr fontId="2"/>
  </si>
  <si>
    <t>＋41</t>
    <phoneticPr fontId="2"/>
  </si>
  <si>
    <t>＋26</t>
    <phoneticPr fontId="2"/>
  </si>
  <si>
    <t>＋22</t>
    <phoneticPr fontId="2"/>
  </si>
  <si>
    <t>▲68</t>
    <phoneticPr fontId="2"/>
  </si>
  <si>
    <t>＋23</t>
    <phoneticPr fontId="2"/>
  </si>
  <si>
    <t>▲340</t>
    <phoneticPr fontId="2"/>
  </si>
  <si>
    <t>▲25</t>
    <phoneticPr fontId="2"/>
  </si>
  <si>
    <t>▲12</t>
    <phoneticPr fontId="2"/>
  </si>
  <si>
    <t>令和２年度当初予算のあらまし</t>
    <rPh sb="0" eb="2">
      <t>レイワ</t>
    </rPh>
    <rPh sb="3" eb="5">
      <t>ネンド</t>
    </rPh>
    <rPh sb="5" eb="7">
      <t>トウショ</t>
    </rPh>
    <rPh sb="7" eb="9">
      <t>ヨサン</t>
    </rPh>
    <phoneticPr fontId="2"/>
  </si>
  <si>
    <t>【増減の大きいもの】 Ｒ１当初→Ｒ２当初</t>
    <rPh sb="1" eb="3">
      <t>ゾウゲン</t>
    </rPh>
    <rPh sb="4" eb="5">
      <t>オオ</t>
    </rPh>
    <rPh sb="13" eb="15">
      <t>トウショ</t>
    </rPh>
    <rPh sb="18" eb="20">
      <t>トウショ</t>
    </rPh>
    <phoneticPr fontId="2"/>
  </si>
  <si>
    <t>R2当初</t>
    <rPh sb="2" eb="4">
      <t>トウショ</t>
    </rPh>
    <phoneticPr fontId="2"/>
  </si>
  <si>
    <t>積立不足額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</si>
</sst>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Red]\-#,##0.0"/>
    <numFmt numFmtId="177" formatCode="#,##0.0000;[Red]\-#,##0.0000"/>
    <numFmt numFmtId="178" formatCode="#,##0;&quot;▲ &quot;#,##0"/>
    <numFmt numFmtId="179" formatCode="#,##0_);\(#,##0\)"/>
    <numFmt numFmtId="180" formatCode="#,##0.0_);\(#,##0.0\)"/>
    <numFmt numFmtId="181" formatCode="0.0_);\(0.0\)"/>
    <numFmt numFmtId="182" formatCode="0.00000_);[Red]\(0.00000\)"/>
    <numFmt numFmtId="183" formatCode="0.00_);[Red]\(0.00\)"/>
  </numFmts>
  <fonts count="28" x14ac:knownFonts="1">
    <font>
      <sz val="12"/>
      <color theme="1"/>
      <name val="ＭＳ 明朝"/>
      <family val="2"/>
      <charset val="128"/>
    </font>
    <font>
      <sz val="12"/>
      <color theme="1"/>
      <name val="ＭＳ 明朝"/>
      <family val="2"/>
      <charset val="128"/>
    </font>
    <font>
      <sz val="6"/>
      <name val="ＭＳ 明朝"/>
      <family val="2"/>
      <charset val="128"/>
    </font>
    <font>
      <b/>
      <sz val="22"/>
      <color theme="1"/>
      <name val="ＭＳ ゴシック"/>
      <family val="3"/>
      <charset val="128"/>
    </font>
    <font>
      <sz val="12"/>
      <color theme="1"/>
      <name val="ＭＳ 明朝"/>
      <family val="1"/>
      <charset val="128"/>
    </font>
    <font>
      <sz val="10"/>
      <color theme="1"/>
      <name val="ＭＳ 明朝"/>
      <family val="2"/>
      <charset val="128"/>
    </font>
    <font>
      <sz val="11"/>
      <color theme="1"/>
      <name val="ＭＳ 明朝"/>
      <family val="1"/>
      <charset val="128"/>
    </font>
    <font>
      <sz val="10"/>
      <color theme="1"/>
      <name val="ＭＳ 明朝"/>
      <family val="1"/>
      <charset val="128"/>
    </font>
    <font>
      <b/>
      <sz val="12"/>
      <name val="ＭＳ 明朝"/>
      <family val="1"/>
      <charset val="128"/>
    </font>
    <font>
      <sz val="12"/>
      <name val="ＭＳ 明朝"/>
      <family val="1"/>
      <charset val="128"/>
    </font>
    <font>
      <sz val="10"/>
      <name val="ＭＳ 明朝"/>
      <family val="1"/>
      <charset val="128"/>
    </font>
    <font>
      <sz val="9"/>
      <name val="ＭＳ 明朝"/>
      <family val="1"/>
      <charset val="128"/>
    </font>
    <font>
      <b/>
      <sz val="12"/>
      <color theme="1"/>
      <name val="ＭＳ ゴシック"/>
      <family val="3"/>
      <charset val="128"/>
    </font>
    <font>
      <sz val="11"/>
      <color theme="1"/>
      <name val="ＭＳ 明朝"/>
      <family val="2"/>
      <charset val="128"/>
    </font>
    <font>
      <b/>
      <sz val="11"/>
      <color theme="1"/>
      <name val="ＭＳ ゴシック"/>
      <family val="3"/>
      <charset val="128"/>
    </font>
    <font>
      <sz val="8"/>
      <color theme="1"/>
      <name val="ＭＳ 明朝"/>
      <family val="2"/>
      <charset val="128"/>
    </font>
    <font>
      <sz val="9"/>
      <color theme="1"/>
      <name val="ＭＳ 明朝"/>
      <family val="2"/>
      <charset val="128"/>
    </font>
    <font>
      <sz val="9"/>
      <color theme="1"/>
      <name val="ＭＳ 明朝"/>
      <family val="1"/>
      <charset val="128"/>
    </font>
    <font>
      <b/>
      <sz val="26"/>
      <color theme="1"/>
      <name val="ＭＳ ゴシック"/>
      <family val="3"/>
      <charset val="128"/>
    </font>
    <font>
      <b/>
      <sz val="10"/>
      <color theme="1"/>
      <name val="ＭＳ ゴシック"/>
      <family val="3"/>
      <charset val="128"/>
    </font>
    <font>
      <sz val="8"/>
      <color theme="1"/>
      <name val="ＭＳ 明朝"/>
      <family val="1"/>
      <charset val="128"/>
    </font>
    <font>
      <sz val="6"/>
      <color theme="1"/>
      <name val="ＭＳ 明朝"/>
      <family val="1"/>
      <charset val="128"/>
    </font>
    <font>
      <sz val="12"/>
      <color rgb="FF000000"/>
      <name val="ＭＳ 明朝"/>
      <family val="1"/>
      <charset val="128"/>
    </font>
    <font>
      <sz val="11"/>
      <color rgb="FF000000"/>
      <name val="ＭＳ 明朝"/>
      <family val="1"/>
      <charset val="128"/>
    </font>
    <font>
      <i/>
      <sz val="12"/>
      <color theme="1"/>
      <name val="ＭＳ 明朝"/>
      <family val="1"/>
      <charset val="128"/>
    </font>
    <font>
      <i/>
      <sz val="9"/>
      <color theme="1"/>
      <name val="ＭＳ 明朝"/>
      <family val="1"/>
      <charset val="128"/>
    </font>
    <font>
      <i/>
      <sz val="11"/>
      <color theme="1"/>
      <name val="ＭＳ 明朝"/>
      <family val="1"/>
      <charset val="128"/>
    </font>
    <font>
      <sz val="10"/>
      <color rgb="FF00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6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double">
        <color indexed="64"/>
      </right>
      <top/>
      <bottom/>
      <diagonal/>
    </border>
    <border>
      <left style="medium">
        <color auto="1"/>
      </left>
      <right style="double">
        <color indexed="64"/>
      </right>
      <top/>
      <bottom/>
      <diagonal/>
    </border>
    <border>
      <left style="medium">
        <color auto="1"/>
      </left>
      <right style="double">
        <color indexed="64"/>
      </right>
      <top/>
      <bottom style="medium">
        <color indexed="64"/>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double">
        <color indexed="64"/>
      </left>
      <right style="medium">
        <color auto="1"/>
      </right>
      <top/>
      <bottom/>
      <diagonal/>
    </border>
    <border>
      <left style="double">
        <color indexed="64"/>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rgb="FFFFFFFF"/>
      </left>
      <right style="medium">
        <color indexed="64"/>
      </right>
      <top/>
      <bottom style="medium">
        <color rgb="FFFFFFFF"/>
      </bottom>
      <diagonal/>
    </border>
    <border>
      <left/>
      <right style="medium">
        <color indexed="64"/>
      </right>
      <top/>
      <bottom style="medium">
        <color rgb="FFFFFFFF"/>
      </bottom>
      <diagonal/>
    </border>
    <border>
      <left/>
      <right/>
      <top/>
      <bottom style="medium">
        <color rgb="FFFFFFFF"/>
      </bottom>
      <diagonal/>
    </border>
    <border>
      <left style="medium">
        <color rgb="FFFFFFFF"/>
      </left>
      <right style="medium">
        <color indexed="64"/>
      </right>
      <top style="medium">
        <color rgb="FFFFFFFF"/>
      </top>
      <bottom/>
      <diagonal/>
    </border>
    <border>
      <left style="medium">
        <color rgb="FFFFFFFF"/>
      </left>
      <right style="medium">
        <color indexed="64"/>
      </right>
      <top/>
      <bottom style="medium">
        <color indexed="64"/>
      </bottom>
      <diagonal/>
    </border>
    <border>
      <left style="medium">
        <color rgb="FFFFFFFF"/>
      </left>
      <right style="medium">
        <color indexed="64"/>
      </right>
      <top/>
      <bottom/>
      <diagonal/>
    </border>
    <border>
      <left style="medium">
        <color indexed="64"/>
      </left>
      <right style="medium">
        <color auto="1"/>
      </right>
      <top style="medium">
        <color rgb="FFFFFFFF"/>
      </top>
      <bottom/>
      <diagonal/>
    </border>
    <border>
      <left style="medium">
        <color indexed="64"/>
      </left>
      <right/>
      <top style="medium">
        <color rgb="FFFFFFFF"/>
      </top>
      <bottom/>
      <diagonal/>
    </border>
    <border>
      <left style="medium">
        <color auto="1"/>
      </left>
      <right style="medium">
        <color indexed="64"/>
      </right>
      <top style="medium">
        <color auto="1"/>
      </top>
      <bottom/>
      <diagonal/>
    </border>
    <border>
      <left style="thin">
        <color auto="1"/>
      </left>
      <right/>
      <top style="thin">
        <color indexed="64"/>
      </top>
      <bottom style="medium">
        <color auto="1"/>
      </bottom>
      <diagonal/>
    </border>
    <border>
      <left/>
      <right style="thin">
        <color auto="1"/>
      </right>
      <top style="thin">
        <color indexed="64"/>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4">
    <xf numFmtId="0" fontId="0" fillId="0" borderId="0" xfId="0">
      <alignment vertical="center"/>
    </xf>
    <xf numFmtId="0" fontId="0" fillId="0" borderId="0" xfId="0" applyAlignment="1">
      <alignment vertical="center"/>
    </xf>
    <xf numFmtId="0" fontId="3" fillId="0" borderId="0" xfId="0" applyFont="1" applyAlignment="1">
      <alignment vertical="center"/>
    </xf>
    <xf numFmtId="0" fontId="5" fillId="0" borderId="0" xfId="0" applyFont="1" applyAlignment="1">
      <alignment horizontal="right" vertical="center"/>
    </xf>
    <xf numFmtId="0" fontId="0" fillId="0" borderId="18" xfId="0" applyBorder="1">
      <alignment vertical="center"/>
    </xf>
    <xf numFmtId="0" fontId="0" fillId="0" borderId="19" xfId="0" applyBorder="1">
      <alignment vertical="center"/>
    </xf>
    <xf numFmtId="0" fontId="0" fillId="0" borderId="24" xfId="0" applyBorder="1">
      <alignmen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distributed" vertical="center"/>
    </xf>
    <xf numFmtId="0" fontId="4" fillId="0" borderId="27" xfId="0" applyFont="1" applyBorder="1" applyAlignment="1">
      <alignment horizontal="distributed" vertical="center"/>
    </xf>
    <xf numFmtId="0" fontId="4" fillId="0" borderId="28" xfId="0" applyFont="1" applyBorder="1" applyAlignment="1">
      <alignment horizontal="center" vertical="center"/>
    </xf>
    <xf numFmtId="0" fontId="0" fillId="0" borderId="3" xfId="0" applyBorder="1" applyAlignment="1">
      <alignment horizontal="distributed" vertical="center" indent="1"/>
    </xf>
    <xf numFmtId="0" fontId="0" fillId="0" borderId="1" xfId="0" applyBorder="1" applyAlignment="1">
      <alignment horizontal="distributed" vertical="center" indent="1"/>
    </xf>
    <xf numFmtId="38" fontId="0" fillId="0" borderId="2" xfId="1" applyFont="1" applyBorder="1">
      <alignment vertical="center"/>
    </xf>
    <xf numFmtId="38" fontId="0" fillId="0" borderId="3" xfId="1" applyFont="1" applyBorder="1">
      <alignment vertical="center"/>
    </xf>
    <xf numFmtId="38" fontId="0" fillId="0" borderId="1" xfId="1" applyFont="1" applyBorder="1">
      <alignment vertical="center"/>
    </xf>
    <xf numFmtId="176" fontId="0" fillId="0" borderId="2" xfId="1" applyNumberFormat="1" applyFont="1" applyBorder="1">
      <alignment vertical="center"/>
    </xf>
    <xf numFmtId="38" fontId="0" fillId="0" borderId="31" xfId="1" applyFont="1" applyBorder="1">
      <alignment vertical="center"/>
    </xf>
    <xf numFmtId="0" fontId="5" fillId="0" borderId="0" xfId="0" applyFont="1">
      <alignment vertical="center"/>
    </xf>
    <xf numFmtId="0" fontId="4" fillId="0" borderId="25" xfId="0" applyFont="1" applyBorder="1" applyAlignment="1">
      <alignment horizontal="distributed" vertical="center"/>
    </xf>
    <xf numFmtId="0" fontId="8" fillId="0" borderId="0" xfId="0" applyFont="1">
      <alignment vertical="center"/>
    </xf>
    <xf numFmtId="0" fontId="8" fillId="0" borderId="0" xfId="0" applyFont="1" applyFill="1">
      <alignment vertical="center"/>
    </xf>
    <xf numFmtId="0" fontId="9" fillId="0" borderId="0" xfId="0" applyFont="1">
      <alignment vertical="center"/>
    </xf>
    <xf numFmtId="0" fontId="10" fillId="0" borderId="0" xfId="0" applyFont="1" applyAlignment="1">
      <alignment horizontal="right" vertical="center"/>
    </xf>
    <xf numFmtId="0" fontId="9" fillId="0" borderId="33" xfId="0" applyFont="1" applyBorder="1">
      <alignment vertical="center"/>
    </xf>
    <xf numFmtId="0" fontId="9" fillId="0" borderId="37"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distributed" vertical="center"/>
    </xf>
    <xf numFmtId="0" fontId="9" fillId="0" borderId="14" xfId="0" applyFont="1" applyBorder="1" applyAlignment="1">
      <alignment horizontal="distributed" vertical="center"/>
    </xf>
    <xf numFmtId="0" fontId="9" fillId="0" borderId="36" xfId="0" applyFont="1" applyBorder="1" applyAlignment="1">
      <alignment horizontal="distributed" vertical="center"/>
    </xf>
    <xf numFmtId="0" fontId="10" fillId="0" borderId="35" xfId="0" applyFont="1" applyBorder="1" applyAlignment="1">
      <alignment horizontal="distributed" vertical="center"/>
    </xf>
    <xf numFmtId="0" fontId="10" fillId="0" borderId="36" xfId="0" applyFont="1" applyBorder="1" applyAlignment="1">
      <alignment horizontal="distributed" vertical="center"/>
    </xf>
    <xf numFmtId="0" fontId="9" fillId="0" borderId="14" xfId="0" applyFont="1" applyFill="1" applyBorder="1" applyAlignment="1">
      <alignment horizontal="distributed" vertical="center"/>
    </xf>
    <xf numFmtId="0" fontId="9" fillId="0" borderId="13" xfId="0" applyFont="1" applyFill="1" applyBorder="1" applyAlignment="1">
      <alignment horizontal="distributed" vertical="center"/>
    </xf>
    <xf numFmtId="0" fontId="9" fillId="0" borderId="15" xfId="0" applyFont="1" applyFill="1" applyBorder="1" applyAlignment="1">
      <alignment horizontal="distributed" vertical="center"/>
    </xf>
    <xf numFmtId="0" fontId="9" fillId="0" borderId="19" xfId="0" applyFont="1" applyBorder="1">
      <alignment vertical="center"/>
    </xf>
    <xf numFmtId="0" fontId="9" fillId="0" borderId="32"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distributed" vertical="center"/>
    </xf>
    <xf numFmtId="0" fontId="9" fillId="0" borderId="5" xfId="0" applyFont="1" applyBorder="1" applyAlignment="1">
      <alignment horizontal="distributed" vertical="center"/>
    </xf>
    <xf numFmtId="0" fontId="9" fillId="0" borderId="4" xfId="0" applyFont="1" applyBorder="1" applyAlignment="1">
      <alignment horizontal="distributed" vertical="center"/>
    </xf>
    <xf numFmtId="0" fontId="9" fillId="0" borderId="4" xfId="0" applyFont="1" applyBorder="1" applyAlignment="1">
      <alignment horizontal="center" vertical="center"/>
    </xf>
    <xf numFmtId="0" fontId="10" fillId="0" borderId="5" xfId="0" applyFont="1" applyBorder="1" applyAlignment="1">
      <alignment horizontal="distributed" vertical="center"/>
    </xf>
    <xf numFmtId="0" fontId="10" fillId="0" borderId="4" xfId="0" applyFont="1" applyBorder="1" applyAlignment="1">
      <alignment horizontal="distributed" vertical="center"/>
    </xf>
    <xf numFmtId="0" fontId="9" fillId="0" borderId="4" xfId="0" applyFont="1" applyFill="1" applyBorder="1" applyAlignment="1">
      <alignment horizontal="center" vertical="center"/>
    </xf>
    <xf numFmtId="0" fontId="9" fillId="0" borderId="0" xfId="0" applyFont="1" applyFill="1" applyBorder="1" applyAlignment="1">
      <alignment horizontal="distributed" vertical="center"/>
    </xf>
    <xf numFmtId="0" fontId="9" fillId="0" borderId="5" xfId="0" applyFont="1" applyFill="1" applyBorder="1" applyAlignment="1">
      <alignment horizontal="distributed" vertical="center"/>
    </xf>
    <xf numFmtId="0" fontId="9" fillId="0" borderId="4" xfId="0" applyFont="1" applyFill="1" applyBorder="1" applyAlignment="1">
      <alignment horizontal="distributed" vertical="center"/>
    </xf>
    <xf numFmtId="0" fontId="9" fillId="0" borderId="32" xfId="0" applyFont="1" applyFill="1" applyBorder="1" applyAlignment="1">
      <alignment horizontal="distributed" vertical="center"/>
    </xf>
    <xf numFmtId="0" fontId="9" fillId="0" borderId="29" xfId="0" applyFont="1" applyBorder="1">
      <alignment vertical="center"/>
    </xf>
    <xf numFmtId="0" fontId="9" fillId="0" borderId="40" xfId="0" applyFont="1" applyBorder="1" applyAlignment="1">
      <alignment horizontal="center" vertical="center"/>
    </xf>
    <xf numFmtId="0" fontId="9" fillId="0" borderId="38" xfId="0" applyFont="1" applyBorder="1" applyAlignment="1">
      <alignment horizontal="center" vertical="center"/>
    </xf>
    <xf numFmtId="0" fontId="9" fillId="0" borderId="38" xfId="0" applyFont="1" applyBorder="1" applyAlignment="1">
      <alignment horizontal="right" vertical="center"/>
    </xf>
    <xf numFmtId="0" fontId="9" fillId="0" borderId="30" xfId="0" applyFont="1" applyBorder="1" applyAlignment="1">
      <alignment horizontal="distributed" vertical="center"/>
    </xf>
    <xf numFmtId="0" fontId="9" fillId="0" borderId="39" xfId="0" applyFont="1" applyBorder="1" applyAlignment="1">
      <alignment horizontal="distributed" vertical="center"/>
    </xf>
    <xf numFmtId="0" fontId="9" fillId="0" borderId="38" xfId="0" applyFont="1" applyBorder="1" applyAlignment="1">
      <alignment horizontal="distributed" vertical="center"/>
    </xf>
    <xf numFmtId="0" fontId="9" fillId="0" borderId="39" xfId="0" applyFont="1" applyBorder="1" applyAlignment="1">
      <alignment horizontal="center" vertical="center"/>
    </xf>
    <xf numFmtId="49" fontId="9" fillId="0" borderId="38" xfId="0" quotePrefix="1" applyNumberFormat="1" applyFont="1" applyBorder="1" applyAlignment="1">
      <alignment horizontal="right" vertical="center"/>
    </xf>
    <xf numFmtId="0" fontId="9" fillId="0" borderId="39" xfId="0" applyFont="1" applyFill="1" applyBorder="1" applyAlignment="1">
      <alignment horizontal="center" vertical="center"/>
    </xf>
    <xf numFmtId="0" fontId="9" fillId="0" borderId="38" xfId="0" applyFont="1" applyFill="1" applyBorder="1" applyAlignment="1">
      <alignment horizontal="right" vertical="center"/>
    </xf>
    <xf numFmtId="0" fontId="9" fillId="0" borderId="30" xfId="0" applyFont="1" applyFill="1" applyBorder="1" applyAlignment="1">
      <alignment horizontal="distributed" vertical="center"/>
    </xf>
    <xf numFmtId="0" fontId="9" fillId="0" borderId="39" xfId="0" applyFont="1" applyFill="1" applyBorder="1" applyAlignment="1">
      <alignment horizontal="distributed" vertical="center"/>
    </xf>
    <xf numFmtId="0" fontId="9" fillId="0" borderId="38" xfId="0" applyFont="1" applyFill="1" applyBorder="1" applyAlignment="1">
      <alignment horizontal="distributed" vertical="center"/>
    </xf>
    <xf numFmtId="0" fontId="9" fillId="0" borderId="40" xfId="0" applyFont="1" applyFill="1" applyBorder="1" applyAlignment="1">
      <alignment horizontal="distributed" vertical="center"/>
    </xf>
    <xf numFmtId="0" fontId="9" fillId="0" borderId="18" xfId="0" applyFont="1" applyBorder="1">
      <alignment vertical="center"/>
    </xf>
    <xf numFmtId="0" fontId="9" fillId="0" borderId="17" xfId="0" applyFont="1" applyBorder="1" applyAlignment="1">
      <alignment horizontal="distributed" vertical="center" indent="1"/>
    </xf>
    <xf numFmtId="0" fontId="9" fillId="0" borderId="10" xfId="0" applyFont="1" applyBorder="1" applyAlignment="1">
      <alignment horizontal="distributed" vertical="center" indent="1"/>
    </xf>
    <xf numFmtId="38" fontId="11" fillId="0" borderId="10" xfId="1" applyFont="1" applyFill="1" applyBorder="1" applyAlignment="1">
      <alignment vertical="center" shrinkToFit="1"/>
    </xf>
    <xf numFmtId="38" fontId="9" fillId="0" borderId="11" xfId="1" applyFont="1" applyBorder="1" applyAlignment="1">
      <alignment vertical="center" shrinkToFit="1"/>
    </xf>
    <xf numFmtId="38" fontId="9" fillId="0" borderId="9" xfId="1" applyFont="1" applyBorder="1" applyAlignment="1">
      <alignment vertical="center" shrinkToFit="1"/>
    </xf>
    <xf numFmtId="176" fontId="9" fillId="0" borderId="10" xfId="1" applyNumberFormat="1" applyFont="1" applyBorder="1" applyAlignment="1">
      <alignment vertical="center" shrinkToFit="1"/>
    </xf>
    <xf numFmtId="0" fontId="9" fillId="0" borderId="9" xfId="0" applyFont="1" applyBorder="1" applyAlignment="1">
      <alignment horizontal="distributed" vertical="center" shrinkToFit="1"/>
    </xf>
    <xf numFmtId="38" fontId="9" fillId="0" borderId="11" xfId="1" applyFont="1" applyBorder="1">
      <alignment vertical="center"/>
    </xf>
    <xf numFmtId="38" fontId="9" fillId="0" borderId="9" xfId="1" applyFont="1" applyBorder="1">
      <alignment vertical="center"/>
    </xf>
    <xf numFmtId="176" fontId="9" fillId="0" borderId="10" xfId="1" applyNumberFormat="1" applyFont="1" applyBorder="1">
      <alignment vertical="center"/>
    </xf>
    <xf numFmtId="38" fontId="9" fillId="0" borderId="17" xfId="1" applyFont="1" applyBorder="1" applyAlignment="1">
      <alignment vertical="center" shrinkToFit="1"/>
    </xf>
    <xf numFmtId="0" fontId="9" fillId="0" borderId="9" xfId="0" applyFont="1" applyFill="1" applyBorder="1" applyAlignment="1">
      <alignment horizontal="distributed" vertical="center" shrinkToFit="1"/>
    </xf>
    <xf numFmtId="38" fontId="11" fillId="0" borderId="11" xfId="1" applyFont="1" applyFill="1" applyBorder="1" applyAlignment="1">
      <alignment vertical="center" shrinkToFit="1"/>
    </xf>
    <xf numFmtId="0" fontId="11" fillId="0" borderId="9" xfId="0" applyFont="1" applyFill="1" applyBorder="1" applyAlignment="1">
      <alignment horizontal="distributed" vertical="center" shrinkToFit="1"/>
    </xf>
    <xf numFmtId="38" fontId="9" fillId="0" borderId="11" xfId="1" applyFont="1" applyFill="1" applyBorder="1" applyAlignment="1">
      <alignment vertical="center" shrinkToFit="1"/>
    </xf>
    <xf numFmtId="38" fontId="9" fillId="0" borderId="9" xfId="1" applyFont="1" applyFill="1" applyBorder="1" applyAlignment="1">
      <alignment vertical="center" shrinkToFit="1"/>
    </xf>
    <xf numFmtId="176" fontId="9" fillId="0" borderId="10" xfId="1" applyNumberFormat="1" applyFont="1" applyFill="1" applyBorder="1" applyAlignment="1">
      <alignment vertical="center" shrinkToFit="1"/>
    </xf>
    <xf numFmtId="38" fontId="9" fillId="0" borderId="17" xfId="1" applyFont="1" applyFill="1" applyBorder="1" applyAlignment="1">
      <alignment vertical="center" shrinkToFit="1"/>
    </xf>
    <xf numFmtId="0" fontId="9" fillId="0" borderId="10" xfId="0" applyFont="1" applyBorder="1" applyAlignment="1">
      <alignment horizontal="distributed" vertical="center"/>
    </xf>
    <xf numFmtId="38" fontId="11" fillId="0" borderId="10" xfId="1" applyFont="1" applyBorder="1" applyAlignment="1">
      <alignment vertical="center" shrinkToFit="1"/>
    </xf>
    <xf numFmtId="176" fontId="9" fillId="0" borderId="7" xfId="1" applyNumberFormat="1" applyFont="1" applyFill="1" applyBorder="1" applyAlignment="1">
      <alignment vertical="center" shrinkToFit="1"/>
    </xf>
    <xf numFmtId="0" fontId="9" fillId="0" borderId="20" xfId="0" applyFont="1" applyBorder="1">
      <alignment vertical="center"/>
    </xf>
    <xf numFmtId="0" fontId="9" fillId="0" borderId="8" xfId="0" applyFont="1" applyBorder="1" applyAlignment="1">
      <alignment horizontal="distributed" vertical="center"/>
    </xf>
    <xf numFmtId="0" fontId="9" fillId="0" borderId="23" xfId="0" applyFont="1" applyBorder="1" applyAlignment="1">
      <alignment horizontal="distributed" vertical="center" indent="1"/>
    </xf>
    <xf numFmtId="0" fontId="9" fillId="0" borderId="7" xfId="0" applyFont="1" applyBorder="1" applyAlignment="1">
      <alignment horizontal="distributed" vertical="center" indent="1"/>
    </xf>
    <xf numFmtId="38" fontId="11" fillId="0" borderId="7" xfId="1" applyFont="1" applyBorder="1" applyAlignment="1">
      <alignment vertical="center" shrinkToFit="1"/>
    </xf>
    <xf numFmtId="38" fontId="9" fillId="0" borderId="8" xfId="1" applyFont="1" applyBorder="1" applyAlignment="1">
      <alignment vertical="center" shrinkToFit="1"/>
    </xf>
    <xf numFmtId="38" fontId="9" fillId="0" borderId="6" xfId="1" applyFont="1" applyBorder="1" applyAlignment="1">
      <alignment vertical="center" shrinkToFit="1"/>
    </xf>
    <xf numFmtId="176" fontId="9" fillId="0" borderId="7" xfId="1" applyNumberFormat="1" applyFont="1" applyBorder="1" applyAlignment="1">
      <alignment vertical="center" shrinkToFit="1"/>
    </xf>
    <xf numFmtId="0" fontId="9" fillId="0" borderId="6" xfId="0" applyFont="1" applyBorder="1" applyAlignment="1">
      <alignment horizontal="distributed" vertical="center" shrinkToFit="1"/>
    </xf>
    <xf numFmtId="38" fontId="9" fillId="0" borderId="8" xfId="1" applyFont="1" applyBorder="1">
      <alignment vertical="center"/>
    </xf>
    <xf numFmtId="38" fontId="9" fillId="0" borderId="6" xfId="1" applyFont="1" applyBorder="1">
      <alignment vertical="center"/>
    </xf>
    <xf numFmtId="176" fontId="9" fillId="0" borderId="7" xfId="1" applyNumberFormat="1" applyFont="1" applyBorder="1">
      <alignment vertical="center"/>
    </xf>
    <xf numFmtId="38" fontId="9" fillId="0" borderId="23" xfId="1" applyFont="1" applyBorder="1" applyAlignment="1">
      <alignment vertical="center" shrinkToFit="1"/>
    </xf>
    <xf numFmtId="0" fontId="9" fillId="0" borderId="6" xfId="0" applyFont="1" applyFill="1" applyBorder="1" applyAlignment="1">
      <alignment horizontal="distributed" vertical="center" shrinkToFit="1"/>
    </xf>
    <xf numFmtId="38" fontId="11" fillId="0" borderId="7" xfId="1" applyFont="1" applyFill="1" applyBorder="1" applyAlignment="1">
      <alignment vertical="center" shrinkToFit="1"/>
    </xf>
    <xf numFmtId="38" fontId="11" fillId="0" borderId="8" xfId="1" applyFont="1" applyFill="1" applyBorder="1" applyAlignment="1">
      <alignment vertical="center" shrinkToFit="1"/>
    </xf>
    <xf numFmtId="0" fontId="11" fillId="0" borderId="6" xfId="0" applyFont="1" applyFill="1" applyBorder="1" applyAlignment="1">
      <alignment horizontal="distributed" vertical="center" shrinkToFit="1"/>
    </xf>
    <xf numFmtId="38" fontId="9" fillId="0" borderId="8" xfId="1" applyFont="1" applyFill="1" applyBorder="1" applyAlignment="1">
      <alignment vertical="center" shrinkToFit="1"/>
    </xf>
    <xf numFmtId="38" fontId="9" fillId="0" borderId="6" xfId="1" applyFont="1" applyFill="1" applyBorder="1" applyAlignment="1">
      <alignment vertical="center" shrinkToFit="1"/>
    </xf>
    <xf numFmtId="38" fontId="9" fillId="0" borderId="23" xfId="1" applyFont="1" applyFill="1" applyBorder="1" applyAlignment="1">
      <alignment vertical="center" shrinkToFit="1"/>
    </xf>
    <xf numFmtId="38" fontId="11" fillId="0" borderId="2" xfId="1" applyFont="1" applyFill="1" applyBorder="1" applyAlignment="1">
      <alignment vertical="center" shrinkToFit="1"/>
    </xf>
    <xf numFmtId="0" fontId="9" fillId="0" borderId="2" xfId="0" applyFont="1" applyBorder="1" applyAlignment="1">
      <alignment horizontal="distributed" vertical="center"/>
    </xf>
    <xf numFmtId="0" fontId="9" fillId="0" borderId="31" xfId="0" applyFont="1" applyBorder="1" applyAlignment="1">
      <alignment horizontal="distributed" vertical="center" indent="1"/>
    </xf>
    <xf numFmtId="0" fontId="9" fillId="0" borderId="2" xfId="0" applyFont="1" applyBorder="1" applyAlignment="1">
      <alignment horizontal="distributed" vertical="center" indent="1"/>
    </xf>
    <xf numFmtId="38" fontId="11" fillId="0" borderId="2" xfId="1" applyFont="1" applyBorder="1" applyAlignment="1">
      <alignment vertical="center" shrinkToFit="1"/>
    </xf>
    <xf numFmtId="38" fontId="9" fillId="0" borderId="3" xfId="1" applyFont="1" applyBorder="1" applyAlignment="1">
      <alignment vertical="center" shrinkToFit="1"/>
    </xf>
    <xf numFmtId="38" fontId="9" fillId="0" borderId="1" xfId="1" applyFont="1" applyBorder="1" applyAlignment="1">
      <alignment vertical="center" shrinkToFit="1"/>
    </xf>
    <xf numFmtId="176" fontId="9" fillId="0" borderId="2" xfId="1" applyNumberFormat="1" applyFont="1" applyBorder="1" applyAlignment="1">
      <alignment vertical="center" shrinkToFit="1"/>
    </xf>
    <xf numFmtId="0" fontId="9" fillId="0" borderId="1" xfId="0" applyFont="1" applyBorder="1" applyAlignment="1">
      <alignment horizontal="distributed" vertical="center" shrinkToFit="1"/>
    </xf>
    <xf numFmtId="38" fontId="9" fillId="0" borderId="3" xfId="1" applyFont="1" applyBorder="1">
      <alignment vertical="center"/>
    </xf>
    <xf numFmtId="38" fontId="9" fillId="0" borderId="1" xfId="1" applyFont="1" applyBorder="1">
      <alignment vertical="center"/>
    </xf>
    <xf numFmtId="38" fontId="9" fillId="0" borderId="31" xfId="1" applyFont="1" applyBorder="1" applyAlignment="1">
      <alignment vertical="center" shrinkToFit="1"/>
    </xf>
    <xf numFmtId="0" fontId="9" fillId="0" borderId="1" xfId="0" applyFont="1" applyFill="1" applyBorder="1" applyAlignment="1">
      <alignment horizontal="distributed" vertical="center" shrinkToFit="1"/>
    </xf>
    <xf numFmtId="38" fontId="11" fillId="0" borderId="3" xfId="1" applyFont="1" applyFill="1" applyBorder="1" applyAlignment="1">
      <alignment vertical="center" shrinkToFit="1"/>
    </xf>
    <xf numFmtId="0" fontId="11" fillId="0" borderId="1" xfId="0" applyFont="1" applyFill="1" applyBorder="1" applyAlignment="1">
      <alignment horizontal="distributed" vertical="center" shrinkToFit="1"/>
    </xf>
    <xf numFmtId="38" fontId="9" fillId="0" borderId="3" xfId="1" applyFont="1" applyFill="1" applyBorder="1" applyAlignment="1">
      <alignment vertical="center" shrinkToFit="1"/>
    </xf>
    <xf numFmtId="38" fontId="9" fillId="0" borderId="1" xfId="1" applyFont="1" applyFill="1" applyBorder="1" applyAlignment="1">
      <alignment vertical="center" shrinkToFit="1"/>
    </xf>
    <xf numFmtId="176" fontId="9" fillId="0" borderId="2" xfId="1" applyNumberFormat="1" applyFont="1" applyFill="1" applyBorder="1" applyAlignment="1">
      <alignment vertical="center" shrinkToFit="1"/>
    </xf>
    <xf numFmtId="38" fontId="9" fillId="0" borderId="31" xfId="1" applyFont="1" applyFill="1" applyBorder="1" applyAlignment="1">
      <alignment vertical="center" shrinkToFit="1"/>
    </xf>
    <xf numFmtId="38" fontId="11" fillId="0" borderId="0" xfId="1" applyFont="1" applyFill="1" applyBorder="1">
      <alignment vertical="center"/>
    </xf>
    <xf numFmtId="0" fontId="9" fillId="0" borderId="0" xfId="0" applyFont="1" applyFill="1">
      <alignment vertical="center"/>
    </xf>
    <xf numFmtId="38" fontId="9" fillId="0" borderId="17" xfId="1" applyFont="1" applyFill="1" applyBorder="1">
      <alignment vertical="center"/>
    </xf>
    <xf numFmtId="0" fontId="9" fillId="0" borderId="16" xfId="0" applyFont="1" applyBorder="1">
      <alignment vertical="center"/>
    </xf>
    <xf numFmtId="38" fontId="9" fillId="0" borderId="23" xfId="1" applyFont="1" applyFill="1" applyBorder="1">
      <alignment vertical="center"/>
    </xf>
    <xf numFmtId="38" fontId="9" fillId="0" borderId="31" xfId="1" applyFont="1" applyFill="1" applyBorder="1">
      <alignment vertical="center"/>
    </xf>
    <xf numFmtId="0" fontId="9" fillId="0" borderId="21" xfId="0" applyFont="1" applyBorder="1" applyAlignment="1">
      <alignment horizontal="distributed" vertical="center"/>
    </xf>
    <xf numFmtId="38" fontId="9" fillId="0" borderId="22" xfId="1" applyFont="1" applyBorder="1" applyAlignment="1">
      <alignment vertical="center" shrinkToFit="1"/>
    </xf>
    <xf numFmtId="38" fontId="8" fillId="0" borderId="0" xfId="0" applyNumberFormat="1" applyFont="1">
      <alignment vertical="center"/>
    </xf>
    <xf numFmtId="38" fontId="8" fillId="0" borderId="0" xfId="0" applyNumberFormat="1" applyFont="1" applyFill="1">
      <alignment vertical="center"/>
    </xf>
    <xf numFmtId="0" fontId="9" fillId="0" borderId="32" xfId="0" applyFont="1" applyBorder="1" applyAlignment="1">
      <alignment horizontal="distributed" vertical="center" indent="1"/>
    </xf>
    <xf numFmtId="0" fontId="9" fillId="0" borderId="0" xfId="0" applyFont="1" applyBorder="1" applyAlignment="1">
      <alignment horizontal="distributed" vertical="center" indent="1"/>
    </xf>
    <xf numFmtId="38" fontId="11" fillId="0" borderId="0" xfId="1" applyFont="1" applyBorder="1" applyAlignment="1">
      <alignment vertical="center" shrinkToFit="1"/>
    </xf>
    <xf numFmtId="0" fontId="10" fillId="0" borderId="0" xfId="0" applyFont="1">
      <alignment vertical="center"/>
    </xf>
    <xf numFmtId="0" fontId="12" fillId="0" borderId="0" xfId="0" applyFont="1" applyAlignment="1">
      <alignment vertical="center"/>
    </xf>
    <xf numFmtId="0" fontId="13" fillId="0" borderId="0" xfId="0" applyFont="1" applyAlignment="1">
      <alignment horizontal="right" vertical="center"/>
    </xf>
    <xf numFmtId="0" fontId="5" fillId="0" borderId="0" xfId="0" applyFont="1" applyAlignment="1">
      <alignment vertical="center"/>
    </xf>
    <xf numFmtId="0" fontId="14"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15" fillId="0" borderId="0" xfId="0" applyFont="1" applyAlignment="1">
      <alignment horizontal="right"/>
    </xf>
    <xf numFmtId="38" fontId="0" fillId="0" borderId="0" xfId="1" applyFont="1" applyBorder="1">
      <alignment vertical="center"/>
    </xf>
    <xf numFmtId="0" fontId="0" fillId="0" borderId="5" xfId="0" applyBorder="1" applyAlignment="1">
      <alignment horizontal="distributed" vertical="center" indent="1"/>
    </xf>
    <xf numFmtId="0" fontId="0" fillId="0" borderId="4" xfId="0" applyBorder="1" applyAlignment="1">
      <alignment horizontal="distributed" vertical="center" indent="1"/>
    </xf>
    <xf numFmtId="38" fontId="0" fillId="0" borderId="5" xfId="1" applyFont="1" applyBorder="1">
      <alignment vertical="center"/>
    </xf>
    <xf numFmtId="38" fontId="0" fillId="0" borderId="4" xfId="1" applyFont="1" applyBorder="1">
      <alignment vertical="center"/>
    </xf>
    <xf numFmtId="176" fontId="9" fillId="0" borderId="10" xfId="1" applyNumberFormat="1" applyFont="1" applyFill="1" applyBorder="1">
      <alignment vertical="center"/>
    </xf>
    <xf numFmtId="177" fontId="9" fillId="0" borderId="8" xfId="1" applyNumberFormat="1" applyFont="1" applyBorder="1" applyAlignment="1">
      <alignment vertical="center" shrinkToFit="1"/>
    </xf>
    <xf numFmtId="0" fontId="16"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center" vertical="center"/>
    </xf>
    <xf numFmtId="0" fontId="13" fillId="0" borderId="0" xfId="0" applyFont="1">
      <alignment vertical="center"/>
    </xf>
    <xf numFmtId="0" fontId="16" fillId="0" borderId="0" xfId="0" applyFont="1" applyAlignment="1">
      <alignment vertical="center"/>
    </xf>
    <xf numFmtId="0" fontId="16" fillId="0" borderId="0" xfId="0" applyFont="1">
      <alignment vertical="center"/>
    </xf>
    <xf numFmtId="0" fontId="17" fillId="0" borderId="0" xfId="0" applyFont="1">
      <alignment vertical="center"/>
    </xf>
    <xf numFmtId="0" fontId="18" fillId="0" borderId="0" xfId="0" applyFont="1" applyAlignment="1">
      <alignment vertical="center"/>
    </xf>
    <xf numFmtId="0" fontId="0" fillId="0" borderId="26" xfId="0" applyBorder="1" applyAlignment="1">
      <alignment horizontal="distributed" vertical="center" indent="1"/>
    </xf>
    <xf numFmtId="0" fontId="0" fillId="0" borderId="27" xfId="0" applyBorder="1" applyAlignment="1">
      <alignment horizontal="distributed" vertical="center" indent="1"/>
    </xf>
    <xf numFmtId="38" fontId="0" fillId="0" borderId="25" xfId="1" applyFont="1" applyBorder="1">
      <alignment vertical="center"/>
    </xf>
    <xf numFmtId="38" fontId="0" fillId="0" borderId="26" xfId="1" applyFont="1" applyBorder="1">
      <alignment vertical="center"/>
    </xf>
    <xf numFmtId="38" fontId="0" fillId="0" borderId="27" xfId="1" applyFont="1" applyBorder="1">
      <alignment vertical="center"/>
    </xf>
    <xf numFmtId="38" fontId="0" fillId="0" borderId="28" xfId="1" applyFont="1" applyBorder="1">
      <alignment vertical="center"/>
    </xf>
    <xf numFmtId="176" fontId="0" fillId="0" borderId="25" xfId="1" applyNumberFormat="1" applyFont="1" applyBorder="1">
      <alignment vertical="center"/>
    </xf>
    <xf numFmtId="0" fontId="4" fillId="0" borderId="25" xfId="0" applyFont="1" applyBorder="1" applyAlignment="1">
      <alignment horizontal="distributed" vertical="center" wrapText="1"/>
    </xf>
    <xf numFmtId="178" fontId="0" fillId="0" borderId="0" xfId="1" applyNumberFormat="1" applyFont="1" applyBorder="1">
      <alignment vertical="center"/>
    </xf>
    <xf numFmtId="178" fontId="0" fillId="0" borderId="2" xfId="1" applyNumberFormat="1" applyFont="1" applyBorder="1">
      <alignment vertical="center"/>
    </xf>
    <xf numFmtId="178" fontId="0" fillId="0" borderId="25" xfId="1" applyNumberFormat="1" applyFont="1" applyBorder="1">
      <alignment vertical="center"/>
    </xf>
    <xf numFmtId="38" fontId="11" fillId="0" borderId="0" xfId="1" applyFont="1">
      <alignment vertical="center"/>
    </xf>
    <xf numFmtId="38" fontId="11" fillId="0" borderId="0" xfId="0" applyNumberFormat="1" applyFont="1">
      <alignment vertical="center"/>
    </xf>
    <xf numFmtId="0" fontId="9" fillId="0" borderId="0" xfId="0" applyFont="1" applyBorder="1">
      <alignment vertical="center"/>
    </xf>
    <xf numFmtId="38" fontId="9" fillId="0" borderId="0" xfId="1" applyFont="1" applyBorder="1" applyAlignment="1">
      <alignment vertical="center" shrinkToFit="1"/>
    </xf>
    <xf numFmtId="176" fontId="9" fillId="0" borderId="0" xfId="1" applyNumberFormat="1" applyFont="1" applyBorder="1" applyAlignment="1">
      <alignment vertical="center" shrinkToFit="1"/>
    </xf>
    <xf numFmtId="0" fontId="9" fillId="0" borderId="0" xfId="0" applyFont="1" applyBorder="1" applyAlignment="1">
      <alignment horizontal="distributed" vertical="center" shrinkToFit="1"/>
    </xf>
    <xf numFmtId="38" fontId="9" fillId="0" borderId="0" xfId="1" applyFont="1" applyBorder="1">
      <alignment vertical="center"/>
    </xf>
    <xf numFmtId="176" fontId="9" fillId="0" borderId="0" xfId="1" applyNumberFormat="1" applyFont="1" applyBorder="1">
      <alignment vertical="center"/>
    </xf>
    <xf numFmtId="38" fontId="9" fillId="0" borderId="10" xfId="1" applyFont="1" applyFill="1" applyBorder="1" applyAlignment="1">
      <alignment vertical="center" shrinkToFit="1"/>
    </xf>
    <xf numFmtId="38" fontId="9" fillId="0" borderId="7" xfId="1" applyFont="1" applyFill="1" applyBorder="1" applyAlignment="1">
      <alignment vertical="center" shrinkToFit="1"/>
    </xf>
    <xf numFmtId="38" fontId="9" fillId="0" borderId="2" xfId="1" applyFont="1" applyFill="1" applyBorder="1" applyAlignment="1">
      <alignment vertical="center" shrinkToFit="1"/>
    </xf>
    <xf numFmtId="0" fontId="19" fillId="0" borderId="0" xfId="0" applyFont="1" applyAlignment="1">
      <alignment horizontal="right" vertical="center"/>
    </xf>
    <xf numFmtId="0" fontId="0" fillId="0" borderId="0" xfId="0" applyAlignment="1">
      <alignment horizontal="right" vertical="center"/>
    </xf>
    <xf numFmtId="0" fontId="4" fillId="0" borderId="0" xfId="0" applyFont="1">
      <alignment vertical="center"/>
    </xf>
    <xf numFmtId="179" fontId="6" fillId="0" borderId="41" xfId="0" applyNumberFormat="1" applyFont="1" applyBorder="1" applyAlignment="1">
      <alignment vertical="center" wrapText="1"/>
    </xf>
    <xf numFmtId="179" fontId="6" fillId="0" borderId="32" xfId="0" applyNumberFormat="1" applyFont="1" applyBorder="1" applyAlignment="1">
      <alignment vertical="center" wrapText="1"/>
    </xf>
    <xf numFmtId="179" fontId="6" fillId="0" borderId="0" xfId="0" applyNumberFormat="1" applyFont="1" applyAlignment="1">
      <alignment vertical="center" wrapText="1"/>
    </xf>
    <xf numFmtId="179" fontId="6" fillId="0" borderId="41" xfId="0" applyNumberFormat="1" applyFont="1" applyBorder="1" applyAlignment="1">
      <alignment horizontal="right" vertical="center" wrapText="1"/>
    </xf>
    <xf numFmtId="179" fontId="6" fillId="0" borderId="32" xfId="0" applyNumberFormat="1" applyFont="1" applyBorder="1" applyAlignment="1">
      <alignment horizontal="right" vertical="center" wrapText="1"/>
    </xf>
    <xf numFmtId="179" fontId="6" fillId="0" borderId="0" xfId="0" applyNumberFormat="1" applyFont="1" applyAlignment="1">
      <alignment horizontal="right" vertical="center" wrapText="1"/>
    </xf>
    <xf numFmtId="0" fontId="6" fillId="0" borderId="32" xfId="0" applyFont="1" applyBorder="1" applyAlignment="1">
      <alignment horizontal="justify" vertical="center" wrapText="1"/>
    </xf>
    <xf numFmtId="179" fontId="7" fillId="0" borderId="32" xfId="0" applyNumberFormat="1" applyFont="1" applyBorder="1" applyAlignment="1">
      <alignment horizontal="right" vertical="center" wrapText="1"/>
    </xf>
    <xf numFmtId="179" fontId="7" fillId="0" borderId="0" xfId="0" applyNumberFormat="1" applyFont="1" applyAlignment="1">
      <alignment horizontal="right" vertical="center" wrapText="1"/>
    </xf>
    <xf numFmtId="0" fontId="20" fillId="0" borderId="0" xfId="0" applyFont="1">
      <alignment vertical="center"/>
    </xf>
    <xf numFmtId="0" fontId="15" fillId="0" borderId="0" xfId="0" applyFont="1" applyAlignment="1">
      <alignment horizontal="right" vertical="center"/>
    </xf>
    <xf numFmtId="0" fontId="6" fillId="0" borderId="32" xfId="0" applyFont="1" applyBorder="1" applyAlignment="1">
      <alignment horizontal="distributed" vertical="center" wrapText="1"/>
    </xf>
    <xf numFmtId="38" fontId="9" fillId="0" borderId="10" xfId="1" applyFont="1" applyBorder="1" applyAlignment="1">
      <alignment vertical="center" shrinkToFit="1"/>
    </xf>
    <xf numFmtId="38" fontId="9" fillId="0" borderId="7" xfId="1" applyFont="1" applyBorder="1" applyAlignment="1">
      <alignment vertical="center" shrinkToFit="1"/>
    </xf>
    <xf numFmtId="38" fontId="9" fillId="0" borderId="2" xfId="1" applyFont="1" applyBorder="1" applyAlignment="1">
      <alignment vertical="center" shrinkToFit="1"/>
    </xf>
    <xf numFmtId="0" fontId="6" fillId="0" borderId="55" xfId="0" applyFont="1" applyBorder="1" applyAlignment="1">
      <alignment horizontal="distributed" vertical="center" wrapText="1"/>
    </xf>
    <xf numFmtId="3" fontId="6" fillId="0" borderId="32" xfId="0" applyNumberFormat="1" applyFont="1" applyBorder="1" applyAlignment="1">
      <alignment horizontal="right" vertical="center" wrapText="1"/>
    </xf>
    <xf numFmtId="3" fontId="6" fillId="0" borderId="0" xfId="0" applyNumberFormat="1" applyFont="1" applyAlignment="1">
      <alignment horizontal="right" vertical="center" wrapText="1"/>
    </xf>
    <xf numFmtId="0" fontId="7" fillId="0" borderId="32" xfId="0" applyFont="1" applyBorder="1" applyAlignment="1">
      <alignment horizontal="right" vertical="center" wrapText="1"/>
    </xf>
    <xf numFmtId="0" fontId="7" fillId="0" borderId="0" xfId="0" applyFont="1" applyAlignment="1">
      <alignment horizontal="right" vertical="center" wrapText="1"/>
    </xf>
    <xf numFmtId="0" fontId="6" fillId="0" borderId="50" xfId="0" applyFont="1" applyBorder="1" applyAlignment="1">
      <alignment horizontal="justify" vertical="center" wrapText="1"/>
    </xf>
    <xf numFmtId="0" fontId="21" fillId="0" borderId="55" xfId="0" applyFont="1" applyBorder="1" applyAlignment="1">
      <alignment horizontal="distributed" vertical="center" wrapText="1"/>
    </xf>
    <xf numFmtId="0" fontId="6" fillId="0" borderId="32" xfId="0" applyFont="1" applyBorder="1" applyAlignment="1">
      <alignment horizontal="right" vertical="center" wrapText="1"/>
    </xf>
    <xf numFmtId="0" fontId="6" fillId="0" borderId="0" xfId="0" applyFont="1" applyAlignment="1">
      <alignment horizontal="right" vertical="center" wrapText="1"/>
    </xf>
    <xf numFmtId="0" fontId="6" fillId="0" borderId="55" xfId="0" applyFont="1" applyBorder="1" applyAlignment="1">
      <alignment horizontal="justify" vertical="center" wrapText="1"/>
    </xf>
    <xf numFmtId="3" fontId="6" fillId="0" borderId="51" xfId="0" applyNumberFormat="1" applyFont="1" applyBorder="1" applyAlignment="1">
      <alignment horizontal="right" vertical="center" wrapText="1"/>
    </xf>
    <xf numFmtId="3" fontId="6" fillId="0" borderId="52" xfId="0" applyNumberFormat="1" applyFont="1" applyBorder="1" applyAlignment="1">
      <alignment horizontal="right" vertical="center" wrapText="1"/>
    </xf>
    <xf numFmtId="3" fontId="13" fillId="0" borderId="0" xfId="0" applyNumberFormat="1" applyFont="1">
      <alignment vertical="center"/>
    </xf>
    <xf numFmtId="0" fontId="20" fillId="0" borderId="0" xfId="0" applyFont="1" applyAlignment="1">
      <alignment horizontal="right" vertical="center"/>
    </xf>
    <xf numFmtId="0" fontId="23" fillId="0" borderId="40" xfId="0" applyFont="1" applyBorder="1" applyAlignment="1">
      <alignment horizontal="center" vertical="center" wrapText="1"/>
    </xf>
    <xf numFmtId="0" fontId="23" fillId="0" borderId="38" xfId="0" applyFont="1" applyBorder="1" applyAlignment="1">
      <alignment horizontal="center" vertical="center" wrapText="1"/>
    </xf>
    <xf numFmtId="0" fontId="7" fillId="0" borderId="55" xfId="0" applyFont="1" applyBorder="1" applyAlignment="1">
      <alignment horizontal="left" vertical="center" wrapText="1"/>
    </xf>
    <xf numFmtId="179" fontId="23" fillId="0" borderId="32" xfId="0" applyNumberFormat="1" applyFont="1" applyBorder="1" applyAlignment="1">
      <alignment horizontal="right" vertical="center" wrapText="1"/>
    </xf>
    <xf numFmtId="179" fontId="23" fillId="0" borderId="0" xfId="0" applyNumberFormat="1" applyFont="1" applyAlignment="1">
      <alignment horizontal="right" vertical="center" wrapText="1"/>
    </xf>
    <xf numFmtId="179" fontId="23" fillId="0" borderId="40" xfId="0" applyNumberFormat="1" applyFont="1" applyBorder="1" applyAlignment="1">
      <alignment horizontal="right" vertical="center" wrapText="1"/>
    </xf>
    <xf numFmtId="179" fontId="4" fillId="0" borderId="40" xfId="0" applyNumberFormat="1" applyFont="1" applyBorder="1" applyAlignment="1">
      <alignment vertical="top" wrapText="1"/>
    </xf>
    <xf numFmtId="179" fontId="4" fillId="0" borderId="38" xfId="0" applyNumberFormat="1" applyFont="1" applyBorder="1" applyAlignment="1">
      <alignment vertical="top" wrapText="1"/>
    </xf>
    <xf numFmtId="0" fontId="0" fillId="0" borderId="0" xfId="0" quotePrefix="1" applyNumberFormat="1" applyFont="1" applyAlignment="1">
      <alignment horizontal="right" vertical="center"/>
    </xf>
    <xf numFmtId="0" fontId="0" fillId="0" borderId="0" xfId="0" applyNumberFormat="1" applyFont="1" applyAlignment="1">
      <alignment horizontal="right" vertical="center"/>
    </xf>
    <xf numFmtId="0" fontId="7" fillId="0" borderId="0" xfId="0" applyFont="1">
      <alignment vertical="center"/>
    </xf>
    <xf numFmtId="0" fontId="7" fillId="0" borderId="0" xfId="0" applyFont="1" applyAlignment="1">
      <alignment horizontal="justify" vertical="center"/>
    </xf>
    <xf numFmtId="0" fontId="6" fillId="0" borderId="0" xfId="0" quotePrefix="1" applyNumberFormat="1" applyFont="1" applyAlignment="1">
      <alignment horizontal="right" vertical="center"/>
    </xf>
    <xf numFmtId="0" fontId="6" fillId="0" borderId="0" xfId="0" applyNumberFormat="1" applyFont="1" applyAlignment="1">
      <alignment horizontal="right" vertical="center"/>
    </xf>
    <xf numFmtId="0" fontId="9" fillId="0" borderId="0" xfId="0" applyFont="1" applyBorder="1" applyAlignment="1">
      <alignment horizontal="distributed" vertical="center"/>
    </xf>
    <xf numFmtId="0" fontId="7" fillId="0" borderId="50" xfId="0" applyFont="1" applyBorder="1" applyAlignment="1">
      <alignment horizontal="left" vertical="center" wrapText="1"/>
    </xf>
    <xf numFmtId="179" fontId="23" fillId="0" borderId="58" xfId="0" applyNumberFormat="1" applyFont="1" applyBorder="1" applyAlignment="1">
      <alignment horizontal="right" vertical="center" wrapText="1"/>
    </xf>
    <xf numFmtId="179" fontId="23" fillId="0" borderId="48" xfId="0" applyNumberFormat="1" applyFont="1" applyBorder="1" applyAlignment="1">
      <alignment horizontal="right" vertical="center" wrapText="1"/>
    </xf>
    <xf numFmtId="179" fontId="4" fillId="0" borderId="49" xfId="0" applyNumberFormat="1" applyFont="1" applyBorder="1" applyAlignment="1">
      <alignment vertical="top" wrapText="1"/>
    </xf>
    <xf numFmtId="0" fontId="23" fillId="0" borderId="29" xfId="0" applyFont="1" applyBorder="1" applyAlignment="1">
      <alignment horizontal="center" vertical="center" wrapText="1"/>
    </xf>
    <xf numFmtId="179" fontId="23" fillId="0" borderId="19" xfId="0" applyNumberFormat="1" applyFont="1" applyBorder="1" applyAlignment="1">
      <alignment horizontal="right" vertical="center" wrapText="1"/>
    </xf>
    <xf numFmtId="179" fontId="4" fillId="0" borderId="29" xfId="0" applyNumberFormat="1" applyFont="1" applyBorder="1" applyAlignment="1">
      <alignment vertical="top" wrapText="1"/>
    </xf>
    <xf numFmtId="0" fontId="21" fillId="0" borderId="0" xfId="0" applyFont="1" applyAlignment="1">
      <alignment vertical="top" wrapText="1"/>
    </xf>
    <xf numFmtId="176" fontId="9" fillId="2" borderId="10" xfId="1" applyNumberFormat="1" applyFont="1" applyFill="1" applyBorder="1" applyAlignment="1">
      <alignment vertical="center" shrinkToFit="1"/>
    </xf>
    <xf numFmtId="176" fontId="9" fillId="2" borderId="7" xfId="1" applyNumberFormat="1" applyFont="1" applyFill="1" applyBorder="1" applyAlignment="1">
      <alignment vertical="center" shrinkToFit="1"/>
    </xf>
    <xf numFmtId="40" fontId="9" fillId="0" borderId="10" xfId="1" applyNumberFormat="1" applyFont="1" applyFill="1" applyBorder="1" applyAlignment="1">
      <alignment vertical="center" shrinkToFit="1"/>
    </xf>
    <xf numFmtId="40" fontId="9" fillId="0" borderId="7" xfId="1" applyNumberFormat="1" applyFont="1" applyFill="1" applyBorder="1" applyAlignment="1">
      <alignment vertical="center" shrinkToFit="1"/>
    </xf>
    <xf numFmtId="40" fontId="9" fillId="0" borderId="2" xfId="1" applyNumberFormat="1" applyFont="1" applyFill="1" applyBorder="1" applyAlignment="1">
      <alignment vertical="center" shrinkToFit="1"/>
    </xf>
    <xf numFmtId="176" fontId="9" fillId="3" borderId="10" xfId="1" applyNumberFormat="1" applyFont="1" applyFill="1" applyBorder="1" applyAlignment="1">
      <alignment vertical="center" shrinkToFit="1"/>
    </xf>
    <xf numFmtId="40" fontId="9" fillId="0" borderId="11" xfId="1" applyNumberFormat="1" applyFont="1" applyFill="1" applyBorder="1" applyAlignment="1">
      <alignment vertical="center" shrinkToFit="1"/>
    </xf>
    <xf numFmtId="40" fontId="9" fillId="0" borderId="8" xfId="1" applyNumberFormat="1" applyFont="1" applyFill="1" applyBorder="1" applyAlignment="1">
      <alignment vertical="center" shrinkToFit="1"/>
    </xf>
    <xf numFmtId="40" fontId="9" fillId="0" borderId="3" xfId="1" applyNumberFormat="1" applyFont="1" applyFill="1" applyBorder="1" applyAlignment="1">
      <alignment vertical="center" shrinkToFit="1"/>
    </xf>
    <xf numFmtId="0" fontId="9" fillId="0" borderId="0" xfId="0" applyFont="1" applyBorder="1" applyAlignment="1">
      <alignment horizontal="distributed" vertical="center"/>
    </xf>
    <xf numFmtId="176" fontId="9" fillId="3" borderId="2" xfId="1" applyNumberFormat="1" applyFont="1" applyFill="1" applyBorder="1" applyAlignment="1">
      <alignment vertical="center" shrinkToFit="1"/>
    </xf>
    <xf numFmtId="0" fontId="9" fillId="0" borderId="0" xfId="0" applyFont="1" applyBorder="1" applyAlignment="1">
      <alignment horizontal="distributed" vertical="center"/>
    </xf>
    <xf numFmtId="176" fontId="9" fillId="0" borderId="2" xfId="1" applyNumberFormat="1" applyFont="1" applyBorder="1">
      <alignment vertical="center"/>
    </xf>
    <xf numFmtId="176" fontId="9" fillId="0" borderId="0" xfId="1" applyNumberFormat="1" applyFont="1" applyFill="1" applyBorder="1" applyAlignment="1">
      <alignment vertical="center" shrinkToFit="1"/>
    </xf>
    <xf numFmtId="38" fontId="9" fillId="0" borderId="5" xfId="1" applyFont="1" applyBorder="1" applyAlignment="1">
      <alignment vertical="center" shrinkToFit="1"/>
    </xf>
    <xf numFmtId="38" fontId="9" fillId="0" borderId="4" xfId="1" applyFont="1" applyBorder="1" applyAlignment="1">
      <alignment vertical="center" shrinkToFit="1"/>
    </xf>
    <xf numFmtId="0" fontId="9" fillId="0" borderId="4" xfId="0" applyFont="1" applyBorder="1" applyAlignment="1">
      <alignment horizontal="distributed" vertical="center" shrinkToFit="1"/>
    </xf>
    <xf numFmtId="38" fontId="9" fillId="0" borderId="32" xfId="1" applyFont="1" applyBorder="1" applyAlignment="1">
      <alignment vertical="center" shrinkToFit="1"/>
    </xf>
    <xf numFmtId="0" fontId="9" fillId="0" borderId="4" xfId="0" applyFont="1" applyFill="1" applyBorder="1" applyAlignment="1">
      <alignment horizontal="distributed" vertical="center" shrinkToFit="1"/>
    </xf>
    <xf numFmtId="38" fontId="11" fillId="0" borderId="0" xfId="1" applyFont="1" applyFill="1" applyBorder="1" applyAlignment="1">
      <alignment vertical="center" shrinkToFit="1"/>
    </xf>
    <xf numFmtId="38" fontId="11" fillId="0" borderId="5" xfId="1" applyFont="1" applyFill="1" applyBorder="1" applyAlignment="1">
      <alignment vertical="center" shrinkToFit="1"/>
    </xf>
    <xf numFmtId="0" fontId="11" fillId="0" borderId="4" xfId="0" applyFont="1" applyFill="1" applyBorder="1" applyAlignment="1">
      <alignment horizontal="distributed" vertical="center" shrinkToFit="1"/>
    </xf>
    <xf numFmtId="38" fontId="9" fillId="0" borderId="5" xfId="1" applyFont="1" applyFill="1" applyBorder="1" applyAlignment="1">
      <alignment vertical="center" shrinkToFit="1"/>
    </xf>
    <xf numFmtId="38" fontId="9" fillId="0" borderId="4" xfId="1" applyFont="1" applyFill="1" applyBorder="1" applyAlignment="1">
      <alignment vertical="center" shrinkToFit="1"/>
    </xf>
    <xf numFmtId="0" fontId="9" fillId="0" borderId="0" xfId="0" applyFont="1" applyFill="1" applyBorder="1" applyAlignment="1">
      <alignment horizontal="distributed" vertical="center" shrinkToFit="1"/>
    </xf>
    <xf numFmtId="0" fontId="11" fillId="0" borderId="0" xfId="0" applyFont="1" applyFill="1" applyBorder="1" applyAlignment="1">
      <alignment horizontal="distributed" vertical="center" shrinkToFit="1"/>
    </xf>
    <xf numFmtId="38" fontId="9" fillId="0" borderId="0" xfId="1" applyFont="1" applyFill="1" applyBorder="1" applyAlignment="1">
      <alignment vertical="center" shrinkToFit="1"/>
    </xf>
    <xf numFmtId="0" fontId="9" fillId="0" borderId="37" xfId="0" applyFont="1" applyBorder="1" applyAlignment="1">
      <alignment horizontal="distributed" vertical="center" indent="1"/>
    </xf>
    <xf numFmtId="0" fontId="9" fillId="0" borderId="34" xfId="0" applyFont="1" applyBorder="1" applyAlignment="1">
      <alignment horizontal="distributed" vertical="center" indent="1"/>
    </xf>
    <xf numFmtId="38" fontId="11" fillId="0" borderId="34" xfId="1" applyFont="1" applyBorder="1" applyAlignment="1">
      <alignment vertical="center" shrinkToFit="1"/>
    </xf>
    <xf numFmtId="38" fontId="9" fillId="0" borderId="35" xfId="1" applyFont="1" applyBorder="1" applyAlignment="1">
      <alignment vertical="center" shrinkToFit="1"/>
    </xf>
    <xf numFmtId="38" fontId="9" fillId="0" borderId="36" xfId="1" applyFont="1" applyBorder="1" applyAlignment="1">
      <alignment vertical="center" shrinkToFit="1"/>
    </xf>
    <xf numFmtId="176" fontId="9" fillId="0" borderId="34" xfId="1" applyNumberFormat="1" applyFont="1" applyBorder="1" applyAlignment="1">
      <alignment vertical="center" shrinkToFit="1"/>
    </xf>
    <xf numFmtId="0" fontId="9" fillId="0" borderId="36" xfId="0" applyFont="1" applyBorder="1" applyAlignment="1">
      <alignment horizontal="distributed" vertical="center" shrinkToFit="1"/>
    </xf>
    <xf numFmtId="38" fontId="9" fillId="0" borderId="35" xfId="1" applyFont="1" applyBorder="1">
      <alignment vertical="center"/>
    </xf>
    <xf numFmtId="176" fontId="9" fillId="0" borderId="34" xfId="1" applyNumberFormat="1" applyFont="1" applyBorder="1">
      <alignment vertical="center"/>
    </xf>
    <xf numFmtId="38" fontId="9" fillId="0" borderId="37" xfId="1" applyFont="1" applyBorder="1" applyAlignment="1">
      <alignment vertical="center" shrinkToFit="1"/>
    </xf>
    <xf numFmtId="0" fontId="9" fillId="0" borderId="36" xfId="0" applyFont="1" applyFill="1" applyBorder="1" applyAlignment="1">
      <alignment horizontal="distributed" vertical="center" shrinkToFit="1"/>
    </xf>
    <xf numFmtId="38" fontId="11" fillId="0" borderId="35" xfId="1" applyFont="1" applyFill="1" applyBorder="1" applyAlignment="1">
      <alignment vertical="center" shrinkToFit="1"/>
    </xf>
    <xf numFmtId="0" fontId="11" fillId="0" borderId="36" xfId="0" applyFont="1" applyFill="1" applyBorder="1" applyAlignment="1">
      <alignment horizontal="distributed" vertical="center" shrinkToFit="1"/>
    </xf>
    <xf numFmtId="38" fontId="9" fillId="0" borderId="35" xfId="1" applyFont="1" applyFill="1" applyBorder="1" applyAlignment="1">
      <alignment vertical="center" shrinkToFit="1"/>
    </xf>
    <xf numFmtId="38" fontId="9" fillId="0" borderId="36" xfId="1" applyFont="1" applyFill="1" applyBorder="1" applyAlignment="1">
      <alignment vertical="center" shrinkToFit="1"/>
    </xf>
    <xf numFmtId="176" fontId="9" fillId="0" borderId="34" xfId="1" applyNumberFormat="1" applyFont="1" applyFill="1" applyBorder="1" applyAlignment="1">
      <alignment vertical="center" shrinkToFit="1"/>
    </xf>
    <xf numFmtId="179" fontId="11" fillId="0" borderId="0" xfId="1" applyNumberFormat="1" applyFont="1" applyBorder="1" applyAlignment="1">
      <alignment vertical="center" shrinkToFit="1"/>
    </xf>
    <xf numFmtId="180" fontId="9" fillId="0" borderId="0" xfId="1" applyNumberFormat="1" applyFont="1" applyBorder="1" applyAlignment="1">
      <alignment vertical="center" shrinkToFit="1"/>
    </xf>
    <xf numFmtId="0" fontId="9" fillId="0" borderId="0" xfId="0" applyFont="1" applyBorder="1" applyAlignment="1">
      <alignment horizontal="left" vertical="center"/>
    </xf>
    <xf numFmtId="0" fontId="10" fillId="0" borderId="0" xfId="0" applyFont="1" applyBorder="1" applyAlignment="1">
      <alignment horizontal="left" vertical="center"/>
    </xf>
    <xf numFmtId="176" fontId="9" fillId="0" borderId="7" xfId="1" applyNumberFormat="1" applyFont="1" applyFill="1" applyBorder="1">
      <alignment vertical="center"/>
    </xf>
    <xf numFmtId="176" fontId="9" fillId="0" borderId="2" xfId="1" applyNumberFormat="1" applyFont="1" applyFill="1" applyBorder="1">
      <alignment vertical="center"/>
    </xf>
    <xf numFmtId="38" fontId="9" fillId="0" borderId="32" xfId="1" applyFont="1" applyFill="1" applyBorder="1">
      <alignment vertical="center"/>
    </xf>
    <xf numFmtId="0" fontId="9" fillId="0" borderId="0" xfId="0" applyFont="1" applyBorder="1" applyAlignment="1">
      <alignment horizontal="distributed" vertical="center"/>
    </xf>
    <xf numFmtId="38" fontId="9" fillId="0" borderId="37" xfId="1" applyFont="1" applyFill="1" applyBorder="1">
      <alignment vertical="center"/>
    </xf>
    <xf numFmtId="38" fontId="9" fillId="0" borderId="0" xfId="1" applyFont="1" applyFill="1" applyBorder="1">
      <alignment vertical="center"/>
    </xf>
    <xf numFmtId="177" fontId="9" fillId="0" borderId="5" xfId="1" applyNumberFormat="1" applyFont="1" applyBorder="1" applyAlignment="1">
      <alignment vertical="center" shrinkToFit="1"/>
    </xf>
    <xf numFmtId="38" fontId="9" fillId="0" borderId="34" xfId="1" applyFont="1" applyBorder="1" applyAlignment="1">
      <alignment vertical="center" shrinkToFit="1"/>
    </xf>
    <xf numFmtId="0" fontId="6" fillId="0" borderId="25" xfId="0" applyFont="1" applyBorder="1" applyAlignment="1">
      <alignment vertical="center"/>
    </xf>
    <xf numFmtId="176" fontId="9" fillId="3" borderId="7" xfId="1" applyNumberFormat="1" applyFont="1" applyFill="1" applyBorder="1" applyAlignment="1">
      <alignment vertical="center" shrinkToFit="1"/>
    </xf>
    <xf numFmtId="182" fontId="9" fillId="0" borderId="0" xfId="0" applyNumberFormat="1" applyFont="1">
      <alignment vertical="center"/>
    </xf>
    <xf numFmtId="0" fontId="4" fillId="0" borderId="25" xfId="0" applyFont="1" applyBorder="1" applyAlignment="1">
      <alignment horizontal="distributed" vertical="center"/>
    </xf>
    <xf numFmtId="3" fontId="0" fillId="0" borderId="0" xfId="0" applyNumberFormat="1">
      <alignment vertical="center"/>
    </xf>
    <xf numFmtId="40" fontId="0" fillId="0" borderId="2" xfId="1" applyNumberFormat="1" applyFont="1" applyBorder="1">
      <alignment vertical="center"/>
    </xf>
    <xf numFmtId="40" fontId="0" fillId="0" borderId="25" xfId="1" applyNumberFormat="1" applyFont="1" applyBorder="1">
      <alignment vertical="center"/>
    </xf>
    <xf numFmtId="0" fontId="9" fillId="0" borderId="38" xfId="0" applyFont="1" applyBorder="1" applyAlignment="1">
      <alignment horizontal="distributed" vertical="center"/>
    </xf>
    <xf numFmtId="0" fontId="9" fillId="0" borderId="39" xfId="0" applyFont="1" applyBorder="1" applyAlignment="1">
      <alignment horizontal="center"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9" fillId="0" borderId="10" xfId="0" applyFont="1" applyBorder="1" applyAlignment="1">
      <alignment horizontal="distributed" vertical="center"/>
    </xf>
    <xf numFmtId="0" fontId="9" fillId="0" borderId="2" xfId="0" applyFont="1" applyBorder="1" applyAlignment="1">
      <alignment horizontal="distributed" vertical="center"/>
    </xf>
    <xf numFmtId="0" fontId="9" fillId="0" borderId="0" xfId="0" applyFont="1" applyBorder="1" applyAlignment="1">
      <alignment horizontal="distributed" vertical="center"/>
    </xf>
    <xf numFmtId="38" fontId="6" fillId="0" borderId="32" xfId="1" applyFont="1" applyBorder="1" applyAlignment="1">
      <alignment horizontal="right" vertical="center" wrapText="1"/>
    </xf>
    <xf numFmtId="179" fontId="7" fillId="0" borderId="0" xfId="0" applyNumberFormat="1" applyFont="1" applyBorder="1" applyAlignment="1">
      <alignment horizontal="right" vertical="center" wrapText="1"/>
    </xf>
    <xf numFmtId="0" fontId="6" fillId="0" borderId="0" xfId="0" applyFont="1" applyBorder="1" applyAlignment="1">
      <alignment horizontal="justify" vertical="center" wrapText="1"/>
    </xf>
    <xf numFmtId="0" fontId="9" fillId="0" borderId="38" xfId="0" applyFont="1" applyBorder="1" applyAlignment="1">
      <alignment horizontal="distributed" vertical="center"/>
    </xf>
    <xf numFmtId="0" fontId="9" fillId="0" borderId="39" xfId="0" applyFont="1" applyBorder="1" applyAlignment="1">
      <alignment horizontal="center"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9" fillId="0" borderId="10" xfId="0" applyFont="1" applyBorder="1" applyAlignment="1">
      <alignment horizontal="distributed" vertical="center"/>
    </xf>
    <xf numFmtId="0" fontId="9" fillId="0" borderId="2" xfId="0" applyFont="1" applyBorder="1" applyAlignment="1">
      <alignment horizontal="distributed" vertical="center"/>
    </xf>
    <xf numFmtId="0" fontId="9" fillId="0" borderId="0" xfId="0" applyFont="1" applyBorder="1" applyAlignment="1">
      <alignment horizontal="distributed" vertical="center"/>
    </xf>
    <xf numFmtId="0" fontId="9" fillId="0" borderId="2" xfId="0" applyFont="1" applyBorder="1" applyAlignment="1">
      <alignment horizontal="distributed" vertical="center"/>
    </xf>
    <xf numFmtId="0" fontId="9" fillId="0" borderId="10" xfId="0" applyFont="1" applyBorder="1" applyAlignment="1">
      <alignment horizontal="distributed" vertical="center"/>
    </xf>
    <xf numFmtId="0" fontId="9" fillId="0" borderId="0" xfId="0" applyFont="1" applyBorder="1" applyAlignment="1">
      <alignment horizontal="distributed" vertical="center"/>
    </xf>
    <xf numFmtId="0" fontId="9" fillId="0" borderId="38" xfId="0" applyFont="1" applyBorder="1" applyAlignment="1">
      <alignment horizontal="distributed" vertical="center"/>
    </xf>
    <xf numFmtId="0" fontId="9" fillId="0" borderId="39" xfId="0" applyFont="1" applyBorder="1" applyAlignment="1">
      <alignment horizontal="center"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6" fillId="0" borderId="40" xfId="0" applyFont="1" applyBorder="1" applyAlignment="1">
      <alignment horizontal="center" vertical="center" wrapText="1"/>
    </xf>
    <xf numFmtId="0" fontId="9" fillId="0" borderId="24" xfId="0" applyFont="1" applyBorder="1">
      <alignment vertical="center"/>
    </xf>
    <xf numFmtId="0" fontId="9" fillId="0" borderId="28" xfId="0" applyFont="1" applyBorder="1" applyAlignment="1">
      <alignment horizontal="distributed" vertical="center" indent="1"/>
    </xf>
    <xf numFmtId="0" fontId="9" fillId="0" borderId="25" xfId="0" applyFont="1" applyBorder="1" applyAlignment="1">
      <alignment horizontal="distributed" vertical="center" indent="1"/>
    </xf>
    <xf numFmtId="38" fontId="11" fillId="0" borderId="25" xfId="1" applyFont="1" applyBorder="1" applyAlignment="1">
      <alignment vertical="center" shrinkToFit="1"/>
    </xf>
    <xf numFmtId="38" fontId="9" fillId="0" borderId="26" xfId="1" applyFont="1" applyBorder="1" applyAlignment="1">
      <alignment vertical="center" shrinkToFit="1"/>
    </xf>
    <xf numFmtId="38" fontId="9" fillId="0" borderId="27" xfId="1" applyFont="1" applyBorder="1" applyAlignment="1">
      <alignment vertical="center" shrinkToFit="1"/>
    </xf>
    <xf numFmtId="176" fontId="9" fillId="0" borderId="25" xfId="1" applyNumberFormat="1" applyFont="1" applyBorder="1" applyAlignment="1">
      <alignment vertical="center" shrinkToFit="1"/>
    </xf>
    <xf numFmtId="0" fontId="9" fillId="0" borderId="27" xfId="0" applyFont="1" applyBorder="1" applyAlignment="1">
      <alignment horizontal="distributed" vertical="center" shrinkToFit="1"/>
    </xf>
    <xf numFmtId="38" fontId="9" fillId="0" borderId="26" xfId="1" applyFont="1" applyBorder="1">
      <alignment vertical="center"/>
    </xf>
    <xf numFmtId="38" fontId="9" fillId="0" borderId="27" xfId="1" applyFont="1" applyBorder="1">
      <alignment vertical="center"/>
    </xf>
    <xf numFmtId="176" fontId="9" fillId="0" borderId="25" xfId="1" applyNumberFormat="1" applyFont="1" applyBorder="1">
      <alignment vertical="center"/>
    </xf>
    <xf numFmtId="38" fontId="9" fillId="0" borderId="28" xfId="1" applyFont="1" applyBorder="1" applyAlignment="1">
      <alignment vertical="center" shrinkToFit="1"/>
    </xf>
    <xf numFmtId="0" fontId="9" fillId="0" borderId="27" xfId="0" applyFont="1" applyFill="1" applyBorder="1" applyAlignment="1">
      <alignment horizontal="distributed" vertical="center" shrinkToFit="1"/>
    </xf>
    <xf numFmtId="38" fontId="11" fillId="0" borderId="26" xfId="1" applyFont="1" applyFill="1" applyBorder="1" applyAlignment="1">
      <alignment vertical="center" shrinkToFit="1"/>
    </xf>
    <xf numFmtId="0" fontId="11" fillId="0" borderId="27" xfId="0" applyFont="1" applyFill="1" applyBorder="1" applyAlignment="1">
      <alignment horizontal="distributed" vertical="center" shrinkToFit="1"/>
    </xf>
    <xf numFmtId="38" fontId="11" fillId="0" borderId="25" xfId="1" applyFont="1" applyFill="1" applyBorder="1" applyAlignment="1">
      <alignment vertical="center" shrinkToFit="1"/>
    </xf>
    <xf numFmtId="38" fontId="9" fillId="0" borderId="26" xfId="1" applyFont="1" applyFill="1" applyBorder="1" applyAlignment="1">
      <alignment vertical="center" shrinkToFit="1"/>
    </xf>
    <xf numFmtId="38" fontId="9" fillId="0" borderId="27" xfId="1" applyFont="1" applyFill="1" applyBorder="1" applyAlignment="1">
      <alignment vertical="center" shrinkToFit="1"/>
    </xf>
    <xf numFmtId="176" fontId="9" fillId="0" borderId="25" xfId="1" applyNumberFormat="1" applyFont="1" applyFill="1" applyBorder="1" applyAlignment="1">
      <alignment vertical="center" shrinkToFit="1"/>
    </xf>
    <xf numFmtId="38" fontId="9" fillId="0" borderId="28" xfId="1" applyFont="1" applyFill="1" applyBorder="1" applyAlignment="1">
      <alignment vertical="center" shrinkToFit="1"/>
    </xf>
    <xf numFmtId="0" fontId="9" fillId="0" borderId="59" xfId="0" applyFont="1" applyBorder="1" applyAlignment="1">
      <alignment horizontal="distributed" vertical="center"/>
    </xf>
    <xf numFmtId="0" fontId="9" fillId="0" borderId="22" xfId="0" applyFont="1" applyBorder="1" applyAlignment="1">
      <alignment horizontal="distributed" vertical="center" indent="1"/>
    </xf>
    <xf numFmtId="0" fontId="9" fillId="0" borderId="21" xfId="0" applyFont="1" applyBorder="1" applyAlignment="1">
      <alignment horizontal="distributed" vertical="center" indent="1"/>
    </xf>
    <xf numFmtId="38" fontId="11" fillId="0" borderId="21" xfId="1" applyFont="1" applyBorder="1" applyAlignment="1">
      <alignment vertical="center" shrinkToFit="1"/>
    </xf>
    <xf numFmtId="38" fontId="9" fillId="0" borderId="60" xfId="1" applyFont="1" applyBorder="1" applyAlignment="1">
      <alignment vertical="center" shrinkToFit="1"/>
    </xf>
    <xf numFmtId="38" fontId="9" fillId="0" borderId="59" xfId="1" applyFont="1" applyBorder="1" applyAlignment="1">
      <alignment vertical="center" shrinkToFit="1"/>
    </xf>
    <xf numFmtId="176" fontId="9" fillId="0" borderId="21" xfId="1" applyNumberFormat="1" applyFont="1" applyBorder="1" applyAlignment="1">
      <alignment vertical="center" shrinkToFit="1"/>
    </xf>
    <xf numFmtId="0" fontId="9" fillId="0" borderId="59" xfId="0" applyFont="1" applyBorder="1" applyAlignment="1">
      <alignment horizontal="distributed" vertical="center" shrinkToFit="1"/>
    </xf>
    <xf numFmtId="176" fontId="9" fillId="0" borderId="21" xfId="1" applyNumberFormat="1" applyFont="1" applyBorder="1">
      <alignment vertical="center"/>
    </xf>
    <xf numFmtId="38" fontId="9" fillId="0" borderId="60" xfId="1" applyFont="1" applyBorder="1">
      <alignment vertical="center"/>
    </xf>
    <xf numFmtId="0" fontId="9" fillId="0" borderId="59" xfId="0" applyFont="1" applyFill="1" applyBorder="1" applyAlignment="1">
      <alignment horizontal="distributed" vertical="center" shrinkToFit="1"/>
    </xf>
    <xf numFmtId="38" fontId="11" fillId="0" borderId="60" xfId="1" applyFont="1" applyFill="1" applyBorder="1" applyAlignment="1">
      <alignment vertical="center" shrinkToFit="1"/>
    </xf>
    <xf numFmtId="0" fontId="11" fillId="0" borderId="59" xfId="0" applyFont="1" applyFill="1" applyBorder="1" applyAlignment="1">
      <alignment horizontal="distributed" vertical="center" shrinkToFit="1"/>
    </xf>
    <xf numFmtId="38" fontId="9" fillId="0" borderId="60" xfId="1" applyFont="1" applyFill="1" applyBorder="1" applyAlignment="1">
      <alignment vertical="center" shrinkToFit="1"/>
    </xf>
    <xf numFmtId="38" fontId="9" fillId="0" borderId="59" xfId="1" applyFont="1" applyFill="1" applyBorder="1" applyAlignment="1">
      <alignment vertical="center" shrinkToFit="1"/>
    </xf>
    <xf numFmtId="176" fontId="9" fillId="0" borderId="21" xfId="1" applyNumberFormat="1" applyFont="1" applyFill="1" applyBorder="1" applyAlignment="1">
      <alignment vertical="center" shrinkToFit="1"/>
    </xf>
    <xf numFmtId="38" fontId="9" fillId="0" borderId="22" xfId="1" applyFont="1" applyFill="1" applyBorder="1">
      <alignment vertical="center"/>
    </xf>
    <xf numFmtId="0" fontId="9" fillId="0" borderId="24" xfId="0" applyFont="1" applyBorder="1" applyAlignment="1">
      <alignment horizontal="distributed" vertical="center" indent="1"/>
    </xf>
    <xf numFmtId="38" fontId="9" fillId="0" borderId="28" xfId="1" applyFont="1" applyFill="1" applyBorder="1">
      <alignment vertical="center"/>
    </xf>
    <xf numFmtId="183" fontId="10" fillId="0" borderId="0" xfId="0" applyNumberFormat="1" applyFont="1">
      <alignment vertical="center"/>
    </xf>
    <xf numFmtId="0" fontId="10" fillId="0" borderId="0" xfId="0" applyFont="1" applyAlignment="1">
      <alignment horizontal="center" vertical="center"/>
    </xf>
    <xf numFmtId="176" fontId="9" fillId="0" borderId="12" xfId="1" applyNumberFormat="1" applyFont="1" applyFill="1" applyBorder="1" applyAlignment="1">
      <alignment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38" fontId="9" fillId="0" borderId="25" xfId="1" applyFont="1" applyFill="1" applyBorder="1" applyAlignment="1">
      <alignment vertical="center" shrinkToFit="1"/>
    </xf>
    <xf numFmtId="38" fontId="9" fillId="0" borderId="21" xfId="1" applyFont="1" applyBorder="1" applyAlignment="1">
      <alignment vertical="center" shrinkToFit="1"/>
    </xf>
    <xf numFmtId="38" fontId="9" fillId="0" borderId="25" xfId="1" applyFont="1" applyBorder="1" applyAlignment="1">
      <alignment vertical="center" shrinkToFit="1"/>
    </xf>
    <xf numFmtId="176" fontId="9" fillId="0" borderId="25" xfId="1" applyNumberFormat="1" applyFont="1" applyFill="1" applyBorder="1" applyAlignment="1">
      <alignment horizontal="right" vertical="center" shrinkToFit="1"/>
    </xf>
    <xf numFmtId="181" fontId="9" fillId="0" borderId="26" xfId="1" applyNumberFormat="1" applyFont="1" applyBorder="1" applyAlignment="1">
      <alignment vertical="center" shrinkToFit="1"/>
    </xf>
    <xf numFmtId="181" fontId="9" fillId="0" borderId="27" xfId="1" applyNumberFormat="1" applyFont="1" applyBorder="1" applyAlignment="1">
      <alignment vertical="center" shrinkToFit="1"/>
    </xf>
    <xf numFmtId="179" fontId="6" fillId="0" borderId="58" xfId="0" applyNumberFormat="1" applyFont="1" applyBorder="1" applyAlignment="1">
      <alignment vertical="center" wrapText="1"/>
    </xf>
    <xf numFmtId="179" fontId="6" fillId="0" borderId="48" xfId="0" applyNumberFormat="1" applyFont="1" applyBorder="1" applyAlignment="1">
      <alignment horizontal="right" vertical="center" wrapText="1"/>
    </xf>
    <xf numFmtId="0" fontId="24" fillId="0" borderId="0" xfId="0" applyFont="1">
      <alignment vertical="center"/>
    </xf>
    <xf numFmtId="0" fontId="25" fillId="0" borderId="50" xfId="0" applyFont="1" applyBorder="1" applyAlignment="1">
      <alignment horizontal="left" vertical="center" wrapText="1"/>
    </xf>
    <xf numFmtId="3" fontId="26" fillId="0" borderId="51" xfId="0" applyNumberFormat="1" applyFont="1" applyBorder="1" applyAlignment="1">
      <alignment horizontal="right" vertical="center" wrapText="1"/>
    </xf>
    <xf numFmtId="3" fontId="26" fillId="0" borderId="52" xfId="0" applyNumberFormat="1" applyFont="1" applyBorder="1" applyAlignment="1">
      <alignment horizontal="right" vertical="center" wrapText="1"/>
    </xf>
    <xf numFmtId="38" fontId="13" fillId="0" borderId="0" xfId="1" applyFont="1">
      <alignment vertical="center"/>
    </xf>
    <xf numFmtId="0" fontId="23" fillId="0" borderId="49" xfId="0" applyFont="1" applyBorder="1" applyAlignment="1">
      <alignment horizontal="center" vertical="center" wrapText="1"/>
    </xf>
    <xf numFmtId="0" fontId="23" fillId="0" borderId="0" xfId="0" applyFont="1" applyBorder="1" applyAlignment="1">
      <alignment horizontal="center" vertical="center" wrapText="1"/>
    </xf>
    <xf numFmtId="0" fontId="20" fillId="0" borderId="0" xfId="0" applyFont="1" applyBorder="1" applyAlignment="1">
      <alignment horizontal="left" vertical="center"/>
    </xf>
    <xf numFmtId="179" fontId="23" fillId="0" borderId="0" xfId="0" applyNumberFormat="1" applyFont="1" applyBorder="1" applyAlignment="1">
      <alignment horizontal="right" vertical="center" wrapText="1"/>
    </xf>
    <xf numFmtId="0" fontId="4" fillId="0" borderId="0" xfId="0" applyFont="1" applyBorder="1">
      <alignment vertical="center"/>
    </xf>
    <xf numFmtId="179" fontId="4" fillId="0" borderId="0" xfId="0" applyNumberFormat="1" applyFont="1" applyBorder="1" applyAlignment="1">
      <alignment vertical="top" wrapText="1"/>
    </xf>
    <xf numFmtId="0" fontId="6" fillId="0" borderId="0" xfId="0" applyFont="1" applyBorder="1" applyAlignment="1">
      <alignment horizontal="distributed" vertical="center" wrapText="1"/>
    </xf>
    <xf numFmtId="176" fontId="9" fillId="2" borderId="7" xfId="1" applyNumberFormat="1" applyFont="1" applyFill="1" applyBorder="1">
      <alignment vertical="center"/>
    </xf>
    <xf numFmtId="176" fontId="9" fillId="0" borderId="10" xfId="1" applyNumberFormat="1" applyFont="1" applyBorder="1" applyAlignment="1">
      <alignment horizontal="right" vertical="center" shrinkToFit="1"/>
    </xf>
    <xf numFmtId="38" fontId="11" fillId="0" borderId="10" xfId="1" applyFont="1" applyFill="1" applyBorder="1" applyAlignment="1">
      <alignment horizontal="right" vertical="center" shrinkToFit="1"/>
    </xf>
    <xf numFmtId="176" fontId="9" fillId="0" borderId="10" xfId="1" applyNumberFormat="1" applyFont="1" applyBorder="1" applyAlignment="1">
      <alignment horizontal="right" vertical="center"/>
    </xf>
    <xf numFmtId="176" fontId="9" fillId="2" borderId="2" xfId="1" applyNumberFormat="1" applyFont="1" applyFill="1" applyBorder="1" applyAlignment="1">
      <alignment vertical="center" shrinkToFit="1"/>
    </xf>
    <xf numFmtId="0" fontId="9" fillId="4" borderId="13" xfId="0" applyFont="1" applyFill="1" applyBorder="1" applyAlignment="1">
      <alignment horizontal="distributed" vertical="center"/>
    </xf>
    <xf numFmtId="0" fontId="9" fillId="4" borderId="14" xfId="0" applyFont="1" applyFill="1" applyBorder="1" applyAlignment="1">
      <alignment horizontal="distributed" vertical="center"/>
    </xf>
    <xf numFmtId="0" fontId="9" fillId="4" borderId="15" xfId="0" applyFont="1" applyFill="1" applyBorder="1" applyAlignment="1">
      <alignment horizontal="distributed" vertical="center"/>
    </xf>
    <xf numFmtId="0" fontId="9" fillId="4" borderId="0" xfId="0" applyFont="1" applyFill="1" applyBorder="1" applyAlignment="1">
      <alignment horizontal="distributed" vertical="center"/>
    </xf>
    <xf numFmtId="0" fontId="9" fillId="4" borderId="5" xfId="0" applyFont="1" applyFill="1" applyBorder="1" applyAlignment="1">
      <alignment horizontal="distributed" vertical="center"/>
    </xf>
    <xf numFmtId="0" fontId="9" fillId="4" borderId="4" xfId="0" applyFont="1" applyFill="1" applyBorder="1" applyAlignment="1">
      <alignment horizontal="center" vertical="center"/>
    </xf>
    <xf numFmtId="0" fontId="9" fillId="4" borderId="4" xfId="0" applyFont="1" applyFill="1" applyBorder="1" applyAlignment="1">
      <alignment horizontal="distributed" vertical="center"/>
    </xf>
    <xf numFmtId="0" fontId="9" fillId="4" borderId="32" xfId="0" applyFont="1" applyFill="1" applyBorder="1" applyAlignment="1">
      <alignment horizontal="distributed" vertical="center"/>
    </xf>
    <xf numFmtId="0" fontId="9" fillId="4" borderId="38" xfId="0" applyFont="1" applyFill="1" applyBorder="1" applyAlignment="1">
      <alignment horizontal="right" vertical="center"/>
    </xf>
    <xf numFmtId="0" fontId="9" fillId="4" borderId="30" xfId="0" applyFont="1" applyFill="1" applyBorder="1" applyAlignment="1">
      <alignment horizontal="distributed" vertical="center"/>
    </xf>
    <xf numFmtId="0" fontId="9" fillId="4" borderId="39" xfId="0" applyFont="1" applyFill="1" applyBorder="1" applyAlignment="1">
      <alignment horizontal="center" vertical="center"/>
    </xf>
    <xf numFmtId="0" fontId="9" fillId="4" borderId="39" xfId="0" applyFont="1" applyFill="1" applyBorder="1" applyAlignment="1">
      <alignment horizontal="distributed" vertical="center"/>
    </xf>
    <xf numFmtId="0" fontId="9" fillId="4" borderId="38" xfId="0" applyFont="1" applyFill="1" applyBorder="1" applyAlignment="1">
      <alignment horizontal="distributed" vertical="center"/>
    </xf>
    <xf numFmtId="0" fontId="9" fillId="4" borderId="40" xfId="0" applyFont="1" applyFill="1" applyBorder="1" applyAlignment="1">
      <alignment horizontal="distributed" vertical="center"/>
    </xf>
    <xf numFmtId="40" fontId="9" fillId="0" borderId="5" xfId="1" applyNumberFormat="1" applyFont="1" applyFill="1" applyBorder="1" applyAlignment="1">
      <alignment vertical="center" shrinkToFit="1"/>
    </xf>
    <xf numFmtId="40" fontId="9" fillId="0" borderId="26" xfId="1" applyNumberFormat="1" applyFont="1" applyFill="1" applyBorder="1" applyAlignment="1">
      <alignment vertical="center" shrinkToFit="1"/>
    </xf>
    <xf numFmtId="176" fontId="9" fillId="2" borderId="0" xfId="1" applyNumberFormat="1" applyFont="1" applyFill="1" applyBorder="1" applyAlignment="1">
      <alignment vertical="center" shrinkToFit="1"/>
    </xf>
    <xf numFmtId="38" fontId="9" fillId="0" borderId="10" xfId="1" applyFont="1" applyFill="1" applyBorder="1" applyAlignment="1">
      <alignment horizontal="right" vertical="center" shrinkToFit="1"/>
    </xf>
    <xf numFmtId="0" fontId="6" fillId="2" borderId="32" xfId="0" applyFont="1" applyFill="1" applyBorder="1" applyAlignment="1">
      <alignment horizontal="distributed" vertical="center" wrapText="1"/>
    </xf>
    <xf numFmtId="179" fontId="6" fillId="2" borderId="41" xfId="0" applyNumberFormat="1" applyFont="1" applyFill="1" applyBorder="1" applyAlignment="1">
      <alignment horizontal="right" vertical="center" wrapText="1"/>
    </xf>
    <xf numFmtId="179" fontId="7" fillId="2" borderId="32" xfId="0" applyNumberFormat="1" applyFont="1" applyFill="1" applyBorder="1" applyAlignment="1">
      <alignment horizontal="right" vertical="center" wrapText="1"/>
    </xf>
    <xf numFmtId="179" fontId="7" fillId="2" borderId="48" xfId="0" applyNumberFormat="1" applyFont="1" applyFill="1" applyBorder="1" applyAlignment="1">
      <alignment horizontal="right" vertical="center" wrapText="1"/>
    </xf>
    <xf numFmtId="179" fontId="7" fillId="2" borderId="0" xfId="0" applyNumberFormat="1" applyFont="1" applyFill="1" applyAlignment="1">
      <alignment horizontal="right" vertical="center" wrapText="1"/>
    </xf>
    <xf numFmtId="179" fontId="4" fillId="2" borderId="41" xfId="0" applyNumberFormat="1" applyFont="1" applyFill="1" applyBorder="1" applyAlignment="1">
      <alignment vertical="top" wrapText="1"/>
    </xf>
    <xf numFmtId="0" fontId="0" fillId="0" borderId="0" xfId="0" applyFill="1" applyAlignment="1">
      <alignment vertical="center"/>
    </xf>
    <xf numFmtId="176" fontId="9" fillId="2" borderId="10" xfId="1" applyNumberFormat="1" applyFont="1" applyFill="1" applyBorder="1">
      <alignment vertical="center"/>
    </xf>
    <xf numFmtId="176" fontId="9" fillId="2" borderId="2" xfId="1" applyNumberFormat="1" applyFont="1" applyFill="1" applyBorder="1">
      <alignment vertical="center"/>
    </xf>
    <xf numFmtId="0" fontId="0" fillId="0" borderId="25" xfId="0" applyFont="1" applyBorder="1" applyAlignment="1">
      <alignment horizontal="distributed" vertical="center"/>
    </xf>
    <xf numFmtId="0" fontId="4" fillId="0" borderId="25" xfId="0" applyFont="1" applyBorder="1" applyAlignment="1">
      <alignment horizontal="distributed" vertical="center"/>
    </xf>
    <xf numFmtId="0" fontId="0" fillId="0" borderId="0" xfId="0" applyBorder="1" applyAlignment="1">
      <alignment horizontal="distributed" vertical="center"/>
    </xf>
    <xf numFmtId="0" fontId="0" fillId="0" borderId="21" xfId="0" applyBorder="1" applyAlignment="1">
      <alignment horizontal="distributed" vertical="center"/>
    </xf>
    <xf numFmtId="0" fontId="0" fillId="0" borderId="25" xfId="0" applyBorder="1" applyAlignment="1">
      <alignment horizontal="distributed" vertical="center"/>
    </xf>
    <xf numFmtId="0" fontId="0" fillId="0" borderId="2" xfId="0" applyBorder="1" applyAlignment="1">
      <alignment horizontal="distributed" vertical="center"/>
    </xf>
    <xf numFmtId="0" fontId="9" fillId="0" borderId="10" xfId="0" applyFont="1" applyBorder="1" applyAlignment="1">
      <alignment horizontal="distributed" vertical="center"/>
    </xf>
    <xf numFmtId="0" fontId="9" fillId="0" borderId="2" xfId="0" applyFont="1" applyBorder="1" applyAlignment="1">
      <alignment horizontal="distributed" vertical="center"/>
    </xf>
    <xf numFmtId="0" fontId="9" fillId="0" borderId="25" xfId="0" applyFont="1" applyBorder="1" applyAlignment="1">
      <alignment horizontal="distributed" vertical="center"/>
    </xf>
    <xf numFmtId="0" fontId="9" fillId="0" borderId="12" xfId="0" applyFont="1" applyBorder="1" applyAlignment="1">
      <alignment horizontal="center" vertical="center"/>
    </xf>
    <xf numFmtId="0" fontId="9" fillId="0" borderId="34" xfId="0" applyFont="1" applyBorder="1" applyAlignment="1">
      <alignment horizontal="distributed" vertical="center"/>
    </xf>
    <xf numFmtId="0" fontId="9" fillId="0" borderId="0" xfId="0" applyFont="1" applyBorder="1" applyAlignment="1">
      <alignment horizontal="distributed" vertical="center"/>
    </xf>
    <xf numFmtId="0" fontId="9" fillId="0" borderId="38" xfId="0" applyFont="1" applyBorder="1" applyAlignment="1">
      <alignment horizontal="distributed" vertical="center"/>
    </xf>
    <xf numFmtId="0" fontId="10" fillId="0" borderId="34" xfId="0" applyFont="1" applyBorder="1" applyAlignment="1">
      <alignment horizontal="distributed" vertical="center" wrapText="1"/>
    </xf>
    <xf numFmtId="0" fontId="10" fillId="0" borderId="0" xfId="0" applyFont="1" applyBorder="1" applyAlignment="1">
      <alignment horizontal="distributed" vertical="center"/>
    </xf>
    <xf numFmtId="0" fontId="9" fillId="0" borderId="39" xfId="0" applyFont="1" applyBorder="1" applyAlignment="1">
      <alignment horizontal="center"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9" fillId="0" borderId="7" xfId="0" applyFont="1" applyBorder="1" applyAlignment="1">
      <alignment horizontal="distributed" vertical="center"/>
    </xf>
    <xf numFmtId="0" fontId="6" fillId="0" borderId="32"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57" xfId="0" applyFont="1" applyBorder="1" applyAlignment="1">
      <alignment horizontal="center" vertical="center" wrapText="1"/>
    </xf>
    <xf numFmtId="0" fontId="23" fillId="0" borderId="34" xfId="0" applyNumberFormat="1" applyFont="1" applyBorder="1" applyAlignment="1">
      <alignment vertical="center"/>
    </xf>
    <xf numFmtId="0" fontId="23" fillId="0" borderId="37" xfId="0" applyNumberFormat="1" applyFont="1" applyBorder="1" applyAlignment="1">
      <alignment vertical="center"/>
    </xf>
    <xf numFmtId="0" fontId="23" fillId="0" borderId="0" xfId="0" applyNumberFormat="1" applyFont="1" applyAlignment="1">
      <alignment vertical="center"/>
    </xf>
    <xf numFmtId="0" fontId="23" fillId="0" borderId="32" xfId="0" applyNumberFormat="1" applyFont="1" applyBorder="1" applyAlignment="1">
      <alignment vertical="center"/>
    </xf>
    <xf numFmtId="0" fontId="22" fillId="0" borderId="38" xfId="0" applyFont="1" applyBorder="1" applyAlignment="1">
      <alignment horizontal="center" vertical="center" wrapText="1"/>
    </xf>
    <xf numFmtId="0" fontId="22" fillId="0" borderId="40" xfId="0" applyFont="1" applyBorder="1" applyAlignment="1">
      <alignment horizontal="center" vertical="center" wrapText="1"/>
    </xf>
    <xf numFmtId="0" fontId="27" fillId="0" borderId="0" xfId="0" applyNumberFormat="1" applyFont="1" applyBorder="1" applyAlignment="1">
      <alignment vertical="center"/>
    </xf>
    <xf numFmtId="0" fontId="27" fillId="0" borderId="32" xfId="0" applyNumberFormat="1" applyFont="1" applyBorder="1" applyAlignment="1">
      <alignment vertical="center"/>
    </xf>
    <xf numFmtId="0" fontId="27" fillId="0" borderId="38" xfId="0" applyNumberFormat="1" applyFont="1" applyBorder="1" applyAlignment="1">
      <alignment vertical="center"/>
    </xf>
    <xf numFmtId="0" fontId="27" fillId="0" borderId="40" xfId="0" applyNumberFormat="1" applyFont="1" applyBorder="1" applyAlignment="1">
      <alignment vertical="center"/>
    </xf>
    <xf numFmtId="0" fontId="21" fillId="0" borderId="0" xfId="0" applyFont="1" applyAlignment="1">
      <alignment horizontal="center" vertical="top" wrapText="1"/>
    </xf>
    <xf numFmtId="0" fontId="9" fillId="0" borderId="12" xfId="0" applyFont="1" applyFill="1" applyBorder="1" applyAlignment="1">
      <alignment horizontal="distributed" vertical="center"/>
    </xf>
    <xf numFmtId="0" fontId="9" fillId="4" borderId="12" xfId="0" applyFont="1" applyFill="1" applyBorder="1" applyAlignment="1">
      <alignment horizontal="distributed" vertical="center"/>
    </xf>
    <xf numFmtId="0" fontId="9" fillId="0" borderId="12" xfId="0" applyNumberFormat="1" applyFont="1" applyBorder="1" applyAlignment="1">
      <alignment horizontal="distributed" vertical="center"/>
    </xf>
    <xf numFmtId="0" fontId="9" fillId="0" borderId="12"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2</xdr:col>
      <xdr:colOff>9524</xdr:colOff>
      <xdr:row>4</xdr:row>
      <xdr:rowOff>76201</xdr:rowOff>
    </xdr:from>
    <xdr:to>
      <xdr:col>51</xdr:col>
      <xdr:colOff>104775</xdr:colOff>
      <xdr:row>13</xdr:row>
      <xdr:rowOff>66675</xdr:rowOff>
    </xdr:to>
    <xdr:sp macro="" textlink="">
      <xdr:nvSpPr>
        <xdr:cNvPr id="2" name="AutoShape 1"/>
        <xdr:cNvSpPr>
          <a:spLocks noChangeArrowheads="1"/>
        </xdr:cNvSpPr>
      </xdr:nvSpPr>
      <xdr:spPr bwMode="auto">
        <a:xfrm>
          <a:off x="390524" y="1123951"/>
          <a:ext cx="9429751" cy="1704974"/>
        </a:xfrm>
        <a:prstGeom prst="roundRect">
          <a:avLst>
            <a:gd name="adj" fmla="val 12557"/>
          </a:avLst>
        </a:prstGeom>
        <a:solidFill>
          <a:srgbClr val="FFFFFF"/>
        </a:solidFill>
        <a:ln w="12700" cap="rnd">
          <a:solidFill>
            <a:srgbClr val="000000"/>
          </a:solidFill>
          <a:prstDash val="sysDot"/>
          <a:round/>
          <a:headEnd/>
          <a:tailEnd/>
        </a:ln>
      </xdr:spPr>
      <xdr:txBody>
        <a:bodyPr vertOverflow="clip" wrap="square" lIns="74295" tIns="8890" rIns="74295" bIns="8890" anchor="ctr" upright="1"/>
        <a:lstStyle/>
        <a:p>
          <a:pPr>
            <a:lnSpc>
              <a:spcPts val="1800"/>
            </a:lnSpc>
          </a:pPr>
          <a:r>
            <a:rPr lang="ja-JP" altLang="en-US" sz="1100">
              <a:effectLst/>
              <a:latin typeface="ＭＳ 明朝" panose="02020609040205080304" pitchFamily="17" charset="-128"/>
              <a:ea typeface="ＭＳ 明朝" panose="02020609040205080304" pitchFamily="17" charset="-128"/>
              <a:cs typeface="+mn-cs"/>
            </a:rPr>
            <a:t>　府財政は、地方消費税の税率引上げ等により、府税収入が増加するものの、税関連の市町村交付金等を除いた実質税収は、税制改正の影響などにより減少する見込みです。</a:t>
          </a:r>
          <a:endParaRPr lang="en-US" altLang="ja-JP" sz="1100">
            <a:effectLst/>
            <a:latin typeface="ＭＳ 明朝" panose="02020609040205080304" pitchFamily="17" charset="-128"/>
            <a:ea typeface="ＭＳ 明朝" panose="02020609040205080304" pitchFamily="17" charset="-128"/>
            <a:cs typeface="+mn-cs"/>
          </a:endParaRPr>
        </a:p>
        <a:p>
          <a:pPr>
            <a:lnSpc>
              <a:spcPts val="1800"/>
            </a:lnSpc>
          </a:pPr>
          <a:r>
            <a:rPr lang="en-US" altLang="ja-JP" sz="1100">
              <a:effectLst/>
              <a:latin typeface="ＭＳ 明朝" panose="02020609040205080304" pitchFamily="17" charset="-128"/>
              <a:ea typeface="ＭＳ 明朝" panose="02020609040205080304" pitchFamily="17" charset="-128"/>
              <a:cs typeface="+mn-cs"/>
            </a:rPr>
            <a:t> </a:t>
          </a:r>
          <a:r>
            <a:rPr lang="ja-JP" altLang="en-US" sz="1100">
              <a:effectLst/>
              <a:latin typeface="ＭＳ 明朝" panose="02020609040205080304" pitchFamily="17" charset="-128"/>
              <a:ea typeface="ＭＳ 明朝" panose="02020609040205080304" pitchFamily="17" charset="-128"/>
              <a:cs typeface="+mn-cs"/>
            </a:rPr>
            <a:t>海外経済の動向など、景気に及ぼす影響が懸念される中、義務的に負担する社会保障関係経費が増え続けており、今後も多額の財源不足が生じる見込みであり、収支の見通しは依然として厳しく、財政再建は道半ばです。</a:t>
          </a:r>
        </a:p>
        <a:p>
          <a:pPr>
            <a:lnSpc>
              <a:spcPts val="1800"/>
            </a:lnSpc>
          </a:pPr>
          <a:r>
            <a:rPr lang="ja-JP" altLang="en-US" sz="1100">
              <a:effectLst/>
              <a:latin typeface="ＭＳ 明朝" panose="02020609040205080304" pitchFamily="17" charset="-128"/>
              <a:ea typeface="ＭＳ 明朝" panose="02020609040205080304" pitchFamily="17" charset="-128"/>
              <a:cs typeface="+mn-cs"/>
            </a:rPr>
            <a:t> このため、今回の予算編成においては、引き続き財政規律を堅持しつつ、「府政運営の基本方針</a:t>
          </a:r>
          <a:r>
            <a:rPr lang="en-US" altLang="ja-JP" sz="1100">
              <a:effectLst/>
              <a:latin typeface="ＭＳ 明朝" panose="02020609040205080304" pitchFamily="17" charset="-128"/>
              <a:ea typeface="ＭＳ 明朝" panose="02020609040205080304" pitchFamily="17" charset="-128"/>
              <a:cs typeface="+mn-cs"/>
            </a:rPr>
            <a:t>2020</a:t>
          </a:r>
          <a:r>
            <a:rPr lang="ja-JP" altLang="en-US" sz="1100">
              <a:effectLst/>
              <a:latin typeface="ＭＳ 明朝" panose="02020609040205080304" pitchFamily="17" charset="-128"/>
              <a:ea typeface="ＭＳ 明朝" panose="02020609040205080304" pitchFamily="17" charset="-128"/>
              <a:cs typeface="+mn-cs"/>
            </a:rPr>
            <a:t>」を踏まえ、「世界の中で躍動し、成長し続ける大阪」の実現に向け、府民の安全・安心を確保し、大阪の成長を促すための施策に限られた財源を重点的に配分しました。</a:t>
          </a:r>
        </a:p>
      </xdr:txBody>
    </xdr:sp>
    <xdr:clientData/>
  </xdr:twoCellAnchor>
  <xdr:twoCellAnchor>
    <xdr:from>
      <xdr:col>2</xdr:col>
      <xdr:colOff>133351</xdr:colOff>
      <xdr:row>29</xdr:row>
      <xdr:rowOff>114300</xdr:rowOff>
    </xdr:from>
    <xdr:to>
      <xdr:col>50</xdr:col>
      <xdr:colOff>9525</xdr:colOff>
      <xdr:row>34</xdr:row>
      <xdr:rowOff>85724</xdr:rowOff>
    </xdr:to>
    <xdr:sp macro="" textlink="">
      <xdr:nvSpPr>
        <xdr:cNvPr id="12" name="AutoShape 1"/>
        <xdr:cNvSpPr>
          <a:spLocks noChangeArrowheads="1"/>
        </xdr:cNvSpPr>
      </xdr:nvSpPr>
      <xdr:spPr bwMode="auto">
        <a:xfrm>
          <a:off x="514351" y="6115050"/>
          <a:ext cx="9020174" cy="923924"/>
        </a:xfrm>
        <a:prstGeom prst="roundRect">
          <a:avLst>
            <a:gd name="adj" fmla="val 2381"/>
          </a:avLst>
        </a:prstGeom>
        <a:noFill/>
        <a:ln w="19050" cap="rnd">
          <a:solidFill>
            <a:srgbClr val="000000"/>
          </a:solidFill>
          <a:prstDash val="solid"/>
          <a:round/>
          <a:headEnd/>
          <a:tailEnd/>
        </a:ln>
      </xdr:spPr>
      <xdr:txBody>
        <a:bodyPr vertOverflow="clip" wrap="square" lIns="74295" tIns="8890" rIns="74295" bIns="8890" anchor="ctr" upright="1"/>
        <a:lstStyle/>
        <a:p>
          <a:pPr>
            <a:lnSpc>
              <a:spcPts val="2000"/>
            </a:lnSpc>
          </a:pPr>
          <a:r>
            <a:rPr lang="en-US" altLang="ja-JP" sz="1050" b="0" i="0" u="none" strike="noStrike">
              <a:effectLst/>
              <a:latin typeface="Wingdings" panose="05000000000000000000" pitchFamily="2" charset="2"/>
              <a:ea typeface="ＭＳ 明朝" panose="02020609040205080304" pitchFamily="17" charset="-128"/>
              <a:cs typeface="+mn-cs"/>
            </a:rPr>
            <a:t>Ø</a:t>
          </a:r>
          <a:r>
            <a:rPr lang="en-US" altLang="ja-JP" sz="1050" b="0" i="0" u="none" strike="noStrike" baseline="0">
              <a:effectLst/>
              <a:latin typeface="Wingdings" panose="05000000000000000000" pitchFamily="2" charset="2"/>
              <a:ea typeface="ＭＳ 明朝" panose="02020609040205080304" pitchFamily="17" charset="-128"/>
              <a:cs typeface="+mn-cs"/>
            </a:rPr>
            <a:t> </a:t>
          </a:r>
          <a:r>
            <a:rPr lang="ja-JP" altLang="en-US" sz="1050" b="0" i="0" u="none" strike="noStrike" baseline="0">
              <a:effectLst/>
              <a:latin typeface="Wingdings" panose="05000000000000000000" pitchFamily="2" charset="2"/>
              <a:ea typeface="ＭＳ 明朝" panose="02020609040205080304" pitchFamily="17" charset="-128"/>
              <a:cs typeface="+mn-cs"/>
            </a:rPr>
            <a:t>府税収入は、税制改正（地方法人課税の偏在是正措置等）の影響などにより、実質税収ベースで減少</a:t>
          </a:r>
          <a:br>
            <a:rPr lang="ja-JP" altLang="en-US" sz="1050" b="0" i="0" u="none" strike="noStrike" baseline="0">
              <a:effectLst/>
              <a:latin typeface="Wingdings" panose="05000000000000000000" pitchFamily="2" charset="2"/>
              <a:ea typeface="ＭＳ 明朝" panose="02020609040205080304" pitchFamily="17" charset="-128"/>
              <a:cs typeface="+mn-cs"/>
            </a:rPr>
          </a:br>
          <a:r>
            <a:rPr lang="en-US" altLang="ja-JP" sz="1050" b="0" i="0" u="none" strike="noStrike" baseline="0">
              <a:effectLst/>
              <a:latin typeface="Wingdings" panose="05000000000000000000" pitchFamily="2" charset="2"/>
              <a:ea typeface="ＭＳ 明朝" panose="02020609040205080304" pitchFamily="17" charset="-128"/>
              <a:cs typeface="+mn-cs"/>
            </a:rPr>
            <a:t>Ø </a:t>
          </a:r>
          <a:r>
            <a:rPr lang="ja-JP" altLang="en-US" sz="1050" b="0" i="0" u="none" strike="noStrike" baseline="0">
              <a:effectLst/>
              <a:latin typeface="Wingdings" panose="05000000000000000000" pitchFamily="2" charset="2"/>
              <a:ea typeface="ＭＳ 明朝" panose="02020609040205080304" pitchFamily="17" charset="-128"/>
              <a:cs typeface="+mn-cs"/>
            </a:rPr>
            <a:t>建設事業費や一般施策経費などは減少するものの、社会保障関係経費は増加</a:t>
          </a:r>
          <a:br>
            <a:rPr lang="ja-JP" altLang="en-US" sz="1050" b="0" i="0" u="none" strike="noStrike" baseline="0">
              <a:effectLst/>
              <a:latin typeface="Wingdings" panose="05000000000000000000" pitchFamily="2" charset="2"/>
              <a:ea typeface="ＭＳ 明朝" panose="02020609040205080304" pitchFamily="17" charset="-128"/>
              <a:cs typeface="+mn-cs"/>
            </a:rPr>
          </a:br>
          <a:r>
            <a:rPr lang="en-US" altLang="ja-JP" sz="1050" b="0" i="0" u="none" strike="noStrike" baseline="0">
              <a:effectLst/>
              <a:latin typeface="Wingdings" panose="05000000000000000000" pitchFamily="2" charset="2"/>
              <a:ea typeface="ＭＳ 明朝" panose="02020609040205080304" pitchFamily="17" charset="-128"/>
              <a:cs typeface="+mn-cs"/>
            </a:rPr>
            <a:t>Ø </a:t>
          </a:r>
          <a:r>
            <a:rPr lang="ja-JP" altLang="en-US" sz="1050" b="0" i="0" u="none" strike="noStrike" baseline="0">
              <a:effectLst/>
              <a:latin typeface="Wingdings" panose="05000000000000000000" pitchFamily="2" charset="2"/>
              <a:ea typeface="ＭＳ 明朝" panose="02020609040205080304" pitchFamily="17" charset="-128"/>
              <a:cs typeface="+mn-cs"/>
            </a:rPr>
            <a:t>その結果、財政調整基金の取崩額は、前年度から増加</a:t>
          </a:r>
          <a:endParaRPr lang="en-US" altLang="ja-JP" sz="1050" b="0" i="0" u="none" strike="noStrike">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29</xdr:col>
      <xdr:colOff>76199</xdr:colOff>
      <xdr:row>15</xdr:row>
      <xdr:rowOff>95250</xdr:rowOff>
    </xdr:from>
    <xdr:to>
      <xdr:col>52</xdr:col>
      <xdr:colOff>104774</xdr:colOff>
      <xdr:row>28</xdr:row>
      <xdr:rowOff>104775</xdr:rowOff>
    </xdr:to>
    <xdr:sp macro="" textlink="">
      <xdr:nvSpPr>
        <xdr:cNvPr id="15" name="AutoShape 1"/>
        <xdr:cNvSpPr>
          <a:spLocks noChangeArrowheads="1"/>
        </xdr:cNvSpPr>
      </xdr:nvSpPr>
      <xdr:spPr bwMode="auto">
        <a:xfrm>
          <a:off x="5600699" y="3238500"/>
          <a:ext cx="4410075" cy="2676525"/>
        </a:xfrm>
        <a:prstGeom prst="roundRect">
          <a:avLst>
            <a:gd name="adj" fmla="val 2381"/>
          </a:avLst>
        </a:prstGeom>
        <a:noFill/>
        <a:ln w="12700" cap="rnd">
          <a:noFill/>
          <a:prstDash val="sysDot"/>
          <a:round/>
          <a:headEnd/>
          <a:tailEnd/>
        </a:ln>
      </xdr:spPr>
      <xdr:txBody>
        <a:bodyPr vertOverflow="clip" wrap="square" lIns="74295" tIns="8890" rIns="74295" bIns="8890" anchor="t" upright="1"/>
        <a:lstStyle/>
        <a:p>
          <a:pPr>
            <a:lnSpc>
              <a:spcPts val="1800"/>
            </a:lnSpc>
          </a:pPr>
          <a:r>
            <a:rPr lang="ja-JP" altLang="en-US" sz="1100" b="1" i="0" u="none" strike="noStrike">
              <a:effectLst/>
              <a:latin typeface="ＭＳ 明朝" panose="02020609040205080304" pitchFamily="17" charset="-128"/>
              <a:ea typeface="ＭＳ 明朝" panose="02020609040205080304" pitchFamily="17" charset="-128"/>
              <a:cs typeface="+mn-cs"/>
            </a:rPr>
            <a:t>  （一般会計予算規模における増減の主な理由）</a:t>
          </a:r>
          <a:endParaRPr lang="en-US" altLang="ja-JP" sz="1100" b="1" i="0" u="none" strike="noStrike">
            <a:effectLst/>
            <a:latin typeface="ＭＳ 明朝" panose="02020609040205080304" pitchFamily="17" charset="-128"/>
            <a:ea typeface="ＭＳ 明朝" panose="02020609040205080304" pitchFamily="17" charset="-128"/>
            <a:cs typeface="+mn-cs"/>
          </a:endParaRPr>
        </a:p>
        <a:p>
          <a:r>
            <a:rPr lang="ja-JP" altLang="en-US" sz="1000" b="0" i="0" u="none" strike="noStrike">
              <a:effectLst/>
              <a:latin typeface="ＭＳ 明朝" panose="02020609040205080304" pitchFamily="17" charset="-128"/>
              <a:ea typeface="ＭＳ 明朝" panose="02020609040205080304" pitchFamily="17" charset="-128"/>
              <a:cs typeface="+mn-cs"/>
            </a:rPr>
            <a:t>　 </a:t>
          </a:r>
          <a:r>
            <a:rPr lang="ja-JP" altLang="en-US" sz="1000" b="0" i="0" u="none" strike="noStrike" baseline="0">
              <a:effectLst/>
              <a:latin typeface="ＭＳ 明朝" panose="02020609040205080304" pitchFamily="17" charset="-128"/>
              <a:ea typeface="ＭＳ 明朝" panose="02020609040205080304" pitchFamily="17" charset="-128"/>
              <a:cs typeface="+mn-cs"/>
            </a:rPr>
            <a:t> </a:t>
          </a:r>
          <a:r>
            <a:rPr lang="ja-JP" altLang="en-US" sz="1000" b="0" i="0" u="none" strike="noStrike">
              <a:effectLst/>
              <a:latin typeface="ＭＳ 明朝" panose="02020609040205080304" pitchFamily="17" charset="-128"/>
              <a:ea typeface="ＭＳ 明朝" panose="02020609040205080304" pitchFamily="17" charset="-128"/>
              <a:cs typeface="+mn-cs"/>
            </a:rPr>
            <a:t>・地方消費税の税率引上げ等による税関連歳出の増（＋６４６億円）</a:t>
          </a:r>
          <a:endParaRPr lang="en-US" altLang="ja-JP" sz="1000" b="0" i="0" u="none" strike="noStrike">
            <a:effectLst/>
            <a:latin typeface="ＭＳ 明朝" panose="02020609040205080304" pitchFamily="17" charset="-128"/>
            <a:ea typeface="ＭＳ 明朝" panose="02020609040205080304" pitchFamily="17" charset="-128"/>
            <a:cs typeface="+mn-cs"/>
          </a:endParaRPr>
        </a:p>
        <a:p>
          <a:r>
            <a:rPr lang="ja-JP" altLang="en-US" sz="1000" b="0" i="0" u="none" strike="noStrike">
              <a:effectLst/>
              <a:latin typeface="ＭＳ 明朝" panose="02020609040205080304" pitchFamily="17" charset="-128"/>
              <a:ea typeface="ＭＳ 明朝" panose="02020609040205080304" pitchFamily="17" charset="-128"/>
              <a:cs typeface="+mn-cs"/>
            </a:rPr>
            <a:t>    ・</a:t>
          </a:r>
          <a:r>
            <a:rPr lang="ja-JP" altLang="ja-JP" sz="1000" b="0" i="0">
              <a:effectLst/>
              <a:latin typeface="ＭＳ 明朝" panose="02020609040205080304" pitchFamily="17" charset="-128"/>
              <a:ea typeface="ＭＳ 明朝" panose="02020609040205080304" pitchFamily="17" charset="-128"/>
              <a:cs typeface="+mn-cs"/>
            </a:rPr>
            <a:t>支出が義務付けられている社会保障関係経費の自然増と幼児教育の</a:t>
          </a:r>
          <a:endParaRPr lang="en-US" altLang="ja-JP" sz="1000" b="0" i="0">
            <a:effectLst/>
            <a:latin typeface="ＭＳ 明朝" panose="02020609040205080304" pitchFamily="17" charset="-128"/>
            <a:ea typeface="ＭＳ 明朝" panose="02020609040205080304" pitchFamily="17" charset="-128"/>
            <a:cs typeface="+mn-cs"/>
          </a:endParaRPr>
        </a:p>
        <a:p>
          <a:r>
            <a:rPr lang="en-US" altLang="ja-JP" sz="1000" b="0" i="0">
              <a:effectLst/>
              <a:latin typeface="ＭＳ 明朝" panose="02020609040205080304" pitchFamily="17" charset="-128"/>
              <a:ea typeface="ＭＳ 明朝" panose="02020609040205080304" pitchFamily="17" charset="-128"/>
              <a:cs typeface="+mn-cs"/>
            </a:rPr>
            <a:t>      </a:t>
          </a:r>
          <a:r>
            <a:rPr lang="ja-JP" altLang="ja-JP" sz="1000" b="0" i="0">
              <a:effectLst/>
              <a:latin typeface="ＭＳ 明朝" panose="02020609040205080304" pitchFamily="17" charset="-128"/>
              <a:ea typeface="ＭＳ 明朝" panose="02020609040205080304" pitchFamily="17" charset="-128"/>
              <a:cs typeface="+mn-cs"/>
            </a:rPr>
            <a:t>無償化などによる増（＋３５</a:t>
          </a:r>
          <a:r>
            <a:rPr lang="ja-JP" altLang="en-US" sz="1000" b="0" i="0">
              <a:effectLst/>
              <a:latin typeface="ＭＳ 明朝" panose="02020609040205080304" pitchFamily="17" charset="-128"/>
              <a:ea typeface="ＭＳ 明朝" panose="02020609040205080304" pitchFamily="17" charset="-128"/>
              <a:cs typeface="+mn-cs"/>
            </a:rPr>
            <a:t>０</a:t>
          </a:r>
          <a:r>
            <a:rPr lang="ja-JP" altLang="ja-JP" sz="1000" b="0" i="0">
              <a:effectLst/>
              <a:latin typeface="ＭＳ 明朝" panose="02020609040205080304" pitchFamily="17" charset="-128"/>
              <a:ea typeface="ＭＳ 明朝" panose="02020609040205080304" pitchFamily="17" charset="-128"/>
              <a:cs typeface="+mn-cs"/>
            </a:rPr>
            <a:t>億円）</a:t>
          </a:r>
          <a:br>
            <a:rPr lang="ja-JP" altLang="ja-JP" sz="1000" b="0" i="0">
              <a:effectLst/>
              <a:latin typeface="ＭＳ 明朝" panose="02020609040205080304" pitchFamily="17" charset="-128"/>
              <a:ea typeface="ＭＳ 明朝" panose="02020609040205080304" pitchFamily="17" charset="-128"/>
              <a:cs typeface="+mn-cs"/>
            </a:rPr>
          </a:br>
          <a:r>
            <a:rPr lang="ja-JP" altLang="ja-JP" sz="1000" b="0" i="0">
              <a:effectLst/>
              <a:latin typeface="ＭＳ 明朝" panose="02020609040205080304" pitchFamily="17" charset="-128"/>
              <a:ea typeface="ＭＳ 明朝" panose="02020609040205080304" pitchFamily="17" charset="-128"/>
              <a:cs typeface="+mn-cs"/>
            </a:rPr>
            <a:t>    ・</a:t>
          </a:r>
          <a:r>
            <a:rPr lang="ja-JP" altLang="en-US" sz="1000" b="0" i="0" u="none" strike="noStrike">
              <a:effectLst/>
              <a:latin typeface="ＭＳ 明朝" panose="02020609040205080304" pitchFamily="17" charset="-128"/>
              <a:ea typeface="ＭＳ 明朝" panose="02020609040205080304" pitchFamily="17" charset="-128"/>
              <a:cs typeface="+mn-cs"/>
            </a:rPr>
            <a:t>中小企業向け制度融資に係る預託金の減（▲３４０億円）や選挙執</a:t>
          </a:r>
          <a:endParaRPr lang="en-US" altLang="ja-JP" sz="1000" b="0" i="0" u="none" strike="noStrike">
            <a:effectLst/>
            <a:latin typeface="ＭＳ 明朝" panose="02020609040205080304" pitchFamily="17" charset="-128"/>
            <a:ea typeface="ＭＳ 明朝" panose="02020609040205080304" pitchFamily="17" charset="-128"/>
            <a:cs typeface="+mn-cs"/>
          </a:endParaRPr>
        </a:p>
        <a:p>
          <a:r>
            <a:rPr lang="ja-JP" altLang="en-US" sz="1000" b="0" i="0" u="none" strike="noStrike">
              <a:effectLst/>
              <a:latin typeface="ＭＳ 明朝" panose="02020609040205080304" pitchFamily="17" charset="-128"/>
              <a:ea typeface="ＭＳ 明朝" panose="02020609040205080304" pitchFamily="17" charset="-128"/>
              <a:cs typeface="+mn-cs"/>
            </a:rPr>
            <a:t>　　　行費の減（▲６８億円）</a:t>
          </a:r>
          <a:endParaRPr lang="en-US" altLang="ja-JP" sz="1000" b="0" i="0" u="none" strike="noStrike">
            <a:effectLst/>
            <a:latin typeface="ＭＳ 明朝" panose="02020609040205080304" pitchFamily="17" charset="-128"/>
            <a:ea typeface="ＭＳ 明朝" panose="02020609040205080304" pitchFamily="17" charset="-128"/>
            <a:cs typeface="+mn-cs"/>
          </a:endParaRPr>
        </a:p>
        <a:p>
          <a:pPr>
            <a:lnSpc>
              <a:spcPts val="1800"/>
            </a:lnSpc>
          </a:pPr>
          <a:r>
            <a:rPr lang="ja-JP" altLang="en-US" sz="1000" b="0" i="0" u="none" strike="noStrike">
              <a:effectLst/>
              <a:latin typeface="ＭＳ 明朝" panose="02020609040205080304" pitchFamily="17" charset="-128"/>
              <a:ea typeface="ＭＳ 明朝" panose="02020609040205080304" pitchFamily="17" charset="-128"/>
              <a:cs typeface="+mn-cs"/>
            </a:rPr>
            <a:t>    ・事業の進捗等による建設事業費の減（▲１１４億円）</a:t>
          </a:r>
          <a:endParaRPr lang="en-US" altLang="ja-JP" sz="1000" b="0" i="0" u="none" strike="noStrike">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lang="ja-JP" altLang="ja-JP" sz="1100" b="1" i="0">
              <a:effectLst/>
              <a:latin typeface="+mn-lt"/>
              <a:ea typeface="+mn-ea"/>
              <a:cs typeface="+mn-cs"/>
            </a:rPr>
            <a:t> </a:t>
          </a:r>
          <a:r>
            <a:rPr lang="en-US" altLang="ja-JP" sz="1100" b="1" i="0">
              <a:effectLst/>
              <a:latin typeface="+mn-lt"/>
              <a:ea typeface="+mn-ea"/>
              <a:cs typeface="+mn-cs"/>
            </a:rPr>
            <a:t>     </a:t>
          </a:r>
          <a:r>
            <a:rPr lang="ja-JP" altLang="ja-JP" sz="1100" b="1" i="0">
              <a:effectLst/>
              <a:latin typeface="+mn-lt"/>
              <a:ea typeface="+mn-ea"/>
              <a:cs typeface="+mn-cs"/>
            </a:rPr>
            <a:t> （</a:t>
          </a:r>
          <a:r>
            <a:rPr lang="ja-JP" altLang="en-US" sz="1100" b="1" i="0">
              <a:effectLst/>
              <a:latin typeface="ＭＳ 明朝" panose="02020609040205080304" pitchFamily="17" charset="-128"/>
              <a:ea typeface="ＭＳ 明朝" panose="02020609040205080304" pitchFamily="17" charset="-128"/>
              <a:cs typeface="+mn-cs"/>
            </a:rPr>
            <a:t>特別</a:t>
          </a:r>
          <a:r>
            <a:rPr lang="ja-JP" altLang="ja-JP" sz="1100" b="1" i="0">
              <a:effectLst/>
              <a:latin typeface="ＭＳ 明朝" panose="02020609040205080304" pitchFamily="17" charset="-128"/>
              <a:ea typeface="ＭＳ 明朝" panose="02020609040205080304" pitchFamily="17" charset="-128"/>
              <a:cs typeface="+mn-cs"/>
            </a:rPr>
            <a:t>会計予算規模における増減の主な理由）</a:t>
          </a:r>
          <a:endParaRPr lang="ja-JP" altLang="ja-JP" sz="1000">
            <a:effectLst/>
            <a:latin typeface="ＭＳ 明朝" panose="02020609040205080304" pitchFamily="17" charset="-128"/>
            <a:ea typeface="ＭＳ 明朝" panose="02020609040205080304" pitchFamily="17" charset="-128"/>
          </a:endParaRPr>
        </a:p>
        <a:p>
          <a:pPr>
            <a:lnSpc>
              <a:spcPts val="1800"/>
            </a:lnSpc>
          </a:pPr>
          <a:r>
            <a:rPr lang="ja-JP" altLang="en-US" sz="1000">
              <a:effectLst/>
              <a:latin typeface="ＭＳ 明朝" panose="02020609040205080304" pitchFamily="17" charset="-128"/>
              <a:ea typeface="ＭＳ 明朝" panose="02020609040205080304" pitchFamily="17" charset="-128"/>
              <a:cs typeface="+mn-cs"/>
            </a:rPr>
            <a:t>　　・地方消費税の税率引上げによる地方消費税清算特別会計の予算規模</a:t>
          </a:r>
          <a:endParaRPr lang="en-US" altLang="ja-JP" sz="1000">
            <a:effectLst/>
            <a:latin typeface="ＭＳ 明朝" panose="02020609040205080304" pitchFamily="17" charset="-128"/>
            <a:ea typeface="ＭＳ 明朝" panose="02020609040205080304" pitchFamily="17" charset="-128"/>
            <a:cs typeface="+mn-cs"/>
          </a:endParaRPr>
        </a:p>
        <a:p>
          <a:pPr>
            <a:lnSpc>
              <a:spcPts val="1800"/>
            </a:lnSpc>
          </a:pPr>
          <a:r>
            <a:rPr lang="ja-JP" altLang="en-US" sz="1000">
              <a:effectLst/>
              <a:latin typeface="ＭＳ 明朝" panose="02020609040205080304" pitchFamily="17" charset="-128"/>
              <a:ea typeface="ＭＳ 明朝" panose="02020609040205080304" pitchFamily="17" charset="-128"/>
              <a:cs typeface="+mn-cs"/>
            </a:rPr>
            <a:t>　　　増（＋１，４３６億円）</a:t>
          </a:r>
          <a:endParaRPr lang="ja-JP" altLang="ja-JP" sz="1000">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xdr:col>
      <xdr:colOff>123825</xdr:colOff>
      <xdr:row>63</xdr:row>
      <xdr:rowOff>76200</xdr:rowOff>
    </xdr:from>
    <xdr:to>
      <xdr:col>50</xdr:col>
      <xdr:colOff>180975</xdr:colOff>
      <xdr:row>72</xdr:row>
      <xdr:rowOff>142875</xdr:rowOff>
    </xdr:to>
    <xdr:sp macro="" textlink="">
      <xdr:nvSpPr>
        <xdr:cNvPr id="18" name="AutoShape 1"/>
        <xdr:cNvSpPr>
          <a:spLocks noChangeArrowheads="1"/>
        </xdr:cNvSpPr>
      </xdr:nvSpPr>
      <xdr:spPr bwMode="auto">
        <a:xfrm>
          <a:off x="504825" y="12363450"/>
          <a:ext cx="9201150" cy="1781175"/>
        </a:xfrm>
        <a:prstGeom prst="roundRect">
          <a:avLst>
            <a:gd name="adj" fmla="val 1245"/>
          </a:avLst>
        </a:prstGeom>
        <a:noFill/>
        <a:ln w="19050" cap="rnd">
          <a:solidFill>
            <a:srgbClr val="000000"/>
          </a:solidFill>
          <a:prstDash val="solid"/>
          <a:round/>
          <a:headEnd/>
          <a:tailEnd/>
        </a:ln>
      </xdr:spPr>
      <xdr:txBody>
        <a:bodyPr vertOverflow="clip" wrap="square" lIns="74295" tIns="8890" rIns="74295" bIns="8890" anchor="ctr" upright="1"/>
        <a:lstStyle/>
        <a:p>
          <a:pPr>
            <a:spcAft>
              <a:spcPts val="600"/>
            </a:spcAft>
          </a:pPr>
          <a:r>
            <a:rPr lang="en-US" altLang="ja-JP" sz="1000" b="0" i="0" u="none" strike="noStrike">
              <a:effectLst/>
              <a:latin typeface="Wingdings" panose="05000000000000000000" pitchFamily="2" charset="2"/>
              <a:ea typeface="ＭＳ 明朝" panose="02020609040205080304" pitchFamily="17" charset="-128"/>
              <a:cs typeface="+mn-cs"/>
            </a:rPr>
            <a:t>Ø</a:t>
          </a:r>
          <a:r>
            <a:rPr lang="ja-JP" altLang="en-US" sz="1000" b="0" i="0" u="none" strike="noStrike" baseline="0">
              <a:effectLst/>
              <a:latin typeface="Wingdings" panose="05000000000000000000" pitchFamily="2" charset="2"/>
              <a:ea typeface="ＭＳ 明朝" panose="02020609040205080304" pitchFamily="17" charset="-128"/>
              <a:cs typeface="+mn-cs"/>
            </a:rPr>
            <a:t> </a:t>
          </a:r>
          <a:r>
            <a:rPr lang="ja-JP" altLang="en-US" sz="1000">
              <a:effectLst/>
              <a:latin typeface="ＭＳ 明朝" panose="02020609040205080304" pitchFamily="17" charset="-128"/>
              <a:ea typeface="ＭＳ 明朝" panose="02020609040205080304" pitchFamily="17" charset="-128"/>
              <a:cs typeface="+mn-cs"/>
            </a:rPr>
            <a:t>実質税収は減少、地方交付税等は増加</a:t>
          </a:r>
        </a:p>
        <a:p>
          <a:r>
            <a:rPr lang="ja-JP" altLang="en-US" sz="900">
              <a:effectLst/>
              <a:latin typeface="ＭＳ 明朝" panose="02020609040205080304" pitchFamily="17" charset="-128"/>
              <a:ea typeface="ＭＳ 明朝" panose="02020609040205080304" pitchFamily="17" charset="-128"/>
              <a:cs typeface="+mn-cs"/>
            </a:rPr>
            <a:t>　　府税収入は、消費税率の引上げなどにより、前年度当初比１０４．４％、５６９億円の増。</a:t>
          </a:r>
          <a:endParaRPr lang="en-US" altLang="ja-JP" sz="900">
            <a:effectLst/>
            <a:latin typeface="ＭＳ 明朝" panose="02020609040205080304" pitchFamily="17" charset="-128"/>
            <a:ea typeface="ＭＳ 明朝" panose="02020609040205080304" pitchFamily="17" charset="-128"/>
            <a:cs typeface="+mn-cs"/>
          </a:endParaRPr>
        </a:p>
        <a:p>
          <a:r>
            <a:rPr lang="ja-JP" altLang="en-US" sz="900">
              <a:effectLst/>
              <a:latin typeface="ＭＳ 明朝" panose="02020609040205080304" pitchFamily="17" charset="-128"/>
              <a:ea typeface="ＭＳ 明朝" panose="02020609040205080304" pitchFamily="17" charset="-128"/>
              <a:cs typeface="+mn-cs"/>
            </a:rPr>
            <a:t>　　実質税収は、法人事業税交付金の創設などにより、前年度当初比９９．３％、８９億円の減。</a:t>
          </a:r>
          <a:endParaRPr lang="en-US" altLang="ja-JP" sz="900">
            <a:effectLst/>
            <a:latin typeface="ＭＳ 明朝" panose="02020609040205080304" pitchFamily="17" charset="-128"/>
            <a:ea typeface="ＭＳ 明朝" panose="02020609040205080304" pitchFamily="17" charset="-128"/>
            <a:cs typeface="+mn-cs"/>
          </a:endParaRPr>
        </a:p>
        <a:p>
          <a:r>
            <a:rPr lang="ja-JP" altLang="en-US" sz="900">
              <a:effectLst/>
              <a:latin typeface="ＭＳ 明朝" panose="02020609040205080304" pitchFamily="17" charset="-128"/>
              <a:ea typeface="ＭＳ 明朝" panose="02020609040205080304" pitchFamily="17" charset="-128"/>
              <a:cs typeface="+mn-cs"/>
            </a:rPr>
            <a:t>　　また、臨時財政対策債を含む地方交付税については、前年度当初比１０４．６％、１７０億円の増。</a:t>
          </a:r>
          <a:endParaRPr lang="en-US" altLang="ja-JP" sz="900">
            <a:effectLst/>
            <a:latin typeface="ＭＳ 明朝" panose="02020609040205080304" pitchFamily="17" charset="-128"/>
            <a:ea typeface="ＭＳ 明朝" panose="02020609040205080304" pitchFamily="17" charset="-128"/>
            <a:cs typeface="+mn-cs"/>
          </a:endParaRPr>
        </a:p>
        <a:p>
          <a:endParaRPr lang="ja-JP" altLang="ja-JP" sz="900">
            <a:effectLst/>
            <a:latin typeface="ＭＳ 明朝" panose="02020609040205080304" pitchFamily="17" charset="-128"/>
            <a:ea typeface="ＭＳ 明朝" panose="02020609040205080304" pitchFamily="17" charset="-128"/>
            <a:cs typeface="+mn-cs"/>
          </a:endParaRPr>
        </a:p>
        <a:p>
          <a:pPr>
            <a:spcAft>
              <a:spcPts val="600"/>
            </a:spcAft>
          </a:pPr>
          <a:r>
            <a:rPr lang="en-US" altLang="ja-JP" sz="1000" b="0" i="0">
              <a:effectLst/>
              <a:latin typeface="Wingdings" panose="05000000000000000000" pitchFamily="2" charset="2"/>
              <a:ea typeface="+mn-ea"/>
              <a:cs typeface="+mn-cs"/>
            </a:rPr>
            <a:t>Ø</a:t>
          </a:r>
          <a:r>
            <a:rPr lang="ja-JP" altLang="en-US" sz="1000" b="0" i="0" baseline="0">
              <a:effectLst/>
              <a:latin typeface="Wingdings" panose="05000000000000000000" pitchFamily="2" charset="2"/>
              <a:ea typeface="+mn-ea"/>
              <a:cs typeface="+mn-cs"/>
            </a:rPr>
            <a:t> </a:t>
          </a:r>
          <a:r>
            <a:rPr lang="ja-JP" altLang="en-US" sz="1000">
              <a:effectLst/>
              <a:latin typeface="ＭＳ 明朝" panose="02020609040205080304" pitchFamily="17" charset="-128"/>
              <a:ea typeface="ＭＳ 明朝" panose="02020609040205080304" pitchFamily="17" charset="-128"/>
              <a:cs typeface="+mn-cs"/>
            </a:rPr>
            <a:t>府債発行は減少</a:t>
          </a:r>
          <a:endParaRPr lang="ja-JP" altLang="ja-JP" sz="1000">
            <a:effectLst/>
            <a:latin typeface="ＭＳ 明朝" panose="02020609040205080304" pitchFamily="17" charset="-128"/>
            <a:ea typeface="ＭＳ 明朝" panose="02020609040205080304" pitchFamily="17" charset="-128"/>
            <a:cs typeface="+mn-cs"/>
          </a:endParaRPr>
        </a:p>
        <a:p>
          <a:r>
            <a:rPr lang="ja-JP" altLang="en-US" sz="900">
              <a:effectLst/>
              <a:latin typeface="ＭＳ 明朝" panose="02020609040205080304" pitchFamily="17" charset="-128"/>
              <a:ea typeface="ＭＳ 明朝" panose="02020609040205080304" pitchFamily="17" charset="-128"/>
              <a:cs typeface="+mn-cs"/>
            </a:rPr>
            <a:t>　　減収補塡債や臨時財政対策債の減少により、府債は前年度当初予算比９５．６％、１１４億円の減。</a:t>
          </a:r>
          <a:endParaRPr lang="ja-JP" altLang="ja-JP" sz="1050">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xdr:col>
      <xdr:colOff>152400</xdr:colOff>
      <xdr:row>116</xdr:row>
      <xdr:rowOff>171450</xdr:rowOff>
    </xdr:from>
    <xdr:to>
      <xdr:col>51</xdr:col>
      <xdr:colOff>133349</xdr:colOff>
      <xdr:row>118</xdr:row>
      <xdr:rowOff>57150</xdr:rowOff>
    </xdr:to>
    <xdr:sp macro="" textlink="">
      <xdr:nvSpPr>
        <xdr:cNvPr id="27" name="AutoShape 1"/>
        <xdr:cNvSpPr>
          <a:spLocks noChangeArrowheads="1"/>
        </xdr:cNvSpPr>
      </xdr:nvSpPr>
      <xdr:spPr bwMode="auto">
        <a:xfrm>
          <a:off x="533400" y="22555200"/>
          <a:ext cx="9315449" cy="266700"/>
        </a:xfrm>
        <a:prstGeom prst="roundRect">
          <a:avLst>
            <a:gd name="adj" fmla="val 0"/>
          </a:avLst>
        </a:prstGeom>
        <a:noFill/>
        <a:ln w="12700" cap="rnd">
          <a:noFill/>
          <a:prstDash val="sysDot"/>
          <a:round/>
          <a:headEnd/>
          <a:tailEnd/>
        </a:ln>
      </xdr:spPr>
      <xdr:txBody>
        <a:bodyPr vertOverflow="clip" wrap="square" lIns="74295" tIns="8890" rIns="74295" bIns="8890" anchor="t" upright="1"/>
        <a:lstStyle/>
        <a:p>
          <a:pPr>
            <a:lnSpc>
              <a:spcPts val="1600"/>
            </a:lnSpc>
          </a:pPr>
          <a:r>
            <a:rPr lang="ja-JP" altLang="en-US" sz="1000" b="0" i="0">
              <a:effectLst/>
              <a:latin typeface="ＭＳ 明朝" panose="02020609040205080304" pitchFamily="17" charset="-128"/>
              <a:ea typeface="ＭＳ 明朝" panose="02020609040205080304" pitchFamily="17" charset="-128"/>
              <a:cs typeface="+mn-cs"/>
            </a:rPr>
            <a:t>・臨時財政対策債を加算した額　３，８４８億円（前年度当初比＋１７０億円）</a:t>
          </a:r>
        </a:p>
      </xdr:txBody>
    </xdr:sp>
    <xdr:clientData/>
  </xdr:twoCellAnchor>
  <xdr:twoCellAnchor>
    <xdr:from>
      <xdr:col>3</xdr:col>
      <xdr:colOff>9525</xdr:colOff>
      <xdr:row>128</xdr:row>
      <xdr:rowOff>47624</xdr:rowOff>
    </xdr:from>
    <xdr:to>
      <xdr:col>51</xdr:col>
      <xdr:colOff>19050</xdr:colOff>
      <xdr:row>133</xdr:row>
      <xdr:rowOff>19049</xdr:rowOff>
    </xdr:to>
    <xdr:sp macro="" textlink="">
      <xdr:nvSpPr>
        <xdr:cNvPr id="30" name="AutoShape 1"/>
        <xdr:cNvSpPr>
          <a:spLocks noChangeArrowheads="1"/>
        </xdr:cNvSpPr>
      </xdr:nvSpPr>
      <xdr:spPr bwMode="auto">
        <a:xfrm>
          <a:off x="581025" y="24717374"/>
          <a:ext cx="9153525" cy="923925"/>
        </a:xfrm>
        <a:prstGeom prst="roundRect">
          <a:avLst>
            <a:gd name="adj" fmla="val 0"/>
          </a:avLst>
        </a:prstGeom>
        <a:noFill/>
        <a:ln w="12700" cap="rnd">
          <a:noFill/>
          <a:prstDash val="sysDot"/>
          <a:round/>
          <a:headEnd/>
          <a:tailEnd/>
        </a:ln>
      </xdr:spPr>
      <xdr:txBody>
        <a:bodyPr vertOverflow="clip" wrap="square" lIns="74295" tIns="8890" rIns="74295" bIns="8890" anchor="t" upright="1"/>
        <a:lstStyle/>
        <a:p>
          <a:pPr>
            <a:lnSpc>
              <a:spcPct val="100000"/>
            </a:lnSpc>
            <a:spcAft>
              <a:spcPts val="600"/>
            </a:spcAft>
          </a:pPr>
          <a:r>
            <a:rPr lang="ja-JP" altLang="en-US" sz="1000" b="0" i="0">
              <a:effectLst/>
              <a:latin typeface="ＭＳ 明朝" panose="02020609040205080304" pitchFamily="17" charset="-128"/>
              <a:ea typeface="ＭＳ 明朝" panose="02020609040205080304" pitchFamily="17" charset="-128"/>
              <a:cs typeface="+mn-cs"/>
            </a:rPr>
            <a:t>通常債（</a:t>
          </a:r>
          <a:r>
            <a:rPr lang="en-US" altLang="ja-JP" sz="1000" b="0" i="0">
              <a:effectLst/>
              <a:latin typeface="ＭＳ 明朝" panose="02020609040205080304" pitchFamily="17" charset="-128"/>
              <a:ea typeface="ＭＳ 明朝" panose="02020609040205080304" pitchFamily="17" charset="-128"/>
              <a:cs typeface="+mn-cs"/>
            </a:rPr>
            <a:t>※</a:t>
          </a:r>
          <a:r>
            <a:rPr lang="ja-JP" altLang="en-US" sz="1000" b="0" i="0">
              <a:effectLst/>
              <a:latin typeface="ＭＳ 明朝" panose="02020609040205080304" pitchFamily="17" charset="-128"/>
              <a:ea typeface="ＭＳ 明朝" panose="02020609040205080304" pitchFamily="17" charset="-128"/>
              <a:cs typeface="+mn-cs"/>
            </a:rPr>
            <a:t>）の減少に加え、税・地方交付税の代替として発行する減収補塡債や臨時財政対策債の減少により、府債は１１４億円の減。</a:t>
          </a:r>
          <a:endParaRPr lang="en-US" altLang="ja-JP" sz="1000" b="0" i="0">
            <a:effectLst/>
            <a:latin typeface="ＭＳ 明朝" panose="02020609040205080304" pitchFamily="17" charset="-128"/>
            <a:ea typeface="ＭＳ 明朝" panose="02020609040205080304" pitchFamily="17" charset="-128"/>
            <a:cs typeface="+mn-cs"/>
          </a:endParaRPr>
        </a:p>
        <a:p>
          <a:pPr>
            <a:lnSpc>
              <a:spcPts val="800"/>
            </a:lnSpc>
            <a:spcAft>
              <a:spcPts val="600"/>
            </a:spcAft>
          </a:pPr>
          <a:r>
            <a:rPr lang="ja-JP" altLang="en-US" sz="1000" b="0" i="0">
              <a:effectLst/>
              <a:latin typeface="ＭＳ 明朝" panose="02020609040205080304" pitchFamily="17" charset="-128"/>
              <a:ea typeface="ＭＳ 明朝" panose="02020609040205080304" pitchFamily="17" charset="-128"/>
              <a:cs typeface="+mn-cs"/>
            </a:rPr>
            <a:t>　</a:t>
          </a:r>
          <a:r>
            <a:rPr lang="ja-JP" altLang="en-US" sz="900" b="0" i="0">
              <a:effectLst/>
              <a:latin typeface="ＭＳ 明朝" panose="02020609040205080304" pitchFamily="17" charset="-128"/>
              <a:ea typeface="ＭＳ 明朝" panose="02020609040205080304" pitchFamily="17" charset="-128"/>
              <a:cs typeface="+mn-cs"/>
            </a:rPr>
            <a:t>（</a:t>
          </a:r>
          <a:r>
            <a:rPr lang="en-US" altLang="ja-JP" sz="900" b="0" i="0">
              <a:effectLst/>
              <a:latin typeface="ＭＳ 明朝" panose="02020609040205080304" pitchFamily="17" charset="-128"/>
              <a:ea typeface="ＭＳ 明朝" panose="02020609040205080304" pitchFamily="17" charset="-128"/>
              <a:cs typeface="+mn-cs"/>
            </a:rPr>
            <a:t>※</a:t>
          </a:r>
          <a:r>
            <a:rPr lang="ja-JP" altLang="en-US" sz="900" b="0" i="0">
              <a:effectLst/>
              <a:latin typeface="ＭＳ 明朝" panose="02020609040205080304" pitchFamily="17" charset="-128"/>
              <a:ea typeface="ＭＳ 明朝" panose="02020609040205080304" pitchFamily="17" charset="-128"/>
              <a:cs typeface="+mn-cs"/>
            </a:rPr>
            <a:t>）地方財政法第５条に基づき公共施設又は公用施設の建設事業費等の財源に充当する地方債。</a:t>
          </a:r>
          <a:endParaRPr lang="ja-JP" altLang="en-US" sz="1050" b="0" i="0">
            <a:effectLst/>
            <a:latin typeface="ＭＳ 明朝" panose="02020609040205080304" pitchFamily="17" charset="-128"/>
            <a:ea typeface="ＭＳ 明朝" panose="02020609040205080304" pitchFamily="17" charset="-128"/>
            <a:cs typeface="+mn-cs"/>
          </a:endParaRPr>
        </a:p>
        <a:p>
          <a:pPr>
            <a:lnSpc>
              <a:spcPts val="1200"/>
            </a:lnSpc>
            <a:spcAft>
              <a:spcPts val="0"/>
            </a:spcAft>
          </a:pPr>
          <a:r>
            <a:rPr lang="ja-JP" altLang="en-US" sz="900">
              <a:effectLst/>
              <a:latin typeface="ＭＳ 明朝" panose="02020609040205080304" pitchFamily="17" charset="-128"/>
              <a:ea typeface="ＭＳ 明朝" panose="02020609040205080304" pitchFamily="17" charset="-128"/>
              <a:cs typeface="+mn-cs"/>
            </a:rPr>
            <a:t>　 ・通常債　</a:t>
          </a:r>
          <a:r>
            <a:rPr lang="ja-JP" altLang="en-US" sz="900" baseline="0">
              <a:effectLst/>
              <a:latin typeface="ＭＳ 明朝" panose="02020609040205080304" pitchFamily="17" charset="-128"/>
              <a:ea typeface="ＭＳ 明朝" panose="02020609040205080304" pitchFamily="17" charset="-128"/>
              <a:cs typeface="+mn-cs"/>
            </a:rPr>
            <a:t> </a:t>
          </a:r>
          <a:r>
            <a:rPr lang="ja-JP" altLang="en-US" sz="900">
              <a:effectLst/>
              <a:latin typeface="ＭＳ 明朝" panose="02020609040205080304" pitchFamily="17" charset="-128"/>
              <a:ea typeface="ＭＳ 明朝" panose="02020609040205080304" pitchFamily="17" charset="-128"/>
              <a:cs typeface="+mn-cs"/>
            </a:rPr>
            <a:t>　         ７８７億円（前年度当初比　　９６．８％　　▲２</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６</a:t>
          </a:r>
          <a:r>
            <a:rPr lang="ja-JP" altLang="en-US" sz="900">
              <a:effectLst/>
              <a:latin typeface="ＭＳ 明朝" panose="02020609040205080304" pitchFamily="17" charset="-128"/>
              <a:ea typeface="ＭＳ 明朝" panose="02020609040205080304" pitchFamily="17" charset="-128"/>
              <a:cs typeface="+mn-cs"/>
            </a:rPr>
            <a:t>億円） ・減収補塡債          ２２９億円（前年度当初比　　８１．８％　　▲５１億円）</a:t>
          </a:r>
          <a:endParaRPr lang="en-US" altLang="ja-JP" sz="900">
            <a:effectLst/>
            <a:latin typeface="ＭＳ 明朝" panose="02020609040205080304" pitchFamily="17" charset="-128"/>
            <a:ea typeface="ＭＳ 明朝" panose="02020609040205080304" pitchFamily="17" charset="-128"/>
            <a:cs typeface="+mn-cs"/>
          </a:endParaRPr>
        </a:p>
        <a:p>
          <a:pPr>
            <a:lnSpc>
              <a:spcPts val="1200"/>
            </a:lnSpc>
            <a:spcAft>
              <a:spcPts val="0"/>
            </a:spcAft>
          </a:pPr>
          <a:r>
            <a:rPr lang="en-US" altLang="ja-JP" sz="900">
              <a:effectLst/>
              <a:latin typeface="ＭＳ 明朝" panose="02020609040205080304" pitchFamily="17" charset="-128"/>
              <a:ea typeface="ＭＳ 明朝" panose="02020609040205080304" pitchFamily="17" charset="-128"/>
              <a:cs typeface="+mn-cs"/>
            </a:rPr>
            <a:t>   </a:t>
          </a:r>
          <a:r>
            <a:rPr lang="ja-JP" altLang="en-US" sz="900">
              <a:effectLst/>
              <a:latin typeface="ＭＳ 明朝" panose="02020609040205080304" pitchFamily="17" charset="-128"/>
              <a:ea typeface="ＭＳ 明朝" panose="02020609040205080304" pitchFamily="17" charset="-128"/>
              <a:cs typeface="+mn-cs"/>
            </a:rPr>
            <a:t>・臨時財政対策債</a:t>
          </a:r>
          <a:r>
            <a:rPr lang="ja-JP" altLang="ja-JP" sz="900" b="0" i="0">
              <a:effectLst/>
              <a:latin typeface="ＭＳ 明朝" panose="02020609040205080304" pitchFamily="17" charset="-128"/>
              <a:ea typeface="ＭＳ 明朝" panose="02020609040205080304" pitchFamily="17" charset="-128"/>
              <a:cs typeface="+mn-cs"/>
            </a:rPr>
            <a:t>　</a:t>
          </a:r>
          <a:r>
            <a:rPr lang="ja-JP" altLang="en-US" sz="900" b="0" i="0">
              <a:effectLst/>
              <a:latin typeface="ＭＳ 明朝" panose="02020609040205080304" pitchFamily="17" charset="-128"/>
              <a:ea typeface="ＭＳ 明朝" panose="02020609040205080304" pitchFamily="17" charset="-128"/>
              <a:cs typeface="+mn-cs"/>
            </a:rPr>
            <a:t>１，４２０</a:t>
          </a:r>
          <a:r>
            <a:rPr lang="ja-JP" altLang="ja-JP" sz="900">
              <a:effectLst/>
              <a:latin typeface="ＭＳ 明朝" panose="02020609040205080304" pitchFamily="17" charset="-128"/>
              <a:ea typeface="ＭＳ 明朝" panose="02020609040205080304" pitchFamily="17" charset="-128"/>
              <a:cs typeface="+mn-cs"/>
            </a:rPr>
            <a:t>億円（前年度当初比</a:t>
          </a:r>
          <a:r>
            <a:rPr lang="en-US" altLang="ja-JP" sz="900">
              <a:effectLst/>
              <a:latin typeface="ＭＳ 明朝" panose="02020609040205080304" pitchFamily="17" charset="-128"/>
              <a:ea typeface="ＭＳ 明朝" panose="02020609040205080304" pitchFamily="17" charset="-128"/>
              <a:cs typeface="+mn-cs"/>
            </a:rPr>
            <a:t> </a:t>
          </a:r>
          <a:r>
            <a:rPr lang="en-US" altLang="ja-JP" sz="900" baseline="0">
              <a:effectLst/>
              <a:latin typeface="ＭＳ 明朝" panose="02020609040205080304" pitchFamily="17" charset="-128"/>
              <a:ea typeface="ＭＳ 明朝" panose="02020609040205080304" pitchFamily="17" charset="-128"/>
              <a:cs typeface="+mn-cs"/>
            </a:rPr>
            <a:t> </a:t>
          </a:r>
          <a:r>
            <a:rPr lang="ja-JP" altLang="en-US" sz="900" baseline="0">
              <a:effectLst/>
              <a:latin typeface="ＭＳ 明朝" panose="02020609040205080304" pitchFamily="17" charset="-128"/>
              <a:ea typeface="ＭＳ 明朝" panose="02020609040205080304" pitchFamily="17" charset="-128"/>
              <a:cs typeface="+mn-cs"/>
            </a:rPr>
            <a:t>　９８．６％　　</a:t>
          </a:r>
          <a:r>
            <a:rPr lang="ja-JP" altLang="en-US" sz="900">
              <a:effectLst/>
              <a:latin typeface="ＭＳ 明朝" panose="02020609040205080304" pitchFamily="17" charset="-128"/>
              <a:ea typeface="ＭＳ 明朝" panose="02020609040205080304" pitchFamily="17" charset="-128"/>
              <a:cs typeface="+mn-cs"/>
            </a:rPr>
            <a:t>▲２０</a:t>
          </a:r>
          <a:r>
            <a:rPr lang="ja-JP" altLang="ja-JP" sz="900">
              <a:effectLst/>
              <a:latin typeface="ＭＳ 明朝" panose="02020609040205080304" pitchFamily="17" charset="-128"/>
              <a:ea typeface="ＭＳ 明朝" panose="02020609040205080304" pitchFamily="17" charset="-128"/>
              <a:cs typeface="+mn-cs"/>
            </a:rPr>
            <a:t>億円）</a:t>
          </a:r>
          <a:r>
            <a:rPr lang="en-US" altLang="ja-JP" sz="900">
              <a:effectLst/>
              <a:latin typeface="ＭＳ 明朝" panose="02020609040205080304" pitchFamily="17" charset="-128"/>
              <a:ea typeface="ＭＳ 明朝" panose="02020609040205080304" pitchFamily="17" charset="-128"/>
              <a:cs typeface="+mn-cs"/>
            </a:rPr>
            <a:t> </a:t>
          </a:r>
          <a:r>
            <a:rPr lang="ja-JP" altLang="en-US" sz="900">
              <a:effectLst/>
              <a:latin typeface="ＭＳ 明朝" panose="02020609040205080304" pitchFamily="17" charset="-128"/>
              <a:ea typeface="ＭＳ 明朝" panose="02020609040205080304" pitchFamily="17" charset="-128"/>
              <a:cs typeface="+mn-cs"/>
            </a:rPr>
            <a:t>・行政改革推進債</a:t>
          </a:r>
          <a:r>
            <a:rPr lang="ja-JP" altLang="ja-JP" sz="900" b="0" i="0">
              <a:effectLst/>
              <a:latin typeface="ＭＳ 明朝" panose="02020609040205080304" pitchFamily="17" charset="-128"/>
              <a:ea typeface="ＭＳ 明朝" panose="02020609040205080304" pitchFamily="17" charset="-128"/>
              <a:cs typeface="+mn-cs"/>
            </a:rPr>
            <a:t>　  </a:t>
          </a:r>
          <a:r>
            <a:rPr lang="en-US" altLang="ja-JP" sz="900" b="0" i="0">
              <a:effectLst/>
              <a:latin typeface="ＭＳ 明朝" panose="02020609040205080304" pitchFamily="17" charset="-128"/>
              <a:ea typeface="ＭＳ 明朝" panose="02020609040205080304" pitchFamily="17" charset="-128"/>
              <a:cs typeface="+mn-cs"/>
            </a:rPr>
            <a:t> </a:t>
          </a:r>
          <a:r>
            <a:rPr lang="ja-JP" altLang="ja-JP" sz="900" b="0" i="0">
              <a:effectLst/>
              <a:latin typeface="ＭＳ 明朝" panose="02020609040205080304" pitchFamily="17" charset="-128"/>
              <a:ea typeface="ＭＳ 明朝" panose="02020609040205080304" pitchFamily="17" charset="-128"/>
              <a:cs typeface="+mn-cs"/>
            </a:rPr>
            <a:t>　</a:t>
          </a:r>
          <a:r>
            <a:rPr lang="ja-JP" altLang="ja-JP" sz="900" b="0" i="0" baseline="0">
              <a:effectLst/>
              <a:latin typeface="ＭＳ 明朝" panose="02020609040205080304" pitchFamily="17" charset="-128"/>
              <a:ea typeface="ＭＳ 明朝" panose="02020609040205080304" pitchFamily="17" charset="-128"/>
              <a:cs typeface="+mn-cs"/>
            </a:rPr>
            <a:t> </a:t>
          </a:r>
          <a:r>
            <a:rPr lang="ja-JP" altLang="en-US" sz="900" b="0" i="0" baseline="0">
              <a:effectLst/>
              <a:latin typeface="ＭＳ 明朝" panose="02020609040205080304" pitchFamily="17" charset="-128"/>
              <a:ea typeface="ＭＳ 明朝" panose="02020609040205080304" pitchFamily="17" charset="-128"/>
              <a:cs typeface="+mn-cs"/>
            </a:rPr>
            <a:t>５３</a:t>
          </a:r>
          <a:r>
            <a:rPr lang="ja-JP" altLang="ja-JP" sz="900">
              <a:effectLst/>
              <a:latin typeface="ＭＳ 明朝" panose="02020609040205080304" pitchFamily="17" charset="-128"/>
              <a:ea typeface="ＭＳ 明朝" panose="02020609040205080304" pitchFamily="17" charset="-128"/>
              <a:cs typeface="+mn-cs"/>
            </a:rPr>
            <a:t>億円（前年度当初比　</a:t>
          </a:r>
          <a:r>
            <a:rPr lang="ja-JP" altLang="en-US" sz="900">
              <a:effectLst/>
              <a:latin typeface="ＭＳ 明朝" panose="02020609040205080304" pitchFamily="17" charset="-128"/>
              <a:ea typeface="ＭＳ 明朝" panose="02020609040205080304" pitchFamily="17" charset="-128"/>
              <a:cs typeface="+mn-cs"/>
            </a:rPr>
            <a:t>　７５．７％</a:t>
          </a:r>
          <a:r>
            <a:rPr lang="ja-JP" altLang="en-US" sz="900" baseline="0">
              <a:effectLst/>
              <a:latin typeface="ＭＳ 明朝" panose="02020609040205080304" pitchFamily="17" charset="-128"/>
              <a:ea typeface="ＭＳ 明朝" panose="02020609040205080304" pitchFamily="17" charset="-128"/>
              <a:cs typeface="+mn-cs"/>
            </a:rPr>
            <a:t> 　 ▲１７</a:t>
          </a:r>
          <a:r>
            <a:rPr lang="ja-JP" altLang="en-US" sz="900">
              <a:effectLst/>
              <a:latin typeface="ＭＳ 明朝" panose="02020609040205080304" pitchFamily="17" charset="-128"/>
              <a:ea typeface="ＭＳ 明朝" panose="02020609040205080304" pitchFamily="17" charset="-128"/>
              <a:cs typeface="+mn-cs"/>
            </a:rPr>
            <a:t>億円</a:t>
          </a:r>
          <a:r>
            <a:rPr lang="ja-JP" altLang="ja-JP" sz="900">
              <a:effectLst/>
              <a:latin typeface="ＭＳ 明朝" panose="02020609040205080304" pitchFamily="17" charset="-128"/>
              <a:ea typeface="ＭＳ 明朝" panose="02020609040205080304" pitchFamily="17" charset="-128"/>
              <a:cs typeface="+mn-cs"/>
            </a:rPr>
            <a:t>）</a:t>
          </a:r>
          <a:endParaRPr lang="ja-JP" altLang="ja-JP" sz="900">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9524</xdr:colOff>
      <xdr:row>135</xdr:row>
      <xdr:rowOff>38101</xdr:rowOff>
    </xdr:from>
    <xdr:to>
      <xdr:col>51</xdr:col>
      <xdr:colOff>19050</xdr:colOff>
      <xdr:row>138</xdr:row>
      <xdr:rowOff>152401</xdr:rowOff>
    </xdr:to>
    <xdr:sp macro="" textlink="">
      <xdr:nvSpPr>
        <xdr:cNvPr id="31" name="AutoShape 1"/>
        <xdr:cNvSpPr>
          <a:spLocks noChangeArrowheads="1"/>
        </xdr:cNvSpPr>
      </xdr:nvSpPr>
      <xdr:spPr bwMode="auto">
        <a:xfrm>
          <a:off x="581024" y="26041351"/>
          <a:ext cx="9153526" cy="685800"/>
        </a:xfrm>
        <a:prstGeom prst="roundRect">
          <a:avLst>
            <a:gd name="adj" fmla="val 0"/>
          </a:avLst>
        </a:prstGeom>
        <a:noFill/>
        <a:ln w="12700" cap="rnd">
          <a:noFill/>
          <a:prstDash val="sysDot"/>
          <a:round/>
          <a:headEnd/>
          <a:tailEnd/>
        </a:ln>
      </xdr:spPr>
      <xdr:txBody>
        <a:bodyPr vertOverflow="clip" wrap="square" lIns="74295" tIns="8890" rIns="74295" bIns="8890" anchor="t" upright="1"/>
        <a:lstStyle/>
        <a:p>
          <a:pPr>
            <a:lnSpc>
              <a:spcPct val="100000"/>
            </a:lnSpc>
            <a:spcAft>
              <a:spcPts val="600"/>
            </a:spcAft>
          </a:pPr>
          <a:r>
            <a:rPr lang="ja-JP" altLang="en-US" sz="1000" b="0" i="0">
              <a:effectLst/>
              <a:latin typeface="ＭＳ 明朝" panose="02020609040205080304" pitchFamily="17" charset="-128"/>
              <a:ea typeface="ＭＳ 明朝" panose="02020609040205080304" pitchFamily="17" charset="-128"/>
              <a:cs typeface="+mn-cs"/>
            </a:rPr>
            <a:t>財政調整基金繰入金の増があるものの、中小企業向け制度融資預託金の減少による貸付金元利収入の減や安心こども基金繰入金の減などにより、その他歳入は２９１億円の減。</a:t>
          </a:r>
        </a:p>
        <a:p>
          <a:pPr marL="0" marR="0" indent="0" defTabSz="914400" eaLnBrk="1" fontAlgn="auto" latinLnBrk="0" hangingPunct="1">
            <a:lnSpc>
              <a:spcPct val="100000"/>
            </a:lnSpc>
            <a:spcBef>
              <a:spcPts val="0"/>
            </a:spcBef>
            <a:spcAft>
              <a:spcPts val="0"/>
            </a:spcAft>
            <a:buClrTx/>
            <a:buSzTx/>
            <a:buFontTx/>
            <a:buNone/>
            <a:tabLst/>
            <a:defRPr/>
          </a:pPr>
          <a:r>
            <a:rPr lang="ja-JP" altLang="en-US" sz="900">
              <a:effectLst/>
              <a:latin typeface="ＭＳ 明朝" panose="02020609040205080304" pitchFamily="17" charset="-128"/>
              <a:ea typeface="ＭＳ 明朝" panose="02020609040205080304" pitchFamily="17" charset="-128"/>
              <a:cs typeface="+mn-cs"/>
            </a:rPr>
            <a:t> 　・貸付金元利収入     ２，８５４億円（前年度当初比　▲３４２億円）</a:t>
          </a:r>
          <a:endParaRPr lang="en-US" altLang="ja-JP" sz="900">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9525</xdr:colOff>
      <xdr:row>141</xdr:row>
      <xdr:rowOff>38101</xdr:rowOff>
    </xdr:from>
    <xdr:to>
      <xdr:col>50</xdr:col>
      <xdr:colOff>180975</xdr:colOff>
      <xdr:row>144</xdr:row>
      <xdr:rowOff>180975</xdr:rowOff>
    </xdr:to>
    <xdr:sp macro="" textlink="">
      <xdr:nvSpPr>
        <xdr:cNvPr id="32" name="AutoShape 1"/>
        <xdr:cNvSpPr>
          <a:spLocks noChangeArrowheads="1"/>
        </xdr:cNvSpPr>
      </xdr:nvSpPr>
      <xdr:spPr bwMode="auto">
        <a:xfrm>
          <a:off x="581025" y="27184351"/>
          <a:ext cx="9124950" cy="714374"/>
        </a:xfrm>
        <a:prstGeom prst="roundRect">
          <a:avLst>
            <a:gd name="adj" fmla="val 0"/>
          </a:avLst>
        </a:prstGeom>
        <a:noFill/>
        <a:ln w="12700" cap="rnd">
          <a:noFill/>
          <a:prstDash val="sysDot"/>
          <a:round/>
          <a:headEnd/>
          <a:tailEnd/>
        </a:ln>
      </xdr:spPr>
      <xdr:txBody>
        <a:bodyPr vertOverflow="clip" wrap="square" lIns="74295" tIns="8890" rIns="74295" bIns="8890" anchor="t" upright="1"/>
        <a:lstStyle/>
        <a:p>
          <a:pPr>
            <a:lnSpc>
              <a:spcPct val="100000"/>
            </a:lnSpc>
            <a:spcAft>
              <a:spcPts val="600"/>
            </a:spcAft>
          </a:pPr>
          <a:r>
            <a:rPr lang="ja-JP" altLang="en-US" sz="1000" b="0" i="0">
              <a:effectLst/>
              <a:latin typeface="ＭＳ 明朝" panose="02020609040205080304" pitchFamily="17" charset="-128"/>
              <a:ea typeface="ＭＳ 明朝" panose="02020609040205080304" pitchFamily="17" charset="-128"/>
              <a:cs typeface="+mn-cs"/>
            </a:rPr>
            <a:t>地方交付税の増加や人件費の減少があるものの、社会保障関係経費の増加、実質税収の減少などにより、財政調整基金の取崩しは、１８６億円の増。</a:t>
          </a:r>
          <a:r>
            <a:rPr lang="ja-JP" altLang="en-US" sz="900">
              <a:effectLst/>
              <a:latin typeface="ＭＳ 明朝" panose="02020609040205080304" pitchFamily="17" charset="-128"/>
              <a:ea typeface="ＭＳ 明朝" panose="02020609040205080304" pitchFamily="17" charset="-128"/>
              <a:cs typeface="+mn-cs"/>
            </a:rPr>
            <a:t>　</a:t>
          </a:r>
          <a:endParaRPr lang="en-US" altLang="ja-JP" sz="900">
            <a:effectLst/>
            <a:latin typeface="ＭＳ 明朝" panose="02020609040205080304" pitchFamily="17" charset="-128"/>
            <a:ea typeface="ＭＳ 明朝" panose="02020609040205080304" pitchFamily="17" charset="-128"/>
            <a:cs typeface="+mn-cs"/>
          </a:endParaRPr>
        </a:p>
        <a:p>
          <a:pPr>
            <a:lnSpc>
              <a:spcPct val="100000"/>
            </a:lnSpc>
            <a:spcAft>
              <a:spcPts val="600"/>
            </a:spcAft>
          </a:pPr>
          <a:r>
            <a:rPr lang="ja-JP" altLang="ja-JP" sz="1100">
              <a:effectLst/>
              <a:latin typeface="+mn-lt"/>
              <a:ea typeface="+mn-ea"/>
              <a:cs typeface="+mn-cs"/>
            </a:rPr>
            <a:t> 　</a:t>
          </a:r>
          <a:r>
            <a:rPr lang="ja-JP" altLang="en-US" sz="900">
              <a:effectLst/>
              <a:latin typeface="ＭＳ 明朝" panose="02020609040205080304" pitchFamily="17" charset="-128"/>
              <a:ea typeface="ＭＳ 明朝" panose="02020609040205080304" pitchFamily="17" charset="-128"/>
              <a:cs typeface="+mn-cs"/>
            </a:rPr>
            <a:t>・財政調整基金  ５２１億円（前年度当初比　＋１８６億円）</a:t>
          </a:r>
          <a:endParaRPr lang="en-US" altLang="ja-JP" sz="900">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9525</xdr:colOff>
      <xdr:row>198</xdr:row>
      <xdr:rowOff>28574</xdr:rowOff>
    </xdr:from>
    <xdr:to>
      <xdr:col>51</xdr:col>
      <xdr:colOff>171449</xdr:colOff>
      <xdr:row>203</xdr:row>
      <xdr:rowOff>0</xdr:rowOff>
    </xdr:to>
    <xdr:sp macro="" textlink="">
      <xdr:nvSpPr>
        <xdr:cNvPr id="42" name="AutoShape 1"/>
        <xdr:cNvSpPr>
          <a:spLocks noChangeArrowheads="1"/>
        </xdr:cNvSpPr>
      </xdr:nvSpPr>
      <xdr:spPr bwMode="auto">
        <a:xfrm>
          <a:off x="581025" y="30232349"/>
          <a:ext cx="9305924" cy="923926"/>
        </a:xfrm>
        <a:prstGeom prst="roundRect">
          <a:avLst>
            <a:gd name="adj" fmla="val 0"/>
          </a:avLst>
        </a:prstGeom>
        <a:noFill/>
        <a:ln w="12700" cap="rnd">
          <a:noFill/>
          <a:prstDash val="sysDot"/>
          <a:round/>
          <a:headEnd/>
          <a:tailEnd/>
        </a:ln>
      </xdr:spPr>
      <xdr:txBody>
        <a:bodyPr vertOverflow="clip" wrap="square" lIns="74295" tIns="8890" rIns="74295" bIns="8890" anchor="t" upright="1"/>
        <a:lstStyle/>
        <a:p>
          <a:pPr>
            <a:lnSpc>
              <a:spcPct val="100000"/>
            </a:lnSpc>
            <a:spcAft>
              <a:spcPts val="600"/>
            </a:spcAft>
          </a:pPr>
          <a:r>
            <a:rPr lang="ja-JP" altLang="en-US" sz="1000" b="0" i="0">
              <a:effectLst/>
              <a:latin typeface="ＭＳ 明朝" panose="02020609040205080304" pitchFamily="17" charset="-128"/>
              <a:ea typeface="ＭＳ 明朝" panose="02020609040205080304" pitchFamily="17" charset="-128"/>
              <a:cs typeface="+mn-cs"/>
            </a:rPr>
            <a:t>退職手当や教職員定数の減少などにより、２０億円の減。</a:t>
          </a:r>
        </a:p>
        <a:p>
          <a:pPr>
            <a:lnSpc>
              <a:spcPct val="100000"/>
            </a:lnSpc>
          </a:pPr>
          <a:r>
            <a:rPr lang="ja-JP" altLang="en-US" sz="1000" b="0" i="0">
              <a:effectLst/>
              <a:latin typeface="ＭＳ 明朝" panose="02020609040205080304" pitchFamily="17" charset="-128"/>
              <a:ea typeface="ＭＳ 明朝" panose="02020609040205080304" pitchFamily="17" charset="-128"/>
              <a:cs typeface="+mn-cs"/>
            </a:rPr>
            <a:t>　＜参考＞令和元年度の主な給与改定について　　</a:t>
          </a:r>
          <a:endParaRPr lang="en-US" altLang="ja-JP" sz="1000" b="0" i="0">
            <a:effectLst/>
            <a:latin typeface="ＭＳ 明朝" panose="02020609040205080304" pitchFamily="17" charset="-128"/>
            <a:ea typeface="ＭＳ 明朝" panose="02020609040205080304" pitchFamily="17" charset="-128"/>
            <a:cs typeface="+mn-cs"/>
          </a:endParaRPr>
        </a:p>
        <a:p>
          <a:pPr>
            <a:lnSpc>
              <a:spcPct val="100000"/>
            </a:lnSpc>
          </a:pPr>
          <a:r>
            <a:rPr lang="en-US" altLang="ja-JP" sz="1000" b="0" i="0" baseline="0">
              <a:effectLst/>
              <a:latin typeface="ＭＳ 明朝" panose="02020609040205080304" pitchFamily="17" charset="-128"/>
              <a:ea typeface="ＭＳ 明朝" panose="02020609040205080304" pitchFamily="17" charset="-128"/>
              <a:cs typeface="+mn-cs"/>
            </a:rPr>
            <a:t>    </a:t>
          </a:r>
          <a:r>
            <a:rPr lang="ja-JP" altLang="en-US" sz="1000" b="0" i="0">
              <a:effectLst/>
              <a:latin typeface="ＭＳ 明朝" panose="02020609040205080304" pitchFamily="17" charset="-128"/>
              <a:ea typeface="ＭＳ 明朝" panose="02020609040205080304" pitchFamily="17" charset="-128"/>
              <a:cs typeface="+mn-cs"/>
            </a:rPr>
            <a:t>１　地域手当を１１％から１１．８％へ引上げ　　　　</a:t>
          </a:r>
          <a:r>
            <a:rPr lang="en-US" altLang="ja-JP" sz="1000" b="0" i="0">
              <a:effectLst/>
              <a:latin typeface="ＭＳ 明朝" panose="02020609040205080304" pitchFamily="17" charset="-128"/>
              <a:ea typeface="ＭＳ 明朝" panose="02020609040205080304" pitchFamily="17" charset="-128"/>
              <a:cs typeface="+mn-cs"/>
            </a:rPr>
            <a:t>【</a:t>
          </a:r>
          <a:r>
            <a:rPr lang="ja-JP" altLang="en-US" sz="1000" b="0" i="0">
              <a:effectLst/>
              <a:latin typeface="ＭＳ 明朝" panose="02020609040205080304" pitchFamily="17" charset="-128"/>
              <a:ea typeface="ＭＳ 明朝" panose="02020609040205080304" pitchFamily="17" charset="-128"/>
              <a:cs typeface="+mn-cs"/>
            </a:rPr>
            <a:t>実施時期：平成３１年４月１日</a:t>
          </a:r>
          <a:r>
            <a:rPr lang="en-US" altLang="ja-JP" sz="1000" b="0" i="0">
              <a:effectLst/>
              <a:latin typeface="ＭＳ 明朝" panose="02020609040205080304" pitchFamily="17" charset="-128"/>
              <a:ea typeface="ＭＳ 明朝" panose="02020609040205080304" pitchFamily="17" charset="-128"/>
              <a:cs typeface="+mn-cs"/>
            </a:rPr>
            <a:t>】</a:t>
          </a:r>
        </a:p>
        <a:p>
          <a:pPr>
            <a:lnSpc>
              <a:spcPct val="100000"/>
            </a:lnSpc>
          </a:pPr>
          <a:r>
            <a:rPr lang="ja-JP" altLang="en-US" sz="1000" b="0" i="0">
              <a:effectLst/>
              <a:latin typeface="ＭＳ 明朝" panose="02020609040205080304" pitchFamily="17" charset="-128"/>
              <a:ea typeface="ＭＳ 明朝" panose="02020609040205080304" pitchFamily="17" charset="-128"/>
              <a:cs typeface="+mn-cs"/>
            </a:rPr>
            <a:t>    ２　期末勤勉手当を０．０５月分引上げ　　　　　　　</a:t>
          </a:r>
          <a:r>
            <a:rPr lang="en-US" altLang="ja-JP" sz="1000" b="0" i="0">
              <a:effectLst/>
              <a:latin typeface="ＭＳ 明朝" panose="02020609040205080304" pitchFamily="17" charset="-128"/>
              <a:ea typeface="ＭＳ 明朝" panose="02020609040205080304" pitchFamily="17" charset="-128"/>
              <a:cs typeface="+mn-cs"/>
            </a:rPr>
            <a:t>【</a:t>
          </a:r>
          <a:r>
            <a:rPr lang="ja-JP" altLang="en-US" sz="1000" b="0" i="0">
              <a:effectLst/>
              <a:latin typeface="ＭＳ 明朝" panose="02020609040205080304" pitchFamily="17" charset="-128"/>
              <a:ea typeface="ＭＳ 明朝" panose="02020609040205080304" pitchFamily="17" charset="-128"/>
              <a:cs typeface="+mn-cs"/>
            </a:rPr>
            <a:t>実施時期：令和元年６月期・１２月期</a:t>
          </a:r>
          <a:r>
            <a:rPr lang="en-US" altLang="ja-JP" sz="1000" b="0" i="0">
              <a:effectLst/>
              <a:latin typeface="ＭＳ 明朝" panose="02020609040205080304" pitchFamily="17" charset="-128"/>
              <a:ea typeface="ＭＳ 明朝" panose="02020609040205080304" pitchFamily="17" charset="-128"/>
              <a:cs typeface="+mn-cs"/>
            </a:rPr>
            <a:t>】</a:t>
          </a:r>
        </a:p>
      </xdr:txBody>
    </xdr:sp>
    <xdr:clientData/>
  </xdr:twoCellAnchor>
  <xdr:twoCellAnchor>
    <xdr:from>
      <xdr:col>3</xdr:col>
      <xdr:colOff>19050</xdr:colOff>
      <xdr:row>210</xdr:row>
      <xdr:rowOff>28576</xdr:rowOff>
    </xdr:from>
    <xdr:to>
      <xdr:col>51</xdr:col>
      <xdr:colOff>180974</xdr:colOff>
      <xdr:row>211</xdr:row>
      <xdr:rowOff>47626</xdr:rowOff>
    </xdr:to>
    <xdr:sp macro="" textlink="">
      <xdr:nvSpPr>
        <xdr:cNvPr id="44" name="AutoShape 1"/>
        <xdr:cNvSpPr>
          <a:spLocks noChangeArrowheads="1"/>
        </xdr:cNvSpPr>
      </xdr:nvSpPr>
      <xdr:spPr bwMode="auto">
        <a:xfrm>
          <a:off x="590550" y="31232476"/>
          <a:ext cx="9305924" cy="209550"/>
        </a:xfrm>
        <a:prstGeom prst="roundRect">
          <a:avLst>
            <a:gd name="adj" fmla="val 0"/>
          </a:avLst>
        </a:prstGeom>
        <a:noFill/>
        <a:ln w="12700" cap="rnd">
          <a:noFill/>
          <a:prstDash val="sysDot"/>
          <a:round/>
          <a:headEnd/>
          <a:tailEnd/>
        </a:ln>
      </xdr:spPr>
      <xdr:txBody>
        <a:bodyPr vertOverflow="clip" wrap="square" lIns="74295" tIns="8890" rIns="74295" bIns="8890" anchor="t" upright="1"/>
        <a:lstStyle/>
        <a:p>
          <a:pPr>
            <a:lnSpc>
              <a:spcPct val="100000"/>
            </a:lnSpc>
            <a:spcAft>
              <a:spcPts val="600"/>
            </a:spcAft>
          </a:pPr>
          <a:r>
            <a:rPr lang="ja-JP" altLang="en-US" sz="1000" b="0" i="0">
              <a:effectLst/>
              <a:latin typeface="ＭＳ 明朝" panose="02020609040205080304" pitchFamily="17" charset="-128"/>
              <a:ea typeface="ＭＳ 明朝" panose="02020609040205080304" pitchFamily="17" charset="-128"/>
              <a:cs typeface="+mn-cs"/>
            </a:rPr>
            <a:t>令和元年度府債発行分の金利の低下による利子負担の減少などにより、１２億円の減。</a:t>
          </a:r>
        </a:p>
      </xdr:txBody>
    </xdr:sp>
    <xdr:clientData/>
  </xdr:twoCellAnchor>
  <xdr:twoCellAnchor>
    <xdr:from>
      <xdr:col>3</xdr:col>
      <xdr:colOff>9525</xdr:colOff>
      <xdr:row>219</xdr:row>
      <xdr:rowOff>28575</xdr:rowOff>
    </xdr:from>
    <xdr:to>
      <xdr:col>51</xdr:col>
      <xdr:colOff>38100</xdr:colOff>
      <xdr:row>224</xdr:row>
      <xdr:rowOff>76201</xdr:rowOff>
    </xdr:to>
    <xdr:sp macro="" textlink="">
      <xdr:nvSpPr>
        <xdr:cNvPr id="46" name="AutoShape 1"/>
        <xdr:cNvSpPr>
          <a:spLocks noChangeArrowheads="1"/>
        </xdr:cNvSpPr>
      </xdr:nvSpPr>
      <xdr:spPr bwMode="auto">
        <a:xfrm>
          <a:off x="581025" y="41900475"/>
          <a:ext cx="9172575" cy="1000126"/>
        </a:xfrm>
        <a:prstGeom prst="roundRect">
          <a:avLst>
            <a:gd name="adj" fmla="val 0"/>
          </a:avLst>
        </a:prstGeom>
        <a:noFill/>
        <a:ln w="12700" cap="rnd">
          <a:noFill/>
          <a:prstDash val="sysDot"/>
          <a:round/>
          <a:headEnd/>
          <a:tailEnd/>
        </a:ln>
      </xdr:spPr>
      <xdr:txBody>
        <a:bodyPr vertOverflow="clip" wrap="square" lIns="74295" tIns="8890" rIns="74295" bIns="8890" anchor="t" upright="1"/>
        <a:lstStyle/>
        <a:p>
          <a:pPr>
            <a:lnSpc>
              <a:spcPct val="100000"/>
            </a:lnSpc>
            <a:spcAft>
              <a:spcPts val="0"/>
            </a:spcAft>
          </a:pPr>
          <a:r>
            <a:rPr lang="ja-JP" altLang="en-US" sz="1000" b="0" i="0">
              <a:effectLst/>
              <a:latin typeface="ＭＳ 明朝" panose="02020609040205080304" pitchFamily="17" charset="-128"/>
              <a:ea typeface="ＭＳ 明朝" panose="02020609040205080304" pitchFamily="17" charset="-128"/>
              <a:cs typeface="+mn-cs"/>
            </a:rPr>
            <a:t>南海トラフ巨大地震対策や大阪の成長を実現する新たなインフラ整備など、府にとって必要性・緊急性が高い事業について、計画的に整備を推進。</a:t>
          </a:r>
          <a:endParaRPr lang="en-US" altLang="ja-JP" sz="1000" b="0" i="0">
            <a:effectLst/>
            <a:latin typeface="ＭＳ 明朝" panose="02020609040205080304" pitchFamily="17" charset="-128"/>
            <a:ea typeface="ＭＳ 明朝" panose="02020609040205080304" pitchFamily="17" charset="-128"/>
            <a:cs typeface="+mn-cs"/>
          </a:endParaRPr>
        </a:p>
        <a:p>
          <a:pPr>
            <a:lnSpc>
              <a:spcPct val="100000"/>
            </a:lnSpc>
            <a:spcAft>
              <a:spcPts val="0"/>
            </a:spcAft>
          </a:pPr>
          <a:r>
            <a:rPr lang="ja-JP" altLang="en-US" sz="1000" b="0" i="0">
              <a:effectLst/>
              <a:latin typeface="ＭＳ 明朝" panose="02020609040205080304" pitchFamily="17" charset="-128"/>
              <a:ea typeface="ＭＳ 明朝" panose="02020609040205080304" pitchFamily="17" charset="-128"/>
              <a:cs typeface="+mn-cs"/>
            </a:rPr>
            <a:t>一方で、保育所等の国基金を活用した整備や、北大阪急行線の延伸整備の計画見直しによる減などにより、１１４億円の減。　</a:t>
          </a:r>
          <a:endParaRPr lang="en-US" altLang="ja-JP" sz="1000" b="0" i="0">
            <a:effectLst/>
            <a:latin typeface="ＭＳ 明朝" panose="02020609040205080304" pitchFamily="17" charset="-128"/>
            <a:ea typeface="ＭＳ 明朝" panose="02020609040205080304" pitchFamily="17" charset="-128"/>
            <a:cs typeface="+mn-cs"/>
          </a:endParaRPr>
        </a:p>
        <a:p>
          <a:pPr>
            <a:lnSpc>
              <a:spcPct val="100000"/>
            </a:lnSpc>
            <a:spcAft>
              <a:spcPts val="0"/>
            </a:spcAft>
          </a:pPr>
          <a:endParaRPr lang="en-US" altLang="ja-JP" sz="300" b="0" i="0">
            <a:effectLst/>
            <a:latin typeface="ＭＳ 明朝" panose="02020609040205080304" pitchFamily="17" charset="-128"/>
            <a:ea typeface="ＭＳ 明朝" panose="02020609040205080304" pitchFamily="17" charset="-128"/>
            <a:cs typeface="+mn-cs"/>
          </a:endParaRPr>
        </a:p>
        <a:p>
          <a:pPr>
            <a:lnSpc>
              <a:spcPct val="100000"/>
            </a:lnSpc>
            <a:spcAft>
              <a:spcPts val="0"/>
            </a:spcAft>
          </a:pPr>
          <a:endParaRPr lang="en-US" altLang="ja-JP" sz="1000" b="0" i="0">
            <a:effectLst/>
            <a:latin typeface="ＭＳ 明朝" panose="02020609040205080304" pitchFamily="17" charset="-128"/>
            <a:ea typeface="ＭＳ 明朝" panose="02020609040205080304" pitchFamily="17" charset="-128"/>
            <a:cs typeface="+mn-cs"/>
          </a:endParaRPr>
        </a:p>
        <a:p>
          <a:pPr>
            <a:lnSpc>
              <a:spcPct val="100000"/>
            </a:lnSpc>
            <a:spcAft>
              <a:spcPts val="0"/>
            </a:spcAft>
          </a:pPr>
          <a:r>
            <a:rPr lang="en-US" altLang="ja-JP" sz="1000" b="0" i="0">
              <a:effectLst/>
              <a:latin typeface="ＭＳ 明朝" panose="02020609040205080304" pitchFamily="17" charset="-128"/>
              <a:ea typeface="ＭＳ 明朝" panose="02020609040205080304" pitchFamily="17" charset="-128"/>
              <a:cs typeface="+mn-cs"/>
            </a:rPr>
            <a:t>    </a:t>
          </a:r>
          <a:r>
            <a:rPr lang="ja-JP" altLang="en-US" sz="1000" b="0" i="0">
              <a:effectLst/>
              <a:latin typeface="ＭＳ 明朝" panose="02020609040205080304" pitchFamily="17" charset="-128"/>
              <a:ea typeface="ＭＳ 明朝" panose="02020609040205080304" pitchFamily="17" charset="-128"/>
              <a:cs typeface="+mn-cs"/>
            </a:rPr>
            <a:t>・補助事業費：　保育所等の国基金を活用した整備の減少などにより、９億円の減。</a:t>
          </a:r>
          <a:endParaRPr lang="en-US" altLang="ja-JP" sz="1000" b="0" i="0">
            <a:effectLst/>
            <a:latin typeface="ＭＳ 明朝" panose="02020609040205080304" pitchFamily="17" charset="-128"/>
            <a:ea typeface="ＭＳ 明朝" panose="02020609040205080304" pitchFamily="17" charset="-128"/>
            <a:cs typeface="+mn-cs"/>
          </a:endParaRPr>
        </a:p>
        <a:p>
          <a:pPr>
            <a:lnSpc>
              <a:spcPct val="100000"/>
            </a:lnSpc>
            <a:spcAft>
              <a:spcPts val="0"/>
            </a:spcAft>
          </a:pPr>
          <a:r>
            <a:rPr lang="ja-JP" altLang="en-US" sz="1000" b="0" i="0">
              <a:effectLst/>
              <a:latin typeface="ＭＳ 明朝" panose="02020609040205080304" pitchFamily="17" charset="-128"/>
              <a:ea typeface="ＭＳ 明朝" panose="02020609040205080304" pitchFamily="17" charset="-128"/>
              <a:cs typeface="+mn-cs"/>
            </a:rPr>
            <a:t>　　・単独事業費：　北大阪急行線の延伸整備の計画見直しや福祉情報コミュニケーションセンターの整備進捗による減少などにより、１０５億円の減。</a:t>
          </a:r>
        </a:p>
      </xdr:txBody>
    </xdr:sp>
    <xdr:clientData/>
  </xdr:twoCellAnchor>
  <xdr:twoCellAnchor>
    <xdr:from>
      <xdr:col>3</xdr:col>
      <xdr:colOff>9525</xdr:colOff>
      <xdr:row>236</xdr:row>
      <xdr:rowOff>38100</xdr:rowOff>
    </xdr:from>
    <xdr:to>
      <xdr:col>51</xdr:col>
      <xdr:colOff>171449</xdr:colOff>
      <xdr:row>238</xdr:row>
      <xdr:rowOff>47625</xdr:rowOff>
    </xdr:to>
    <xdr:sp macro="" textlink="">
      <xdr:nvSpPr>
        <xdr:cNvPr id="49" name="AutoShape 1"/>
        <xdr:cNvSpPr>
          <a:spLocks noChangeArrowheads="1"/>
        </xdr:cNvSpPr>
      </xdr:nvSpPr>
      <xdr:spPr bwMode="auto">
        <a:xfrm>
          <a:off x="581025" y="45148500"/>
          <a:ext cx="9305924" cy="390525"/>
        </a:xfrm>
        <a:prstGeom prst="roundRect">
          <a:avLst>
            <a:gd name="adj" fmla="val 0"/>
          </a:avLst>
        </a:prstGeom>
        <a:noFill/>
        <a:ln w="12700" cap="rnd">
          <a:noFill/>
          <a:prstDash val="sysDot"/>
          <a:round/>
          <a:headEnd/>
          <a:tailEnd/>
        </a:ln>
      </xdr:spPr>
      <xdr:txBody>
        <a:bodyPr vertOverflow="clip" wrap="square" lIns="74295" tIns="8890" rIns="74295" bIns="8890" anchor="t" upright="1"/>
        <a:lstStyle/>
        <a:p>
          <a:pPr>
            <a:lnSpc>
              <a:spcPct val="100000"/>
            </a:lnSpc>
            <a:spcAft>
              <a:spcPts val="600"/>
            </a:spcAft>
          </a:pPr>
          <a:r>
            <a:rPr lang="ja-JP" altLang="en-US" sz="1000" b="0" i="0">
              <a:effectLst/>
              <a:latin typeface="ＭＳ 明朝" panose="02020609040205080304" pitchFamily="17" charset="-128"/>
              <a:ea typeface="ＭＳ 明朝" panose="02020609040205080304" pitchFamily="17" charset="-128"/>
              <a:cs typeface="+mn-cs"/>
            </a:rPr>
            <a:t>支出が義務付けられている社会保障関係経費の増加があるものの、中小企業向け制度融資預託金や選挙執行費（知事、府議会議員、参議院議員等）の減少などにより、１１５億円の減。</a:t>
          </a:r>
        </a:p>
      </xdr:txBody>
    </xdr:sp>
    <xdr:clientData/>
  </xdr:twoCellAnchor>
  <xdr:twoCellAnchor>
    <xdr:from>
      <xdr:col>3</xdr:col>
      <xdr:colOff>9525</xdr:colOff>
      <xdr:row>259</xdr:row>
      <xdr:rowOff>28575</xdr:rowOff>
    </xdr:from>
    <xdr:to>
      <xdr:col>51</xdr:col>
      <xdr:colOff>171449</xdr:colOff>
      <xdr:row>262</xdr:row>
      <xdr:rowOff>104775</xdr:rowOff>
    </xdr:to>
    <xdr:sp macro="" textlink="">
      <xdr:nvSpPr>
        <xdr:cNvPr id="50" name="AutoShape 1"/>
        <xdr:cNvSpPr>
          <a:spLocks noChangeArrowheads="1"/>
        </xdr:cNvSpPr>
      </xdr:nvSpPr>
      <xdr:spPr bwMode="auto">
        <a:xfrm>
          <a:off x="581025" y="41090850"/>
          <a:ext cx="9305924" cy="647700"/>
        </a:xfrm>
        <a:prstGeom prst="roundRect">
          <a:avLst>
            <a:gd name="adj" fmla="val 0"/>
          </a:avLst>
        </a:prstGeom>
        <a:noFill/>
        <a:ln w="12700" cap="rnd">
          <a:noFill/>
          <a:prstDash val="sysDot"/>
          <a:round/>
          <a:headEnd/>
          <a:tailEnd/>
        </a:ln>
      </xdr:spPr>
      <xdr:txBody>
        <a:bodyPr vertOverflow="clip" wrap="square" lIns="74295" tIns="8890" rIns="74295" bIns="8890" anchor="t" upright="1"/>
        <a:lstStyle/>
        <a:p>
          <a:pPr>
            <a:lnSpc>
              <a:spcPct val="100000"/>
            </a:lnSpc>
            <a:spcAft>
              <a:spcPts val="0"/>
            </a:spcAft>
          </a:pPr>
          <a:r>
            <a:rPr lang="ja-JP" altLang="en-US" sz="1000" b="0" i="0">
              <a:effectLst/>
              <a:latin typeface="ＭＳ 明朝" panose="02020609040205080304" pitchFamily="17" charset="-128"/>
              <a:ea typeface="ＭＳ 明朝" panose="02020609040205080304" pitchFamily="17" charset="-128"/>
              <a:cs typeface="+mn-cs"/>
            </a:rPr>
            <a:t>＊財政再建団体転落回避のため、平成１３～平成１９年度の間に、減債基金から合計５，２０２億円の借入れを実施したため、減債基金残高が積立てておくべき</a:t>
          </a:r>
          <a:endParaRPr lang="en-US" altLang="ja-JP" sz="1000" b="0" i="0">
            <a:effectLst/>
            <a:latin typeface="ＭＳ 明朝" panose="02020609040205080304" pitchFamily="17" charset="-128"/>
            <a:ea typeface="ＭＳ 明朝" panose="02020609040205080304" pitchFamily="17" charset="-128"/>
            <a:cs typeface="+mn-cs"/>
          </a:endParaRPr>
        </a:p>
        <a:p>
          <a:pPr>
            <a:lnSpc>
              <a:spcPct val="100000"/>
            </a:lnSpc>
            <a:spcAft>
              <a:spcPts val="0"/>
            </a:spcAft>
          </a:pPr>
          <a:r>
            <a:rPr lang="ja-JP" altLang="en-US" sz="1000" b="0" i="0">
              <a:effectLst/>
              <a:latin typeface="ＭＳ 明朝" panose="02020609040205080304" pitchFamily="17" charset="-128"/>
              <a:ea typeface="ＭＳ 明朝" panose="02020609040205080304" pitchFamily="17" charset="-128"/>
              <a:cs typeface="+mn-cs"/>
            </a:rPr>
            <a:t>　額に比して不足。</a:t>
          </a:r>
        </a:p>
        <a:p>
          <a:pPr>
            <a:lnSpc>
              <a:spcPct val="100000"/>
            </a:lnSpc>
            <a:spcAft>
              <a:spcPts val="0"/>
            </a:spcAft>
          </a:pPr>
          <a:r>
            <a:rPr lang="ja-JP" altLang="en-US" sz="1000" b="0" i="0">
              <a:effectLst/>
              <a:latin typeface="ＭＳ 明朝" panose="02020609040205080304" pitchFamily="17" charset="-128"/>
              <a:ea typeface="ＭＳ 明朝" panose="02020609040205080304" pitchFamily="17" charset="-128"/>
              <a:cs typeface="+mn-cs"/>
            </a:rPr>
            <a:t>＊平成２１年度より、減債基金残高の復元を計画的に実施。令和６年度（２０２４年度）までの復元完了をめざし、令和２年度は２６４億円を積立て。</a:t>
          </a:r>
        </a:p>
      </xdr:txBody>
    </xdr:sp>
    <xdr:clientData/>
  </xdr:twoCellAnchor>
  <xdr:twoCellAnchor>
    <xdr:from>
      <xdr:col>3</xdr:col>
      <xdr:colOff>9525</xdr:colOff>
      <xdr:row>77</xdr:row>
      <xdr:rowOff>28577</xdr:rowOff>
    </xdr:from>
    <xdr:to>
      <xdr:col>51</xdr:col>
      <xdr:colOff>171449</xdr:colOff>
      <xdr:row>83</xdr:row>
      <xdr:rowOff>9525</xdr:rowOff>
    </xdr:to>
    <xdr:sp macro="" textlink="">
      <xdr:nvSpPr>
        <xdr:cNvPr id="20" name="AutoShape 1"/>
        <xdr:cNvSpPr>
          <a:spLocks noChangeArrowheads="1"/>
        </xdr:cNvSpPr>
      </xdr:nvSpPr>
      <xdr:spPr bwMode="auto">
        <a:xfrm>
          <a:off x="581025" y="14982827"/>
          <a:ext cx="9305924" cy="1123948"/>
        </a:xfrm>
        <a:prstGeom prst="roundRect">
          <a:avLst>
            <a:gd name="adj" fmla="val 0"/>
          </a:avLst>
        </a:prstGeom>
        <a:noFill/>
        <a:ln w="12700" cap="rnd">
          <a:noFill/>
          <a:prstDash val="sysDot"/>
          <a:round/>
          <a:headEnd/>
          <a:tailEnd/>
        </a:ln>
      </xdr:spPr>
      <xdr:txBody>
        <a:bodyPr vertOverflow="clip" wrap="square" lIns="74295" tIns="8890" rIns="74295" bIns="8890" anchor="t" upright="1"/>
        <a:lstStyle/>
        <a:p>
          <a:pPr>
            <a:lnSpc>
              <a:spcPct val="100000"/>
            </a:lnSpc>
          </a:pPr>
          <a:r>
            <a:rPr lang="ja-JP" altLang="en-US" sz="1000" b="0" i="0">
              <a:effectLst/>
              <a:latin typeface="Wingdings" panose="05000000000000000000" pitchFamily="2" charset="2"/>
              <a:ea typeface="ＭＳ 明朝" panose="02020609040205080304" pitchFamily="17" charset="-128"/>
              <a:cs typeface="+mn-cs"/>
            </a:rPr>
            <a:t>税制改正の影響等で法人二税は減少。一方で、税率の引上げなどにより地方消費税は増加。</a:t>
          </a:r>
          <a:endParaRPr lang="en-US" altLang="ja-JP" sz="1000" b="0" i="0">
            <a:effectLst/>
            <a:latin typeface="Wingdings" panose="05000000000000000000" pitchFamily="2" charset="2"/>
            <a:ea typeface="ＭＳ 明朝" panose="02020609040205080304" pitchFamily="17" charset="-128"/>
            <a:cs typeface="+mn-cs"/>
          </a:endParaRPr>
        </a:p>
        <a:p>
          <a:pPr>
            <a:lnSpc>
              <a:spcPct val="100000"/>
            </a:lnSpc>
          </a:pPr>
          <a:r>
            <a:rPr lang="ja-JP" altLang="en-US" sz="1000" b="0" i="0">
              <a:effectLst/>
              <a:latin typeface="Wingdings" panose="05000000000000000000" pitchFamily="2" charset="2"/>
              <a:ea typeface="ＭＳ 明朝" panose="02020609040205080304" pitchFamily="17" charset="-128"/>
              <a:cs typeface="+mn-cs"/>
            </a:rPr>
            <a:t>また、雇用・所得環境の改善などにより個人府民税は増加。</a:t>
          </a:r>
          <a:endParaRPr lang="en-US" altLang="ja-JP" sz="1000" b="0" i="0">
            <a:effectLst/>
            <a:latin typeface="Wingdings" panose="05000000000000000000" pitchFamily="2" charset="2"/>
            <a:ea typeface="ＭＳ 明朝" panose="02020609040205080304" pitchFamily="17" charset="-128"/>
            <a:cs typeface="+mn-cs"/>
          </a:endParaRPr>
        </a:p>
        <a:p>
          <a:pPr>
            <a:lnSpc>
              <a:spcPct val="100000"/>
            </a:lnSpc>
          </a:pPr>
          <a:r>
            <a:rPr lang="ja-JP" altLang="en-US" sz="1000" b="0" i="0">
              <a:effectLst/>
              <a:latin typeface="ＭＳ 明朝" panose="02020609040205080304" pitchFamily="17" charset="-128"/>
              <a:ea typeface="ＭＳ 明朝" panose="02020609040205080304" pitchFamily="17" charset="-128"/>
              <a:cs typeface="+mn-cs"/>
            </a:rPr>
            <a:t>（</a:t>
          </a:r>
          <a:r>
            <a:rPr lang="ja-JP" altLang="en-US" sz="1000" b="0" i="0" u="none" strike="noStrike">
              <a:effectLst/>
              <a:latin typeface="ＭＳ 明朝" panose="02020609040205080304" pitchFamily="17" charset="-128"/>
              <a:ea typeface="ＭＳ 明朝" panose="02020609040205080304" pitchFamily="17" charset="-128"/>
              <a:cs typeface="+mn-cs"/>
            </a:rPr>
            <a:t>令和２年度見込み）    １兆３，４１３億円　（前年度当初比</a:t>
          </a:r>
          <a:r>
            <a:rPr lang="ja-JP" altLang="en-US" sz="1000" b="0" i="0" u="none" strike="noStrike" baseline="0">
              <a:effectLst/>
              <a:latin typeface="ＭＳ 明朝" panose="02020609040205080304" pitchFamily="17" charset="-128"/>
              <a:ea typeface="ＭＳ 明朝" panose="02020609040205080304" pitchFamily="17" charset="-128"/>
              <a:cs typeface="+mn-cs"/>
            </a:rPr>
            <a:t> </a:t>
          </a:r>
          <a:r>
            <a:rPr lang="ja-JP" altLang="en-US" sz="1000" b="0" i="0" u="none" strike="noStrike">
              <a:effectLst/>
              <a:latin typeface="ＭＳ 明朝" panose="02020609040205080304" pitchFamily="17" charset="-128"/>
              <a:ea typeface="ＭＳ 明朝" panose="02020609040205080304" pitchFamily="17" charset="-128"/>
              <a:cs typeface="+mn-cs"/>
            </a:rPr>
            <a:t>　１０４．４％　　＋５６９億円）</a:t>
          </a:r>
          <a:endParaRPr lang="en-US" altLang="ja-JP" sz="1000" b="0" i="0" u="none" strike="noStrike">
            <a:effectLst/>
            <a:latin typeface="ＭＳ 明朝" panose="02020609040205080304" pitchFamily="17" charset="-128"/>
            <a:ea typeface="ＭＳ 明朝" panose="02020609040205080304" pitchFamily="17" charset="-128"/>
            <a:cs typeface="+mn-cs"/>
          </a:endParaRPr>
        </a:p>
        <a:p>
          <a:pPr>
            <a:lnSpc>
              <a:spcPts val="1200"/>
            </a:lnSpc>
            <a:spcAft>
              <a:spcPts val="0"/>
            </a:spcAft>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effectLst/>
              <a:latin typeface="ＭＳ 明朝" panose="02020609040205080304" pitchFamily="17" charset="-128"/>
              <a:ea typeface="ＭＳ 明朝" panose="02020609040205080304" pitchFamily="17" charset="-128"/>
              <a:cs typeface="+mn-cs"/>
            </a:rPr>
            <a:t>実　質　税　収</a:t>
          </a:r>
          <a:r>
            <a:rPr lang="ja-JP" altLang="en-US" sz="1000" b="0" i="0" baseline="0">
              <a:effectLst/>
              <a:latin typeface="ＭＳ 明朝" panose="02020609040205080304" pitchFamily="17" charset="-128"/>
              <a:ea typeface="ＭＳ 明朝" panose="02020609040205080304" pitchFamily="17" charset="-128"/>
              <a:cs typeface="+mn-cs"/>
            </a:rPr>
            <a:t> </a:t>
          </a:r>
          <a:r>
            <a:rPr lang="ja-JP" altLang="en-US" sz="1000" b="0" i="0">
              <a:effectLst/>
              <a:latin typeface="ＭＳ 明朝" panose="02020609040205080304" pitchFamily="17" charset="-128"/>
              <a:ea typeface="ＭＳ 明朝" panose="02020609040205080304" pitchFamily="17" charset="-128"/>
              <a:cs typeface="+mn-cs"/>
            </a:rPr>
            <a:t>）</a:t>
          </a:r>
          <a:r>
            <a:rPr lang="ja-JP" altLang="en-US" sz="1000" b="0" i="0" baseline="0">
              <a:effectLst/>
              <a:latin typeface="ＭＳ 明朝" panose="02020609040205080304" pitchFamily="17" charset="-128"/>
              <a:ea typeface="ＭＳ 明朝" panose="02020609040205080304" pitchFamily="17" charset="-128"/>
              <a:cs typeface="+mn-cs"/>
            </a:rPr>
            <a:t> 　 １兆２，０７６億円　（前年度当初比　 　９９．３％　　　▲８９億円）</a:t>
          </a:r>
          <a:r>
            <a:rPr lang="ja-JP" altLang="en-US" sz="900">
              <a:effectLst/>
              <a:latin typeface="ＭＳ 明朝" panose="02020609040205080304" pitchFamily="17" charset="-128"/>
              <a:ea typeface="ＭＳ 明朝" panose="02020609040205080304" pitchFamily="17" charset="-128"/>
              <a:cs typeface="+mn-cs"/>
            </a:rPr>
            <a:t>　</a:t>
          </a:r>
          <a:endParaRPr lang="en-US" altLang="ja-JP" sz="900">
            <a:effectLst/>
            <a:latin typeface="ＭＳ 明朝" panose="02020609040205080304" pitchFamily="17" charset="-128"/>
            <a:ea typeface="ＭＳ 明朝" panose="02020609040205080304" pitchFamily="17" charset="-128"/>
            <a:cs typeface="+mn-cs"/>
          </a:endParaRPr>
        </a:p>
        <a:p>
          <a:pPr>
            <a:lnSpc>
              <a:spcPts val="1200"/>
            </a:lnSpc>
            <a:spcAft>
              <a:spcPts val="0"/>
            </a:spcAft>
          </a:pPr>
          <a:r>
            <a:rPr lang="ja-JP" altLang="en-US" sz="900">
              <a:effectLst/>
              <a:latin typeface="ＭＳ 明朝" panose="02020609040205080304" pitchFamily="17" charset="-128"/>
              <a:ea typeface="ＭＳ 明朝" panose="02020609040205080304" pitchFamily="17" charset="-128"/>
              <a:cs typeface="+mn-cs"/>
            </a:rPr>
            <a:t>　</a:t>
          </a:r>
          <a:r>
            <a:rPr lang="ja-JP" altLang="en-US" sz="900" baseline="0">
              <a:effectLst/>
              <a:latin typeface="ＭＳ 明朝" panose="02020609040205080304" pitchFamily="17" charset="-128"/>
              <a:ea typeface="ＭＳ 明朝" panose="02020609040205080304" pitchFamily="17" charset="-128"/>
              <a:cs typeface="+mn-cs"/>
            </a:rPr>
            <a:t> </a:t>
          </a:r>
          <a:r>
            <a:rPr lang="ja-JP" altLang="en-US" sz="900">
              <a:effectLst/>
              <a:latin typeface="ＭＳ 明朝" panose="02020609040205080304" pitchFamily="17" charset="-128"/>
              <a:ea typeface="ＭＳ 明朝" panose="02020609040205080304" pitchFamily="17" charset="-128"/>
              <a:cs typeface="+mn-cs"/>
            </a:rPr>
            <a:t>・</a:t>
          </a:r>
          <a:r>
            <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法人二税</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４，３０８</a:t>
          </a:r>
          <a:r>
            <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億円（前年度当初比　</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９８．１</a:t>
          </a:r>
          <a:r>
            <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▲８１</a:t>
          </a:r>
          <a:r>
            <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億円） </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・地方消費税　 　  ４，０６７億円（前年度当初比　１１６．１％　 ＋５６５億円） </a:t>
          </a:r>
          <a:r>
            <a:rPr lang="ja-JP" altLang="en-US" sz="900">
              <a:effectLst/>
              <a:latin typeface="ＭＳ 明朝" panose="02020609040205080304" pitchFamily="17" charset="-128"/>
              <a:ea typeface="ＭＳ 明朝" panose="02020609040205080304" pitchFamily="17" charset="-128"/>
              <a:cs typeface="+mn-cs"/>
            </a:rPr>
            <a:t> </a:t>
          </a:r>
          <a:endParaRPr lang="en-US" altLang="ja-JP" sz="900">
            <a:effectLst/>
            <a:latin typeface="ＭＳ 明朝" panose="02020609040205080304" pitchFamily="17" charset="-128"/>
            <a:ea typeface="ＭＳ 明朝" panose="02020609040205080304" pitchFamily="17" charset="-128"/>
            <a:cs typeface="+mn-cs"/>
          </a:endParaRPr>
        </a:p>
        <a:p>
          <a:pPr>
            <a:lnSpc>
              <a:spcPts val="1200"/>
            </a:lnSpc>
            <a:spcAft>
              <a:spcPts val="0"/>
            </a:spcAft>
          </a:pPr>
          <a:r>
            <a:rPr lang="en-US" altLang="ja-JP" sz="900">
              <a:effectLst/>
              <a:latin typeface="ＭＳ 明朝" panose="02020609040205080304" pitchFamily="17" charset="-128"/>
              <a:ea typeface="ＭＳ 明朝" panose="02020609040205080304" pitchFamily="17" charset="-128"/>
              <a:cs typeface="+mn-cs"/>
            </a:rPr>
            <a:t>   </a:t>
          </a:r>
          <a:r>
            <a:rPr lang="ja-JP" altLang="en-US" sz="900">
              <a:effectLst/>
              <a:latin typeface="ＭＳ 明朝" panose="02020609040205080304" pitchFamily="17" charset="-128"/>
              <a:ea typeface="ＭＳ 明朝" panose="02020609040205080304" pitchFamily="17" charset="-128"/>
              <a:cs typeface="+mn-cs"/>
            </a:rPr>
            <a:t>・</a:t>
          </a:r>
          <a:r>
            <a:rPr lang="ja-JP" altLang="ja-JP" sz="900" b="0" i="0">
              <a:effectLst/>
              <a:latin typeface="ＭＳ 明朝" panose="02020609040205080304" pitchFamily="17" charset="-128"/>
              <a:ea typeface="ＭＳ 明朝" panose="02020609040205080304" pitchFamily="17" charset="-128"/>
              <a:cs typeface="+mn-cs"/>
            </a:rPr>
            <a:t>個人府民税　</a:t>
          </a:r>
          <a:r>
            <a:rPr lang="ja-JP" altLang="en-US" sz="900" b="0" i="0">
              <a:effectLst/>
              <a:latin typeface="ＭＳ 明朝" panose="02020609040205080304" pitchFamily="17" charset="-128"/>
              <a:ea typeface="ＭＳ 明朝" panose="02020609040205080304" pitchFamily="17" charset="-128"/>
              <a:cs typeface="+mn-cs"/>
            </a:rPr>
            <a:t>２，９９７</a:t>
          </a:r>
          <a:r>
            <a:rPr lang="ja-JP" altLang="ja-JP" sz="900">
              <a:effectLst/>
              <a:latin typeface="ＭＳ 明朝" panose="02020609040205080304" pitchFamily="17" charset="-128"/>
              <a:ea typeface="ＭＳ 明朝" panose="02020609040205080304" pitchFamily="17" charset="-128"/>
              <a:cs typeface="+mn-cs"/>
            </a:rPr>
            <a:t>億円（前年度当初比　</a:t>
          </a:r>
          <a:r>
            <a:rPr lang="ja-JP" altLang="en-US" sz="900" baseline="0">
              <a:effectLst/>
              <a:latin typeface="ＭＳ 明朝" panose="02020609040205080304" pitchFamily="17" charset="-128"/>
              <a:ea typeface="ＭＳ 明朝" panose="02020609040205080304" pitchFamily="17" charset="-128"/>
              <a:cs typeface="+mn-cs"/>
            </a:rPr>
            <a:t>１０４</a:t>
          </a:r>
          <a:r>
            <a:rPr lang="ja-JP" altLang="en-US" sz="900">
              <a:effectLst/>
              <a:latin typeface="ＭＳ 明朝" panose="02020609040205080304" pitchFamily="17" charset="-128"/>
              <a:ea typeface="ＭＳ 明朝" panose="02020609040205080304" pitchFamily="17" charset="-128"/>
              <a:cs typeface="+mn-cs"/>
            </a:rPr>
            <a:t>．２</a:t>
          </a:r>
          <a:r>
            <a:rPr lang="ja-JP" altLang="ja-JP" sz="900">
              <a:effectLst/>
              <a:latin typeface="ＭＳ 明朝" panose="02020609040205080304" pitchFamily="17" charset="-128"/>
              <a:ea typeface="ＭＳ 明朝" panose="02020609040205080304" pitchFamily="17" charset="-128"/>
              <a:cs typeface="+mn-cs"/>
            </a:rPr>
            <a:t>％</a:t>
          </a:r>
          <a:r>
            <a:rPr lang="en-US" altLang="ja-JP" sz="900">
              <a:effectLst/>
              <a:latin typeface="ＭＳ 明朝" panose="02020609040205080304" pitchFamily="17" charset="-128"/>
              <a:ea typeface="ＭＳ 明朝" panose="02020609040205080304" pitchFamily="17" charset="-128"/>
              <a:cs typeface="+mn-cs"/>
            </a:rPr>
            <a:t> </a:t>
          </a:r>
          <a:r>
            <a:rPr lang="ja-JP" altLang="ja-JP" sz="900">
              <a:effectLst/>
              <a:latin typeface="ＭＳ 明朝" panose="02020609040205080304" pitchFamily="17" charset="-128"/>
              <a:ea typeface="ＭＳ 明朝" panose="02020609040205080304" pitchFamily="17" charset="-128"/>
              <a:cs typeface="+mn-cs"/>
            </a:rPr>
            <a:t>　</a:t>
          </a:r>
          <a:r>
            <a:rPr lang="ja-JP" altLang="en-US" sz="900">
              <a:effectLst/>
              <a:latin typeface="ＭＳ 明朝" panose="02020609040205080304" pitchFamily="17" charset="-128"/>
              <a:ea typeface="ＭＳ 明朝" panose="02020609040205080304" pitchFamily="17" charset="-128"/>
              <a:cs typeface="+mn-cs"/>
            </a:rPr>
            <a:t>＋１２１</a:t>
          </a:r>
          <a:r>
            <a:rPr lang="ja-JP" altLang="ja-JP" sz="900">
              <a:effectLst/>
              <a:latin typeface="ＭＳ 明朝" panose="02020609040205080304" pitchFamily="17" charset="-128"/>
              <a:ea typeface="ＭＳ 明朝" panose="02020609040205080304" pitchFamily="17" charset="-128"/>
              <a:cs typeface="+mn-cs"/>
            </a:rPr>
            <a:t>億円</a:t>
          </a:r>
          <a:r>
            <a:rPr lang="ja-JP" altLang="en-US" sz="900" baseline="0">
              <a:effectLst/>
              <a:latin typeface="ＭＳ 明朝" panose="02020609040205080304" pitchFamily="17" charset="-128"/>
              <a:ea typeface="ＭＳ 明朝" panose="02020609040205080304" pitchFamily="17" charset="-128"/>
              <a:cs typeface="+mn-cs"/>
            </a:rPr>
            <a:t>）</a:t>
          </a:r>
          <a:r>
            <a:rPr lang="en-US" altLang="ja-JP" sz="900" baseline="0">
              <a:effectLst/>
              <a:latin typeface="ＭＳ 明朝" panose="02020609040205080304" pitchFamily="17" charset="-128"/>
              <a:ea typeface="ＭＳ 明朝" panose="02020609040205080304" pitchFamily="17" charset="-128"/>
              <a:cs typeface="+mn-cs"/>
            </a:rPr>
            <a:t>    </a:t>
          </a:r>
          <a:r>
            <a:rPr lang="ja-JP" altLang="en-US" sz="900">
              <a:effectLst/>
              <a:latin typeface="ＭＳ 明朝" panose="02020609040205080304" pitchFamily="17" charset="-128"/>
              <a:ea typeface="ＭＳ 明朝" panose="02020609040205080304" pitchFamily="17" charset="-128"/>
              <a:cs typeface="+mn-cs"/>
            </a:rPr>
            <a:t>・宿泊税</a:t>
          </a:r>
          <a:r>
            <a:rPr lang="ja-JP" altLang="ja-JP" sz="900" b="0" i="0">
              <a:effectLst/>
              <a:latin typeface="ＭＳ 明朝" panose="02020609040205080304" pitchFamily="17" charset="-128"/>
              <a:ea typeface="ＭＳ 明朝" panose="02020609040205080304" pitchFamily="17" charset="-128"/>
              <a:cs typeface="+mn-cs"/>
            </a:rPr>
            <a:t>　　  </a:t>
          </a:r>
          <a:r>
            <a:rPr lang="ja-JP" altLang="en-US" sz="900" b="0" i="0">
              <a:effectLst/>
              <a:latin typeface="ＭＳ 明朝" panose="02020609040205080304" pitchFamily="17" charset="-128"/>
              <a:ea typeface="ＭＳ 明朝" panose="02020609040205080304" pitchFamily="17" charset="-128"/>
              <a:cs typeface="+mn-cs"/>
            </a:rPr>
            <a:t>　  　</a:t>
          </a:r>
          <a:r>
            <a:rPr lang="ja-JP" altLang="ja-JP" sz="900" b="0" i="0">
              <a:effectLst/>
              <a:latin typeface="ＭＳ 明朝" panose="02020609040205080304" pitchFamily="17" charset="-128"/>
              <a:ea typeface="ＭＳ 明朝" panose="02020609040205080304" pitchFamily="17" charset="-128"/>
              <a:cs typeface="+mn-cs"/>
            </a:rPr>
            <a:t>　　</a:t>
          </a:r>
          <a:r>
            <a:rPr lang="ja-JP" altLang="ja-JP" sz="900" b="0" i="0" baseline="0">
              <a:effectLst/>
              <a:latin typeface="ＭＳ 明朝" panose="02020609040205080304" pitchFamily="17" charset="-128"/>
              <a:ea typeface="ＭＳ 明朝" panose="02020609040205080304" pitchFamily="17" charset="-128"/>
              <a:cs typeface="+mn-cs"/>
            </a:rPr>
            <a:t> </a:t>
          </a:r>
          <a:r>
            <a:rPr lang="ja-JP" altLang="en-US" sz="900" b="0" i="0">
              <a:effectLst/>
              <a:latin typeface="ＭＳ 明朝" panose="02020609040205080304" pitchFamily="17" charset="-128"/>
              <a:ea typeface="ＭＳ 明朝" panose="02020609040205080304" pitchFamily="17" charset="-128"/>
              <a:cs typeface="+mn-cs"/>
            </a:rPr>
            <a:t>１５</a:t>
          </a:r>
          <a:r>
            <a:rPr lang="ja-JP" altLang="ja-JP" sz="900">
              <a:effectLst/>
              <a:latin typeface="ＭＳ 明朝" panose="02020609040205080304" pitchFamily="17" charset="-128"/>
              <a:ea typeface="ＭＳ 明朝" panose="02020609040205080304" pitchFamily="17" charset="-128"/>
              <a:cs typeface="+mn-cs"/>
            </a:rPr>
            <a:t>億円（前年度当初比　</a:t>
          </a:r>
          <a:r>
            <a:rPr lang="ja-JP" altLang="en-US" sz="900">
              <a:effectLst/>
              <a:latin typeface="ＭＳ 明朝" panose="02020609040205080304" pitchFamily="17" charset="-128"/>
              <a:ea typeface="ＭＳ 明朝" panose="02020609040205080304" pitchFamily="17" charset="-128"/>
              <a:cs typeface="+mn-cs"/>
            </a:rPr>
            <a:t>　７８</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．６</a:t>
          </a:r>
          <a:r>
            <a:rPr kumimoji="0" lang="ja-JP"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en-US" sz="9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▲４億円</a:t>
          </a:r>
          <a:r>
            <a:rPr lang="ja-JP" altLang="ja-JP" sz="900">
              <a:effectLst/>
              <a:latin typeface="ＭＳ 明朝" panose="02020609040205080304" pitchFamily="17" charset="-128"/>
              <a:ea typeface="ＭＳ 明朝" panose="02020609040205080304" pitchFamily="17" charset="-128"/>
              <a:cs typeface="+mn-cs"/>
            </a:rPr>
            <a:t>）</a:t>
          </a:r>
          <a:endParaRPr lang="ja-JP" altLang="ja-JP" sz="900">
            <a:effectLst/>
            <a:latin typeface="ＭＳ 明朝" panose="02020609040205080304" pitchFamily="17" charset="-128"/>
            <a:ea typeface="ＭＳ 明朝" panose="02020609040205080304" pitchFamily="17" charset="-128"/>
          </a:endParaRPr>
        </a:p>
      </xdr:txBody>
    </xdr:sp>
    <xdr:clientData/>
  </xdr:twoCellAnchor>
  <xdr:twoCellAnchor editAs="oneCell">
    <xdr:from>
      <xdr:col>4</xdr:col>
      <xdr:colOff>161925</xdr:colOff>
      <xdr:row>123</xdr:row>
      <xdr:rowOff>133350</xdr:rowOff>
    </xdr:from>
    <xdr:to>
      <xdr:col>21</xdr:col>
      <xdr:colOff>28575</xdr:colOff>
      <xdr:row>124</xdr:row>
      <xdr:rowOff>95250</xdr:rowOff>
    </xdr:to>
    <xdr:pic>
      <xdr:nvPicPr>
        <xdr:cNvPr id="71" name="図 7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24041100"/>
          <a:ext cx="310515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19050</xdr:colOff>
      <xdr:row>92</xdr:row>
      <xdr:rowOff>47625</xdr:rowOff>
    </xdr:from>
    <xdr:to>
      <xdr:col>51</xdr:col>
      <xdr:colOff>104775</xdr:colOff>
      <xdr:row>99</xdr:row>
      <xdr:rowOff>28575</xdr:rowOff>
    </xdr:to>
    <xdr:sp macro="" textlink="">
      <xdr:nvSpPr>
        <xdr:cNvPr id="51" name="AutoShape 1"/>
        <xdr:cNvSpPr>
          <a:spLocks noChangeArrowheads="1"/>
        </xdr:cNvSpPr>
      </xdr:nvSpPr>
      <xdr:spPr bwMode="auto">
        <a:xfrm>
          <a:off x="590550" y="17859375"/>
          <a:ext cx="9229725" cy="1314450"/>
        </a:xfrm>
        <a:prstGeom prst="roundRect">
          <a:avLst>
            <a:gd name="adj" fmla="val 0"/>
          </a:avLst>
        </a:prstGeom>
        <a:noFill/>
        <a:ln w="12700" cap="rnd">
          <a:noFill/>
          <a:prstDash val="sysDot"/>
          <a:round/>
          <a:headEnd/>
          <a:tailEnd/>
        </a:ln>
      </xdr:spPr>
      <xdr:txBody>
        <a:bodyPr vertOverflow="clip" wrap="square" lIns="74295" tIns="8890" rIns="74295" bIns="8890" anchor="t" upright="1"/>
        <a:lstStyle/>
        <a:p>
          <a:pPr>
            <a:lnSpc>
              <a:spcPct val="100000"/>
            </a:lnSpc>
            <a:spcAft>
              <a:spcPts val="600"/>
            </a:spcAft>
          </a:pPr>
          <a:r>
            <a:rPr lang="ja-JP" altLang="en-US" sz="1000" b="0" i="0">
              <a:effectLst/>
              <a:latin typeface="ＭＳ 明朝" panose="02020609040205080304" pitchFamily="17" charset="-128"/>
              <a:ea typeface="ＭＳ 明朝" panose="02020609040205080304" pitchFamily="17" charset="-128"/>
              <a:cs typeface="+mn-cs"/>
            </a:rPr>
            <a:t>＜参考＞地方法人課税の偏在是正措置について</a:t>
          </a:r>
          <a:endParaRPr lang="en-US" altLang="ja-JP" sz="1000" b="0" i="0">
            <a:effectLst/>
            <a:latin typeface="ＭＳ 明朝" panose="02020609040205080304" pitchFamily="17" charset="-128"/>
            <a:ea typeface="ＭＳ 明朝" panose="02020609040205080304" pitchFamily="17" charset="-128"/>
            <a:cs typeface="+mn-cs"/>
          </a:endParaRPr>
        </a:p>
        <a:p>
          <a:pPr>
            <a:lnSpc>
              <a:spcPct val="100000"/>
            </a:lnSpc>
            <a:spcAft>
              <a:spcPts val="600"/>
            </a:spcAft>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法人二税については、地域間の税源の偏在性を是正し、財政力格差の縮小を図ることを目的として、一部国税化がなされてきたが、消費税率（国・地方）</a:t>
          </a:r>
          <a:endPar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a:lnSpc>
              <a:spcPct val="100000"/>
            </a:lnSpc>
            <a:spcAft>
              <a:spcPts val="600"/>
            </a:spcAft>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１０％段階においても、法人府民税の更なる交付税原資化や法人事業税交付金の創設など、新たな措置が行われた。</a:t>
          </a:r>
          <a:endPar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a:lnSpc>
              <a:spcPct val="100000"/>
            </a:lnSpc>
            <a:spcAft>
              <a:spcPts val="600"/>
            </a:spcAft>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・法人府民税法人税割の税率の改正　　　▲１９５億円（前年度最終比）</a:t>
          </a:r>
          <a:endPar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a:lnSpc>
              <a:spcPct val="100000"/>
            </a:lnSpc>
            <a:spcAft>
              <a:spcPts val="600"/>
            </a:spcAft>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・法人事業税交付金の創設　　　　　　　▲１７０億円（前年度最終比）</a:t>
          </a:r>
          <a:endPar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2</xdr:col>
      <xdr:colOff>161925</xdr:colOff>
      <xdr:row>101</xdr:row>
      <xdr:rowOff>38100</xdr:rowOff>
    </xdr:from>
    <xdr:to>
      <xdr:col>49</xdr:col>
      <xdr:colOff>133350</xdr:colOff>
      <xdr:row>103</xdr:row>
      <xdr:rowOff>76200</xdr:rowOff>
    </xdr:to>
    <xdr:sp macro="" textlink="">
      <xdr:nvSpPr>
        <xdr:cNvPr id="56" name="AutoShape 1"/>
        <xdr:cNvSpPr>
          <a:spLocks noChangeArrowheads="1"/>
        </xdr:cNvSpPr>
      </xdr:nvSpPr>
      <xdr:spPr bwMode="auto">
        <a:xfrm>
          <a:off x="542925" y="19564350"/>
          <a:ext cx="8924925" cy="419100"/>
        </a:xfrm>
        <a:prstGeom prst="roundRect">
          <a:avLst>
            <a:gd name="adj" fmla="val 0"/>
          </a:avLst>
        </a:prstGeom>
        <a:noFill/>
        <a:ln w="12700" cap="rnd">
          <a:noFill/>
          <a:prstDash val="sysDot"/>
          <a:round/>
          <a:headEnd/>
          <a:tailEnd/>
        </a:ln>
      </xdr:spPr>
      <xdr:txBody>
        <a:bodyPr vertOverflow="clip" wrap="square" lIns="74295" tIns="8890" rIns="74295" bIns="8890" anchor="t" upright="1"/>
        <a:lstStyle/>
        <a:p>
          <a:pPr>
            <a:lnSpc>
              <a:spcPct val="100000"/>
            </a:lnSpc>
            <a:spcAft>
              <a:spcPts val="600"/>
            </a:spcAft>
          </a:pPr>
          <a:r>
            <a:rPr lang="ja-JP" altLang="en-US" sz="900" b="0" i="0">
              <a:effectLst/>
              <a:latin typeface="ＭＳ 明朝" panose="02020609040205080304" pitchFamily="17" charset="-128"/>
              <a:ea typeface="ＭＳ 明朝" panose="02020609040205080304" pitchFamily="17" charset="-128"/>
              <a:cs typeface="+mn-cs"/>
            </a:rPr>
            <a:t>・特別法人事業譲与税　１，５３６億円 （前年度当初比 ▲９億円）</a:t>
          </a:r>
        </a:p>
        <a:p>
          <a:pPr>
            <a:lnSpc>
              <a:spcPct val="100000"/>
            </a:lnSpc>
          </a:pPr>
          <a:r>
            <a:rPr lang="ja-JP" altLang="en-US" sz="1000" b="0" i="0">
              <a:effectLst/>
              <a:latin typeface="ＭＳ 明朝" panose="02020609040205080304" pitchFamily="17" charset="-128"/>
              <a:ea typeface="ＭＳ 明朝" panose="02020609040205080304" pitchFamily="17" charset="-128"/>
              <a:cs typeface="+mn-cs"/>
            </a:rPr>
            <a:t>　</a:t>
          </a:r>
          <a:r>
            <a:rPr lang="en-US" altLang="ja-JP" sz="800" b="0" i="0">
              <a:effectLst/>
              <a:latin typeface="ＭＳ 明朝" panose="02020609040205080304" pitchFamily="17" charset="-128"/>
              <a:ea typeface="ＭＳ 明朝" panose="02020609040205080304" pitchFamily="17" charset="-128"/>
              <a:cs typeface="+mn-cs"/>
            </a:rPr>
            <a:t>※</a:t>
          </a:r>
          <a:r>
            <a:rPr lang="ja-JP" altLang="en-US" sz="800" b="0" i="0">
              <a:effectLst/>
              <a:latin typeface="ＭＳ 明朝" panose="02020609040205080304" pitchFamily="17" charset="-128"/>
              <a:ea typeface="ＭＳ 明朝" panose="02020609040205080304" pitchFamily="17" charset="-128"/>
              <a:cs typeface="+mn-cs"/>
            </a:rPr>
            <a:t>特別法人事業譲与税の対前年度当初比は、前年度の地方法人特別譲与税に対するもの。</a:t>
          </a:r>
          <a:r>
            <a:rPr lang="ja-JP" altLang="en-US" sz="900" b="0" i="0">
              <a:effectLst/>
              <a:latin typeface="ＭＳ 明朝" panose="02020609040205080304" pitchFamily="17" charset="-128"/>
              <a:ea typeface="ＭＳ 明朝" panose="02020609040205080304" pitchFamily="17" charset="-128"/>
              <a:cs typeface="+mn-cs"/>
            </a:rPr>
            <a:t>　</a:t>
          </a:r>
          <a:endParaRPr lang="en-US" altLang="ja-JP" sz="900" b="0" i="0">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9524</xdr:colOff>
      <xdr:row>103</xdr:row>
      <xdr:rowOff>142875</xdr:rowOff>
    </xdr:from>
    <xdr:to>
      <xdr:col>50</xdr:col>
      <xdr:colOff>114299</xdr:colOff>
      <xdr:row>109</xdr:row>
      <xdr:rowOff>114300</xdr:rowOff>
    </xdr:to>
    <xdr:sp macro="" textlink="">
      <xdr:nvSpPr>
        <xdr:cNvPr id="57" name="AutoShape 1"/>
        <xdr:cNvSpPr>
          <a:spLocks noChangeArrowheads="1"/>
        </xdr:cNvSpPr>
      </xdr:nvSpPr>
      <xdr:spPr bwMode="auto">
        <a:xfrm>
          <a:off x="581024" y="20050125"/>
          <a:ext cx="9058275" cy="1114425"/>
        </a:xfrm>
        <a:prstGeom prst="roundRect">
          <a:avLst>
            <a:gd name="adj" fmla="val 0"/>
          </a:avLst>
        </a:prstGeom>
        <a:noFill/>
        <a:ln w="12700" cap="rnd">
          <a:noFill/>
          <a:prstDash val="sysDot"/>
          <a:round/>
          <a:headEnd/>
          <a:tailEnd/>
        </a:ln>
      </xdr:spPr>
      <xdr:txBody>
        <a:bodyPr vertOverflow="clip" wrap="square" lIns="74295" tIns="8890" rIns="74295" bIns="8890" anchor="t" upright="1"/>
        <a:lstStyle/>
        <a:p>
          <a:pPr>
            <a:lnSpc>
              <a:spcPct val="100000"/>
            </a:lnSpc>
            <a:spcAft>
              <a:spcPts val="600"/>
            </a:spcAft>
          </a:pPr>
          <a:r>
            <a:rPr lang="ja-JP" altLang="en-US" sz="1000" b="0" i="0">
              <a:effectLst/>
              <a:latin typeface="ＭＳ 明朝" panose="02020609040205080304" pitchFamily="17" charset="-128"/>
              <a:ea typeface="ＭＳ 明朝" panose="02020609040205080304" pitchFamily="17" charset="-128"/>
              <a:cs typeface="+mn-cs"/>
            </a:rPr>
            <a:t>＜参考＞特別法人事業譲与税</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b="0" i="0">
              <a:effectLst/>
              <a:latin typeface="ＭＳ 明朝" panose="02020609040205080304" pitchFamily="17" charset="-128"/>
              <a:ea typeface="ＭＳ 明朝" panose="02020609040205080304" pitchFamily="17" charset="-128"/>
              <a:cs typeface="+mn-cs"/>
            </a:rPr>
            <a:t>　　</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令和元年</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10</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日以後に開始する事業年度から、地方法人課税の偏在是正措置として、法人事業税（地方税）の一部を国税として徴収する特別法人</a:t>
          </a:r>
          <a:endPar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事業税及びそれを各都道府県に人口を基準として譲与する（不交付団体には譲与制限あり）特別法人事業譲与税を創設。</a:t>
          </a:r>
          <a:endPar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なお、令和２年２月以降に国に払込まれた地方法人特別税については、特別法人事業譲与税の原資とみなして譲与される。</a:t>
          </a:r>
          <a:endParaRPr kumimoji="0"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editAs="oneCell">
    <xdr:from>
      <xdr:col>3</xdr:col>
      <xdr:colOff>0</xdr:colOff>
      <xdr:row>83</xdr:row>
      <xdr:rowOff>0</xdr:rowOff>
    </xdr:from>
    <xdr:to>
      <xdr:col>49</xdr:col>
      <xdr:colOff>123825</xdr:colOff>
      <xdr:row>88</xdr:row>
      <xdr:rowOff>9525</xdr:rowOff>
    </xdr:to>
    <xdr:pic>
      <xdr:nvPicPr>
        <xdr:cNvPr id="37" name="図 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0" y="16097250"/>
          <a:ext cx="88868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177</xdr:row>
      <xdr:rowOff>104775</xdr:rowOff>
    </xdr:from>
    <xdr:to>
      <xdr:col>49</xdr:col>
      <xdr:colOff>57150</xdr:colOff>
      <xdr:row>193</xdr:row>
      <xdr:rowOff>0</xdr:rowOff>
    </xdr:to>
    <xdr:pic>
      <xdr:nvPicPr>
        <xdr:cNvPr id="54" name="図 5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33975675"/>
          <a:ext cx="9010650" cy="2943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xdr:colOff>
      <xdr:row>211</xdr:row>
      <xdr:rowOff>180975</xdr:rowOff>
    </xdr:from>
    <xdr:to>
      <xdr:col>49</xdr:col>
      <xdr:colOff>133350</xdr:colOff>
      <xdr:row>216</xdr:row>
      <xdr:rowOff>142875</xdr:rowOff>
    </xdr:to>
    <xdr:pic>
      <xdr:nvPicPr>
        <xdr:cNvPr id="63" name="図 6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81025" y="40528875"/>
          <a:ext cx="8886825"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19050</xdr:colOff>
      <xdr:row>245</xdr:row>
      <xdr:rowOff>180975</xdr:rowOff>
    </xdr:from>
    <xdr:to>
      <xdr:col>23</xdr:col>
      <xdr:colOff>28575</xdr:colOff>
      <xdr:row>255</xdr:row>
      <xdr:rowOff>0</xdr:rowOff>
    </xdr:to>
    <xdr:pic>
      <xdr:nvPicPr>
        <xdr:cNvPr id="66" name="図 6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81050" y="47005875"/>
          <a:ext cx="3629025" cy="172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171450</xdr:colOff>
      <xdr:row>246</xdr:row>
      <xdr:rowOff>9525</xdr:rowOff>
    </xdr:from>
    <xdr:to>
      <xdr:col>48</xdr:col>
      <xdr:colOff>28575</xdr:colOff>
      <xdr:row>257</xdr:row>
      <xdr:rowOff>152400</xdr:rowOff>
    </xdr:to>
    <xdr:pic>
      <xdr:nvPicPr>
        <xdr:cNvPr id="67" name="図 6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33950" y="47024925"/>
          <a:ext cx="4238625" cy="2238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66676</xdr:colOff>
      <xdr:row>262</xdr:row>
      <xdr:rowOff>171451</xdr:rowOff>
    </xdr:from>
    <xdr:to>
      <xdr:col>51</xdr:col>
      <xdr:colOff>161926</xdr:colOff>
      <xdr:row>270</xdr:row>
      <xdr:rowOff>5908</xdr:rowOff>
    </xdr:to>
    <xdr:pic>
      <xdr:nvPicPr>
        <xdr:cNvPr id="68" name="図 6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38176" y="50234851"/>
          <a:ext cx="9239250" cy="1358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180975</xdr:colOff>
      <xdr:row>156</xdr:row>
      <xdr:rowOff>95250</xdr:rowOff>
    </xdr:from>
    <xdr:to>
      <xdr:col>49</xdr:col>
      <xdr:colOff>47625</xdr:colOff>
      <xdr:row>176</xdr:row>
      <xdr:rowOff>85725</xdr:rowOff>
    </xdr:to>
    <xdr:pic>
      <xdr:nvPicPr>
        <xdr:cNvPr id="34" name="図 33"/>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71475" y="30013275"/>
          <a:ext cx="9010650" cy="3800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14</xdr:row>
      <xdr:rowOff>161925</xdr:rowOff>
    </xdr:from>
    <xdr:to>
      <xdr:col>30</xdr:col>
      <xdr:colOff>66675</xdr:colOff>
      <xdr:row>22</xdr:row>
      <xdr:rowOff>76200</xdr:rowOff>
    </xdr:to>
    <xdr:pic>
      <xdr:nvPicPr>
        <xdr:cNvPr id="40" name="図 39"/>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3350" y="3114675"/>
          <a:ext cx="5648325"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88</xdr:row>
      <xdr:rowOff>47625</xdr:rowOff>
    </xdr:from>
    <xdr:to>
      <xdr:col>26</xdr:col>
      <xdr:colOff>142875</xdr:colOff>
      <xdr:row>90</xdr:row>
      <xdr:rowOff>104775</xdr:rowOff>
    </xdr:to>
    <xdr:pic>
      <xdr:nvPicPr>
        <xdr:cNvPr id="41" name="図 40"/>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61975" y="17097375"/>
          <a:ext cx="453390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118</xdr:row>
      <xdr:rowOff>0</xdr:rowOff>
    </xdr:from>
    <xdr:to>
      <xdr:col>50</xdr:col>
      <xdr:colOff>28575</xdr:colOff>
      <xdr:row>123</xdr:row>
      <xdr:rowOff>9525</xdr:rowOff>
    </xdr:to>
    <xdr:pic>
      <xdr:nvPicPr>
        <xdr:cNvPr id="38" name="図 37"/>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71500" y="22764750"/>
          <a:ext cx="898207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224</xdr:row>
      <xdr:rowOff>180975</xdr:rowOff>
    </xdr:from>
    <xdr:to>
      <xdr:col>49</xdr:col>
      <xdr:colOff>123825</xdr:colOff>
      <xdr:row>231</xdr:row>
      <xdr:rowOff>0</xdr:rowOff>
    </xdr:to>
    <xdr:pic>
      <xdr:nvPicPr>
        <xdr:cNvPr id="39" name="図 38"/>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71500" y="43005375"/>
          <a:ext cx="888682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238</xdr:row>
      <xdr:rowOff>161925</xdr:rowOff>
    </xdr:from>
    <xdr:to>
      <xdr:col>49</xdr:col>
      <xdr:colOff>123825</xdr:colOff>
      <xdr:row>243</xdr:row>
      <xdr:rowOff>171450</xdr:rowOff>
    </xdr:to>
    <xdr:pic>
      <xdr:nvPicPr>
        <xdr:cNvPr id="43" name="図 42"/>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71500" y="45653325"/>
          <a:ext cx="88868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0</xdr:rowOff>
    </xdr:from>
    <xdr:to>
      <xdr:col>49</xdr:col>
      <xdr:colOff>57150</xdr:colOff>
      <xdr:row>60</xdr:row>
      <xdr:rowOff>95250</xdr:rowOff>
    </xdr:to>
    <xdr:pic>
      <xdr:nvPicPr>
        <xdr:cNvPr id="35" name="図 34"/>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0500" y="7334250"/>
          <a:ext cx="9201150" cy="447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203</xdr:row>
      <xdr:rowOff>0</xdr:rowOff>
    </xdr:from>
    <xdr:to>
      <xdr:col>49</xdr:col>
      <xdr:colOff>123825</xdr:colOff>
      <xdr:row>208</xdr:row>
      <xdr:rowOff>9525</xdr:rowOff>
    </xdr:to>
    <xdr:pic>
      <xdr:nvPicPr>
        <xdr:cNvPr id="45" name="図 44"/>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71500" y="38823900"/>
          <a:ext cx="88868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276"/>
  <sheetViews>
    <sheetView tabSelected="1" view="pageBreakPreview" zoomScaleNormal="100" zoomScaleSheetLayoutView="100" workbookViewId="0">
      <selection activeCell="AA246" sqref="AA246"/>
    </sheetView>
  </sheetViews>
  <sheetFormatPr defaultRowHeight="14.25" x14ac:dyDescent="0.15"/>
  <cols>
    <col min="1" max="70" width="2.5" style="1" customWidth="1"/>
    <col min="71" max="16384" width="9" style="1"/>
  </cols>
  <sheetData>
    <row r="1" spans="1:2" ht="33.75" customHeight="1" x14ac:dyDescent="0.15">
      <c r="A1" s="161" t="s">
        <v>167</v>
      </c>
    </row>
    <row r="2" spans="1:2" ht="11.25" customHeight="1" x14ac:dyDescent="0.15"/>
    <row r="3" spans="1:2" ht="11.25" customHeight="1" x14ac:dyDescent="0.15"/>
    <row r="4" spans="1:2" ht="26.25" customHeight="1" x14ac:dyDescent="0.15">
      <c r="B4" s="2" t="s">
        <v>168</v>
      </c>
    </row>
    <row r="5" spans="1:2" ht="15" customHeight="1" x14ac:dyDescent="0.15">
      <c r="B5" s="2"/>
    </row>
    <row r="6" spans="1:2" ht="15" customHeight="1" x14ac:dyDescent="0.15"/>
    <row r="7" spans="1:2" ht="15" customHeight="1" x14ac:dyDescent="0.15"/>
    <row r="8" spans="1:2" ht="15" customHeight="1" x14ac:dyDescent="0.15"/>
    <row r="9" spans="1:2" ht="15" customHeight="1" x14ac:dyDescent="0.15"/>
    <row r="10" spans="1:2" ht="15" customHeight="1" x14ac:dyDescent="0.15"/>
    <row r="11" spans="1:2" ht="15" customHeight="1" x14ac:dyDescent="0.15"/>
    <row r="12" spans="1:2" ht="15" customHeight="1" x14ac:dyDescent="0.15"/>
    <row r="13" spans="1:2" ht="15" customHeight="1" x14ac:dyDescent="0.15"/>
    <row r="14" spans="1:2" ht="15" customHeight="1" x14ac:dyDescent="0.15"/>
    <row r="15" spans="1:2" ht="15" customHeight="1" x14ac:dyDescent="0.15">
      <c r="B15" s="140" t="s">
        <v>122</v>
      </c>
    </row>
    <row r="16" spans="1:2" ht="15" customHeight="1" x14ac:dyDescent="0.15"/>
    <row r="17" spans="2:31" ht="15" customHeight="1" x14ac:dyDescent="0.15"/>
    <row r="18" spans="2:31" ht="15" customHeight="1" x14ac:dyDescent="0.15"/>
    <row r="19" spans="2:31" ht="15" customHeight="1" x14ac:dyDescent="0.15">
      <c r="B19" s="140"/>
      <c r="C19" s="140"/>
    </row>
    <row r="20" spans="2:31" ht="15" customHeight="1" x14ac:dyDescent="0.15">
      <c r="C20" s="140"/>
    </row>
    <row r="21" spans="2:31" ht="15" customHeight="1" x14ac:dyDescent="0.15">
      <c r="C21" s="140"/>
    </row>
    <row r="22" spans="2:31" ht="15" customHeight="1" x14ac:dyDescent="0.15">
      <c r="C22" s="140"/>
    </row>
    <row r="23" spans="2:31" ht="15" customHeight="1" x14ac:dyDescent="0.15">
      <c r="C23" s="140"/>
    </row>
    <row r="24" spans="2:31" ht="15" customHeight="1" x14ac:dyDescent="0.15"/>
    <row r="25" spans="2:31" ht="15" customHeight="1" x14ac:dyDescent="0.15"/>
    <row r="26" spans="2:31" ht="15" customHeight="1" x14ac:dyDescent="0.15"/>
    <row r="27" spans="2:31" ht="15" customHeight="1" x14ac:dyDescent="0.15">
      <c r="C27" s="140"/>
      <c r="AD27" s="144"/>
      <c r="AE27" s="144"/>
    </row>
    <row r="28" spans="2:31" ht="15" customHeight="1" x14ac:dyDescent="0.15">
      <c r="D28" s="143"/>
    </row>
    <row r="29" spans="2:31" ht="15" customHeight="1" x14ac:dyDescent="0.15">
      <c r="C29" s="140" t="s">
        <v>123</v>
      </c>
    </row>
    <row r="30" spans="2:31" ht="15" customHeight="1" x14ac:dyDescent="0.15"/>
    <row r="31" spans="2:31" ht="15" customHeight="1" x14ac:dyDescent="0.15">
      <c r="D31" s="158"/>
      <c r="E31" s="155"/>
    </row>
    <row r="32" spans="2:31" ht="15" customHeight="1" x14ac:dyDescent="0.15">
      <c r="D32" s="155"/>
      <c r="E32" s="155"/>
    </row>
    <row r="33" spans="2:52" ht="15" customHeight="1" x14ac:dyDescent="0.15">
      <c r="D33" s="155"/>
      <c r="E33" s="155"/>
    </row>
    <row r="34" spans="2:52" ht="15" customHeight="1" x14ac:dyDescent="0.15">
      <c r="D34" s="155"/>
      <c r="E34" s="155"/>
    </row>
    <row r="35" spans="2:52" ht="15" customHeight="1" x14ac:dyDescent="0.15"/>
    <row r="36" spans="2:52" ht="15" customHeight="1" x14ac:dyDescent="0.15">
      <c r="AV36" s="184"/>
      <c r="AZ36" s="184" t="s">
        <v>218</v>
      </c>
    </row>
    <row r="37" spans="2:52" ht="15" customHeight="1" x14ac:dyDescent="0.15">
      <c r="B37" s="140" t="s">
        <v>65</v>
      </c>
    </row>
    <row r="38" spans="2:52" ht="15" customHeight="1" x14ac:dyDescent="0.15">
      <c r="C38" s="140"/>
      <c r="Y38" s="140"/>
    </row>
    <row r="39" spans="2:52" ht="15" customHeight="1" x14ac:dyDescent="0.15"/>
    <row r="40" spans="2:52" ht="15" customHeight="1" x14ac:dyDescent="0.15"/>
    <row r="41" spans="2:52" ht="15" customHeight="1" x14ac:dyDescent="0.15"/>
    <row r="42" spans="2:52" ht="15" customHeight="1" x14ac:dyDescent="0.15"/>
    <row r="43" spans="2:52" ht="15" customHeight="1" x14ac:dyDescent="0.15"/>
    <row r="44" spans="2:52" ht="15" customHeight="1" x14ac:dyDescent="0.15"/>
    <row r="45" spans="2:52" ht="15" customHeight="1" x14ac:dyDescent="0.15">
      <c r="C45" s="140"/>
    </row>
    <row r="46" spans="2:52" ht="15" customHeight="1" x14ac:dyDescent="0.15">
      <c r="C46" s="140"/>
    </row>
    <row r="47" spans="2:52" ht="15" customHeight="1" x14ac:dyDescent="0.15">
      <c r="C47" s="140"/>
    </row>
    <row r="48" spans="2:52" ht="15" customHeight="1" x14ac:dyDescent="0.15">
      <c r="C48" s="140"/>
    </row>
    <row r="49" spans="2:26" ht="15" customHeight="1" x14ac:dyDescent="0.15">
      <c r="B49" s="140"/>
      <c r="C49" s="140"/>
      <c r="Y49" s="140"/>
    </row>
    <row r="50" spans="2:26" ht="15" customHeight="1" x14ac:dyDescent="0.15">
      <c r="C50" s="143"/>
      <c r="D50" s="140"/>
      <c r="Z50" s="143"/>
    </row>
    <row r="51" spans="2:26" ht="15" customHeight="1" x14ac:dyDescent="0.15"/>
    <row r="52" spans="2:26" ht="15" customHeight="1" x14ac:dyDescent="0.15"/>
    <row r="53" spans="2:26" ht="15" customHeight="1" x14ac:dyDescent="0.15"/>
    <row r="54" spans="2:26" ht="15" customHeight="1" x14ac:dyDescent="0.15"/>
    <row r="55" spans="2:26" ht="15" customHeight="1" x14ac:dyDescent="0.15"/>
    <row r="56" spans="2:26" ht="15" customHeight="1" x14ac:dyDescent="0.15"/>
    <row r="57" spans="2:26" ht="15" customHeight="1" x14ac:dyDescent="0.15"/>
    <row r="58" spans="2:26" ht="15" customHeight="1" x14ac:dyDescent="0.15"/>
    <row r="59" spans="2:26" ht="15" customHeight="1" x14ac:dyDescent="0.15"/>
    <row r="60" spans="2:26" ht="15" customHeight="1" x14ac:dyDescent="0.15"/>
    <row r="61" spans="2:26" ht="15" customHeight="1" x14ac:dyDescent="0.15"/>
    <row r="62" spans="2:26" ht="15" customHeight="1" x14ac:dyDescent="0.15"/>
    <row r="63" spans="2:26" ht="15" customHeight="1" x14ac:dyDescent="0.15">
      <c r="C63" s="140" t="s">
        <v>129</v>
      </c>
    </row>
    <row r="64" spans="2:26" ht="15" customHeight="1" x14ac:dyDescent="0.15">
      <c r="C64" s="143"/>
    </row>
    <row r="65" spans="2:52" ht="15" customHeight="1" x14ac:dyDescent="0.15">
      <c r="C65" s="140"/>
    </row>
    <row r="66" spans="2:52" ht="15" customHeight="1" x14ac:dyDescent="0.15"/>
    <row r="67" spans="2:52" ht="15" customHeight="1" x14ac:dyDescent="0.15"/>
    <row r="68" spans="2:52" ht="15" customHeight="1" x14ac:dyDescent="0.15">
      <c r="B68" s="140"/>
      <c r="W68" s="146"/>
    </row>
    <row r="69" spans="2:52" ht="15" customHeight="1" x14ac:dyDescent="0.15"/>
    <row r="70" spans="2:52" ht="15" customHeight="1" x14ac:dyDescent="0.15"/>
    <row r="71" spans="2:52" ht="15" customHeight="1" x14ac:dyDescent="0.15">
      <c r="B71" s="140"/>
      <c r="W71" s="146"/>
    </row>
    <row r="72" spans="2:52" ht="15" customHeight="1" x14ac:dyDescent="0.15">
      <c r="B72" s="140"/>
      <c r="W72" s="146"/>
    </row>
    <row r="73" spans="2:52" ht="15" customHeight="1" x14ac:dyDescent="0.15">
      <c r="B73" s="140"/>
      <c r="W73" s="146"/>
    </row>
    <row r="74" spans="2:52" ht="15" customHeight="1" x14ac:dyDescent="0.15">
      <c r="B74" s="140"/>
      <c r="W74" s="146"/>
    </row>
    <row r="75" spans="2:52" ht="15" customHeight="1" x14ac:dyDescent="0.15">
      <c r="AV75" s="184"/>
      <c r="AZ75" s="184" t="str">
        <f>AZ36</f>
        <v>令和２年度当初予算のあらまし</v>
      </c>
    </row>
    <row r="76" spans="2:52" ht="15" customHeight="1" x14ac:dyDescent="0.15">
      <c r="AV76" s="184"/>
      <c r="AZ76" s="184"/>
    </row>
    <row r="77" spans="2:52" ht="15" customHeight="1" x14ac:dyDescent="0.15">
      <c r="C77" s="143" t="s">
        <v>73</v>
      </c>
      <c r="AV77" s="184"/>
      <c r="AZ77" s="184"/>
    </row>
    <row r="78" spans="2:52" ht="15" customHeight="1" x14ac:dyDescent="0.15"/>
    <row r="79" spans="2:52" ht="15" customHeight="1" x14ac:dyDescent="0.15"/>
    <row r="80" spans="2:52" ht="15" customHeight="1" x14ac:dyDescent="0.15"/>
    <row r="81" spans="3:3" ht="15" customHeight="1" x14ac:dyDescent="0.15"/>
    <row r="82" spans="3:3" ht="15" customHeight="1" x14ac:dyDescent="0.15"/>
    <row r="83" spans="3:3" ht="15" customHeight="1" x14ac:dyDescent="0.15"/>
    <row r="84" spans="3:3" ht="15" customHeight="1" x14ac:dyDescent="0.15"/>
    <row r="85" spans="3:3" ht="15" customHeight="1" x14ac:dyDescent="0.15">
      <c r="C85" s="421"/>
    </row>
    <row r="86" spans="3:3" ht="15" customHeight="1" x14ac:dyDescent="0.15">
      <c r="C86" s="421"/>
    </row>
    <row r="87" spans="3:3" ht="15" customHeight="1" x14ac:dyDescent="0.15">
      <c r="C87" s="421"/>
    </row>
    <row r="88" spans="3:3" ht="15" customHeight="1" x14ac:dyDescent="0.15">
      <c r="C88" s="421"/>
    </row>
    <row r="89" spans="3:3" ht="15" customHeight="1" x14ac:dyDescent="0.15">
      <c r="C89" s="421"/>
    </row>
    <row r="90" spans="3:3" ht="15" customHeight="1" x14ac:dyDescent="0.15">
      <c r="C90" s="421"/>
    </row>
    <row r="91" spans="3:3" ht="15" customHeight="1" x14ac:dyDescent="0.15">
      <c r="C91" s="421"/>
    </row>
    <row r="92" spans="3:3" ht="15" customHeight="1" x14ac:dyDescent="0.15">
      <c r="C92" s="143"/>
    </row>
    <row r="93" spans="3:3" ht="15" customHeight="1" x14ac:dyDescent="0.15">
      <c r="C93" s="143"/>
    </row>
    <row r="94" spans="3:3" ht="15" customHeight="1" x14ac:dyDescent="0.15">
      <c r="C94" s="143"/>
    </row>
    <row r="95" spans="3:3" ht="15" customHeight="1" x14ac:dyDescent="0.15">
      <c r="C95" s="143"/>
    </row>
    <row r="96" spans="3:3" ht="15" customHeight="1" x14ac:dyDescent="0.15">
      <c r="C96" s="143"/>
    </row>
    <row r="97" spans="3:3" ht="15" customHeight="1" x14ac:dyDescent="0.15">
      <c r="C97" s="143"/>
    </row>
    <row r="98" spans="3:3" ht="15" customHeight="1" x14ac:dyDescent="0.15">
      <c r="C98" s="143"/>
    </row>
    <row r="99" spans="3:3" ht="15" customHeight="1" x14ac:dyDescent="0.15">
      <c r="C99" s="143"/>
    </row>
    <row r="100" spans="3:3" ht="15" customHeight="1" x14ac:dyDescent="0.15">
      <c r="C100" s="143"/>
    </row>
    <row r="101" spans="3:3" ht="15" customHeight="1" x14ac:dyDescent="0.15">
      <c r="C101" s="143" t="s">
        <v>160</v>
      </c>
    </row>
    <row r="102" spans="3:3" ht="15" customHeight="1" x14ac:dyDescent="0.15">
      <c r="C102" s="143"/>
    </row>
    <row r="103" spans="3:3" ht="15" customHeight="1" x14ac:dyDescent="0.15"/>
    <row r="104" spans="3:3" ht="15" customHeight="1" x14ac:dyDescent="0.15">
      <c r="C104" s="143"/>
    </row>
    <row r="105" spans="3:3" ht="15" customHeight="1" x14ac:dyDescent="0.15">
      <c r="C105" s="143"/>
    </row>
    <row r="106" spans="3:3" ht="15" customHeight="1" x14ac:dyDescent="0.15">
      <c r="C106" s="143"/>
    </row>
    <row r="107" spans="3:3" ht="15" customHeight="1" x14ac:dyDescent="0.15">
      <c r="C107" s="143"/>
    </row>
    <row r="108" spans="3:3" ht="15" customHeight="1" x14ac:dyDescent="0.15">
      <c r="C108" s="143"/>
    </row>
    <row r="109" spans="3:3" ht="15" customHeight="1" x14ac:dyDescent="0.15">
      <c r="C109" s="143"/>
    </row>
    <row r="110" spans="3:3" ht="15" customHeight="1" x14ac:dyDescent="0.15">
      <c r="C110" s="143"/>
    </row>
    <row r="111" spans="3:3" ht="15" customHeight="1" x14ac:dyDescent="0.15">
      <c r="C111" s="143"/>
    </row>
    <row r="112" spans="3:3" ht="15" customHeight="1" x14ac:dyDescent="0.15">
      <c r="C112" s="143"/>
    </row>
    <row r="113" spans="1:52" ht="15" customHeight="1" x14ac:dyDescent="0.15">
      <c r="C113" s="143"/>
    </row>
    <row r="114" spans="1:52" ht="15" customHeight="1" x14ac:dyDescent="0.15">
      <c r="A114" s="421"/>
      <c r="C114" s="143"/>
      <c r="AZ114" s="184" t="str">
        <f>AZ75</f>
        <v>令和２年度当初予算のあらまし</v>
      </c>
    </row>
    <row r="115" spans="1:52" ht="15" customHeight="1" x14ac:dyDescent="0.15">
      <c r="C115" s="143"/>
      <c r="AZ115" s="184"/>
    </row>
    <row r="116" spans="1:52" ht="15" customHeight="1" x14ac:dyDescent="0.15">
      <c r="C116" s="143"/>
      <c r="AZ116" s="184"/>
    </row>
    <row r="117" spans="1:52" ht="15" customHeight="1" x14ac:dyDescent="0.15">
      <c r="C117" s="143" t="s">
        <v>101</v>
      </c>
    </row>
    <row r="118" spans="1:52" ht="15" customHeight="1" x14ac:dyDescent="0.15"/>
    <row r="119" spans="1:52" ht="15" customHeight="1" x14ac:dyDescent="0.15"/>
    <row r="120" spans="1:52" ht="15" customHeight="1" x14ac:dyDescent="0.15"/>
    <row r="121" spans="1:52" ht="15" customHeight="1" x14ac:dyDescent="0.15"/>
    <row r="122" spans="1:52" ht="15" customHeight="1" x14ac:dyDescent="0.15">
      <c r="C122" s="143"/>
    </row>
    <row r="123" spans="1:52" ht="15" customHeight="1" x14ac:dyDescent="0.15">
      <c r="C123" s="143"/>
    </row>
    <row r="124" spans="1:52" ht="15" customHeight="1" x14ac:dyDescent="0.15">
      <c r="C124" s="143"/>
    </row>
    <row r="125" spans="1:52" ht="15" customHeight="1" x14ac:dyDescent="0.15">
      <c r="C125" s="143"/>
    </row>
    <row r="126" spans="1:52" ht="15" customHeight="1" x14ac:dyDescent="0.15">
      <c r="C126" s="143"/>
    </row>
    <row r="127" spans="1:52" ht="15" customHeight="1" x14ac:dyDescent="0.15">
      <c r="C127" s="143"/>
    </row>
    <row r="128" spans="1:52" ht="15" customHeight="1" x14ac:dyDescent="0.15">
      <c r="C128" s="143" t="s">
        <v>74</v>
      </c>
    </row>
    <row r="129" spans="3:30" ht="15" customHeight="1" x14ac:dyDescent="0.15">
      <c r="C129" s="143"/>
    </row>
    <row r="130" spans="3:30" ht="15" customHeight="1" x14ac:dyDescent="0.15">
      <c r="C130" s="143"/>
    </row>
    <row r="131" spans="3:30" ht="15" customHeight="1" x14ac:dyDescent="0.15">
      <c r="C131" s="143"/>
    </row>
    <row r="132" spans="3:30" ht="15" customHeight="1" x14ac:dyDescent="0.15"/>
    <row r="133" spans="3:30" ht="15" customHeight="1" x14ac:dyDescent="0.15"/>
    <row r="134" spans="3:30" ht="15" customHeight="1" x14ac:dyDescent="0.15"/>
    <row r="135" spans="3:30" ht="15" customHeight="1" x14ac:dyDescent="0.15">
      <c r="C135" s="143" t="s">
        <v>81</v>
      </c>
      <c r="AC135" s="143"/>
      <c r="AD135" s="143"/>
    </row>
    <row r="136" spans="3:30" ht="15" customHeight="1" x14ac:dyDescent="0.15">
      <c r="C136" s="143"/>
    </row>
    <row r="137" spans="3:30" ht="15" customHeight="1" x14ac:dyDescent="0.15">
      <c r="C137" s="143"/>
    </row>
    <row r="138" spans="3:30" ht="15" customHeight="1" x14ac:dyDescent="0.15">
      <c r="C138" s="143"/>
    </row>
    <row r="139" spans="3:30" ht="15" customHeight="1" x14ac:dyDescent="0.15"/>
    <row r="140" spans="3:30" ht="15" customHeight="1" x14ac:dyDescent="0.15">
      <c r="C140" s="143"/>
    </row>
    <row r="141" spans="3:30" ht="15" customHeight="1" x14ac:dyDescent="0.15">
      <c r="C141" s="143" t="s">
        <v>120</v>
      </c>
    </row>
    <row r="142" spans="3:30" ht="15" customHeight="1" x14ac:dyDescent="0.15">
      <c r="C142" s="143"/>
    </row>
    <row r="143" spans="3:30" ht="15" customHeight="1" x14ac:dyDescent="0.15">
      <c r="C143" s="143"/>
    </row>
    <row r="144" spans="3:30" ht="15" customHeight="1" x14ac:dyDescent="0.15">
      <c r="C144" s="143"/>
    </row>
    <row r="145" spans="2:52" ht="15" customHeight="1" x14ac:dyDescent="0.15"/>
    <row r="146" spans="2:52" ht="15" customHeight="1" x14ac:dyDescent="0.15"/>
    <row r="147" spans="2:52" ht="15" customHeight="1" x14ac:dyDescent="0.15"/>
    <row r="148" spans="2:52" ht="15" customHeight="1" x14ac:dyDescent="0.15"/>
    <row r="149" spans="2:52" ht="15" customHeight="1" x14ac:dyDescent="0.15"/>
    <row r="150" spans="2:52" ht="15" customHeight="1" x14ac:dyDescent="0.15"/>
    <row r="151" spans="2:52" ht="15" customHeight="1" x14ac:dyDescent="0.15"/>
    <row r="152" spans="2:52" ht="15" customHeight="1" x14ac:dyDescent="0.15"/>
    <row r="153" spans="2:52" ht="15" customHeight="1" x14ac:dyDescent="0.15"/>
    <row r="154" spans="2:52" ht="15" customHeight="1" x14ac:dyDescent="0.15">
      <c r="AZ154" s="184" t="str">
        <f>AZ75</f>
        <v>令和２年度当初予算のあらまし</v>
      </c>
    </row>
    <row r="155" spans="2:52" ht="15" customHeight="1" x14ac:dyDescent="0.15">
      <c r="B155" s="140" t="s">
        <v>82</v>
      </c>
    </row>
    <row r="156" spans="2:52" ht="8.25" customHeight="1" x14ac:dyDescent="0.15"/>
    <row r="157" spans="2:52" ht="15" customHeight="1" x14ac:dyDescent="0.15">
      <c r="B157" s="421"/>
      <c r="C157" s="143" t="s">
        <v>62</v>
      </c>
    </row>
    <row r="158" spans="2:52" ht="15" customHeight="1" x14ac:dyDescent="0.15">
      <c r="B158" s="421"/>
    </row>
    <row r="159" spans="2:52" ht="15" customHeight="1" x14ac:dyDescent="0.15">
      <c r="B159" s="421"/>
    </row>
    <row r="160" spans="2:52" ht="15" customHeight="1" x14ac:dyDescent="0.15">
      <c r="B160" s="421"/>
    </row>
    <row r="161" spans="2:2" ht="15" customHeight="1" x14ac:dyDescent="0.15">
      <c r="B161" s="421"/>
    </row>
    <row r="162" spans="2:2" ht="15" customHeight="1" x14ac:dyDescent="0.15">
      <c r="B162" s="421"/>
    </row>
    <row r="163" spans="2:2" ht="15" customHeight="1" x14ac:dyDescent="0.15">
      <c r="B163" s="421"/>
    </row>
    <row r="164" spans="2:2" ht="15" customHeight="1" x14ac:dyDescent="0.15">
      <c r="B164" s="421"/>
    </row>
    <row r="165" spans="2:2" ht="15" customHeight="1" x14ac:dyDescent="0.15">
      <c r="B165" s="421"/>
    </row>
    <row r="166" spans="2:2" ht="15" customHeight="1" x14ac:dyDescent="0.15">
      <c r="B166" s="421"/>
    </row>
    <row r="167" spans="2:2" ht="15" customHeight="1" x14ac:dyDescent="0.15">
      <c r="B167" s="421"/>
    </row>
    <row r="168" spans="2:2" ht="15" customHeight="1" x14ac:dyDescent="0.15">
      <c r="B168" s="421"/>
    </row>
    <row r="169" spans="2:2" ht="15" customHeight="1" x14ac:dyDescent="0.15">
      <c r="B169" s="421"/>
    </row>
    <row r="170" spans="2:2" ht="15" customHeight="1" x14ac:dyDescent="0.15">
      <c r="B170" s="421"/>
    </row>
    <row r="171" spans="2:2" ht="15" customHeight="1" x14ac:dyDescent="0.15">
      <c r="B171" s="421"/>
    </row>
    <row r="172" spans="2:2" ht="15" customHeight="1" x14ac:dyDescent="0.15">
      <c r="B172" s="421"/>
    </row>
    <row r="173" spans="2:2" ht="15" customHeight="1" x14ac:dyDescent="0.15">
      <c r="B173" s="421"/>
    </row>
    <row r="174" spans="2:2" ht="15" customHeight="1" x14ac:dyDescent="0.15">
      <c r="B174" s="421"/>
    </row>
    <row r="175" spans="2:2" ht="15" customHeight="1" x14ac:dyDescent="0.15">
      <c r="B175" s="421"/>
    </row>
    <row r="176" spans="2:2" ht="15" customHeight="1" x14ac:dyDescent="0.15">
      <c r="B176" s="421"/>
    </row>
    <row r="177" spans="3:3" ht="11.25" customHeight="1" x14ac:dyDescent="0.15"/>
    <row r="178" spans="3:3" ht="15" customHeight="1" x14ac:dyDescent="0.15">
      <c r="C178" s="143" t="s">
        <v>63</v>
      </c>
    </row>
    <row r="179" spans="3:3" ht="15" customHeight="1" x14ac:dyDescent="0.15"/>
    <row r="180" spans="3:3" ht="15" customHeight="1" x14ac:dyDescent="0.15"/>
    <row r="181" spans="3:3" ht="15" customHeight="1" x14ac:dyDescent="0.15"/>
    <row r="182" spans="3:3" ht="15" customHeight="1" x14ac:dyDescent="0.15"/>
    <row r="183" spans="3:3" ht="15" customHeight="1" x14ac:dyDescent="0.15"/>
    <row r="184" spans="3:3" ht="15" customHeight="1" x14ac:dyDescent="0.15"/>
    <row r="185" spans="3:3" ht="15" customHeight="1" x14ac:dyDescent="0.15"/>
    <row r="186" spans="3:3" ht="15" customHeight="1" x14ac:dyDescent="0.15"/>
    <row r="187" spans="3:3" ht="15" customHeight="1" x14ac:dyDescent="0.15"/>
    <row r="188" spans="3:3" ht="15" customHeight="1" x14ac:dyDescent="0.15"/>
    <row r="189" spans="3:3" ht="15" customHeight="1" x14ac:dyDescent="0.15"/>
    <row r="190" spans="3:3" ht="15" customHeight="1" x14ac:dyDescent="0.15"/>
    <row r="191" spans="3:3" ht="15" customHeight="1" x14ac:dyDescent="0.15"/>
    <row r="192" spans="3:3" ht="15" customHeight="1" x14ac:dyDescent="0.15"/>
    <row r="193" spans="2:52" ht="15" customHeight="1" x14ac:dyDescent="0.15"/>
    <row r="194" spans="2:52" ht="15" customHeight="1" x14ac:dyDescent="0.15"/>
    <row r="195" spans="2:52" ht="15" customHeight="1" x14ac:dyDescent="0.15">
      <c r="AZ195" s="184" t="str">
        <f>AZ154</f>
        <v>令和２年度当初予算のあらまし</v>
      </c>
    </row>
    <row r="196" spans="2:52" ht="15" customHeight="1" x14ac:dyDescent="0.15">
      <c r="AZ196" s="184"/>
    </row>
    <row r="197" spans="2:52" ht="15" customHeight="1" x14ac:dyDescent="0.15">
      <c r="AZ197" s="184"/>
    </row>
    <row r="198" spans="2:52" ht="15" customHeight="1" x14ac:dyDescent="0.15">
      <c r="B198" s="143"/>
      <c r="C198" s="143" t="s">
        <v>84</v>
      </c>
    </row>
    <row r="199" spans="2:52" ht="15" customHeight="1" x14ac:dyDescent="0.15"/>
    <row r="200" spans="2:52" ht="15" customHeight="1" x14ac:dyDescent="0.15"/>
    <row r="201" spans="2:52" ht="15" customHeight="1" x14ac:dyDescent="0.15"/>
    <row r="202" spans="2:52" ht="15" customHeight="1" x14ac:dyDescent="0.15"/>
    <row r="203" spans="2:52" ht="15" customHeight="1" x14ac:dyDescent="0.15"/>
    <row r="204" spans="2:52" ht="15" customHeight="1" x14ac:dyDescent="0.15"/>
    <row r="205" spans="2:52" ht="15" customHeight="1" x14ac:dyDescent="0.15"/>
    <row r="206" spans="2:52" ht="15" customHeight="1" x14ac:dyDescent="0.15"/>
    <row r="207" spans="2:52" ht="15" customHeight="1" x14ac:dyDescent="0.15"/>
    <row r="208" spans="2:52" ht="15" customHeight="1" x14ac:dyDescent="0.15"/>
    <row r="209" spans="3:3" ht="15" customHeight="1" x14ac:dyDescent="0.15"/>
    <row r="210" spans="3:3" ht="15" customHeight="1" x14ac:dyDescent="0.15">
      <c r="C210" s="143" t="s">
        <v>85</v>
      </c>
    </row>
    <row r="211" spans="3:3" ht="15" customHeight="1" x14ac:dyDescent="0.15"/>
    <row r="212" spans="3:3" ht="15" customHeight="1" x14ac:dyDescent="0.15"/>
    <row r="213" spans="3:3" ht="15" customHeight="1" x14ac:dyDescent="0.15"/>
    <row r="214" spans="3:3" ht="15" customHeight="1" x14ac:dyDescent="0.15"/>
    <row r="215" spans="3:3" ht="15" customHeight="1" x14ac:dyDescent="0.15"/>
    <row r="216" spans="3:3" ht="15" customHeight="1" x14ac:dyDescent="0.15"/>
    <row r="217" spans="3:3" ht="15" customHeight="1" x14ac:dyDescent="0.15"/>
    <row r="218" spans="3:3" ht="15" customHeight="1" x14ac:dyDescent="0.15"/>
    <row r="219" spans="3:3" ht="15" customHeight="1" x14ac:dyDescent="0.15">
      <c r="C219" s="143" t="s">
        <v>88</v>
      </c>
    </row>
    <row r="220" spans="3:3" ht="15" customHeight="1" x14ac:dyDescent="0.15"/>
    <row r="221" spans="3:3" ht="15" customHeight="1" x14ac:dyDescent="0.15"/>
    <row r="222" spans="3:3" ht="15" customHeight="1" x14ac:dyDescent="0.15"/>
    <row r="223" spans="3:3" ht="15" customHeight="1" x14ac:dyDescent="0.15"/>
    <row r="224" spans="3:3" ht="15" customHeight="1" x14ac:dyDescent="0.15"/>
    <row r="225" spans="3:52" ht="15" customHeight="1" x14ac:dyDescent="0.15"/>
    <row r="226" spans="3:52" ht="15" customHeight="1" x14ac:dyDescent="0.15"/>
    <row r="227" spans="3:52" ht="15" customHeight="1" x14ac:dyDescent="0.15"/>
    <row r="228" spans="3:52" ht="15" customHeight="1" x14ac:dyDescent="0.15"/>
    <row r="229" spans="3:52" ht="15" customHeight="1" x14ac:dyDescent="0.15"/>
    <row r="230" spans="3:52" ht="15" customHeight="1" x14ac:dyDescent="0.15"/>
    <row r="231" spans="3:52" ht="15" customHeight="1" x14ac:dyDescent="0.15"/>
    <row r="232" spans="3:52" ht="15" customHeight="1" x14ac:dyDescent="0.15"/>
    <row r="233" spans="3:52" ht="15" customHeight="1" x14ac:dyDescent="0.15">
      <c r="AZ233" s="184" t="str">
        <f>AZ195</f>
        <v>令和２年度当初予算のあらまし</v>
      </c>
    </row>
    <row r="234" spans="3:52" ht="15" customHeight="1" x14ac:dyDescent="0.15">
      <c r="AZ234" s="184"/>
    </row>
    <row r="235" spans="3:52" ht="15" customHeight="1" x14ac:dyDescent="0.15">
      <c r="AZ235" s="184"/>
    </row>
    <row r="236" spans="3:52" ht="15" customHeight="1" x14ac:dyDescent="0.15">
      <c r="C236" s="143" t="s">
        <v>93</v>
      </c>
      <c r="D236" s="143"/>
    </row>
    <row r="237" spans="3:52" ht="15" customHeight="1" x14ac:dyDescent="0.15"/>
    <row r="238" spans="3:52" ht="15" customHeight="1" x14ac:dyDescent="0.15"/>
    <row r="239" spans="3:52" ht="15" customHeight="1" x14ac:dyDescent="0.15"/>
    <row r="240" spans="3:52" ht="15" customHeight="1" x14ac:dyDescent="0.15"/>
    <row r="241" spans="5:27" ht="15" customHeight="1" x14ac:dyDescent="0.15"/>
    <row r="242" spans="5:27" ht="15" customHeight="1" x14ac:dyDescent="0.15"/>
    <row r="243" spans="5:27" ht="15" customHeight="1" x14ac:dyDescent="0.15"/>
    <row r="244" spans="5:27" ht="15" customHeight="1" x14ac:dyDescent="0.15"/>
    <row r="245" spans="5:27" ht="15" customHeight="1" x14ac:dyDescent="0.15"/>
    <row r="246" spans="5:27" ht="15" customHeight="1" x14ac:dyDescent="0.15">
      <c r="E246" s="142" t="s">
        <v>110</v>
      </c>
      <c r="AA246" s="142" t="s">
        <v>219</v>
      </c>
    </row>
    <row r="247" spans="5:27" ht="15" customHeight="1" x14ac:dyDescent="0.15"/>
    <row r="248" spans="5:27" ht="15" customHeight="1" x14ac:dyDescent="0.15"/>
    <row r="249" spans="5:27" ht="15" customHeight="1" x14ac:dyDescent="0.15"/>
    <row r="250" spans="5:27" ht="15" customHeight="1" x14ac:dyDescent="0.15"/>
    <row r="251" spans="5:27" ht="15" customHeight="1" x14ac:dyDescent="0.15"/>
    <row r="252" spans="5:27" ht="15" customHeight="1" x14ac:dyDescent="0.15"/>
    <row r="253" spans="5:27" ht="15" customHeight="1" x14ac:dyDescent="0.15"/>
    <row r="254" spans="5:27" ht="15" customHeight="1" x14ac:dyDescent="0.15"/>
    <row r="255" spans="5:27" ht="15" customHeight="1" x14ac:dyDescent="0.15"/>
    <row r="256" spans="5:27" ht="15" customHeight="1" x14ac:dyDescent="0.15"/>
    <row r="257" spans="3:3" ht="15" customHeight="1" x14ac:dyDescent="0.15"/>
    <row r="258" spans="3:3" ht="15" customHeight="1" x14ac:dyDescent="0.15"/>
    <row r="259" spans="3:3" ht="15" customHeight="1" x14ac:dyDescent="0.15">
      <c r="C259" s="143" t="s">
        <v>94</v>
      </c>
    </row>
    <row r="260" spans="3:3" ht="15" customHeight="1" x14ac:dyDescent="0.15"/>
    <row r="261" spans="3:3" ht="15" customHeight="1" x14ac:dyDescent="0.15"/>
    <row r="262" spans="3:3" ht="15" customHeight="1" x14ac:dyDescent="0.15"/>
    <row r="263" spans="3:3" ht="15" customHeight="1" x14ac:dyDescent="0.15"/>
    <row r="264" spans="3:3" ht="15" customHeight="1" x14ac:dyDescent="0.15"/>
    <row r="265" spans="3:3" ht="15" customHeight="1" x14ac:dyDescent="0.15"/>
    <row r="266" spans="3:3" ht="15" customHeight="1" x14ac:dyDescent="0.15"/>
    <row r="267" spans="3:3" ht="15" customHeight="1" x14ac:dyDescent="0.15"/>
    <row r="268" spans="3:3" ht="15" customHeight="1" x14ac:dyDescent="0.15"/>
    <row r="269" spans="3:3" ht="15" customHeight="1" x14ac:dyDescent="0.15"/>
    <row r="270" spans="3:3" ht="15" customHeight="1" x14ac:dyDescent="0.15"/>
    <row r="271" spans="3:3" ht="15" customHeight="1" x14ac:dyDescent="0.15"/>
    <row r="272" spans="3:3" ht="15" customHeight="1" x14ac:dyDescent="0.15"/>
    <row r="273" ht="15" customHeight="1" x14ac:dyDescent="0.15"/>
    <row r="274" ht="15" customHeight="1" x14ac:dyDescent="0.15"/>
    <row r="275" ht="15" customHeight="1" x14ac:dyDescent="0.15"/>
    <row r="276" ht="15" customHeight="1" x14ac:dyDescent="0.15"/>
  </sheetData>
  <phoneticPr fontId="2"/>
  <printOptions horizontalCentered="1"/>
  <pageMargins left="0.39370078740157483" right="0.39370078740157483" top="0.59055118110236227" bottom="0.39370078740157483" header="0.19685039370078741" footer="0.19685039370078741"/>
  <pageSetup paperSize="9" scale="94" orientation="landscape" r:id="rId1"/>
  <rowBreaks count="6" manualBreakCount="6">
    <brk id="35" max="51" man="1"/>
    <brk id="74" max="51" man="1"/>
    <brk id="113" max="51" man="1"/>
    <brk id="153" max="51" man="1"/>
    <brk id="194" max="51" man="1"/>
    <brk id="232"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2:AK15"/>
  <sheetViews>
    <sheetView showGridLines="0" zoomScaleNormal="100" workbookViewId="0">
      <selection activeCell="A2" sqref="A2:S7"/>
    </sheetView>
  </sheetViews>
  <sheetFormatPr defaultRowHeight="14.25" x14ac:dyDescent="0.15"/>
  <cols>
    <col min="1" max="3" width="1.25" customWidth="1"/>
    <col min="4" max="4" width="1.375" customWidth="1"/>
    <col min="5" max="5" width="11.125" customWidth="1"/>
    <col min="6" max="7" width="1.25" customWidth="1"/>
    <col min="8" max="8" width="12.125" customWidth="1"/>
    <col min="9" max="10" width="1.25" customWidth="1"/>
    <col min="11" max="11" width="12.125" customWidth="1"/>
    <col min="12" max="13" width="1.25" customWidth="1"/>
    <col min="14" max="14" width="12.875" customWidth="1"/>
    <col min="15" max="16" width="1.25" customWidth="1"/>
    <col min="17" max="17" width="8.125" customWidth="1"/>
    <col min="18" max="19" width="1.25" customWidth="1"/>
    <col min="21" max="21" width="2.125" customWidth="1"/>
    <col min="22" max="22" width="4.875" customWidth="1"/>
    <col min="23" max="23" width="3.875" customWidth="1"/>
    <col min="24" max="24" width="4.75" customWidth="1"/>
    <col min="25" max="25" width="4" customWidth="1"/>
    <col min="26" max="26" width="2.75" customWidth="1"/>
    <col min="27" max="27" width="15" bestFit="1" customWidth="1"/>
    <col min="28" max="28" width="2.125" customWidth="1"/>
    <col min="29" max="29" width="2.375" customWidth="1"/>
    <col min="30" max="30" width="15" bestFit="1" customWidth="1"/>
    <col min="31" max="31" width="2.875" customWidth="1"/>
    <col min="32" max="32" width="2.75" customWidth="1"/>
    <col min="33" max="33" width="17.25" bestFit="1" customWidth="1"/>
    <col min="34" max="34" width="2.25" customWidth="1"/>
    <col min="35" max="35" width="2.5" customWidth="1"/>
    <col min="36" max="36" width="9.5" bestFit="1" customWidth="1"/>
    <col min="37" max="37" width="2.125" customWidth="1"/>
  </cols>
  <sheetData>
    <row r="2" spans="2:37" ht="15" thickBot="1" x14ac:dyDescent="0.2">
      <c r="N2" s="141"/>
      <c r="O2" s="141"/>
      <c r="R2" s="3" t="s">
        <v>10</v>
      </c>
      <c r="AG2" s="141"/>
      <c r="AH2" s="141"/>
      <c r="AK2" s="3" t="s">
        <v>46</v>
      </c>
    </row>
    <row r="3" spans="2:37" ht="33.75" customHeight="1" thickBot="1" x14ac:dyDescent="0.2">
      <c r="B3" s="6"/>
      <c r="C3" s="424" t="s">
        <v>0</v>
      </c>
      <c r="D3" s="424"/>
      <c r="E3" s="425"/>
      <c r="F3" s="7"/>
      <c r="G3" s="8"/>
      <c r="H3" s="169" t="s">
        <v>162</v>
      </c>
      <c r="I3" s="9"/>
      <c r="J3" s="10"/>
      <c r="K3" s="169" t="s">
        <v>166</v>
      </c>
      <c r="L3" s="9"/>
      <c r="M3" s="20"/>
      <c r="N3" s="20" t="s">
        <v>66</v>
      </c>
      <c r="O3" s="20"/>
      <c r="P3" s="10"/>
      <c r="Q3" s="294" t="s">
        <v>67</v>
      </c>
      <c r="R3" s="11"/>
      <c r="U3" s="6"/>
      <c r="V3" s="424" t="s">
        <v>0</v>
      </c>
      <c r="W3" s="424"/>
      <c r="X3" s="425"/>
      <c r="Y3" s="7"/>
      <c r="Z3" s="8"/>
      <c r="AA3" s="169" t="s">
        <v>162</v>
      </c>
      <c r="AB3" s="9"/>
      <c r="AC3" s="10"/>
      <c r="AD3" s="169" t="s">
        <v>166</v>
      </c>
      <c r="AE3" s="9"/>
      <c r="AF3" s="297"/>
      <c r="AG3" s="297" t="s">
        <v>66</v>
      </c>
      <c r="AH3" s="297"/>
      <c r="AI3" s="10"/>
      <c r="AJ3" s="294" t="s">
        <v>67</v>
      </c>
      <c r="AK3" s="11"/>
    </row>
    <row r="4" spans="2:37" ht="18.75" customHeight="1" x14ac:dyDescent="0.15">
      <c r="B4" s="5"/>
      <c r="C4" s="426" t="s">
        <v>3</v>
      </c>
      <c r="D4" s="426"/>
      <c r="E4" s="426"/>
      <c r="F4" s="148"/>
      <c r="G4" s="149"/>
      <c r="H4" s="147">
        <f>ROUND(AA4/1000,0)</f>
        <v>2598349</v>
      </c>
      <c r="I4" s="150"/>
      <c r="J4" s="151"/>
      <c r="K4" s="147">
        <f t="shared" ref="K4" si="0">ROUND(AD4/1000,0)</f>
        <v>2636766</v>
      </c>
      <c r="L4" s="150"/>
      <c r="M4" s="147"/>
      <c r="N4" s="170">
        <f>K4-H4</f>
        <v>38417</v>
      </c>
      <c r="O4" s="147"/>
      <c r="P4" s="16"/>
      <c r="Q4" s="17">
        <f>K4/H4*100</f>
        <v>101.4785157805976</v>
      </c>
      <c r="R4" s="18"/>
      <c r="U4" s="5"/>
      <c r="V4" s="426" t="s">
        <v>3</v>
      </c>
      <c r="W4" s="426"/>
      <c r="X4" s="426"/>
      <c r="Y4" s="148"/>
      <c r="Z4" s="149"/>
      <c r="AA4" s="147">
        <f>'計数整理表（千単）'!H19</f>
        <v>2598348940</v>
      </c>
      <c r="AB4" s="150"/>
      <c r="AC4" s="151"/>
      <c r="AD4" s="147">
        <f>'計数整理表（千単）'!T19</f>
        <v>2636765819</v>
      </c>
      <c r="AE4" s="150"/>
      <c r="AF4" s="147"/>
      <c r="AG4" s="170">
        <f>AD4-AA4</f>
        <v>38416879</v>
      </c>
      <c r="AH4" s="147"/>
      <c r="AI4" s="16"/>
      <c r="AJ4" s="299">
        <f>AD4/AA4*100</f>
        <v>101.47851115793554</v>
      </c>
      <c r="AK4" s="18"/>
    </row>
    <row r="5" spans="2:37" ht="18.75" customHeight="1" thickBot="1" x14ac:dyDescent="0.2">
      <c r="B5" s="4"/>
      <c r="C5" s="427" t="s">
        <v>47</v>
      </c>
      <c r="D5" s="427"/>
      <c r="E5" s="427"/>
      <c r="F5" s="12"/>
      <c r="G5" s="13"/>
      <c r="H5" s="14">
        <f>ROUND(AA5/1000,0)</f>
        <v>2848293</v>
      </c>
      <c r="I5" s="15"/>
      <c r="J5" s="16"/>
      <c r="K5" s="14">
        <f>ROUND(AD5/1000,0)</f>
        <v>3009356</v>
      </c>
      <c r="L5" s="15"/>
      <c r="M5" s="14"/>
      <c r="N5" s="171">
        <f>K5-H5</f>
        <v>161063</v>
      </c>
      <c r="O5" s="14"/>
      <c r="P5" s="16"/>
      <c r="Q5" s="17">
        <f>K5/H5*100</f>
        <v>105.65472021312414</v>
      </c>
      <c r="R5" s="18"/>
      <c r="U5" s="4"/>
      <c r="V5" s="429" t="s">
        <v>47</v>
      </c>
      <c r="W5" s="429"/>
      <c r="X5" s="429"/>
      <c r="Y5" s="12"/>
      <c r="Z5" s="13"/>
      <c r="AA5" s="14">
        <v>2848292979</v>
      </c>
      <c r="AB5" s="15"/>
      <c r="AC5" s="16"/>
      <c r="AD5" s="14">
        <v>3009355567</v>
      </c>
      <c r="AE5" s="15"/>
      <c r="AF5" s="14"/>
      <c r="AG5" s="171">
        <f t="shared" ref="AG5:AG6" si="1">AD5-AA5</f>
        <v>161062588</v>
      </c>
      <c r="AH5" s="14"/>
      <c r="AI5" s="16"/>
      <c r="AJ5" s="299">
        <f>AD5/AA5*100</f>
        <v>105.65470579001135</v>
      </c>
      <c r="AK5" s="18"/>
    </row>
    <row r="6" spans="2:37" ht="18.75" customHeight="1" thickBot="1" x14ac:dyDescent="0.2">
      <c r="B6" s="6"/>
      <c r="C6" s="428" t="s">
        <v>48</v>
      </c>
      <c r="D6" s="428"/>
      <c r="E6" s="428"/>
      <c r="F6" s="162"/>
      <c r="G6" s="163"/>
      <c r="H6" s="164">
        <f>SUM(H4,H5)</f>
        <v>5446642</v>
      </c>
      <c r="I6" s="165"/>
      <c r="J6" s="166"/>
      <c r="K6" s="164">
        <f>SUM(K4:K5)-1</f>
        <v>5646121</v>
      </c>
      <c r="L6" s="165"/>
      <c r="M6" s="164"/>
      <c r="N6" s="172">
        <f>K6-H6</f>
        <v>199479</v>
      </c>
      <c r="O6" s="164"/>
      <c r="P6" s="166"/>
      <c r="Q6" s="168">
        <f>K6/H6*100</f>
        <v>103.66242172700171</v>
      </c>
      <c r="R6" s="167"/>
      <c r="U6" s="6"/>
      <c r="V6" s="428" t="s">
        <v>48</v>
      </c>
      <c r="W6" s="428"/>
      <c r="X6" s="428"/>
      <c r="Y6" s="162"/>
      <c r="Z6" s="163"/>
      <c r="AA6" s="164">
        <f>SUM(AA4,AA5)</f>
        <v>5446641919</v>
      </c>
      <c r="AB6" s="165"/>
      <c r="AC6" s="166"/>
      <c r="AD6" s="164">
        <f>SUM(AD4:AD5)</f>
        <v>5646121386</v>
      </c>
      <c r="AE6" s="165"/>
      <c r="AF6" s="164"/>
      <c r="AG6" s="172">
        <f t="shared" si="1"/>
        <v>199479467</v>
      </c>
      <c r="AH6" s="164"/>
      <c r="AI6" s="166"/>
      <c r="AJ6" s="300">
        <f>AD6/AA6*100</f>
        <v>103.66243035555796</v>
      </c>
      <c r="AK6" s="167"/>
    </row>
    <row r="7" spans="2:37" ht="7.5" customHeight="1" x14ac:dyDescent="0.15"/>
    <row r="8" spans="2:37" x14ac:dyDescent="0.15">
      <c r="B8" s="19"/>
    </row>
    <row r="9" spans="2:37" ht="18.75" customHeight="1" x14ac:dyDescent="0.15"/>
    <row r="10" spans="2:37" ht="18.75" customHeight="1" x14ac:dyDescent="0.15"/>
    <row r="11" spans="2:37" ht="18.75" customHeight="1" x14ac:dyDescent="0.15">
      <c r="AD11" s="298"/>
    </row>
    <row r="12" spans="2:37" ht="18.75" customHeight="1" x14ac:dyDescent="0.15"/>
    <row r="13" spans="2:37" ht="18.75" customHeight="1" x14ac:dyDescent="0.15"/>
    <row r="14" spans="2:37" ht="18.75" customHeight="1" x14ac:dyDescent="0.15"/>
    <row r="15" spans="2:37" ht="18.75" customHeight="1" x14ac:dyDescent="0.15"/>
  </sheetData>
  <mergeCells count="8">
    <mergeCell ref="C3:E3"/>
    <mergeCell ref="C4:E4"/>
    <mergeCell ref="C5:E5"/>
    <mergeCell ref="C6:E6"/>
    <mergeCell ref="V3:X3"/>
    <mergeCell ref="V4:X4"/>
    <mergeCell ref="V5:X5"/>
    <mergeCell ref="V6:X6"/>
  </mergeCells>
  <phoneticPr fontId="2"/>
  <pageMargins left="0.7" right="0.7" top="0.75" bottom="0.75" header="0.3" footer="0.3"/>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0"/>
  <sheetViews>
    <sheetView showGridLines="0" workbookViewId="0">
      <selection activeCell="A2" sqref="A2:S7"/>
    </sheetView>
  </sheetViews>
  <sheetFormatPr defaultRowHeight="14.25" x14ac:dyDescent="0.15"/>
  <cols>
    <col min="1" max="4" width="1.25" customWidth="1"/>
    <col min="5" max="5" width="17.5" customWidth="1"/>
    <col min="6" max="7" width="1.25" customWidth="1"/>
    <col min="8" max="8" width="11.25" customWidth="1"/>
    <col min="9" max="10" width="1.25" customWidth="1"/>
    <col min="11" max="11" width="8.125" customWidth="1"/>
    <col min="12" max="13" width="1.25" customWidth="1"/>
    <col min="14" max="14" width="11.25" customWidth="1"/>
    <col min="15" max="16" width="1.25" customWidth="1"/>
    <col min="17" max="17" width="8.125" customWidth="1"/>
    <col min="18" max="19" width="1.25" customWidth="1"/>
    <col min="20" max="20" width="11.25" customWidth="1"/>
    <col min="21" max="22" width="1.25" customWidth="1"/>
    <col min="23" max="23" width="8.125" customWidth="1"/>
    <col min="24" max="25" width="1.25" customWidth="1"/>
    <col min="26" max="26" width="8.75" customWidth="1"/>
    <col min="27" max="28" width="1.25" customWidth="1"/>
    <col min="29" max="29" width="8.75" customWidth="1"/>
    <col min="30" max="31" width="1.25" customWidth="1"/>
  </cols>
  <sheetData>
    <row r="1" spans="2:30" ht="14.25" customHeight="1" thickBot="1" x14ac:dyDescent="0.2">
      <c r="R1" s="3"/>
      <c r="AD1" s="3" t="s">
        <v>10</v>
      </c>
    </row>
    <row r="2" spans="2:30" ht="18.75" customHeight="1" x14ac:dyDescent="0.15">
      <c r="B2" s="25"/>
      <c r="C2" s="434" t="s">
        <v>0</v>
      </c>
      <c r="D2" s="434"/>
      <c r="E2" s="434"/>
      <c r="F2" s="26"/>
      <c r="G2" s="27"/>
      <c r="H2" s="433" t="s">
        <v>162</v>
      </c>
      <c r="I2" s="433"/>
      <c r="J2" s="433"/>
      <c r="K2" s="433"/>
      <c r="L2" s="370"/>
      <c r="M2" s="371"/>
      <c r="N2" s="433" t="s">
        <v>177</v>
      </c>
      <c r="O2" s="433"/>
      <c r="P2" s="433"/>
      <c r="Q2" s="433"/>
      <c r="R2" s="370"/>
      <c r="S2" s="371"/>
      <c r="T2" s="433" t="s">
        <v>166</v>
      </c>
      <c r="U2" s="433"/>
      <c r="V2" s="433"/>
      <c r="W2" s="433"/>
      <c r="X2" s="28"/>
      <c r="Y2" s="30"/>
      <c r="Z2" s="437" t="s">
        <v>127</v>
      </c>
      <c r="AA2" s="31"/>
      <c r="AB2" s="32"/>
      <c r="AC2" s="437" t="s">
        <v>128</v>
      </c>
      <c r="AD2" s="26"/>
    </row>
    <row r="3" spans="2:30" ht="18.75" customHeight="1" x14ac:dyDescent="0.15">
      <c r="B3" s="36"/>
      <c r="C3" s="435"/>
      <c r="D3" s="435"/>
      <c r="E3" s="435"/>
      <c r="F3" s="37"/>
      <c r="G3" s="38"/>
      <c r="H3" s="320" t="s">
        <v>124</v>
      </c>
      <c r="I3" s="40"/>
      <c r="J3" s="41"/>
      <c r="K3" s="320" t="s">
        <v>9</v>
      </c>
      <c r="L3" s="40"/>
      <c r="M3" s="42"/>
      <c r="N3" s="320" t="s">
        <v>125</v>
      </c>
      <c r="O3" s="40"/>
      <c r="P3" s="41"/>
      <c r="Q3" s="320" t="s">
        <v>9</v>
      </c>
      <c r="R3" s="40"/>
      <c r="S3" s="42"/>
      <c r="T3" s="320" t="s">
        <v>126</v>
      </c>
      <c r="U3" s="40"/>
      <c r="V3" s="41"/>
      <c r="W3" s="320" t="s">
        <v>9</v>
      </c>
      <c r="X3" s="40"/>
      <c r="Y3" s="41"/>
      <c r="Z3" s="438"/>
      <c r="AA3" s="43"/>
      <c r="AB3" s="44"/>
      <c r="AC3" s="438"/>
      <c r="AD3" s="37"/>
    </row>
    <row r="4" spans="2:30" ht="18.75" customHeight="1" x14ac:dyDescent="0.15">
      <c r="B4" s="65"/>
      <c r="C4" s="431" t="s">
        <v>21</v>
      </c>
      <c r="D4" s="431"/>
      <c r="E4" s="431"/>
      <c r="F4" s="109"/>
      <c r="G4" s="110"/>
      <c r="H4" s="183">
        <f>ROUND('計数整理表（千単）'!H5/1000,0)</f>
        <v>1284411</v>
      </c>
      <c r="I4" s="112"/>
      <c r="J4" s="113"/>
      <c r="K4" s="114">
        <f>'計数整理表（千単）'!K5</f>
        <v>49.4</v>
      </c>
      <c r="L4" s="112"/>
      <c r="M4" s="115"/>
      <c r="N4" s="183">
        <f>ROUND('計数整理表（千単）'!N5/1000,0)</f>
        <v>1299827</v>
      </c>
      <c r="O4" s="112"/>
      <c r="P4" s="113"/>
      <c r="Q4" s="114">
        <f>'計数整理表（千単）'!Q5</f>
        <v>52.3</v>
      </c>
      <c r="R4" s="112"/>
      <c r="S4" s="115"/>
      <c r="T4" s="183">
        <f>ROUND('計数整理表（千単）'!T5/1000,0)</f>
        <v>1341278</v>
      </c>
      <c r="U4" s="112"/>
      <c r="V4" s="113"/>
      <c r="W4" s="114">
        <f>'計数整理表（千単）'!W5</f>
        <v>50.9</v>
      </c>
      <c r="X4" s="112"/>
      <c r="Y4" s="113"/>
      <c r="Z4" s="114">
        <f>'計数整理表（千単）'!Z5</f>
        <v>104.42747687461413</v>
      </c>
      <c r="AA4" s="112"/>
      <c r="AB4" s="113"/>
      <c r="AC4" s="114">
        <f>'計数整理表（千単）'!AC5</f>
        <v>103.18896283890086</v>
      </c>
      <c r="AD4" s="118"/>
    </row>
    <row r="5" spans="2:30" ht="18.75" customHeight="1" x14ac:dyDescent="0.15">
      <c r="B5" s="36"/>
      <c r="C5" s="40"/>
      <c r="D5" s="319"/>
      <c r="E5" s="319" t="s">
        <v>24</v>
      </c>
      <c r="F5" s="66"/>
      <c r="G5" s="67"/>
      <c r="H5" s="181">
        <f>ROUND('計数整理表（千単）'!H6/1000,0)</f>
        <v>287649</v>
      </c>
      <c r="I5" s="69"/>
      <c r="J5" s="70"/>
      <c r="K5" s="71">
        <f>'計数整理表（千単）'!K6</f>
        <v>11</v>
      </c>
      <c r="L5" s="69"/>
      <c r="M5" s="72"/>
      <c r="N5" s="181">
        <f>ROUND('計数整理表（千単）'!N6/1000,0)</f>
        <v>294723</v>
      </c>
      <c r="O5" s="69"/>
      <c r="P5" s="70"/>
      <c r="Q5" s="71">
        <f>'計数整理表（千単）'!Q6</f>
        <v>11.9</v>
      </c>
      <c r="R5" s="69"/>
      <c r="S5" s="72"/>
      <c r="T5" s="181">
        <f>ROUND('計数整理表（千単）'!T6/1000,0)</f>
        <v>299747</v>
      </c>
      <c r="U5" s="69"/>
      <c r="V5" s="70"/>
      <c r="W5" s="71">
        <f>'計数整理表（千単）'!W6</f>
        <v>11.37</v>
      </c>
      <c r="X5" s="69"/>
      <c r="Y5" s="70"/>
      <c r="Z5" s="71">
        <f>'計数整理表（千単）'!Z6</f>
        <v>104.20582028792033</v>
      </c>
      <c r="AA5" s="69"/>
      <c r="AB5" s="70"/>
      <c r="AC5" s="71">
        <f>'計数整理表（千単）'!AC6</f>
        <v>101.70465148631087</v>
      </c>
      <c r="AD5" s="76"/>
    </row>
    <row r="6" spans="2:30" ht="18.75" customHeight="1" x14ac:dyDescent="0.15">
      <c r="B6" s="36"/>
      <c r="C6" s="40"/>
      <c r="D6" s="319"/>
      <c r="E6" s="319" t="s">
        <v>22</v>
      </c>
      <c r="F6" s="66"/>
      <c r="G6" s="67"/>
      <c r="H6" s="181">
        <f>ROUND('計数整理表（千単）'!H7/1000,0)</f>
        <v>438973</v>
      </c>
      <c r="I6" s="69"/>
      <c r="J6" s="70"/>
      <c r="K6" s="71">
        <f>'計数整理表（千単）'!K7</f>
        <v>16.899999999999999</v>
      </c>
      <c r="L6" s="69"/>
      <c r="M6" s="72"/>
      <c r="N6" s="181">
        <f>ROUND('計数整理表（千単）'!N7/1000,0)</f>
        <v>466090</v>
      </c>
      <c r="O6" s="69"/>
      <c r="P6" s="70"/>
      <c r="Q6" s="71">
        <f>'計数整理表（千単）'!Q7</f>
        <v>18.7</v>
      </c>
      <c r="R6" s="69"/>
      <c r="S6" s="72"/>
      <c r="T6" s="181">
        <f>ROUND('計数整理表（千単）'!T7/1000,0)</f>
        <v>430835</v>
      </c>
      <c r="U6" s="69"/>
      <c r="V6" s="70"/>
      <c r="W6" s="71">
        <f>'計数整理表（千単）'!W7</f>
        <v>16.34</v>
      </c>
      <c r="X6" s="69"/>
      <c r="Y6" s="70"/>
      <c r="Z6" s="71">
        <f>'計数整理表（千単）'!Z7</f>
        <v>98.146127438361802</v>
      </c>
      <c r="AA6" s="69"/>
      <c r="AB6" s="70"/>
      <c r="AC6" s="71">
        <f>'計数整理表（千単）'!AC7</f>
        <v>92.436010212619877</v>
      </c>
      <c r="AD6" s="76"/>
    </row>
    <row r="7" spans="2:30" ht="18.75" customHeight="1" x14ac:dyDescent="0.15">
      <c r="B7" s="36"/>
      <c r="C7" s="40"/>
      <c r="D7" s="318"/>
      <c r="E7" s="318" t="s">
        <v>23</v>
      </c>
      <c r="F7" s="109"/>
      <c r="G7" s="110"/>
      <c r="H7" s="183">
        <f>ROUND('計数整理表（千単）'!H8/1000,0)</f>
        <v>350125</v>
      </c>
      <c r="I7" s="112"/>
      <c r="J7" s="113"/>
      <c r="K7" s="114">
        <f>'計数整理表（千単）'!K8</f>
        <v>13.5</v>
      </c>
      <c r="L7" s="112"/>
      <c r="M7" s="115"/>
      <c r="N7" s="183">
        <f>ROUND('計数整理表（千単）'!N8/1000,0)</f>
        <v>330050</v>
      </c>
      <c r="O7" s="112"/>
      <c r="P7" s="113"/>
      <c r="Q7" s="114">
        <f>'計数整理表（千単）'!Q8</f>
        <v>13.3</v>
      </c>
      <c r="R7" s="112"/>
      <c r="S7" s="115"/>
      <c r="T7" s="183">
        <f>ROUND('計数整理表（千単）'!T8/1000,0)</f>
        <v>406657</v>
      </c>
      <c r="U7" s="112"/>
      <c r="V7" s="113"/>
      <c r="W7" s="114">
        <f>'計数整理表（千単）'!W8</f>
        <v>15.42</v>
      </c>
      <c r="X7" s="112"/>
      <c r="Y7" s="113"/>
      <c r="Z7" s="114">
        <f>'計数整理表（千単）'!Z8</f>
        <v>116.14623348803998</v>
      </c>
      <c r="AA7" s="112"/>
      <c r="AB7" s="113"/>
      <c r="AC7" s="114">
        <f>'計数整理表（千単）'!AC8</f>
        <v>123.21072564762913</v>
      </c>
      <c r="AD7" s="118"/>
    </row>
    <row r="8" spans="2:30" ht="18.75" customHeight="1" x14ac:dyDescent="0.15">
      <c r="B8" s="87"/>
      <c r="C8" s="88"/>
      <c r="D8" s="319"/>
      <c r="E8" s="319" t="s">
        <v>132</v>
      </c>
      <c r="F8" s="66"/>
      <c r="G8" s="67"/>
      <c r="H8" s="181">
        <f>ROUND('計数整理表（千単）'!H9/1000,0)</f>
        <v>207664</v>
      </c>
      <c r="I8" s="69"/>
      <c r="J8" s="70"/>
      <c r="K8" s="71">
        <f>'計数整理表（千単）'!K9</f>
        <v>8</v>
      </c>
      <c r="L8" s="69"/>
      <c r="M8" s="72"/>
      <c r="N8" s="181">
        <f>ROUND('計数整理表（千単）'!N9/1000,0)</f>
        <v>208964</v>
      </c>
      <c r="O8" s="69"/>
      <c r="P8" s="70"/>
      <c r="Q8" s="71">
        <f>'計数整理表（千単）'!Q9</f>
        <v>8.4</v>
      </c>
      <c r="R8" s="69"/>
      <c r="S8" s="72"/>
      <c r="T8" s="181">
        <f>ROUND('計数整理表（千単）'!T9/1000,0)</f>
        <v>204039</v>
      </c>
      <c r="U8" s="69"/>
      <c r="V8" s="70"/>
      <c r="W8" s="71">
        <f>'計数整理表（千単）'!W9</f>
        <v>7.74</v>
      </c>
      <c r="X8" s="69"/>
      <c r="Y8" s="70"/>
      <c r="Z8" s="71">
        <f>'計数整理表（千単）'!Z9</f>
        <v>98.254391709684867</v>
      </c>
      <c r="AA8" s="69"/>
      <c r="AB8" s="70"/>
      <c r="AC8" s="71">
        <f>'計数整理表（千単）'!AC9</f>
        <v>97.643134702628203</v>
      </c>
      <c r="AD8" s="76"/>
    </row>
    <row r="9" spans="2:30" ht="18.75" customHeight="1" x14ac:dyDescent="0.15">
      <c r="B9" s="87"/>
      <c r="C9" s="442" t="s">
        <v>26</v>
      </c>
      <c r="D9" s="442"/>
      <c r="E9" s="442"/>
      <c r="F9" s="89"/>
      <c r="G9" s="90"/>
      <c r="H9" s="182">
        <f>ROUND('計数整理表（千単）'!H10/1000,0)</f>
        <v>158573</v>
      </c>
      <c r="I9" s="92"/>
      <c r="J9" s="93"/>
      <c r="K9" s="94">
        <f>'計数整理表（千単）'!K10</f>
        <v>6.1</v>
      </c>
      <c r="L9" s="92"/>
      <c r="M9" s="95"/>
      <c r="N9" s="182">
        <f>ROUND('計数整理表（千単）'!N10/1000,0)</f>
        <v>152910</v>
      </c>
      <c r="O9" s="92"/>
      <c r="P9" s="93"/>
      <c r="Q9" s="94">
        <f>'計数整理表（千単）'!Q10</f>
        <v>6.1000000000000005</v>
      </c>
      <c r="R9" s="92"/>
      <c r="S9" s="95"/>
      <c r="T9" s="182">
        <f>ROUND('計数整理表（千単）'!T10/1000,0)</f>
        <v>157408</v>
      </c>
      <c r="U9" s="92"/>
      <c r="V9" s="93"/>
      <c r="W9" s="94">
        <f>'計数整理表（千単）'!W10</f>
        <v>6</v>
      </c>
      <c r="X9" s="92"/>
      <c r="Y9" s="93"/>
      <c r="Z9" s="94">
        <f>'計数整理表（千単）'!Z10</f>
        <v>99.265322595902205</v>
      </c>
      <c r="AA9" s="92"/>
      <c r="AB9" s="93"/>
      <c r="AC9" s="94">
        <f>'計数整理表（千単）'!AC10</f>
        <v>102.9415996337715</v>
      </c>
      <c r="AD9" s="99"/>
    </row>
    <row r="10" spans="2:30" ht="18.75" customHeight="1" x14ac:dyDescent="0.15">
      <c r="B10" s="87"/>
      <c r="C10" s="442" t="s">
        <v>27</v>
      </c>
      <c r="D10" s="442"/>
      <c r="E10" s="442"/>
      <c r="F10" s="89"/>
      <c r="G10" s="90"/>
      <c r="H10" s="182">
        <f>ROUND('計数整理表（千単）'!H11/1000,0)</f>
        <v>12064</v>
      </c>
      <c r="I10" s="92"/>
      <c r="J10" s="93"/>
      <c r="K10" s="94">
        <f>'計数整理表（千単）'!K11</f>
        <v>0.5</v>
      </c>
      <c r="L10" s="92"/>
      <c r="M10" s="95"/>
      <c r="N10" s="182">
        <f>ROUND('計数整理表（千単）'!N11/1000,0)</f>
        <v>11435</v>
      </c>
      <c r="O10" s="92"/>
      <c r="P10" s="93"/>
      <c r="Q10" s="94">
        <f>'計数整理表（千単）'!Q11</f>
        <v>0.5</v>
      </c>
      <c r="R10" s="92"/>
      <c r="S10" s="95"/>
      <c r="T10" s="182">
        <f>ROUND('計数整理表（千単）'!T11/1000,0)</f>
        <v>4700</v>
      </c>
      <c r="U10" s="92"/>
      <c r="V10" s="93"/>
      <c r="W10" s="94">
        <f>'計数整理表（千単）'!W11</f>
        <v>0.2</v>
      </c>
      <c r="X10" s="92"/>
      <c r="Y10" s="93"/>
      <c r="Z10" s="94">
        <f>'計数整理表（千単）'!Z11</f>
        <v>38.958740621408488</v>
      </c>
      <c r="AA10" s="92"/>
      <c r="AB10" s="93"/>
      <c r="AC10" s="94">
        <f>'計数整理表（千単）'!AC11</f>
        <v>41.102703324797673</v>
      </c>
      <c r="AD10" s="99"/>
    </row>
    <row r="11" spans="2:30" ht="18.75" customHeight="1" x14ac:dyDescent="0.15">
      <c r="B11" s="87"/>
      <c r="C11" s="442" t="s">
        <v>28</v>
      </c>
      <c r="D11" s="442"/>
      <c r="E11" s="442"/>
      <c r="F11" s="89"/>
      <c r="G11" s="90"/>
      <c r="H11" s="182">
        <f>ROUND('計数整理表（千単）'!H12/1000,0)</f>
        <v>223800</v>
      </c>
      <c r="I11" s="92"/>
      <c r="J11" s="93"/>
      <c r="K11" s="94">
        <f>'計数整理表（千単）'!K12</f>
        <v>8.6</v>
      </c>
      <c r="L11" s="92"/>
      <c r="M11" s="95"/>
      <c r="N11" s="182">
        <f>ROUND('計数整理表（千単）'!N12/1000,0)</f>
        <v>247150</v>
      </c>
      <c r="O11" s="92"/>
      <c r="P11" s="93"/>
      <c r="Q11" s="94">
        <f>'計数整理表（千単）'!Q12</f>
        <v>9.9</v>
      </c>
      <c r="R11" s="92"/>
      <c r="S11" s="95"/>
      <c r="T11" s="182">
        <f>ROUND('計数整理表（千単）'!T12/1000,0)</f>
        <v>242800</v>
      </c>
      <c r="U11" s="92"/>
      <c r="V11" s="93"/>
      <c r="W11" s="94">
        <f>'計数整理表（千単）'!W12</f>
        <v>9.1999999999999993</v>
      </c>
      <c r="X11" s="92"/>
      <c r="Y11" s="93"/>
      <c r="Z11" s="94">
        <f>'計数整理表（千単）'!Z12</f>
        <v>108.48972296693475</v>
      </c>
      <c r="AA11" s="92"/>
      <c r="AB11" s="93"/>
      <c r="AC11" s="94">
        <f>'計数整理表（千単）'!AC12</f>
        <v>98.239912604996888</v>
      </c>
      <c r="AD11" s="99"/>
    </row>
    <row r="12" spans="2:30" ht="18.75" customHeight="1" x14ac:dyDescent="0.15">
      <c r="B12" s="87"/>
      <c r="C12" s="442" t="s">
        <v>4</v>
      </c>
      <c r="D12" s="442"/>
      <c r="E12" s="442"/>
      <c r="F12" s="89"/>
      <c r="G12" s="90"/>
      <c r="H12" s="182">
        <f>ROUND('計数整理表（千単）'!H13/1000,0)</f>
        <v>200201</v>
      </c>
      <c r="I12" s="92"/>
      <c r="J12" s="93"/>
      <c r="K12" s="94">
        <f>'計数整理表（千単）'!K13</f>
        <v>7.7</v>
      </c>
      <c r="L12" s="92"/>
      <c r="M12" s="95"/>
      <c r="N12" s="182">
        <f>ROUND('計数整理表（千単）'!N13/1000,0)</f>
        <v>200498</v>
      </c>
      <c r="O12" s="92"/>
      <c r="P12" s="93"/>
      <c r="Q12" s="94">
        <f>'計数整理表（千単）'!Q13</f>
        <v>8.1</v>
      </c>
      <c r="R12" s="92"/>
      <c r="S12" s="95"/>
      <c r="T12" s="182">
        <f>ROUND('計数整理表（千単）'!T13/1000,0)</f>
        <v>211770</v>
      </c>
      <c r="U12" s="92"/>
      <c r="V12" s="93"/>
      <c r="W12" s="94">
        <f>'計数整理表（千単）'!W13</f>
        <v>8</v>
      </c>
      <c r="X12" s="92"/>
      <c r="Y12" s="93"/>
      <c r="Z12" s="94">
        <f>'計数整理表（千単）'!Z13</f>
        <v>105.77894701761524</v>
      </c>
      <c r="AA12" s="92"/>
      <c r="AB12" s="93"/>
      <c r="AC12" s="94">
        <f>'計数整理表（千単）'!AC13</f>
        <v>105.62216514797494</v>
      </c>
      <c r="AD12" s="99"/>
    </row>
    <row r="13" spans="2:30" ht="18.75" customHeight="1" x14ac:dyDescent="0.15">
      <c r="B13" s="87"/>
      <c r="C13" s="442" t="s">
        <v>29</v>
      </c>
      <c r="D13" s="442"/>
      <c r="E13" s="442"/>
      <c r="F13" s="89"/>
      <c r="G13" s="90"/>
      <c r="H13" s="182">
        <f>ROUND('計数整理表（千単）'!H14/1000,0)</f>
        <v>260286</v>
      </c>
      <c r="I13" s="92"/>
      <c r="J13" s="93"/>
      <c r="K13" s="94">
        <f>'計数整理表（千単）'!K14</f>
        <v>10</v>
      </c>
      <c r="L13" s="92"/>
      <c r="M13" s="95"/>
      <c r="N13" s="182">
        <f>ROUND('計数整理表（千単）'!N14/1000,0)</f>
        <v>236742</v>
      </c>
      <c r="O13" s="92"/>
      <c r="P13" s="93"/>
      <c r="Q13" s="94">
        <f>'計数整理表（千単）'!Q14</f>
        <v>9.5</v>
      </c>
      <c r="R13" s="92"/>
      <c r="S13" s="95"/>
      <c r="T13" s="182">
        <f>ROUND('計数整理表（千単）'!T14/1000,0)</f>
        <v>248879</v>
      </c>
      <c r="U13" s="92"/>
      <c r="V13" s="93"/>
      <c r="W13" s="94">
        <f>'計数整理表（千単）'!W14</f>
        <v>9.4</v>
      </c>
      <c r="X13" s="92"/>
      <c r="Y13" s="93"/>
      <c r="Z13" s="94">
        <f>'計数整理表（千単）'!Z14</f>
        <v>95.61751304334463</v>
      </c>
      <c r="AA13" s="92"/>
      <c r="AB13" s="93"/>
      <c r="AC13" s="94">
        <f>'計数整理表（千単）'!AC14</f>
        <v>105.12667798700694</v>
      </c>
      <c r="AD13" s="99"/>
    </row>
    <row r="14" spans="2:30" ht="18.75" customHeight="1" x14ac:dyDescent="0.15">
      <c r="B14" s="36"/>
      <c r="C14" s="435" t="s">
        <v>5</v>
      </c>
      <c r="D14" s="442"/>
      <c r="E14" s="442"/>
      <c r="F14" s="89"/>
      <c r="G14" s="90"/>
      <c r="H14" s="182">
        <f>ROUND('計数整理表（千単）'!H15/1000,0)</f>
        <v>459014</v>
      </c>
      <c r="I14" s="92"/>
      <c r="J14" s="93"/>
      <c r="K14" s="94">
        <f>'計数整理表（千単）'!K15</f>
        <v>17.7</v>
      </c>
      <c r="L14" s="92"/>
      <c r="M14" s="95"/>
      <c r="N14" s="182">
        <f>ROUND('計数整理表（千単）'!N15/1000,0)</f>
        <v>335239</v>
      </c>
      <c r="O14" s="92"/>
      <c r="P14" s="93"/>
      <c r="Q14" s="94">
        <f>'計数整理表（千単）'!Q15</f>
        <v>13.6</v>
      </c>
      <c r="R14" s="92"/>
      <c r="S14" s="95"/>
      <c r="T14" s="182">
        <f>ROUND('計数整理表（千単）'!T15/1000,0)</f>
        <v>429931</v>
      </c>
      <c r="U14" s="92"/>
      <c r="V14" s="93"/>
      <c r="W14" s="94">
        <f>'計数整理表（千単）'!W15</f>
        <v>16.3</v>
      </c>
      <c r="X14" s="92"/>
      <c r="Y14" s="93"/>
      <c r="Z14" s="94">
        <f>'計数整理表（千単）'!Z15</f>
        <v>93.663905802715675</v>
      </c>
      <c r="AA14" s="92"/>
      <c r="AB14" s="93"/>
      <c r="AC14" s="94">
        <f>'計数整理表（千単）'!AC15</f>
        <v>128.24591754865949</v>
      </c>
      <c r="AD14" s="99"/>
    </row>
    <row r="15" spans="2:30" ht="18.75" customHeight="1" x14ac:dyDescent="0.15">
      <c r="B15" s="36"/>
      <c r="C15" s="40"/>
      <c r="D15" s="319"/>
      <c r="E15" s="319" t="s">
        <v>32</v>
      </c>
      <c r="F15" s="66"/>
      <c r="G15" s="67"/>
      <c r="H15" s="181">
        <f>ROUND('計数整理表（千単）'!H16/1000,0)</f>
        <v>319587</v>
      </c>
      <c r="I15" s="69"/>
      <c r="J15" s="70"/>
      <c r="K15" s="71">
        <f>'計数整理表（千単）'!K16</f>
        <v>12.3</v>
      </c>
      <c r="L15" s="69"/>
      <c r="M15" s="72"/>
      <c r="N15" s="181">
        <f>ROUND('計数整理表（千単）'!N16/1000,0)</f>
        <v>231225</v>
      </c>
      <c r="O15" s="69"/>
      <c r="P15" s="70"/>
      <c r="Q15" s="71">
        <f>'計数整理表（千単）'!Q16</f>
        <v>9.3000000000000007</v>
      </c>
      <c r="R15" s="69"/>
      <c r="S15" s="72"/>
      <c r="T15" s="181">
        <f>ROUND('計数整理表（千単）'!T16/1000,0)</f>
        <v>285363</v>
      </c>
      <c r="U15" s="69"/>
      <c r="V15" s="70"/>
      <c r="W15" s="71">
        <f>'計数整理表（千単）'!W16</f>
        <v>10.8</v>
      </c>
      <c r="X15" s="69"/>
      <c r="Y15" s="70"/>
      <c r="Z15" s="71">
        <f>'計数整理表（千単）'!Z16</f>
        <v>89.291198523808177</v>
      </c>
      <c r="AA15" s="69"/>
      <c r="AB15" s="70"/>
      <c r="AC15" s="71">
        <f>'計数整理表（千単）'!AC16</f>
        <v>123.4136464171618</v>
      </c>
      <c r="AD15" s="76"/>
    </row>
    <row r="16" spans="2:30" ht="18.75" customHeight="1" x14ac:dyDescent="0.15">
      <c r="B16" s="36"/>
      <c r="C16" s="40"/>
      <c r="D16" s="319"/>
      <c r="E16" s="319" t="s">
        <v>7</v>
      </c>
      <c r="F16" s="66"/>
      <c r="G16" s="67"/>
      <c r="H16" s="181">
        <f>ROUND('計数整理表（千単）'!H17/1000,0)</f>
        <v>33491</v>
      </c>
      <c r="I16" s="69"/>
      <c r="J16" s="70"/>
      <c r="K16" s="71">
        <f>'計数整理表（千単）'!K17</f>
        <v>1.3</v>
      </c>
      <c r="L16" s="69"/>
      <c r="M16" s="72"/>
      <c r="N16" s="414" t="str">
        <f>+'計数整理表（千単）'!N17</f>
        <v>－</v>
      </c>
      <c r="O16" s="69"/>
      <c r="P16" s="70"/>
      <c r="Q16" s="393" t="str">
        <f>'計数整理表（千単）'!Q17</f>
        <v>－</v>
      </c>
      <c r="R16" s="69"/>
      <c r="S16" s="72"/>
      <c r="T16" s="181">
        <f>ROUND('計数整理表（千単）'!T17/1000,0)</f>
        <v>52091</v>
      </c>
      <c r="U16" s="69"/>
      <c r="V16" s="70"/>
      <c r="W16" s="71">
        <f>'計数整理表（千単）'!W17</f>
        <v>2</v>
      </c>
      <c r="X16" s="69"/>
      <c r="Y16" s="70"/>
      <c r="Z16" s="71">
        <f>'計数整理表（千単）'!Z17</f>
        <v>155.53983172877744</v>
      </c>
      <c r="AA16" s="69"/>
      <c r="AB16" s="70"/>
      <c r="AC16" s="393" t="str">
        <f>'計数整理表（千単）'!AC17</f>
        <v>－</v>
      </c>
      <c r="AD16" s="76"/>
    </row>
    <row r="17" spans="2:30" ht="18.75" customHeight="1" thickBot="1" x14ac:dyDescent="0.2">
      <c r="B17" s="36"/>
      <c r="C17" s="40"/>
      <c r="D17" s="318"/>
      <c r="E17" s="318" t="s">
        <v>5</v>
      </c>
      <c r="F17" s="109"/>
      <c r="G17" s="110"/>
      <c r="H17" s="183">
        <f>ROUND('計数整理表（千単）'!H18/1000,0)</f>
        <v>105937</v>
      </c>
      <c r="I17" s="112"/>
      <c r="J17" s="113"/>
      <c r="K17" s="114">
        <f>'計数整理表（千単）'!K18</f>
        <v>4.0999999999999996</v>
      </c>
      <c r="L17" s="112"/>
      <c r="M17" s="115"/>
      <c r="N17" s="183">
        <f>ROUND('計数整理表（千単）'!N18/1000,0)</f>
        <v>104015</v>
      </c>
      <c r="O17" s="112"/>
      <c r="P17" s="113"/>
      <c r="Q17" s="114">
        <f>'計数整理表（千単）'!Q18</f>
        <v>4.3</v>
      </c>
      <c r="R17" s="112"/>
      <c r="S17" s="115"/>
      <c r="T17" s="183">
        <f>ROUND('計数整理表（千単）'!T18/1000,0)-1</f>
        <v>92476</v>
      </c>
      <c r="U17" s="112"/>
      <c r="V17" s="113"/>
      <c r="W17" s="114">
        <f>'計数整理表（千単）'!W18</f>
        <v>3.5</v>
      </c>
      <c r="X17" s="112"/>
      <c r="Y17" s="113"/>
      <c r="Z17" s="114">
        <f>'計数整理表（千単）'!Z18</f>
        <v>87.29406487204497</v>
      </c>
      <c r="AA17" s="112"/>
      <c r="AB17" s="113"/>
      <c r="AC17" s="114">
        <f>'計数整理表（千単）'!AC18</f>
        <v>88.907408302225036</v>
      </c>
      <c r="AD17" s="118"/>
    </row>
    <row r="18" spans="2:30" ht="18.75" customHeight="1" thickBot="1" x14ac:dyDescent="0.2">
      <c r="B18" s="326"/>
      <c r="C18" s="432" t="s">
        <v>6</v>
      </c>
      <c r="D18" s="432"/>
      <c r="E18" s="432"/>
      <c r="F18" s="327"/>
      <c r="G18" s="328"/>
      <c r="H18" s="372">
        <f>ROUND('計数整理表（千単）'!H19/1000,0)</f>
        <v>2598349</v>
      </c>
      <c r="I18" s="330"/>
      <c r="J18" s="331"/>
      <c r="K18" s="332">
        <f>'計数整理表（千単）'!K19</f>
        <v>100</v>
      </c>
      <c r="L18" s="330"/>
      <c r="M18" s="333"/>
      <c r="N18" s="372">
        <f>ROUND('計数整理表（千単）'!N19/1000,0)</f>
        <v>2483801</v>
      </c>
      <c r="O18" s="330"/>
      <c r="P18" s="331"/>
      <c r="Q18" s="332">
        <f>'計数整理表（千単）'!Q19</f>
        <v>99.999999999999986</v>
      </c>
      <c r="R18" s="330"/>
      <c r="S18" s="333"/>
      <c r="T18" s="372">
        <f>ROUND('計数整理表（千単）'!T19/1000,0)</f>
        <v>2636766</v>
      </c>
      <c r="U18" s="330"/>
      <c r="V18" s="331"/>
      <c r="W18" s="332">
        <f>'計数整理表（千単）'!W19</f>
        <v>100</v>
      </c>
      <c r="X18" s="330"/>
      <c r="Y18" s="331"/>
      <c r="Z18" s="332">
        <f>'計数整理表（千単）'!Z19</f>
        <v>101.47851115793554</v>
      </c>
      <c r="AA18" s="330"/>
      <c r="AB18" s="331"/>
      <c r="AC18" s="332">
        <f>'計数整理表（千単）'!AC19</f>
        <v>106.15850018035302</v>
      </c>
      <c r="AD18" s="337"/>
    </row>
    <row r="19" spans="2:30" ht="18.75" customHeight="1" x14ac:dyDescent="0.15">
      <c r="B19" s="285"/>
      <c r="C19" s="248"/>
      <c r="D19" s="248"/>
      <c r="E19" s="285"/>
      <c r="F19" s="137"/>
      <c r="G19" s="137"/>
      <c r="H19" s="265"/>
      <c r="I19" s="176"/>
      <c r="J19" s="176"/>
      <c r="K19" s="177"/>
      <c r="L19" s="176"/>
      <c r="M19" s="178"/>
      <c r="N19" s="265"/>
      <c r="O19" s="176"/>
      <c r="P19" s="176"/>
      <c r="Q19" s="177"/>
      <c r="R19" s="176"/>
      <c r="S19" s="178"/>
      <c r="T19" s="265"/>
      <c r="U19" s="176"/>
      <c r="V19" s="176"/>
      <c r="W19" s="177"/>
      <c r="X19" s="176"/>
      <c r="Y19" s="176"/>
      <c r="Z19" s="177"/>
      <c r="AA19" s="176"/>
      <c r="AB19" s="176"/>
      <c r="AC19" s="177"/>
      <c r="AD19" s="176"/>
    </row>
    <row r="20" spans="2:30" ht="7.5" customHeight="1" x14ac:dyDescent="0.15">
      <c r="B20" s="175"/>
      <c r="C20" s="39"/>
      <c r="D20" s="39"/>
      <c r="E20" s="39"/>
      <c r="F20" s="137"/>
      <c r="G20" s="137"/>
      <c r="H20" s="138"/>
      <c r="I20" s="176"/>
      <c r="J20" s="176"/>
      <c r="K20" s="177"/>
      <c r="L20" s="176"/>
      <c r="M20" s="178"/>
      <c r="N20" s="138"/>
      <c r="O20" s="179"/>
      <c r="P20" s="179"/>
      <c r="Q20" s="180"/>
      <c r="R20" s="176"/>
      <c r="S20" s="178"/>
      <c r="T20" s="138"/>
      <c r="U20" s="176"/>
      <c r="V20" s="176"/>
      <c r="W20" s="177"/>
      <c r="X20" s="176"/>
      <c r="Y20" s="176"/>
      <c r="Z20" s="177"/>
      <c r="AA20" s="176"/>
      <c r="AB20" s="176"/>
      <c r="AC20" s="177"/>
      <c r="AD20" s="176"/>
    </row>
    <row r="21" spans="2:30" ht="7.5" customHeight="1" x14ac:dyDescent="0.15">
      <c r="B21" s="175"/>
      <c r="C21" s="230"/>
      <c r="D21" s="230"/>
      <c r="E21" s="230"/>
      <c r="F21" s="137"/>
      <c r="G21" s="137"/>
      <c r="H21" s="138"/>
      <c r="I21" s="176"/>
      <c r="J21" s="176"/>
      <c r="K21" s="177"/>
      <c r="L21" s="176"/>
      <c r="M21" s="178"/>
      <c r="N21" s="138"/>
      <c r="O21" s="179"/>
      <c r="P21" s="179"/>
      <c r="Q21" s="180"/>
      <c r="R21" s="176"/>
      <c r="S21" s="178"/>
      <c r="T21" s="138"/>
      <c r="U21" s="176"/>
      <c r="V21" s="176"/>
      <c r="W21" s="177"/>
      <c r="X21" s="176"/>
      <c r="Y21" s="176"/>
      <c r="Z21" s="177"/>
      <c r="AA21" s="176"/>
      <c r="AB21" s="176"/>
      <c r="AC21" s="177"/>
      <c r="AD21" s="176"/>
    </row>
    <row r="22" spans="2:30" ht="14.25" customHeight="1" thickBot="1" x14ac:dyDescent="0.2">
      <c r="B22" s="175"/>
      <c r="C22" s="39"/>
      <c r="D22" s="39"/>
      <c r="E22" s="39"/>
      <c r="F22" s="137"/>
      <c r="G22" s="137"/>
      <c r="H22" s="138"/>
      <c r="I22" s="176"/>
      <c r="J22" s="176"/>
      <c r="K22" s="177"/>
      <c r="L22" s="176"/>
      <c r="M22" s="178"/>
      <c r="N22" s="138"/>
      <c r="O22" s="179"/>
      <c r="P22" s="179"/>
      <c r="Q22" s="180"/>
      <c r="R22" s="176"/>
      <c r="S22" s="178"/>
      <c r="T22" s="138"/>
      <c r="U22" s="176"/>
      <c r="V22" s="176"/>
      <c r="W22" s="177"/>
      <c r="X22" s="176"/>
      <c r="Y22" s="176"/>
      <c r="Z22" s="177"/>
      <c r="AA22" s="176"/>
      <c r="AB22" s="176"/>
      <c r="AC22" s="177"/>
      <c r="AD22" s="3" t="s">
        <v>10</v>
      </c>
    </row>
    <row r="23" spans="2:30" ht="15" customHeight="1" x14ac:dyDescent="0.15">
      <c r="B23" s="25"/>
      <c r="C23" s="434" t="s">
        <v>0</v>
      </c>
      <c r="D23" s="434"/>
      <c r="E23" s="434"/>
      <c r="F23" s="26"/>
      <c r="G23" s="27"/>
      <c r="H23" s="433" t="str">
        <f>+H2</f>
        <v>令和元年度当初</v>
      </c>
      <c r="I23" s="433"/>
      <c r="J23" s="433"/>
      <c r="K23" s="433"/>
      <c r="L23" s="370"/>
      <c r="M23" s="371"/>
      <c r="N23" s="433" t="str">
        <f>+N2</f>
        <v>令和元年度最終</v>
      </c>
      <c r="O23" s="433"/>
      <c r="P23" s="433"/>
      <c r="Q23" s="433"/>
      <c r="R23" s="370"/>
      <c r="S23" s="371"/>
      <c r="T23" s="433" t="str">
        <f>+T2</f>
        <v>令和２年度当初</v>
      </c>
      <c r="U23" s="433"/>
      <c r="V23" s="433"/>
      <c r="W23" s="433"/>
      <c r="X23" s="28"/>
      <c r="Y23" s="30"/>
      <c r="Z23" s="437" t="s">
        <v>30</v>
      </c>
      <c r="AA23" s="31"/>
      <c r="AB23" s="32"/>
      <c r="AC23" s="437" t="s">
        <v>31</v>
      </c>
      <c r="AD23" s="26"/>
    </row>
    <row r="24" spans="2:30" ht="15" customHeight="1" x14ac:dyDescent="0.15">
      <c r="B24" s="36"/>
      <c r="C24" s="435"/>
      <c r="D24" s="435"/>
      <c r="E24" s="435"/>
      <c r="F24" s="37"/>
      <c r="G24" s="38"/>
      <c r="H24" s="307" t="s">
        <v>15</v>
      </c>
      <c r="I24" s="40"/>
      <c r="J24" s="41"/>
      <c r="K24" s="307" t="s">
        <v>9</v>
      </c>
      <c r="L24" s="40"/>
      <c r="M24" s="42"/>
      <c r="N24" s="307" t="s">
        <v>15</v>
      </c>
      <c r="O24" s="40"/>
      <c r="P24" s="41"/>
      <c r="Q24" s="307" t="s">
        <v>9</v>
      </c>
      <c r="R24" s="40"/>
      <c r="S24" s="42"/>
      <c r="T24" s="307" t="s">
        <v>15</v>
      </c>
      <c r="U24" s="40"/>
      <c r="V24" s="41"/>
      <c r="W24" s="307" t="s">
        <v>9</v>
      </c>
      <c r="X24" s="40"/>
      <c r="Y24" s="41"/>
      <c r="Z24" s="438"/>
      <c r="AA24" s="43"/>
      <c r="AB24" s="44"/>
      <c r="AC24" s="438"/>
      <c r="AD24" s="37"/>
    </row>
    <row r="25" spans="2:30" ht="15" customHeight="1" thickBot="1" x14ac:dyDescent="0.2">
      <c r="B25" s="50"/>
      <c r="C25" s="436"/>
      <c r="D25" s="436"/>
      <c r="E25" s="436"/>
      <c r="F25" s="304"/>
      <c r="G25" s="303"/>
      <c r="H25" s="53" t="s">
        <v>18</v>
      </c>
      <c r="I25" s="54"/>
      <c r="J25" s="55"/>
      <c r="K25" s="301"/>
      <c r="L25" s="54"/>
      <c r="M25" s="302"/>
      <c r="N25" s="53" t="s">
        <v>19</v>
      </c>
      <c r="O25" s="54"/>
      <c r="P25" s="55"/>
      <c r="Q25" s="301"/>
      <c r="R25" s="54"/>
      <c r="S25" s="302"/>
      <c r="T25" s="58" t="s">
        <v>20</v>
      </c>
      <c r="U25" s="54"/>
      <c r="V25" s="55"/>
      <c r="W25" s="301"/>
      <c r="X25" s="54"/>
      <c r="Y25" s="439" t="s">
        <v>16</v>
      </c>
      <c r="Z25" s="440"/>
      <c r="AA25" s="440"/>
      <c r="AB25" s="439" t="s">
        <v>17</v>
      </c>
      <c r="AC25" s="440"/>
      <c r="AD25" s="441"/>
    </row>
    <row r="26" spans="2:30" ht="15" customHeight="1" x14ac:dyDescent="0.15">
      <c r="B26" s="65"/>
      <c r="C26" s="431" t="s">
        <v>35</v>
      </c>
      <c r="D26" s="430"/>
      <c r="E26" s="430"/>
      <c r="F26" s="66"/>
      <c r="G26" s="67"/>
      <c r="H26" s="181">
        <f>ROUND('計数整理表（千単）'!H26/1000,0)</f>
        <v>1076256</v>
      </c>
      <c r="I26" s="69"/>
      <c r="J26" s="70"/>
      <c r="K26" s="71">
        <f>'計数整理表（千単）'!K26</f>
        <v>41.4</v>
      </c>
      <c r="L26" s="69"/>
      <c r="M26" s="72"/>
      <c r="N26" s="181">
        <f>ROUND('計数整理表（千単）'!N26/1000,0)</f>
        <v>1063818</v>
      </c>
      <c r="O26" s="69"/>
      <c r="P26" s="70"/>
      <c r="Q26" s="71">
        <f>'計数整理表（千単）'!Q26</f>
        <v>42.8</v>
      </c>
      <c r="R26" s="73"/>
      <c r="S26" s="72"/>
      <c r="T26" s="181">
        <f>ROUND('計数整理表（千単）'!T26/1000,0)</f>
        <v>1072977</v>
      </c>
      <c r="U26" s="69"/>
      <c r="V26" s="70"/>
      <c r="W26" s="71">
        <f>'計数整理表（千単）'!W26</f>
        <v>40.700000000000003</v>
      </c>
      <c r="X26" s="69"/>
      <c r="Y26" s="70"/>
      <c r="Z26" s="71">
        <f>'計数整理表（千単）'!Z26</f>
        <v>99.695317165298164</v>
      </c>
      <c r="AA26" s="69"/>
      <c r="AB26" s="70"/>
      <c r="AC26" s="71">
        <f>'計数整理表（千単）'!AC26</f>
        <v>100.86096855082778</v>
      </c>
      <c r="AD26" s="76"/>
    </row>
    <row r="27" spans="2:30" ht="15" customHeight="1" x14ac:dyDescent="0.15">
      <c r="B27" s="36"/>
      <c r="C27" s="40"/>
      <c r="D27" s="305"/>
      <c r="E27" s="305" t="s">
        <v>39</v>
      </c>
      <c r="F27" s="66"/>
      <c r="G27" s="67"/>
      <c r="H27" s="199">
        <f>ROUND('計数整理表（千単）'!H27/1000,0)</f>
        <v>695290</v>
      </c>
      <c r="I27" s="69"/>
      <c r="J27" s="70"/>
      <c r="K27" s="71">
        <f>'計数整理表（千単）'!K27</f>
        <v>26.8</v>
      </c>
      <c r="L27" s="69"/>
      <c r="M27" s="72"/>
      <c r="N27" s="199">
        <f>ROUND('計数整理表（千単）'!N27/1000,0)</f>
        <v>684640</v>
      </c>
      <c r="O27" s="69"/>
      <c r="P27" s="70"/>
      <c r="Q27" s="71">
        <f>'計数整理表（千単）'!Q27</f>
        <v>27.6</v>
      </c>
      <c r="R27" s="73"/>
      <c r="S27" s="72"/>
      <c r="T27" s="199">
        <f>ROUND('計数整理表（千単）'!T27/1000,0)</f>
        <v>693242</v>
      </c>
      <c r="U27" s="69"/>
      <c r="V27" s="70"/>
      <c r="W27" s="71">
        <f>'計数整理表（千単）'!W27</f>
        <v>26.3</v>
      </c>
      <c r="X27" s="69"/>
      <c r="Y27" s="70"/>
      <c r="Z27" s="71">
        <f>'計数整理表（千単）'!Z27</f>
        <v>99.705395047046636</v>
      </c>
      <c r="AA27" s="69"/>
      <c r="AB27" s="70"/>
      <c r="AC27" s="71">
        <f>'計数整理表（千単）'!AC27</f>
        <v>101.25638078613726</v>
      </c>
      <c r="AD27" s="76"/>
    </row>
    <row r="28" spans="2:30" ht="15" customHeight="1" x14ac:dyDescent="0.15">
      <c r="B28" s="36"/>
      <c r="C28" s="40"/>
      <c r="D28" s="305"/>
      <c r="E28" s="305" t="s">
        <v>40</v>
      </c>
      <c r="F28" s="66"/>
      <c r="G28" s="67"/>
      <c r="H28" s="199">
        <f>ROUND('計数整理表（千単）'!H28/1000,0)</f>
        <v>52718</v>
      </c>
      <c r="I28" s="69"/>
      <c r="J28" s="70"/>
      <c r="K28" s="82">
        <f>'計数整理表（千単）'!K28</f>
        <v>2</v>
      </c>
      <c r="L28" s="80"/>
      <c r="M28" s="77"/>
      <c r="N28" s="199">
        <f>ROUND('計数整理表（千単）'!N28/1000,0)</f>
        <v>53191</v>
      </c>
      <c r="O28" s="69"/>
      <c r="P28" s="70"/>
      <c r="Q28" s="82">
        <f>'計数整理表（千単）'!Q28</f>
        <v>2.1</v>
      </c>
      <c r="R28" s="73"/>
      <c r="S28" s="72"/>
      <c r="T28" s="199">
        <f>ROUND('計数整理表（千単）'!T28/1000,0)</f>
        <v>52680</v>
      </c>
      <c r="U28" s="69"/>
      <c r="V28" s="70"/>
      <c r="W28" s="82">
        <f>'計数整理表（千単）'!W28</f>
        <v>2</v>
      </c>
      <c r="X28" s="69"/>
      <c r="Y28" s="70"/>
      <c r="Z28" s="82">
        <f>'計数整理表（千単）'!Z28</f>
        <v>99.928202630727696</v>
      </c>
      <c r="AA28" s="69"/>
      <c r="AB28" s="70"/>
      <c r="AC28" s="82">
        <f>'計数整理表（千単）'!AC28</f>
        <v>99.038682945420248</v>
      </c>
      <c r="AD28" s="76"/>
    </row>
    <row r="29" spans="2:30" ht="15" customHeight="1" x14ac:dyDescent="0.15">
      <c r="B29" s="36"/>
      <c r="C29" s="40"/>
      <c r="D29" s="306"/>
      <c r="E29" s="306" t="s">
        <v>41</v>
      </c>
      <c r="F29" s="66"/>
      <c r="G29" s="67"/>
      <c r="H29" s="199">
        <f>ROUND('計数整理表（千単）'!H29/1000,0)</f>
        <v>328248</v>
      </c>
      <c r="I29" s="69"/>
      <c r="J29" s="70"/>
      <c r="K29" s="82">
        <f>'計数整理表（千単）'!K29</f>
        <v>12.6</v>
      </c>
      <c r="L29" s="80"/>
      <c r="M29" s="77"/>
      <c r="N29" s="199">
        <f>ROUND('計数整理表（千単）'!N29/1000,0)</f>
        <v>325986</v>
      </c>
      <c r="O29" s="69"/>
      <c r="P29" s="70"/>
      <c r="Q29" s="82">
        <f>'計数整理表（千単）'!Q29</f>
        <v>13.1</v>
      </c>
      <c r="R29" s="73"/>
      <c r="S29" s="72"/>
      <c r="T29" s="199">
        <f>ROUND('計数整理表（千単）'!T29/1000,0)</f>
        <v>327055</v>
      </c>
      <c r="U29" s="69"/>
      <c r="V29" s="70"/>
      <c r="W29" s="82">
        <f>'計数整理表（千単）'!W29</f>
        <v>12.4</v>
      </c>
      <c r="X29" s="69"/>
      <c r="Y29" s="70"/>
      <c r="Z29" s="82">
        <f>'計数整理表（千単）'!Z29</f>
        <v>99.63656803412421</v>
      </c>
      <c r="AA29" s="69"/>
      <c r="AB29" s="70"/>
      <c r="AC29" s="82">
        <f>'計数整理表（千単）'!AC29</f>
        <v>100.32786137753142</v>
      </c>
      <c r="AD29" s="76"/>
    </row>
    <row r="30" spans="2:30" ht="15" customHeight="1" x14ac:dyDescent="0.15">
      <c r="B30" s="129"/>
      <c r="C30" s="430" t="s">
        <v>36</v>
      </c>
      <c r="D30" s="430"/>
      <c r="E30" s="430"/>
      <c r="F30" s="66"/>
      <c r="G30" s="67"/>
      <c r="H30" s="199">
        <f>ROUND('計数整理表（千単）'!H30/1000,0)</f>
        <v>226849</v>
      </c>
      <c r="I30" s="69"/>
      <c r="J30" s="70"/>
      <c r="K30" s="82">
        <f>'計数整理表（千単）'!K30</f>
        <v>8.6999999999999993</v>
      </c>
      <c r="L30" s="80"/>
      <c r="M30" s="77"/>
      <c r="N30" s="199">
        <f>ROUND('計数整理表（千単）'!N30/1000,0)</f>
        <v>222486</v>
      </c>
      <c r="O30" s="69"/>
      <c r="P30" s="70"/>
      <c r="Q30" s="82">
        <f>'計数整理表（千単）'!Q30</f>
        <v>9</v>
      </c>
      <c r="R30" s="73"/>
      <c r="S30" s="72"/>
      <c r="T30" s="199">
        <f>ROUND('計数整理表（千単）'!T30/1000,0)</f>
        <v>291445</v>
      </c>
      <c r="U30" s="69"/>
      <c r="V30" s="70"/>
      <c r="W30" s="82">
        <f>'計数整理表（千単）'!W30</f>
        <v>11.1</v>
      </c>
      <c r="X30" s="69"/>
      <c r="Y30" s="70"/>
      <c r="Z30" s="82">
        <f>'計数整理表（千単）'!Z30</f>
        <v>128.47545606536494</v>
      </c>
      <c r="AA30" s="69"/>
      <c r="AB30" s="70"/>
      <c r="AC30" s="82">
        <f>'計数整理表（千単）'!AC30</f>
        <v>130.99488953225651</v>
      </c>
      <c r="AD30" s="76"/>
    </row>
    <row r="31" spans="2:30" ht="15" customHeight="1" x14ac:dyDescent="0.15">
      <c r="B31" s="36"/>
      <c r="C31" s="435" t="s">
        <v>11</v>
      </c>
      <c r="D31" s="442"/>
      <c r="E31" s="442"/>
      <c r="F31" s="89"/>
      <c r="G31" s="90"/>
      <c r="H31" s="200">
        <f>ROUND('計数整理表（千単）'!H31/1000,0)</f>
        <v>180752</v>
      </c>
      <c r="I31" s="92"/>
      <c r="J31" s="93"/>
      <c r="K31" s="86">
        <f>'計数整理表（千単）'!K31</f>
        <v>7</v>
      </c>
      <c r="L31" s="104"/>
      <c r="M31" s="100"/>
      <c r="N31" s="200">
        <f>ROUND('計数整理表（千単）'!N31/1000,0)</f>
        <v>171665</v>
      </c>
      <c r="O31" s="92"/>
      <c r="P31" s="93"/>
      <c r="Q31" s="86">
        <f>'計数整理表（千単）'!Q31</f>
        <v>6.9</v>
      </c>
      <c r="R31" s="96"/>
      <c r="S31" s="95"/>
      <c r="T31" s="200">
        <f>ROUND('計数整理表（千単）'!T31/1000,0)</f>
        <v>169308</v>
      </c>
      <c r="U31" s="92"/>
      <c r="V31" s="93"/>
      <c r="W31" s="86">
        <f>'計数整理表（千単）'!W31</f>
        <v>6.4</v>
      </c>
      <c r="X31" s="92"/>
      <c r="Y31" s="93"/>
      <c r="Z31" s="86">
        <f>'計数整理表（千単）'!Z31</f>
        <v>93.668481288223134</v>
      </c>
      <c r="AA31" s="92"/>
      <c r="AB31" s="93"/>
      <c r="AC31" s="86">
        <f>'計数整理表（千単）'!AC31</f>
        <v>98.62689247148532</v>
      </c>
      <c r="AD31" s="99"/>
    </row>
    <row r="32" spans="2:30" ht="15" customHeight="1" x14ac:dyDescent="0.15">
      <c r="B32" s="36"/>
      <c r="C32" s="40"/>
      <c r="D32" s="305"/>
      <c r="E32" s="305" t="s">
        <v>37</v>
      </c>
      <c r="F32" s="66"/>
      <c r="G32" s="67"/>
      <c r="H32" s="199">
        <f>ROUND('計数整理表（千単）'!H32/1000,0)</f>
        <v>108486</v>
      </c>
      <c r="I32" s="69"/>
      <c r="J32" s="70"/>
      <c r="K32" s="82">
        <f>'計数整理表（千単）'!K32</f>
        <v>4.2</v>
      </c>
      <c r="L32" s="80"/>
      <c r="M32" s="77"/>
      <c r="N32" s="199">
        <f>ROUND('計数整理表（千単）'!N32/1000,0)</f>
        <v>104524</v>
      </c>
      <c r="O32" s="69"/>
      <c r="P32" s="70"/>
      <c r="Q32" s="82">
        <f>'計数整理表（千単）'!Q32</f>
        <v>4.2</v>
      </c>
      <c r="R32" s="73"/>
      <c r="S32" s="72"/>
      <c r="T32" s="199">
        <f>ROUND('計数整理表（千単）'!T32/1000,0)</f>
        <v>107560</v>
      </c>
      <c r="U32" s="69"/>
      <c r="V32" s="70"/>
      <c r="W32" s="82">
        <f>'計数整理表（千単）'!W32</f>
        <v>4.0999999999999996</v>
      </c>
      <c r="X32" s="69"/>
      <c r="Y32" s="70"/>
      <c r="Z32" s="82">
        <f>'計数整理表（千単）'!Z32</f>
        <v>99.145899827497175</v>
      </c>
      <c r="AA32" s="69"/>
      <c r="AB32" s="70"/>
      <c r="AC32" s="82">
        <f>'計数整理表（千単）'!AC32</f>
        <v>102.90395800460431</v>
      </c>
      <c r="AD32" s="76"/>
    </row>
    <row r="33" spans="2:30" ht="15" customHeight="1" x14ac:dyDescent="0.15">
      <c r="B33" s="36"/>
      <c r="C33" s="40"/>
      <c r="D33" s="305"/>
      <c r="E33" s="305" t="s">
        <v>38</v>
      </c>
      <c r="F33" s="66"/>
      <c r="G33" s="67"/>
      <c r="H33" s="199">
        <f>ROUND('計数整理表（千単）'!H33/1000,0)</f>
        <v>72266</v>
      </c>
      <c r="I33" s="69"/>
      <c r="J33" s="70"/>
      <c r="K33" s="82">
        <f>'計数整理表（千単）'!K33</f>
        <v>2.8</v>
      </c>
      <c r="L33" s="80"/>
      <c r="M33" s="77"/>
      <c r="N33" s="199">
        <f>ROUND('計数整理表（千単）'!N33/1000,0)</f>
        <v>67141</v>
      </c>
      <c r="O33" s="69"/>
      <c r="P33" s="70"/>
      <c r="Q33" s="82">
        <f>'計数整理表（千単）'!Q33</f>
        <v>2.7</v>
      </c>
      <c r="R33" s="73"/>
      <c r="S33" s="72"/>
      <c r="T33" s="199">
        <f>ROUND('計数整理表（千単）'!T33/1000,0)</f>
        <v>61748</v>
      </c>
      <c r="U33" s="69"/>
      <c r="V33" s="70"/>
      <c r="W33" s="82">
        <f>'計数整理表（千単）'!W33</f>
        <v>2.2999999999999998</v>
      </c>
      <c r="X33" s="69"/>
      <c r="Y33" s="70"/>
      <c r="Z33" s="82">
        <f>'計数整理表（千単）'!Z33</f>
        <v>85.445728099530584</v>
      </c>
      <c r="AA33" s="69"/>
      <c r="AB33" s="70"/>
      <c r="AC33" s="82">
        <f>'計数整理表（千単）'!AC33</f>
        <v>91.968367483554189</v>
      </c>
      <c r="AD33" s="76"/>
    </row>
    <row r="34" spans="2:30" ht="15" customHeight="1" x14ac:dyDescent="0.15">
      <c r="B34" s="65"/>
      <c r="C34" s="431" t="s">
        <v>12</v>
      </c>
      <c r="D34" s="430"/>
      <c r="E34" s="430"/>
      <c r="F34" s="89"/>
      <c r="G34" s="90"/>
      <c r="H34" s="200">
        <f>ROUND('計数整理表（千単）'!H34/1000,0)</f>
        <v>1114492</v>
      </c>
      <c r="I34" s="92"/>
      <c r="J34" s="93"/>
      <c r="K34" s="86">
        <f>'計数整理表（千単）'!K34</f>
        <v>42.9</v>
      </c>
      <c r="L34" s="104"/>
      <c r="M34" s="100"/>
      <c r="N34" s="200">
        <f>ROUND('計数整理表（千単）'!N34/1000,0)</f>
        <v>1025832</v>
      </c>
      <c r="O34" s="92"/>
      <c r="P34" s="93"/>
      <c r="Q34" s="86">
        <f>'計数整理表（千単）'!Q34</f>
        <v>41.3</v>
      </c>
      <c r="R34" s="96"/>
      <c r="S34" s="95"/>
      <c r="T34" s="200">
        <f>ROUND('計数整理表（千単）'!T34/1000,0)</f>
        <v>1103036</v>
      </c>
      <c r="U34" s="92"/>
      <c r="V34" s="93"/>
      <c r="W34" s="86">
        <f>'計数整理表（千単）'!W34</f>
        <v>41.8</v>
      </c>
      <c r="X34" s="92"/>
      <c r="Y34" s="93"/>
      <c r="Z34" s="86">
        <f>'計数整理表（千単）'!Z34</f>
        <v>98.972101320410815</v>
      </c>
      <c r="AA34" s="92"/>
      <c r="AB34" s="93"/>
      <c r="AC34" s="86">
        <f>'計数整理表（千単）'!AC34</f>
        <v>107.52595070201937</v>
      </c>
      <c r="AD34" s="99"/>
    </row>
    <row r="35" spans="2:30" ht="15" customHeight="1" x14ac:dyDescent="0.15">
      <c r="B35" s="36"/>
      <c r="C35" s="40"/>
      <c r="D35" s="305"/>
      <c r="E35" s="305" t="s">
        <v>42</v>
      </c>
      <c r="F35" s="66"/>
      <c r="G35" s="67"/>
      <c r="H35" s="199">
        <f>ROUND('計数整理表（千単）'!H35/1000,0)</f>
        <v>316022</v>
      </c>
      <c r="I35" s="69"/>
      <c r="J35" s="70"/>
      <c r="K35" s="82">
        <f>'計数整理表（千単）'!K35</f>
        <v>12.2</v>
      </c>
      <c r="L35" s="80"/>
      <c r="M35" s="77"/>
      <c r="N35" s="199">
        <f>ROUND('計数整理表（千単）'!N35/1000,0)</f>
        <v>227534</v>
      </c>
      <c r="O35" s="69"/>
      <c r="P35" s="70"/>
      <c r="Q35" s="82">
        <f>'計数整理表（千単）'!Q35</f>
        <v>9.1999999999999993</v>
      </c>
      <c r="R35" s="73"/>
      <c r="S35" s="72"/>
      <c r="T35" s="199">
        <f>ROUND('計数整理表（千単）'!T35/1000,0)</f>
        <v>282381</v>
      </c>
      <c r="U35" s="69"/>
      <c r="V35" s="70"/>
      <c r="W35" s="82">
        <f>'計数整理表（千単）'!W35</f>
        <v>10.7</v>
      </c>
      <c r="X35" s="69"/>
      <c r="Y35" s="70"/>
      <c r="Z35" s="82">
        <f>'計数整理表（千単）'!Z35</f>
        <v>89.354772985457856</v>
      </c>
      <c r="AA35" s="69"/>
      <c r="AB35" s="70"/>
      <c r="AC35" s="82">
        <f>'計数整理表（千単）'!AC35</f>
        <v>124.1047632603705</v>
      </c>
      <c r="AD35" s="76"/>
    </row>
    <row r="36" spans="2:30" ht="15" customHeight="1" x14ac:dyDescent="0.15">
      <c r="B36" s="36"/>
      <c r="C36" s="40"/>
      <c r="D36" s="305"/>
      <c r="E36" s="305" t="s">
        <v>13</v>
      </c>
      <c r="F36" s="66"/>
      <c r="G36" s="67"/>
      <c r="H36" s="199">
        <f>ROUND('計数整理表（千単）'!H36/1000,0)</f>
        <v>611902</v>
      </c>
      <c r="I36" s="69"/>
      <c r="J36" s="70"/>
      <c r="K36" s="82">
        <f>'計数整理表（千単）'!K36</f>
        <v>23.5</v>
      </c>
      <c r="L36" s="80"/>
      <c r="M36" s="77"/>
      <c r="N36" s="199">
        <f>ROUND('計数整理表（千単）'!N36/1000,0)</f>
        <v>610863</v>
      </c>
      <c r="O36" s="69"/>
      <c r="P36" s="70"/>
      <c r="Q36" s="82">
        <f>'計数整理表（千単）'!Q36</f>
        <v>24.6</v>
      </c>
      <c r="R36" s="73"/>
      <c r="S36" s="72"/>
      <c r="T36" s="199">
        <f>ROUND('計数整理表（千単）'!T36/1000,0)</f>
        <v>637693</v>
      </c>
      <c r="U36" s="69"/>
      <c r="V36" s="70"/>
      <c r="W36" s="82">
        <f>'計数整理表（千単）'!W36</f>
        <v>24.2</v>
      </c>
      <c r="X36" s="69"/>
      <c r="Y36" s="70"/>
      <c r="Z36" s="82">
        <f>'計数整理表（千単）'!Z36</f>
        <v>104.21496966295642</v>
      </c>
      <c r="AA36" s="69"/>
      <c r="AB36" s="70"/>
      <c r="AC36" s="82">
        <f>'計数整理表（千単）'!AC36</f>
        <v>104.39229526261906</v>
      </c>
      <c r="AD36" s="76"/>
    </row>
    <row r="37" spans="2:30" ht="15" customHeight="1" x14ac:dyDescent="0.15">
      <c r="B37" s="36"/>
      <c r="C37" s="40"/>
      <c r="D37" s="305"/>
      <c r="E37" s="305" t="s">
        <v>43</v>
      </c>
      <c r="F37" s="66"/>
      <c r="G37" s="67"/>
      <c r="H37" s="199">
        <f>ROUND('計数整理表（千単）'!H37/1000,0)</f>
        <v>33466</v>
      </c>
      <c r="I37" s="69"/>
      <c r="J37" s="70"/>
      <c r="K37" s="82">
        <f>'計数整理表（千単）'!K37</f>
        <v>1.3</v>
      </c>
      <c r="L37" s="80"/>
      <c r="M37" s="77"/>
      <c r="N37" s="199">
        <f>ROUND('計数整理表（千単）'!N37/1000,0)</f>
        <v>38288</v>
      </c>
      <c r="O37" s="69"/>
      <c r="P37" s="70"/>
      <c r="Q37" s="82">
        <f>'計数整理表（千単）'!Q37</f>
        <v>1.5</v>
      </c>
      <c r="R37" s="73"/>
      <c r="S37" s="72"/>
      <c r="T37" s="199">
        <f>ROUND('計数整理表（千単）'!T37/1000,0)</f>
        <v>34144</v>
      </c>
      <c r="U37" s="69"/>
      <c r="V37" s="70"/>
      <c r="W37" s="82">
        <f>'計数整理表（千単）'!W37</f>
        <v>1.3</v>
      </c>
      <c r="X37" s="69"/>
      <c r="Y37" s="70"/>
      <c r="Z37" s="82">
        <f>'計数整理表（千単）'!Z37</f>
        <v>102.02741360402288</v>
      </c>
      <c r="AA37" s="69"/>
      <c r="AB37" s="70"/>
      <c r="AC37" s="82">
        <f>'計数整理表（千単）'!AC37</f>
        <v>89.17869741565525</v>
      </c>
      <c r="AD37" s="76"/>
    </row>
    <row r="38" spans="2:30" ht="15" customHeight="1" thickBot="1" x14ac:dyDescent="0.2">
      <c r="B38" s="36"/>
      <c r="C38" s="40"/>
      <c r="D38" s="306"/>
      <c r="E38" s="306" t="s">
        <v>5</v>
      </c>
      <c r="F38" s="109"/>
      <c r="G38" s="110"/>
      <c r="H38" s="201">
        <f>ROUND('計数整理表（千単）'!H38/1000,0)</f>
        <v>153102</v>
      </c>
      <c r="I38" s="112"/>
      <c r="J38" s="113"/>
      <c r="K38" s="124">
        <f>'計数整理表（千単）'!K38</f>
        <v>5.9</v>
      </c>
      <c r="L38" s="122"/>
      <c r="M38" s="119"/>
      <c r="N38" s="201">
        <f>ROUND('計数整理表（千単）'!N38/1000,0)</f>
        <v>149148</v>
      </c>
      <c r="O38" s="112"/>
      <c r="P38" s="113"/>
      <c r="Q38" s="124">
        <f>'計数整理表（千単）'!Q38</f>
        <v>6</v>
      </c>
      <c r="R38" s="116"/>
      <c r="S38" s="115"/>
      <c r="T38" s="201">
        <f>ROUND('計数整理表（千単）'!T38/1000,0)</f>
        <v>148817</v>
      </c>
      <c r="U38" s="112"/>
      <c r="V38" s="113"/>
      <c r="W38" s="124">
        <f>'計数整理表（千単）'!W38</f>
        <v>5.6</v>
      </c>
      <c r="X38" s="112"/>
      <c r="Y38" s="113"/>
      <c r="Z38" s="124">
        <f>'計数整理表（千単）'!Z38</f>
        <v>97.201517295278137</v>
      </c>
      <c r="AA38" s="112"/>
      <c r="AB38" s="113"/>
      <c r="AC38" s="124">
        <f>'計数整理表（千単）'!AC38</f>
        <v>99.778301759212269</v>
      </c>
      <c r="AD38" s="118"/>
    </row>
    <row r="39" spans="2:30" ht="15" customHeight="1" x14ac:dyDescent="0.15">
      <c r="B39" s="25"/>
      <c r="C39" s="434" t="s">
        <v>6</v>
      </c>
      <c r="D39" s="434"/>
      <c r="E39" s="434"/>
      <c r="F39" s="266"/>
      <c r="G39" s="267"/>
      <c r="H39" s="293">
        <f>ROUND('計数整理表（千単）'!H39/1000,0)</f>
        <v>2598349</v>
      </c>
      <c r="I39" s="269"/>
      <c r="J39" s="270"/>
      <c r="K39" s="271">
        <f>'計数整理表（千単）'!K39</f>
        <v>100</v>
      </c>
      <c r="L39" s="269"/>
      <c r="M39" s="272"/>
      <c r="N39" s="293">
        <f>ROUND('計数整理表（千単）'!N39/1000,0)</f>
        <v>2483801</v>
      </c>
      <c r="O39" s="269"/>
      <c r="P39" s="270"/>
      <c r="Q39" s="271">
        <f>'計数整理表（千単）'!Q39</f>
        <v>100</v>
      </c>
      <c r="R39" s="273"/>
      <c r="S39" s="272"/>
      <c r="T39" s="293">
        <f>ROUND('計数整理表（千単）'!T39/1000,0)</f>
        <v>2636766</v>
      </c>
      <c r="U39" s="269"/>
      <c r="V39" s="270"/>
      <c r="W39" s="271">
        <f>'計数整理表（千単）'!W39</f>
        <v>100</v>
      </c>
      <c r="X39" s="269"/>
      <c r="Y39" s="270"/>
      <c r="Z39" s="271">
        <f>'計数整理表（千単）'!Z39</f>
        <v>101.47851115793554</v>
      </c>
      <c r="AA39" s="269"/>
      <c r="AB39" s="270"/>
      <c r="AC39" s="271">
        <f>'計数整理表（千単）'!AC39</f>
        <v>106.15850018035302</v>
      </c>
      <c r="AD39" s="275"/>
    </row>
    <row r="40" spans="2:30" ht="15" customHeight="1" thickBot="1" x14ac:dyDescent="0.2">
      <c r="B40" s="50"/>
      <c r="C40" s="54"/>
      <c r="D40" s="346"/>
      <c r="E40" s="132" t="s">
        <v>14</v>
      </c>
      <c r="F40" s="347"/>
      <c r="G40" s="348"/>
      <c r="H40" s="373">
        <f>ROUND('計数整理表（千単）'!H40/1000,0)</f>
        <v>2009786</v>
      </c>
      <c r="I40" s="350"/>
      <c r="J40" s="351"/>
      <c r="K40" s="352">
        <f>'計数整理表（千単）'!K40</f>
        <v>77.3</v>
      </c>
      <c r="L40" s="350"/>
      <c r="M40" s="353"/>
      <c r="N40" s="373">
        <f>ROUND('計数整理表（千単）'!N40/1000,0)</f>
        <v>1897041</v>
      </c>
      <c r="O40" s="350"/>
      <c r="P40" s="351"/>
      <c r="Q40" s="352">
        <f>'計数整理表（千単）'!Q40</f>
        <v>76.376549103914627</v>
      </c>
      <c r="R40" s="355"/>
      <c r="S40" s="353"/>
      <c r="T40" s="373">
        <f>ROUND('計数整理表（千単）'!T40/1000,0)</f>
        <v>1984122</v>
      </c>
      <c r="U40" s="350"/>
      <c r="V40" s="351"/>
      <c r="W40" s="352">
        <f>'計数整理表（千単）'!W40</f>
        <v>75.2</v>
      </c>
      <c r="X40" s="350"/>
      <c r="Y40" s="351"/>
      <c r="Z40" s="352">
        <f>'計数整理表（千単）'!Z40</f>
        <v>98.72300286705638</v>
      </c>
      <c r="AA40" s="350"/>
      <c r="AB40" s="351"/>
      <c r="AC40" s="352">
        <f>'計数整理表（千単）'!AC40</f>
        <v>104.59030921327685</v>
      </c>
      <c r="AD40" s="133"/>
    </row>
    <row r="41" spans="2:30" x14ac:dyDescent="0.15">
      <c r="B41" s="19" t="s">
        <v>165</v>
      </c>
      <c r="C41" s="289"/>
      <c r="D41" s="289"/>
      <c r="E41" s="289"/>
      <c r="F41" s="137"/>
      <c r="G41" s="137"/>
      <c r="H41" s="176"/>
      <c r="I41" s="176"/>
      <c r="J41" s="176"/>
      <c r="K41" s="177"/>
      <c r="L41" s="176"/>
      <c r="M41" s="178"/>
      <c r="N41" s="176"/>
      <c r="O41" s="176"/>
      <c r="P41" s="176"/>
      <c r="Q41" s="177"/>
      <c r="R41" s="179"/>
      <c r="S41" s="178"/>
      <c r="T41" s="176"/>
      <c r="U41" s="176"/>
      <c r="V41" s="176"/>
      <c r="W41" s="177"/>
      <c r="X41" s="176"/>
      <c r="Y41" s="176"/>
      <c r="Z41" s="177"/>
      <c r="AA41" s="176"/>
      <c r="AB41" s="176"/>
      <c r="AC41" s="177"/>
      <c r="AD41" s="176"/>
    </row>
    <row r="42" spans="2:30" ht="15" customHeight="1" x14ac:dyDescent="0.15">
      <c r="B42" s="19"/>
      <c r="R42" s="3"/>
    </row>
    <row r="43" spans="2:30" ht="7.5" customHeight="1" x14ac:dyDescent="0.15"/>
    <row r="44" spans="2:30" ht="15" thickBot="1" x14ac:dyDescent="0.2">
      <c r="G44" s="137"/>
      <c r="H44" s="138"/>
      <c r="I44" s="176"/>
      <c r="J44" s="176"/>
      <c r="K44" s="177"/>
      <c r="L44" s="176"/>
      <c r="M44" s="178"/>
      <c r="N44" s="138"/>
      <c r="O44" s="179"/>
      <c r="P44" s="179"/>
      <c r="Q44" s="180"/>
      <c r="R44" s="176"/>
      <c r="S44" s="178"/>
      <c r="T44" s="138"/>
      <c r="U44" s="176"/>
      <c r="V44" s="176"/>
      <c r="W44" s="177"/>
      <c r="X44" s="176"/>
      <c r="Y44" s="176"/>
      <c r="Z44" s="177"/>
      <c r="AA44" s="176"/>
      <c r="AB44" s="176"/>
      <c r="AC44" s="177"/>
      <c r="AD44" s="3" t="s">
        <v>10</v>
      </c>
    </row>
    <row r="45" spans="2:30" x14ac:dyDescent="0.15">
      <c r="B45" s="25"/>
      <c r="C45" s="434" t="s">
        <v>161</v>
      </c>
      <c r="D45" s="434"/>
      <c r="E45" s="434"/>
      <c r="F45" s="26"/>
      <c r="G45" s="27"/>
      <c r="H45" s="433" t="str">
        <f>+H2</f>
        <v>令和元年度当初</v>
      </c>
      <c r="I45" s="433"/>
      <c r="J45" s="433"/>
      <c r="K45" s="433"/>
      <c r="L45" s="370"/>
      <c r="M45" s="371"/>
      <c r="N45" s="433" t="str">
        <f>+N2</f>
        <v>令和元年度最終</v>
      </c>
      <c r="O45" s="433"/>
      <c r="P45" s="433"/>
      <c r="Q45" s="433"/>
      <c r="R45" s="370"/>
      <c r="S45" s="371"/>
      <c r="T45" s="433" t="str">
        <f>+T2</f>
        <v>令和２年度当初</v>
      </c>
      <c r="U45" s="433"/>
      <c r="V45" s="433"/>
      <c r="W45" s="433"/>
      <c r="X45" s="28"/>
      <c r="Y45" s="30"/>
      <c r="Z45" s="437" t="s">
        <v>30</v>
      </c>
      <c r="AA45" s="31"/>
      <c r="AB45" s="32"/>
      <c r="AC45" s="437" t="s">
        <v>31</v>
      </c>
      <c r="AD45" s="26"/>
    </row>
    <row r="46" spans="2:30" x14ac:dyDescent="0.15">
      <c r="B46" s="36"/>
      <c r="C46" s="435"/>
      <c r="D46" s="435"/>
      <c r="E46" s="435"/>
      <c r="F46" s="37"/>
      <c r="G46" s="38"/>
      <c r="H46" s="320" t="s">
        <v>15</v>
      </c>
      <c r="I46" s="40"/>
      <c r="J46" s="41"/>
      <c r="K46" s="320" t="s">
        <v>9</v>
      </c>
      <c r="L46" s="40"/>
      <c r="M46" s="42"/>
      <c r="N46" s="320" t="s">
        <v>15</v>
      </c>
      <c r="O46" s="40"/>
      <c r="P46" s="41"/>
      <c r="Q46" s="320" t="s">
        <v>9</v>
      </c>
      <c r="R46" s="40"/>
      <c r="S46" s="42"/>
      <c r="T46" s="320" t="s">
        <v>15</v>
      </c>
      <c r="U46" s="40"/>
      <c r="V46" s="41"/>
      <c r="W46" s="320" t="s">
        <v>9</v>
      </c>
      <c r="X46" s="40"/>
      <c r="Y46" s="41"/>
      <c r="Z46" s="438"/>
      <c r="AA46" s="43"/>
      <c r="AB46" s="44"/>
      <c r="AC46" s="438"/>
      <c r="AD46" s="37"/>
    </row>
    <row r="47" spans="2:30" ht="15" thickBot="1" x14ac:dyDescent="0.2">
      <c r="B47" s="50"/>
      <c r="C47" s="436"/>
      <c r="D47" s="436"/>
      <c r="E47" s="436"/>
      <c r="F47" s="324"/>
      <c r="G47" s="323"/>
      <c r="H47" s="53" t="s">
        <v>18</v>
      </c>
      <c r="I47" s="54"/>
      <c r="J47" s="55"/>
      <c r="K47" s="321"/>
      <c r="L47" s="54"/>
      <c r="M47" s="322"/>
      <c r="N47" s="53" t="s">
        <v>19</v>
      </c>
      <c r="O47" s="54"/>
      <c r="P47" s="55"/>
      <c r="Q47" s="321"/>
      <c r="R47" s="54"/>
      <c r="S47" s="322"/>
      <c r="T47" s="58" t="s">
        <v>20</v>
      </c>
      <c r="U47" s="54"/>
      <c r="V47" s="55"/>
      <c r="W47" s="321"/>
      <c r="X47" s="54"/>
      <c r="Y47" s="439" t="s">
        <v>16</v>
      </c>
      <c r="Z47" s="440"/>
      <c r="AA47" s="440"/>
      <c r="AB47" s="439" t="s">
        <v>17</v>
      </c>
      <c r="AC47" s="440"/>
      <c r="AD47" s="441"/>
    </row>
    <row r="48" spans="2:30" x14ac:dyDescent="0.15">
      <c r="B48" s="129"/>
      <c r="C48" s="430" t="s">
        <v>51</v>
      </c>
      <c r="D48" s="430"/>
      <c r="E48" s="430"/>
      <c r="F48" s="89"/>
      <c r="G48" s="67"/>
      <c r="H48" s="181">
        <f>ROUND('計数整理表（千単）'!H46/1000,0)</f>
        <v>2972</v>
      </c>
      <c r="I48" s="69"/>
      <c r="J48" s="70"/>
      <c r="K48" s="71">
        <f>'計数整理表（千単）'!K46</f>
        <v>0.1</v>
      </c>
      <c r="L48" s="69"/>
      <c r="M48" s="72"/>
      <c r="N48" s="181">
        <f>ROUND('計数整理表（千単）'!N46/1000,0)</f>
        <v>2554</v>
      </c>
      <c r="O48" s="69"/>
      <c r="P48" s="70"/>
      <c r="Q48" s="71">
        <f>'計数整理表（千単）'!Q46</f>
        <v>0.1</v>
      </c>
      <c r="R48" s="73"/>
      <c r="S48" s="72"/>
      <c r="T48" s="181">
        <f>ROUND('計数整理表（千単）'!T46/1000,0)</f>
        <v>2931</v>
      </c>
      <c r="U48" s="69"/>
      <c r="V48" s="70"/>
      <c r="W48" s="71">
        <f>'計数整理表（千単）'!W46</f>
        <v>0.1</v>
      </c>
      <c r="X48" s="69"/>
      <c r="Y48" s="70"/>
      <c r="Z48" s="71">
        <f>'計数整理表（千単）'!Z46</f>
        <v>98.61704253602646</v>
      </c>
      <c r="AA48" s="69"/>
      <c r="AB48" s="70"/>
      <c r="AC48" s="71">
        <f>'計数整理表（千単）'!AC46</f>
        <v>114.7886430439349</v>
      </c>
      <c r="AD48" s="76"/>
    </row>
    <row r="49" spans="2:30" x14ac:dyDescent="0.15">
      <c r="B49" s="36"/>
      <c r="C49" s="435" t="s">
        <v>52</v>
      </c>
      <c r="D49" s="435"/>
      <c r="E49" s="435"/>
      <c r="F49" s="136"/>
      <c r="G49" s="67"/>
      <c r="H49" s="199">
        <f>ROUND('計数整理表（千単）'!H47/1000,0)</f>
        <v>117903</v>
      </c>
      <c r="I49" s="69"/>
      <c r="J49" s="70"/>
      <c r="K49" s="71">
        <f>'計数整理表（千単）'!K47</f>
        <v>4.5</v>
      </c>
      <c r="L49" s="69"/>
      <c r="M49" s="72"/>
      <c r="N49" s="199">
        <f>ROUND('計数整理表（千単）'!N47/1000,0)</f>
        <v>114036</v>
      </c>
      <c r="O49" s="69"/>
      <c r="P49" s="70"/>
      <c r="Q49" s="71">
        <f>'計数整理表（千単）'!Q47</f>
        <v>4.5999999999999996</v>
      </c>
      <c r="R49" s="73"/>
      <c r="S49" s="72"/>
      <c r="T49" s="199">
        <f>ROUND('計数整理表（千単）'!T47/1000,0)</f>
        <v>118315</v>
      </c>
      <c r="U49" s="69"/>
      <c r="V49" s="70"/>
      <c r="W49" s="71">
        <f>'計数整理表（千単）'!W47</f>
        <v>4.5</v>
      </c>
      <c r="X49" s="69"/>
      <c r="Y49" s="70"/>
      <c r="Z49" s="71">
        <f>'計数整理表（千単）'!Z47</f>
        <v>100.34935797973543</v>
      </c>
      <c r="AA49" s="69"/>
      <c r="AB49" s="70"/>
      <c r="AC49" s="71">
        <f>'計数整理表（千単）'!AC47</f>
        <v>103.75211156506805</v>
      </c>
      <c r="AD49" s="76"/>
    </row>
    <row r="50" spans="2:30" x14ac:dyDescent="0.15">
      <c r="B50" s="129"/>
      <c r="C50" s="430" t="s">
        <v>53</v>
      </c>
      <c r="D50" s="430"/>
      <c r="E50" s="430"/>
      <c r="F50" s="66"/>
      <c r="G50" s="67"/>
      <c r="H50" s="199">
        <f>ROUND('計数整理表（千単）'!H48/1000,0)</f>
        <v>327000</v>
      </c>
      <c r="I50" s="69"/>
      <c r="J50" s="70"/>
      <c r="K50" s="82">
        <f>'計数整理表（千単）'!K48</f>
        <v>12.6</v>
      </c>
      <c r="L50" s="80"/>
      <c r="M50" s="77"/>
      <c r="N50" s="199">
        <f>ROUND('計数整理表（千単）'!N48/1000,0)</f>
        <v>324431</v>
      </c>
      <c r="O50" s="69"/>
      <c r="P50" s="70"/>
      <c r="Q50" s="82">
        <f>'計数整理表（千単）'!Q48</f>
        <v>13.1</v>
      </c>
      <c r="R50" s="73"/>
      <c r="S50" s="72"/>
      <c r="T50" s="199">
        <f>ROUND('計数整理表（千単）'!T48/1000,0)</f>
        <v>336928</v>
      </c>
      <c r="U50" s="69"/>
      <c r="V50" s="70"/>
      <c r="W50" s="82">
        <f>'計数整理表（千単）'!W48</f>
        <v>12.8</v>
      </c>
      <c r="X50" s="69"/>
      <c r="Y50" s="70"/>
      <c r="Z50" s="82">
        <f>'計数整理表（千単）'!Z48</f>
        <v>103.03620257195141</v>
      </c>
      <c r="AA50" s="69"/>
      <c r="AB50" s="70"/>
      <c r="AC50" s="82">
        <f>'計数整理表（千単）'!AC48</f>
        <v>103.85186470076881</v>
      </c>
      <c r="AD50" s="76"/>
    </row>
    <row r="51" spans="2:30" x14ac:dyDescent="0.15">
      <c r="B51" s="129"/>
      <c r="C51" s="430" t="s">
        <v>54</v>
      </c>
      <c r="D51" s="430"/>
      <c r="E51" s="430"/>
      <c r="F51" s="66"/>
      <c r="G51" s="67"/>
      <c r="H51" s="199">
        <f>ROUND('計数整理表（千単）'!H49/1000,0)</f>
        <v>282781</v>
      </c>
      <c r="I51" s="69"/>
      <c r="J51" s="70"/>
      <c r="K51" s="82">
        <f>'計数整理表（千単）'!K49</f>
        <v>10.9</v>
      </c>
      <c r="L51" s="80"/>
      <c r="M51" s="77"/>
      <c r="N51" s="199">
        <f>ROUND('計数整理表（千単）'!N49/1000,0)</f>
        <v>280843</v>
      </c>
      <c r="O51" s="69"/>
      <c r="P51" s="70"/>
      <c r="Q51" s="82">
        <f>'計数整理表（千単）'!Q49</f>
        <v>11.3</v>
      </c>
      <c r="R51" s="73"/>
      <c r="S51" s="72"/>
      <c r="T51" s="199">
        <f>ROUND('計数整理表（千単）'!T49/1000,0)</f>
        <v>286557</v>
      </c>
      <c r="U51" s="69"/>
      <c r="V51" s="70"/>
      <c r="W51" s="82">
        <f>'計数整理表（千単）'!W49</f>
        <v>10.9</v>
      </c>
      <c r="X51" s="69"/>
      <c r="Y51" s="70"/>
      <c r="Z51" s="82">
        <f>'計数整理表（千単）'!Z49</f>
        <v>101.33554091441826</v>
      </c>
      <c r="AA51" s="69"/>
      <c r="AB51" s="70"/>
      <c r="AC51" s="82">
        <f>'計数整理表（千単）'!AC49</f>
        <v>102.03487243429565</v>
      </c>
      <c r="AD51" s="76"/>
    </row>
    <row r="52" spans="2:30" x14ac:dyDescent="0.15">
      <c r="B52" s="129"/>
      <c r="C52" s="430" t="s">
        <v>55</v>
      </c>
      <c r="D52" s="430"/>
      <c r="E52" s="430"/>
      <c r="F52" s="66"/>
      <c r="G52" s="90"/>
      <c r="H52" s="200">
        <f>ROUND('計数整理表（千単）'!H50/1000,0)</f>
        <v>331790</v>
      </c>
      <c r="I52" s="92"/>
      <c r="J52" s="93"/>
      <c r="K52" s="86">
        <f>'計数整理表（千単）'!K50</f>
        <v>12.8</v>
      </c>
      <c r="L52" s="104"/>
      <c r="M52" s="100"/>
      <c r="N52" s="200">
        <f>ROUND('計数整理表（千単）'!N50/1000,0)</f>
        <v>242213</v>
      </c>
      <c r="O52" s="92"/>
      <c r="P52" s="93"/>
      <c r="Q52" s="86">
        <f>'計数整理表（千単）'!Q50</f>
        <v>9.7000000000000011</v>
      </c>
      <c r="R52" s="96"/>
      <c r="S52" s="95"/>
      <c r="T52" s="200">
        <f>ROUND('計数整理表（千単）'!T50/1000,0)</f>
        <v>297739</v>
      </c>
      <c r="U52" s="92"/>
      <c r="V52" s="93"/>
      <c r="W52" s="86">
        <f>'計数整理表（千単）'!W50</f>
        <v>11.3</v>
      </c>
      <c r="X52" s="92"/>
      <c r="Y52" s="93"/>
      <c r="Z52" s="86">
        <f>'計数整理表（千単）'!Z50</f>
        <v>89.737237270838804</v>
      </c>
      <c r="AA52" s="92"/>
      <c r="AB52" s="93"/>
      <c r="AC52" s="86">
        <f>'計数整理表（千単）'!AC50</f>
        <v>122.92440694525</v>
      </c>
      <c r="AD52" s="99"/>
    </row>
    <row r="53" spans="2:30" x14ac:dyDescent="0.15">
      <c r="B53" s="129"/>
      <c r="C53" s="430" t="s">
        <v>56</v>
      </c>
      <c r="D53" s="430"/>
      <c r="E53" s="430"/>
      <c r="F53" s="66"/>
      <c r="G53" s="90"/>
      <c r="H53" s="200">
        <f>ROUND('計数整理表（千単）'!H51/1000,0)</f>
        <v>18961</v>
      </c>
      <c r="I53" s="92"/>
      <c r="J53" s="93"/>
      <c r="K53" s="86">
        <f>'計数整理表（千単）'!K51</f>
        <v>0.7</v>
      </c>
      <c r="L53" s="104"/>
      <c r="M53" s="100"/>
      <c r="N53" s="200">
        <f>ROUND('計数整理表（千単）'!N51/1000,0)</f>
        <v>19171</v>
      </c>
      <c r="O53" s="92"/>
      <c r="P53" s="93"/>
      <c r="Q53" s="86">
        <f>'計数整理表（千単）'!Q51</f>
        <v>0.8</v>
      </c>
      <c r="R53" s="96"/>
      <c r="S53" s="95"/>
      <c r="T53" s="200">
        <f>ROUND('計数整理表（千単）'!T51/1000,0)</f>
        <v>20319</v>
      </c>
      <c r="U53" s="92"/>
      <c r="V53" s="93"/>
      <c r="W53" s="86">
        <f>'計数整理表（千単）'!W51</f>
        <v>0.8</v>
      </c>
      <c r="X53" s="92"/>
      <c r="Y53" s="93"/>
      <c r="Z53" s="86">
        <f>'計数整理表（千単）'!Z51</f>
        <v>107.16108303396842</v>
      </c>
      <c r="AA53" s="92"/>
      <c r="AB53" s="93"/>
      <c r="AC53" s="86">
        <f>'計数整理表（千単）'!AC51</f>
        <v>105.99043007192704</v>
      </c>
      <c r="AD53" s="99"/>
    </row>
    <row r="54" spans="2:30" x14ac:dyDescent="0.15">
      <c r="B54" s="129"/>
      <c r="C54" s="430" t="s">
        <v>57</v>
      </c>
      <c r="D54" s="430"/>
      <c r="E54" s="430"/>
      <c r="F54" s="66"/>
      <c r="G54" s="67"/>
      <c r="H54" s="199">
        <f>ROUND('計数整理表（千単）'!H52/1000,0)</f>
        <v>157560</v>
      </c>
      <c r="I54" s="69"/>
      <c r="J54" s="70"/>
      <c r="K54" s="82">
        <f>'計数整理表（千単）'!K52</f>
        <v>6.1</v>
      </c>
      <c r="L54" s="80"/>
      <c r="M54" s="77"/>
      <c r="N54" s="199">
        <f>ROUND('計数整理表（千単）'!N52/1000,0)</f>
        <v>157325</v>
      </c>
      <c r="O54" s="69"/>
      <c r="P54" s="70"/>
      <c r="Q54" s="82">
        <f>'計数整理表（千単）'!Q52</f>
        <v>6.3</v>
      </c>
      <c r="R54" s="73"/>
      <c r="S54" s="72"/>
      <c r="T54" s="199">
        <f>ROUND('計数整理表（千単）'!T52/1000,0)</f>
        <v>146170</v>
      </c>
      <c r="U54" s="69"/>
      <c r="V54" s="70"/>
      <c r="W54" s="82">
        <f>'計数整理表（千単）'!W52</f>
        <v>5.5</v>
      </c>
      <c r="X54" s="69"/>
      <c r="Y54" s="70"/>
      <c r="Z54" s="82">
        <f>'計数整理表（千単）'!Z52</f>
        <v>92.770856097795573</v>
      </c>
      <c r="AA54" s="69"/>
      <c r="AB54" s="70"/>
      <c r="AC54" s="82">
        <f>'計数整理表（千単）'!AC52</f>
        <v>92.909463063918267</v>
      </c>
      <c r="AD54" s="76"/>
    </row>
    <row r="55" spans="2:30" x14ac:dyDescent="0.15">
      <c r="B55" s="129"/>
      <c r="C55" s="430" t="s">
        <v>58</v>
      </c>
      <c r="D55" s="430"/>
      <c r="E55" s="430"/>
      <c r="F55" s="66"/>
      <c r="G55" s="67"/>
      <c r="H55" s="199">
        <f>ROUND('計数整理表（千単）'!H53/1000,0)</f>
        <v>12461</v>
      </c>
      <c r="I55" s="69"/>
      <c r="J55" s="70"/>
      <c r="K55" s="82">
        <f>'計数整理表（千単）'!K53</f>
        <v>0.5</v>
      </c>
      <c r="L55" s="80"/>
      <c r="M55" s="77"/>
      <c r="N55" s="199">
        <f>ROUND('計数整理表（千単）'!N53/1000,0)</f>
        <v>8864</v>
      </c>
      <c r="O55" s="69"/>
      <c r="P55" s="70"/>
      <c r="Q55" s="82">
        <f>'計数整理表（千単）'!Q53</f>
        <v>0.4</v>
      </c>
      <c r="R55" s="73"/>
      <c r="S55" s="72"/>
      <c r="T55" s="199">
        <f>ROUND('計数整理表（千単）'!T53/1000,0)</f>
        <v>10919</v>
      </c>
      <c r="U55" s="69"/>
      <c r="V55" s="70"/>
      <c r="W55" s="82">
        <f>'計数整理表（千単）'!W53</f>
        <v>0.4</v>
      </c>
      <c r="X55" s="69"/>
      <c r="Y55" s="70"/>
      <c r="Z55" s="82">
        <f>'計数整理表（千単）'!Z53</f>
        <v>87.626002278311063</v>
      </c>
      <c r="AA55" s="69"/>
      <c r="AB55" s="70"/>
      <c r="AC55" s="82">
        <f>'計数整理表（千単）'!AC53</f>
        <v>123.18544509017057</v>
      </c>
      <c r="AD55" s="76"/>
    </row>
    <row r="56" spans="2:30" x14ac:dyDescent="0.15">
      <c r="B56" s="129"/>
      <c r="C56" s="430" t="s">
        <v>59</v>
      </c>
      <c r="D56" s="430"/>
      <c r="E56" s="430"/>
      <c r="F56" s="66"/>
      <c r="G56" s="90"/>
      <c r="H56" s="200">
        <f>ROUND('計数整理表（千単）'!H54/1000,0)</f>
        <v>273641</v>
      </c>
      <c r="I56" s="92"/>
      <c r="J56" s="93"/>
      <c r="K56" s="86">
        <f>'計数整理表（千単）'!K54</f>
        <v>10.5</v>
      </c>
      <c r="L56" s="104"/>
      <c r="M56" s="100"/>
      <c r="N56" s="200">
        <f>ROUND('計数整理表（千単）'!N54/1000,0)</f>
        <v>271640</v>
      </c>
      <c r="O56" s="92"/>
      <c r="P56" s="93"/>
      <c r="Q56" s="86">
        <f>'計数整理表（千単）'!Q54</f>
        <v>10.9</v>
      </c>
      <c r="R56" s="96"/>
      <c r="S56" s="95"/>
      <c r="T56" s="200">
        <f>ROUND('計数整理表（千単）'!T54/1000,0)</f>
        <v>275980</v>
      </c>
      <c r="U56" s="92"/>
      <c r="V56" s="93"/>
      <c r="W56" s="86">
        <f>'計数整理表（千単）'!W54</f>
        <v>10.5</v>
      </c>
      <c r="X56" s="92"/>
      <c r="Y56" s="93"/>
      <c r="Z56" s="86">
        <f>'計数整理表（千単）'!Z54</f>
        <v>100.85509321541555</v>
      </c>
      <c r="AA56" s="92"/>
      <c r="AB56" s="93"/>
      <c r="AC56" s="86">
        <f>'計数整理表（千単）'!AC54</f>
        <v>101.59797916440141</v>
      </c>
      <c r="AD56" s="99"/>
    </row>
    <row r="57" spans="2:30" x14ac:dyDescent="0.15">
      <c r="B57" s="129"/>
      <c r="C57" s="430" t="s">
        <v>60</v>
      </c>
      <c r="D57" s="430"/>
      <c r="E57" s="430"/>
      <c r="F57" s="66"/>
      <c r="G57" s="67"/>
      <c r="H57" s="199">
        <f>ROUND('計数整理表（千単）'!H55/1000,0)</f>
        <v>545049</v>
      </c>
      <c r="I57" s="69"/>
      <c r="J57" s="70"/>
      <c r="K57" s="82">
        <f>'計数整理表（千単）'!K55</f>
        <v>21</v>
      </c>
      <c r="L57" s="80"/>
      <c r="M57" s="77"/>
      <c r="N57" s="199">
        <f>ROUND('計数整理表（千単）'!N55/1000,0)</f>
        <v>540136</v>
      </c>
      <c r="O57" s="69"/>
      <c r="P57" s="70"/>
      <c r="Q57" s="82">
        <f>'計数整理表（千単）'!Q55</f>
        <v>21.7</v>
      </c>
      <c r="R57" s="73"/>
      <c r="S57" s="72"/>
      <c r="T57" s="199">
        <f>ROUND('計数整理表（千単）'!T55/1000,0)</f>
        <v>554438</v>
      </c>
      <c r="U57" s="69"/>
      <c r="V57" s="70"/>
      <c r="W57" s="82">
        <f>'計数整理表（千単）'!W55</f>
        <v>21</v>
      </c>
      <c r="X57" s="69"/>
      <c r="Y57" s="70"/>
      <c r="Z57" s="82">
        <f>'計数整理表（千単）'!Z55</f>
        <v>101.72258002548307</v>
      </c>
      <c r="AA57" s="69"/>
      <c r="AB57" s="70"/>
      <c r="AC57" s="82">
        <f>'計数整理表（千単）'!AC55</f>
        <v>102.64785580416167</v>
      </c>
      <c r="AD57" s="76"/>
    </row>
    <row r="58" spans="2:30" ht="15" thickBot="1" x14ac:dyDescent="0.2">
      <c r="B58" s="65"/>
      <c r="C58" s="431" t="s">
        <v>5</v>
      </c>
      <c r="D58" s="431"/>
      <c r="E58" s="431"/>
      <c r="F58" s="109"/>
      <c r="G58" s="110"/>
      <c r="H58" s="201">
        <f>ROUND('計数整理表（千単）'!H56/1000,0)</f>
        <v>528232</v>
      </c>
      <c r="I58" s="112"/>
      <c r="J58" s="113"/>
      <c r="K58" s="124">
        <f>'計数整理表（千単）'!K56</f>
        <v>20.3</v>
      </c>
      <c r="L58" s="122"/>
      <c r="M58" s="119"/>
      <c r="N58" s="201">
        <f>ROUND('計数整理表（千単）'!N56/1000,0)</f>
        <v>522589</v>
      </c>
      <c r="O58" s="112"/>
      <c r="P58" s="113"/>
      <c r="Q58" s="124">
        <f>'計数整理表（千単）'!Q56</f>
        <v>21.1</v>
      </c>
      <c r="R58" s="116"/>
      <c r="S58" s="115"/>
      <c r="T58" s="201">
        <f>ROUND('計数整理表（千単）'!T56/1000,0)</f>
        <v>586469</v>
      </c>
      <c r="U58" s="112"/>
      <c r="V58" s="113"/>
      <c r="W58" s="124">
        <f>'計数整理表（千単）'!W56</f>
        <v>22.2</v>
      </c>
      <c r="X58" s="112"/>
      <c r="Y58" s="113"/>
      <c r="Z58" s="124">
        <f>'計数整理表（千単）'!Z56</f>
        <v>111.02497157289035</v>
      </c>
      <c r="AA58" s="112"/>
      <c r="AB58" s="113"/>
      <c r="AC58" s="124">
        <f>'計数整理表（千単）'!AC56</f>
        <v>112.22375746719135</v>
      </c>
      <c r="AD58" s="118"/>
    </row>
    <row r="59" spans="2:30" ht="15" thickBot="1" x14ac:dyDescent="0.2">
      <c r="B59" s="326"/>
      <c r="C59" s="432" t="s">
        <v>6</v>
      </c>
      <c r="D59" s="432"/>
      <c r="E59" s="432"/>
      <c r="F59" s="327"/>
      <c r="G59" s="328"/>
      <c r="H59" s="374">
        <f>ROUND('計数整理表（千単）'!H57/1000,0)</f>
        <v>2598349</v>
      </c>
      <c r="I59" s="330"/>
      <c r="J59" s="331"/>
      <c r="K59" s="344">
        <f>'計数整理表（千単）'!K57</f>
        <v>100</v>
      </c>
      <c r="L59" s="342"/>
      <c r="M59" s="338"/>
      <c r="N59" s="374">
        <f>ROUND('計数整理表（千単）'!N57/1000,0)</f>
        <v>2483801</v>
      </c>
      <c r="O59" s="330"/>
      <c r="P59" s="331"/>
      <c r="Q59" s="344">
        <f>'計数整理表（千単）'!Q57</f>
        <v>100</v>
      </c>
      <c r="R59" s="334"/>
      <c r="S59" s="333"/>
      <c r="T59" s="374">
        <f>ROUND('計数整理表（千単）'!T57/1000,0)</f>
        <v>2636766</v>
      </c>
      <c r="U59" s="330"/>
      <c r="V59" s="331"/>
      <c r="W59" s="344">
        <f>'計数整理表（千単）'!W57</f>
        <v>99.999999999999986</v>
      </c>
      <c r="X59" s="330"/>
      <c r="Y59" s="331"/>
      <c r="Z59" s="375">
        <f>'計数整理表（千単）'!Z57</f>
        <v>101.47851115793554</v>
      </c>
      <c r="AA59" s="376"/>
      <c r="AB59" s="377"/>
      <c r="AC59" s="375">
        <f>'計数整理表（千単）'!AC57</f>
        <v>106.15850018035302</v>
      </c>
      <c r="AD59" s="337"/>
    </row>
    <row r="60" spans="2:30" ht="3.75" customHeight="1" x14ac:dyDescent="0.15">
      <c r="B60" s="19"/>
    </row>
  </sheetData>
  <mergeCells count="47">
    <mergeCell ref="C13:E13"/>
    <mergeCell ref="C14:E14"/>
    <mergeCell ref="C18:E18"/>
    <mergeCell ref="C34:E34"/>
    <mergeCell ref="C39:E39"/>
    <mergeCell ref="C31:E31"/>
    <mergeCell ref="AC23:AC24"/>
    <mergeCell ref="Y25:AA25"/>
    <mergeCell ref="AB25:AD25"/>
    <mergeCell ref="C30:E30"/>
    <mergeCell ref="C26:E26"/>
    <mergeCell ref="H23:K23"/>
    <mergeCell ref="N23:Q23"/>
    <mergeCell ref="T23:W23"/>
    <mergeCell ref="Z23:Z24"/>
    <mergeCell ref="C23:E25"/>
    <mergeCell ref="H2:K2"/>
    <mergeCell ref="N2:Q2"/>
    <mergeCell ref="T2:W2"/>
    <mergeCell ref="Z2:Z3"/>
    <mergeCell ref="AC2:AC3"/>
    <mergeCell ref="C4:E4"/>
    <mergeCell ref="C11:E11"/>
    <mergeCell ref="C2:E3"/>
    <mergeCell ref="C12:E12"/>
    <mergeCell ref="C9:E9"/>
    <mergeCell ref="C10:E10"/>
    <mergeCell ref="T45:W45"/>
    <mergeCell ref="Z45:Z46"/>
    <mergeCell ref="AC45:AC46"/>
    <mergeCell ref="Y47:AA47"/>
    <mergeCell ref="AB47:AD47"/>
    <mergeCell ref="C57:E57"/>
    <mergeCell ref="C58:E58"/>
    <mergeCell ref="C59:E59"/>
    <mergeCell ref="H45:K45"/>
    <mergeCell ref="N45:Q45"/>
    <mergeCell ref="C52:E52"/>
    <mergeCell ref="C53:E53"/>
    <mergeCell ref="C54:E54"/>
    <mergeCell ref="C55:E55"/>
    <mergeCell ref="C56:E56"/>
    <mergeCell ref="C45:E47"/>
    <mergeCell ref="C48:E48"/>
    <mergeCell ref="C49:E49"/>
    <mergeCell ref="C50:E50"/>
    <mergeCell ref="C51:E51"/>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topLeftCell="A10" workbookViewId="0">
      <selection activeCell="A2" sqref="A2:S7"/>
    </sheetView>
  </sheetViews>
  <sheetFormatPr defaultRowHeight="14.25" x14ac:dyDescent="0.15"/>
  <cols>
    <col min="1" max="1" width="1.25" customWidth="1"/>
    <col min="2" max="2" width="12.5" customWidth="1"/>
    <col min="3" max="12" width="9.375" customWidth="1"/>
    <col min="13" max="13" width="10.25" bestFit="1" customWidth="1"/>
    <col min="14" max="14" width="9.375" customWidth="1"/>
    <col min="15" max="15" width="12.25" bestFit="1" customWidth="1"/>
    <col min="16" max="24" width="8.75" customWidth="1"/>
  </cols>
  <sheetData>
    <row r="1" spans="1:13" ht="7.5" customHeight="1" x14ac:dyDescent="0.15"/>
    <row r="2" spans="1:13" ht="11.25" customHeight="1" x14ac:dyDescent="0.15"/>
    <row r="3" spans="1:13" ht="15" customHeight="1" thickBot="1" x14ac:dyDescent="0.2">
      <c r="A3" s="186"/>
      <c r="B3" s="443"/>
      <c r="C3" s="445" t="s">
        <v>137</v>
      </c>
      <c r="D3" s="454" t="s">
        <v>136</v>
      </c>
      <c r="E3" s="456" t="s">
        <v>140</v>
      </c>
      <c r="F3" s="452" t="s">
        <v>141</v>
      </c>
      <c r="G3" s="452" t="s">
        <v>142</v>
      </c>
      <c r="H3" s="452" t="s">
        <v>143</v>
      </c>
      <c r="I3" s="452" t="s">
        <v>179</v>
      </c>
      <c r="J3" s="451" t="s">
        <v>190</v>
      </c>
      <c r="K3" s="444"/>
      <c r="L3" s="453" t="s">
        <v>192</v>
      </c>
      <c r="M3" s="197" t="s">
        <v>72</v>
      </c>
    </row>
    <row r="4" spans="1:13" ht="15" customHeight="1" thickBot="1" x14ac:dyDescent="0.2">
      <c r="A4" s="186"/>
      <c r="B4" s="444"/>
      <c r="C4" s="446"/>
      <c r="D4" s="455"/>
      <c r="E4" s="457"/>
      <c r="F4" s="450"/>
      <c r="G4" s="450"/>
      <c r="H4" s="450"/>
      <c r="I4" s="450"/>
      <c r="J4" s="325" t="s">
        <v>68</v>
      </c>
      <c r="K4" s="325" t="s">
        <v>64</v>
      </c>
      <c r="L4" s="451"/>
    </row>
    <row r="5" spans="1:13" ht="15" customHeight="1" x14ac:dyDescent="0.15">
      <c r="A5" s="186"/>
      <c r="B5" s="198" t="s">
        <v>69</v>
      </c>
      <c r="C5" s="187">
        <v>14731</v>
      </c>
      <c r="D5" s="187">
        <v>13425</v>
      </c>
      <c r="E5" s="188">
        <v>11003</v>
      </c>
      <c r="F5" s="188">
        <v>12840</v>
      </c>
      <c r="G5" s="188">
        <v>12992</v>
      </c>
      <c r="H5" s="188">
        <v>13289</v>
      </c>
      <c r="I5" s="188">
        <v>12778</v>
      </c>
      <c r="J5" s="378">
        <v>12844</v>
      </c>
      <c r="K5" s="188">
        <v>12998</v>
      </c>
      <c r="L5" s="189">
        <v>13413</v>
      </c>
    </row>
    <row r="6" spans="1:13" ht="15" hidden="1" customHeight="1" x14ac:dyDescent="0.15">
      <c r="A6" s="186"/>
      <c r="B6" s="415"/>
      <c r="C6" s="416"/>
      <c r="D6" s="416"/>
      <c r="E6" s="417" t="s">
        <v>180</v>
      </c>
      <c r="F6" s="417" t="s">
        <v>181</v>
      </c>
      <c r="G6" s="417" t="s">
        <v>182</v>
      </c>
      <c r="H6" s="417" t="s">
        <v>183</v>
      </c>
      <c r="I6" s="417" t="s">
        <v>188</v>
      </c>
      <c r="J6" s="418" t="s">
        <v>188</v>
      </c>
      <c r="K6" s="417" t="s">
        <v>188</v>
      </c>
      <c r="L6" s="419" t="s">
        <v>188</v>
      </c>
    </row>
    <row r="7" spans="1:13" ht="15" customHeight="1" x14ac:dyDescent="0.15">
      <c r="A7" s="186"/>
      <c r="B7" s="198" t="s">
        <v>70</v>
      </c>
      <c r="C7" s="190">
        <v>13510</v>
      </c>
      <c r="D7" s="190">
        <v>11591</v>
      </c>
      <c r="E7" s="191">
        <v>10954</v>
      </c>
      <c r="F7" s="191">
        <v>11858</v>
      </c>
      <c r="G7" s="191">
        <v>12045</v>
      </c>
      <c r="H7" s="191">
        <v>11667</v>
      </c>
      <c r="I7" s="191">
        <v>11890</v>
      </c>
      <c r="J7" s="379">
        <v>12165</v>
      </c>
      <c r="K7" s="191">
        <v>12306</v>
      </c>
      <c r="L7" s="192">
        <v>12076</v>
      </c>
    </row>
    <row r="8" spans="1:13" ht="15" customHeight="1" x14ac:dyDescent="0.15">
      <c r="A8" s="186"/>
      <c r="B8" s="198" t="s">
        <v>71</v>
      </c>
      <c r="C8" s="190">
        <v>7982</v>
      </c>
      <c r="D8" s="190">
        <v>5667</v>
      </c>
      <c r="E8" s="191">
        <v>3292</v>
      </c>
      <c r="F8" s="191">
        <v>3689</v>
      </c>
      <c r="G8" s="191">
        <v>4080</v>
      </c>
      <c r="H8" s="191">
        <v>4285</v>
      </c>
      <c r="I8" s="191">
        <v>4419</v>
      </c>
      <c r="J8" s="379">
        <v>4390</v>
      </c>
      <c r="K8" s="191">
        <v>4661</v>
      </c>
      <c r="L8" s="192">
        <v>4308</v>
      </c>
    </row>
    <row r="9" spans="1:13" ht="15" hidden="1" customHeight="1" x14ac:dyDescent="0.15">
      <c r="A9" s="186"/>
      <c r="B9" s="415"/>
      <c r="C9" s="420"/>
      <c r="D9" s="420"/>
      <c r="E9" s="417" t="s">
        <v>184</v>
      </c>
      <c r="F9" s="417" t="s">
        <v>185</v>
      </c>
      <c r="G9" s="417" t="s">
        <v>186</v>
      </c>
      <c r="H9" s="417" t="s">
        <v>187</v>
      </c>
      <c r="I9" s="417" t="s">
        <v>188</v>
      </c>
      <c r="J9" s="418" t="s">
        <v>188</v>
      </c>
      <c r="K9" s="417" t="s">
        <v>188</v>
      </c>
      <c r="L9" s="419" t="s">
        <v>188</v>
      </c>
      <c r="M9" s="185"/>
    </row>
    <row r="10" spans="1:13" ht="13.5" customHeight="1" x14ac:dyDescent="0.15">
      <c r="A10" s="186"/>
      <c r="B10" s="391"/>
      <c r="C10" s="390"/>
      <c r="D10" s="390"/>
      <c r="E10" s="309"/>
      <c r="F10" s="309"/>
      <c r="G10" s="309"/>
      <c r="H10" s="309"/>
      <c r="I10" s="309"/>
      <c r="J10" s="309"/>
      <c r="K10" s="309"/>
      <c r="L10" s="195"/>
      <c r="M10" s="185"/>
    </row>
    <row r="11" spans="1:13" ht="11.25" customHeight="1" x14ac:dyDescent="0.15">
      <c r="A11" s="196"/>
      <c r="B11" s="196" t="s">
        <v>164</v>
      </c>
      <c r="C11" s="186"/>
      <c r="D11" s="186"/>
      <c r="E11" s="186"/>
      <c r="F11" s="186"/>
      <c r="G11" s="186"/>
      <c r="H11" s="186"/>
      <c r="I11" s="186"/>
      <c r="J11" s="186"/>
      <c r="K11" s="186"/>
      <c r="L11" s="186"/>
    </row>
    <row r="12" spans="1:13" ht="11.25" customHeight="1" x14ac:dyDescent="0.15">
      <c r="A12" s="196"/>
      <c r="B12" s="196" t="s">
        <v>159</v>
      </c>
      <c r="C12" s="186"/>
      <c r="D12" s="186"/>
      <c r="E12" s="186"/>
      <c r="F12" s="186"/>
      <c r="G12" s="186"/>
      <c r="H12" s="186"/>
      <c r="I12" s="186"/>
      <c r="J12" s="186"/>
      <c r="K12" s="186"/>
      <c r="L12" s="186"/>
    </row>
    <row r="13" spans="1:13" ht="11.25" customHeight="1" x14ac:dyDescent="0.15">
      <c r="A13" s="196"/>
      <c r="B13" s="196" t="s">
        <v>151</v>
      </c>
      <c r="C13" s="186"/>
      <c r="D13" s="186"/>
      <c r="E13" s="186"/>
      <c r="F13" s="186"/>
      <c r="G13" s="186"/>
      <c r="H13" s="186"/>
      <c r="I13" s="186"/>
      <c r="J13" s="186"/>
      <c r="K13" s="186"/>
      <c r="L13" s="186"/>
    </row>
    <row r="15" spans="1:13" ht="11.25" customHeight="1" thickBot="1" x14ac:dyDescent="0.2"/>
    <row r="16" spans="1:13" ht="15" customHeight="1" thickBot="1" x14ac:dyDescent="0.2">
      <c r="B16" s="447"/>
      <c r="C16" s="449" t="s">
        <v>147</v>
      </c>
      <c r="D16" s="452" t="s">
        <v>139</v>
      </c>
      <c r="E16" s="452" t="s">
        <v>140</v>
      </c>
      <c r="F16" s="452" t="s">
        <v>141</v>
      </c>
      <c r="G16" s="452" t="s">
        <v>142</v>
      </c>
      <c r="H16" s="452" t="s">
        <v>143</v>
      </c>
      <c r="I16" s="452" t="s">
        <v>193</v>
      </c>
      <c r="J16" s="451" t="s">
        <v>190</v>
      </c>
      <c r="K16" s="444"/>
      <c r="L16" s="453" t="s">
        <v>192</v>
      </c>
      <c r="M16" s="197" t="s">
        <v>72</v>
      </c>
    </row>
    <row r="17" spans="1:13" ht="15" customHeight="1" thickBot="1" x14ac:dyDescent="0.2">
      <c r="B17" s="448"/>
      <c r="C17" s="450"/>
      <c r="D17" s="450"/>
      <c r="E17" s="450"/>
      <c r="F17" s="450"/>
      <c r="G17" s="450"/>
      <c r="H17" s="450"/>
      <c r="I17" s="450"/>
      <c r="J17" s="325" t="s">
        <v>68</v>
      </c>
      <c r="K17" s="325" t="s">
        <v>64</v>
      </c>
      <c r="L17" s="451"/>
    </row>
    <row r="18" spans="1:13" ht="15" customHeight="1" x14ac:dyDescent="0.15">
      <c r="B18" s="202" t="s">
        <v>75</v>
      </c>
      <c r="C18" s="203">
        <v>2844</v>
      </c>
      <c r="D18" s="203">
        <v>2844</v>
      </c>
      <c r="E18" s="203">
        <v>2764</v>
      </c>
      <c r="F18" s="203">
        <v>2826</v>
      </c>
      <c r="G18" s="203">
        <v>2764</v>
      </c>
      <c r="H18" s="203">
        <v>2448</v>
      </c>
      <c r="I18" s="203">
        <v>2360</v>
      </c>
      <c r="J18" s="203">
        <v>2238</v>
      </c>
      <c r="K18" s="203">
        <v>2472</v>
      </c>
      <c r="L18" s="204">
        <v>2428</v>
      </c>
    </row>
    <row r="19" spans="1:13" ht="15" customHeight="1" x14ac:dyDescent="0.15">
      <c r="B19" s="208" t="s">
        <v>76</v>
      </c>
      <c r="C19" s="205" t="s">
        <v>77</v>
      </c>
      <c r="D19" s="205" t="s">
        <v>78</v>
      </c>
      <c r="E19" s="205" t="s">
        <v>79</v>
      </c>
      <c r="F19" s="205" t="s">
        <v>80</v>
      </c>
      <c r="G19" s="205" t="s">
        <v>121</v>
      </c>
      <c r="H19" s="205" t="s">
        <v>148</v>
      </c>
      <c r="I19" s="205" t="s">
        <v>149</v>
      </c>
      <c r="J19" s="205" t="s">
        <v>150</v>
      </c>
      <c r="K19" s="205" t="s">
        <v>194</v>
      </c>
      <c r="L19" s="206" t="s">
        <v>195</v>
      </c>
    </row>
    <row r="20" spans="1:13" ht="15" customHeight="1" thickBot="1" x14ac:dyDescent="0.2">
      <c r="B20" s="207"/>
      <c r="C20" s="194">
        <v>-5756</v>
      </c>
      <c r="D20" s="194">
        <v>-5918</v>
      </c>
      <c r="E20" s="194">
        <v>-5394</v>
      </c>
      <c r="F20" s="194">
        <v>-4660</v>
      </c>
      <c r="G20" s="194">
        <v>-4283</v>
      </c>
      <c r="H20" s="194">
        <v>-3962</v>
      </c>
      <c r="I20" s="194">
        <v>-3892</v>
      </c>
      <c r="J20" s="194">
        <v>-3678</v>
      </c>
      <c r="K20" s="194">
        <v>-3861</v>
      </c>
      <c r="L20" s="195">
        <v>-3848</v>
      </c>
    </row>
    <row r="21" spans="1:13" ht="13.5" customHeight="1" x14ac:dyDescent="0.15">
      <c r="B21" s="310"/>
      <c r="C21" s="309"/>
      <c r="D21" s="309"/>
      <c r="E21" s="309"/>
      <c r="F21" s="309"/>
      <c r="G21" s="309"/>
      <c r="H21" s="309"/>
      <c r="I21" s="309"/>
      <c r="J21" s="309"/>
      <c r="K21" s="309"/>
      <c r="L21" s="195"/>
    </row>
    <row r="22" spans="1:13" ht="11.25" customHeight="1" x14ac:dyDescent="0.15">
      <c r="A22" s="196"/>
      <c r="B22" s="196" t="s">
        <v>152</v>
      </c>
      <c r="C22" s="186"/>
      <c r="D22" s="186"/>
      <c r="E22" s="186"/>
      <c r="F22" s="186"/>
      <c r="G22" s="186"/>
      <c r="H22" s="186"/>
      <c r="I22" s="186"/>
      <c r="J22" s="186"/>
      <c r="K22" s="186"/>
      <c r="L22" s="186"/>
    </row>
    <row r="23" spans="1:13" ht="15" thickBot="1" x14ac:dyDescent="0.2"/>
    <row r="24" spans="1:13" ht="15" customHeight="1" thickBot="1" x14ac:dyDescent="0.2">
      <c r="B24" s="443"/>
      <c r="C24" s="449" t="s">
        <v>146</v>
      </c>
      <c r="D24" s="458" t="s">
        <v>138</v>
      </c>
      <c r="E24" s="452" t="s">
        <v>140</v>
      </c>
      <c r="F24" s="452" t="s">
        <v>141</v>
      </c>
      <c r="G24" s="452" t="s">
        <v>142</v>
      </c>
      <c r="H24" s="452" t="s">
        <v>143</v>
      </c>
      <c r="I24" s="452" t="s">
        <v>178</v>
      </c>
      <c r="J24" s="451" t="s">
        <v>189</v>
      </c>
      <c r="K24" s="444"/>
      <c r="L24" s="453" t="s">
        <v>191</v>
      </c>
      <c r="M24" s="197" t="s">
        <v>72</v>
      </c>
    </row>
    <row r="25" spans="1:13" ht="15" customHeight="1" thickBot="1" x14ac:dyDescent="0.2">
      <c r="B25" s="444"/>
      <c r="C25" s="450"/>
      <c r="D25" s="451"/>
      <c r="E25" s="450"/>
      <c r="F25" s="450"/>
      <c r="G25" s="450"/>
      <c r="H25" s="450"/>
      <c r="I25" s="450"/>
      <c r="J25" s="325" t="s">
        <v>68</v>
      </c>
      <c r="K25" s="325" t="s">
        <v>64</v>
      </c>
      <c r="L25" s="451"/>
    </row>
    <row r="26" spans="1:13" ht="15" customHeight="1" x14ac:dyDescent="0.15">
      <c r="B26" s="193" t="s">
        <v>49</v>
      </c>
      <c r="C26" s="203">
        <v>8221</v>
      </c>
      <c r="D26" s="203">
        <v>7820</v>
      </c>
      <c r="E26" s="203">
        <v>8340</v>
      </c>
      <c r="F26" s="203">
        <v>8235</v>
      </c>
      <c r="G26" s="203">
        <v>8240</v>
      </c>
      <c r="H26" s="203">
        <v>6793</v>
      </c>
      <c r="I26" s="203">
        <v>6726</v>
      </c>
      <c r="J26" s="203">
        <v>6953</v>
      </c>
      <c r="K26" s="203">
        <v>6846</v>
      </c>
      <c r="L26" s="204">
        <v>6932</v>
      </c>
    </row>
    <row r="27" spans="1:13" ht="15" customHeight="1" x14ac:dyDescent="0.15">
      <c r="B27" s="205" t="s">
        <v>117</v>
      </c>
      <c r="C27" s="203">
        <v>7116</v>
      </c>
      <c r="D27" s="203">
        <v>7025</v>
      </c>
      <c r="E27" s="203">
        <v>7536</v>
      </c>
      <c r="F27" s="203">
        <v>7480</v>
      </c>
      <c r="G27" s="203">
        <v>7514</v>
      </c>
      <c r="H27" s="203">
        <v>6285</v>
      </c>
      <c r="I27" s="203">
        <v>6222</v>
      </c>
      <c r="J27" s="203">
        <v>6428</v>
      </c>
      <c r="K27" s="203">
        <v>6341</v>
      </c>
      <c r="L27" s="204">
        <v>6438</v>
      </c>
    </row>
    <row r="28" spans="1:13" ht="15" customHeight="1" x14ac:dyDescent="0.15">
      <c r="B28" s="205" t="s">
        <v>83</v>
      </c>
      <c r="C28" s="308">
        <v>1105</v>
      </c>
      <c r="D28" s="203">
        <v>795</v>
      </c>
      <c r="E28" s="209">
        <v>804</v>
      </c>
      <c r="F28" s="209">
        <v>755</v>
      </c>
      <c r="G28" s="209">
        <v>726</v>
      </c>
      <c r="H28" s="209">
        <v>508</v>
      </c>
      <c r="I28" s="209">
        <v>504</v>
      </c>
      <c r="J28" s="209">
        <v>525</v>
      </c>
      <c r="K28" s="209">
        <v>505</v>
      </c>
      <c r="L28" s="210">
        <v>494</v>
      </c>
    </row>
    <row r="29" spans="1:13" ht="15" thickBot="1" x14ac:dyDescent="0.2"/>
    <row r="30" spans="1:13" ht="15" customHeight="1" thickBot="1" x14ac:dyDescent="0.2">
      <c r="B30" s="447"/>
      <c r="C30" s="449" t="s">
        <v>146</v>
      </c>
      <c r="D30" s="458" t="s">
        <v>138</v>
      </c>
      <c r="E30" s="452" t="s">
        <v>140</v>
      </c>
      <c r="F30" s="452" t="s">
        <v>141</v>
      </c>
      <c r="G30" s="452" t="s">
        <v>142</v>
      </c>
      <c r="H30" s="452" t="s">
        <v>143</v>
      </c>
      <c r="I30" s="452" t="s">
        <v>178</v>
      </c>
      <c r="J30" s="451" t="s">
        <v>189</v>
      </c>
      <c r="K30" s="444"/>
      <c r="L30" s="453" t="s">
        <v>191</v>
      </c>
      <c r="M30" s="197" t="s">
        <v>72</v>
      </c>
    </row>
    <row r="31" spans="1:13" ht="15" customHeight="1" thickBot="1" x14ac:dyDescent="0.2">
      <c r="B31" s="448"/>
      <c r="C31" s="450"/>
      <c r="D31" s="451"/>
      <c r="E31" s="450"/>
      <c r="F31" s="450"/>
      <c r="G31" s="450"/>
      <c r="H31" s="450"/>
      <c r="I31" s="450"/>
      <c r="J31" s="325" t="s">
        <v>68</v>
      </c>
      <c r="K31" s="325" t="s">
        <v>64</v>
      </c>
      <c r="L31" s="451"/>
    </row>
    <row r="32" spans="1:13" ht="15" customHeight="1" x14ac:dyDescent="0.15">
      <c r="B32" s="211" t="s">
        <v>86</v>
      </c>
      <c r="C32" s="203">
        <v>2657</v>
      </c>
      <c r="D32" s="203">
        <v>3261</v>
      </c>
      <c r="E32" s="203">
        <v>3182</v>
      </c>
      <c r="F32" s="203">
        <v>3266</v>
      </c>
      <c r="G32" s="203">
        <v>3141</v>
      </c>
      <c r="H32" s="203">
        <v>3128</v>
      </c>
      <c r="I32" s="203">
        <v>3159</v>
      </c>
      <c r="J32" s="203">
        <v>3282</v>
      </c>
      <c r="K32" s="203">
        <v>3260</v>
      </c>
      <c r="L32" s="204">
        <v>3271</v>
      </c>
    </row>
    <row r="33" spans="1:13" s="380" customFormat="1" ht="15" customHeight="1" thickBot="1" x14ac:dyDescent="0.2">
      <c r="B33" s="381" t="s">
        <v>87</v>
      </c>
      <c r="C33" s="382">
        <v>52491</v>
      </c>
      <c r="D33" s="382">
        <v>53523</v>
      </c>
      <c r="E33" s="382">
        <v>54334</v>
      </c>
      <c r="F33" s="382">
        <v>53797</v>
      </c>
      <c r="G33" s="382">
        <v>53691</v>
      </c>
      <c r="H33" s="382">
        <v>53661</v>
      </c>
      <c r="I33" s="382">
        <v>53626</v>
      </c>
      <c r="J33" s="382">
        <v>54034</v>
      </c>
      <c r="K33" s="382">
        <v>53627</v>
      </c>
      <c r="L33" s="383">
        <v>53491</v>
      </c>
    </row>
    <row r="34" spans="1:13" ht="11.25" customHeight="1" x14ac:dyDescent="0.15">
      <c r="A34" s="196"/>
      <c r="B34" s="196" t="s">
        <v>153</v>
      </c>
      <c r="C34" s="186"/>
      <c r="D34" s="186"/>
      <c r="E34" s="186"/>
      <c r="F34" s="186"/>
      <c r="G34" s="186"/>
      <c r="H34" s="186"/>
      <c r="I34" s="186"/>
      <c r="J34" s="186"/>
      <c r="K34" s="186"/>
      <c r="L34" s="186"/>
    </row>
    <row r="35" spans="1:13" ht="15" thickBot="1" x14ac:dyDescent="0.2"/>
    <row r="36" spans="1:13" ht="15" customHeight="1" thickBot="1" x14ac:dyDescent="0.2">
      <c r="B36" s="443"/>
      <c r="C36" s="449" t="s">
        <v>146</v>
      </c>
      <c r="D36" s="458" t="s">
        <v>138</v>
      </c>
      <c r="E36" s="452" t="s">
        <v>140</v>
      </c>
      <c r="F36" s="452" t="s">
        <v>141</v>
      </c>
      <c r="G36" s="452" t="s">
        <v>142</v>
      </c>
      <c r="H36" s="452" t="s">
        <v>143</v>
      </c>
      <c r="I36" s="452" t="s">
        <v>178</v>
      </c>
      <c r="J36" s="451" t="s">
        <v>189</v>
      </c>
      <c r="K36" s="444"/>
      <c r="L36" s="453" t="s">
        <v>191</v>
      </c>
      <c r="M36" s="197" t="s">
        <v>72</v>
      </c>
    </row>
    <row r="37" spans="1:13" ht="15" customHeight="1" thickBot="1" x14ac:dyDescent="0.2">
      <c r="B37" s="444"/>
      <c r="C37" s="450"/>
      <c r="D37" s="451"/>
      <c r="E37" s="450"/>
      <c r="F37" s="450"/>
      <c r="G37" s="450"/>
      <c r="H37" s="450"/>
      <c r="I37" s="450"/>
      <c r="J37" s="325" t="s">
        <v>68</v>
      </c>
      <c r="K37" s="325" t="s">
        <v>64</v>
      </c>
      <c r="L37" s="451"/>
    </row>
    <row r="38" spans="1:13" ht="15" customHeight="1" x14ac:dyDescent="0.15">
      <c r="B38" s="193" t="s">
        <v>89</v>
      </c>
      <c r="C38" s="203">
        <v>1520</v>
      </c>
      <c r="D38" s="203">
        <v>1492</v>
      </c>
      <c r="E38" s="203">
        <v>1683</v>
      </c>
      <c r="F38" s="203">
        <v>1561</v>
      </c>
      <c r="G38" s="203">
        <v>1617</v>
      </c>
      <c r="H38" s="203">
        <v>1513</v>
      </c>
      <c r="I38" s="203">
        <v>1592</v>
      </c>
      <c r="J38" s="203">
        <v>1808</v>
      </c>
      <c r="K38" s="203">
        <v>1717</v>
      </c>
      <c r="L38" s="204">
        <v>1693</v>
      </c>
    </row>
    <row r="39" spans="1:13" ht="15" customHeight="1" x14ac:dyDescent="0.15">
      <c r="B39" s="209" t="s">
        <v>90</v>
      </c>
      <c r="C39" s="203">
        <v>930</v>
      </c>
      <c r="D39" s="209">
        <v>962</v>
      </c>
      <c r="E39" s="209">
        <v>916</v>
      </c>
      <c r="F39" s="209">
        <v>776</v>
      </c>
      <c r="G39" s="209">
        <v>851</v>
      </c>
      <c r="H39" s="209">
        <v>855</v>
      </c>
      <c r="I39" s="209">
        <v>902</v>
      </c>
      <c r="J39" s="203">
        <v>1085</v>
      </c>
      <c r="K39" s="308">
        <v>1045</v>
      </c>
      <c r="L39" s="204">
        <v>1076</v>
      </c>
    </row>
    <row r="40" spans="1:13" ht="15" customHeight="1" x14ac:dyDescent="0.15">
      <c r="B40" s="205" t="s">
        <v>91</v>
      </c>
      <c r="C40" s="209">
        <v>132</v>
      </c>
      <c r="D40" s="209">
        <v>100</v>
      </c>
      <c r="E40" s="209">
        <v>85</v>
      </c>
      <c r="F40" s="209">
        <v>75</v>
      </c>
      <c r="G40" s="209">
        <v>108</v>
      </c>
      <c r="H40" s="209">
        <v>58</v>
      </c>
      <c r="I40" s="209">
        <v>73</v>
      </c>
      <c r="J40" s="209">
        <v>83</v>
      </c>
      <c r="K40" s="209">
        <v>89</v>
      </c>
      <c r="L40" s="210">
        <v>94</v>
      </c>
    </row>
    <row r="41" spans="1:13" ht="15" customHeight="1" x14ac:dyDescent="0.15">
      <c r="B41" s="209" t="s">
        <v>92</v>
      </c>
      <c r="C41" s="209">
        <v>590</v>
      </c>
      <c r="D41" s="209">
        <v>530</v>
      </c>
      <c r="E41" s="209">
        <v>767</v>
      </c>
      <c r="F41" s="209">
        <v>785</v>
      </c>
      <c r="G41" s="209">
        <v>766</v>
      </c>
      <c r="H41" s="209">
        <v>658</v>
      </c>
      <c r="I41" s="209">
        <v>690</v>
      </c>
      <c r="J41" s="209">
        <v>723</v>
      </c>
      <c r="K41" s="209">
        <v>671</v>
      </c>
      <c r="L41" s="210">
        <v>617</v>
      </c>
    </row>
    <row r="42" spans="1:13" ht="14.25" customHeight="1" x14ac:dyDescent="0.15">
      <c r="A42" s="196"/>
      <c r="B42" s="196"/>
      <c r="C42" s="186"/>
      <c r="D42" s="186"/>
      <c r="E42" s="186"/>
      <c r="F42" s="186"/>
      <c r="G42" s="186"/>
      <c r="H42" s="186"/>
      <c r="I42" s="186"/>
      <c r="J42" s="186"/>
      <c r="K42" s="186"/>
      <c r="L42" s="186"/>
    </row>
    <row r="43" spans="1:13" ht="15" thickBot="1" x14ac:dyDescent="0.2">
      <c r="A43" s="186"/>
      <c r="B43" s="186"/>
      <c r="C43" s="186"/>
      <c r="D43" s="186"/>
      <c r="E43" s="186"/>
      <c r="F43" s="186"/>
      <c r="G43" s="186"/>
      <c r="H43" s="186"/>
      <c r="I43" s="186"/>
      <c r="J43" s="186"/>
      <c r="K43" s="186"/>
      <c r="L43" s="186"/>
      <c r="M43" s="186"/>
    </row>
    <row r="44" spans="1:13" ht="15" customHeight="1" thickBot="1" x14ac:dyDescent="0.2">
      <c r="A44" s="186"/>
      <c r="B44" s="447"/>
      <c r="C44" s="449" t="s">
        <v>146</v>
      </c>
      <c r="D44" s="458" t="s">
        <v>138</v>
      </c>
      <c r="E44" s="452" t="s">
        <v>140</v>
      </c>
      <c r="F44" s="452" t="s">
        <v>141</v>
      </c>
      <c r="G44" s="452" t="s">
        <v>142</v>
      </c>
      <c r="H44" s="452" t="s">
        <v>143</v>
      </c>
      <c r="I44" s="452" t="s">
        <v>178</v>
      </c>
      <c r="J44" s="451" t="s">
        <v>189</v>
      </c>
      <c r="K44" s="444"/>
      <c r="L44" s="453" t="s">
        <v>191</v>
      </c>
      <c r="M44" s="215" t="s">
        <v>72</v>
      </c>
    </row>
    <row r="45" spans="1:13" ht="15" customHeight="1" thickBot="1" x14ac:dyDescent="0.2">
      <c r="A45" s="186"/>
      <c r="B45" s="448"/>
      <c r="C45" s="450"/>
      <c r="D45" s="451"/>
      <c r="E45" s="450"/>
      <c r="F45" s="450"/>
      <c r="G45" s="450"/>
      <c r="H45" s="450"/>
      <c r="I45" s="450"/>
      <c r="J45" s="325" t="s">
        <v>68</v>
      </c>
      <c r="K45" s="325" t="s">
        <v>64</v>
      </c>
      <c r="L45" s="451"/>
      <c r="M45" s="186"/>
    </row>
    <row r="46" spans="1:13" ht="15" customHeight="1" x14ac:dyDescent="0.15">
      <c r="A46" s="186"/>
      <c r="B46" s="218" t="s">
        <v>95</v>
      </c>
      <c r="C46" s="203">
        <v>12075</v>
      </c>
      <c r="D46" s="203">
        <v>11933</v>
      </c>
      <c r="E46" s="203">
        <v>11257</v>
      </c>
      <c r="F46" s="203">
        <v>10965</v>
      </c>
      <c r="G46" s="203">
        <v>10647</v>
      </c>
      <c r="H46" s="203">
        <v>10337</v>
      </c>
      <c r="I46" s="203">
        <v>10046</v>
      </c>
      <c r="J46" s="203">
        <v>11145</v>
      </c>
      <c r="K46" s="203">
        <v>10225</v>
      </c>
      <c r="L46" s="204">
        <v>11030</v>
      </c>
      <c r="M46" s="186"/>
    </row>
    <row r="47" spans="1:13" ht="15" customHeight="1" x14ac:dyDescent="0.15">
      <c r="A47" s="186"/>
      <c r="B47" s="218" t="s">
        <v>118</v>
      </c>
      <c r="C47" s="203">
        <v>4835</v>
      </c>
      <c r="D47" s="203">
        <v>4163</v>
      </c>
      <c r="E47" s="203">
        <v>3558</v>
      </c>
      <c r="F47" s="203">
        <v>3334</v>
      </c>
      <c r="G47" s="203">
        <v>3049</v>
      </c>
      <c r="H47" s="203">
        <v>2661</v>
      </c>
      <c r="I47" s="203">
        <v>2483</v>
      </c>
      <c r="J47" s="203">
        <v>3160</v>
      </c>
      <c r="K47" s="203">
        <v>2275</v>
      </c>
      <c r="L47" s="204">
        <v>2824</v>
      </c>
      <c r="M47" s="186"/>
    </row>
    <row r="48" spans="1:13" ht="15" customHeight="1" thickBot="1" x14ac:dyDescent="0.2">
      <c r="A48" s="186"/>
      <c r="B48" s="231" t="s">
        <v>119</v>
      </c>
      <c r="C48" s="212">
        <v>5459</v>
      </c>
      <c r="D48" s="212">
        <v>5562</v>
      </c>
      <c r="E48" s="212">
        <v>5674</v>
      </c>
      <c r="F48" s="212">
        <v>6044</v>
      </c>
      <c r="G48" s="212">
        <v>6108</v>
      </c>
      <c r="H48" s="212">
        <v>6144</v>
      </c>
      <c r="I48" s="212">
        <v>5770</v>
      </c>
      <c r="J48" s="212">
        <v>6119</v>
      </c>
      <c r="K48" s="212">
        <v>6075</v>
      </c>
      <c r="L48" s="213">
        <v>6377</v>
      </c>
      <c r="M48" s="186"/>
    </row>
    <row r="49" spans="1:13" x14ac:dyDescent="0.15">
      <c r="A49" s="186"/>
      <c r="B49" s="186"/>
      <c r="C49" s="186"/>
      <c r="D49" s="186"/>
      <c r="E49" s="186"/>
      <c r="F49" s="186"/>
      <c r="G49" s="186"/>
      <c r="H49" s="186"/>
      <c r="I49" s="186"/>
      <c r="J49" s="186"/>
      <c r="K49" s="186"/>
      <c r="L49" s="186"/>
      <c r="M49" s="186"/>
    </row>
  </sheetData>
  <mergeCells count="60">
    <mergeCell ref="G44:G45"/>
    <mergeCell ref="H44:H45"/>
    <mergeCell ref="I44:I45"/>
    <mergeCell ref="J44:K44"/>
    <mergeCell ref="L44:L45"/>
    <mergeCell ref="B44:B45"/>
    <mergeCell ref="C44:C45"/>
    <mergeCell ref="D44:D45"/>
    <mergeCell ref="E44:E45"/>
    <mergeCell ref="F44:F45"/>
    <mergeCell ref="L30:L31"/>
    <mergeCell ref="B36:B37"/>
    <mergeCell ref="C36:C37"/>
    <mergeCell ref="D36:D37"/>
    <mergeCell ref="E36:E37"/>
    <mergeCell ref="F36:F37"/>
    <mergeCell ref="G36:G37"/>
    <mergeCell ref="H36:H37"/>
    <mergeCell ref="I36:I37"/>
    <mergeCell ref="D30:D31"/>
    <mergeCell ref="E30:E31"/>
    <mergeCell ref="F30:F31"/>
    <mergeCell ref="G30:G31"/>
    <mergeCell ref="H30:H31"/>
    <mergeCell ref="J36:K36"/>
    <mergeCell ref="L36:L37"/>
    <mergeCell ref="L16:L17"/>
    <mergeCell ref="B24:B25"/>
    <mergeCell ref="C24:C25"/>
    <mergeCell ref="D24:D25"/>
    <mergeCell ref="E24:E25"/>
    <mergeCell ref="F24:F25"/>
    <mergeCell ref="G24:G25"/>
    <mergeCell ref="H24:H25"/>
    <mergeCell ref="I24:I25"/>
    <mergeCell ref="J24:K24"/>
    <mergeCell ref="L24:L25"/>
    <mergeCell ref="L3:L4"/>
    <mergeCell ref="B16:B17"/>
    <mergeCell ref="C16:C17"/>
    <mergeCell ref="D16:D17"/>
    <mergeCell ref="E16:E17"/>
    <mergeCell ref="F16:F17"/>
    <mergeCell ref="G16:G17"/>
    <mergeCell ref="H16:H17"/>
    <mergeCell ref="I16:I17"/>
    <mergeCell ref="D3:D4"/>
    <mergeCell ref="E3:E4"/>
    <mergeCell ref="F3:F4"/>
    <mergeCell ref="G3:G4"/>
    <mergeCell ref="H3:H4"/>
    <mergeCell ref="I3:I4"/>
    <mergeCell ref="J16:K16"/>
    <mergeCell ref="B3:B4"/>
    <mergeCell ref="C3:C4"/>
    <mergeCell ref="B30:B31"/>
    <mergeCell ref="C30:C31"/>
    <mergeCell ref="J3:K3"/>
    <mergeCell ref="I30:I31"/>
    <mergeCell ref="J30:K30"/>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R7"/>
  <sheetViews>
    <sheetView showGridLines="0" workbookViewId="0">
      <selection activeCell="A2" sqref="A2:S7"/>
    </sheetView>
  </sheetViews>
  <sheetFormatPr defaultRowHeight="14.25" x14ac:dyDescent="0.15"/>
  <cols>
    <col min="1" max="1" width="1.25" customWidth="1"/>
    <col min="2" max="2" width="3.125" bestFit="1" customWidth="1"/>
    <col min="3" max="3" width="15.625" customWidth="1"/>
    <col min="4" max="15" width="8.625" customWidth="1"/>
    <col min="16" max="16" width="10.25" bestFit="1" customWidth="1"/>
    <col min="17" max="17" width="1.25" customWidth="1"/>
    <col min="18" max="25" width="8.75" customWidth="1"/>
  </cols>
  <sheetData>
    <row r="1" spans="1:18" ht="30" customHeight="1" thickBot="1" x14ac:dyDescent="0.2">
      <c r="A1" s="186"/>
      <c r="B1" s="463"/>
      <c r="C1" s="464"/>
      <c r="D1" s="216" t="s">
        <v>154</v>
      </c>
      <c r="E1" s="216" t="s">
        <v>144</v>
      </c>
      <c r="F1" s="216" t="s">
        <v>145</v>
      </c>
      <c r="G1" s="216" t="s">
        <v>146</v>
      </c>
      <c r="H1" s="216" t="s">
        <v>138</v>
      </c>
      <c r="I1" s="216" t="s">
        <v>140</v>
      </c>
      <c r="J1" s="216" t="s">
        <v>141</v>
      </c>
      <c r="K1" s="385" t="s">
        <v>142</v>
      </c>
      <c r="L1" s="385" t="s">
        <v>155</v>
      </c>
      <c r="M1" s="217" t="s">
        <v>197</v>
      </c>
      <c r="N1" s="235" t="s">
        <v>196</v>
      </c>
      <c r="O1" s="235" t="s">
        <v>220</v>
      </c>
      <c r="P1" s="387" t="s">
        <v>72</v>
      </c>
      <c r="Q1" s="386"/>
      <c r="R1" s="387"/>
    </row>
    <row r="2" spans="1:18" x14ac:dyDescent="0.15">
      <c r="A2" s="186"/>
      <c r="B2" s="459" t="s">
        <v>96</v>
      </c>
      <c r="C2" s="460"/>
      <c r="D2" s="219">
        <v>52</v>
      </c>
      <c r="E2" s="219">
        <v>383</v>
      </c>
      <c r="F2" s="219">
        <v>514</v>
      </c>
      <c r="G2" s="219">
        <v>313</v>
      </c>
      <c r="H2" s="219">
        <v>766</v>
      </c>
      <c r="I2" s="219">
        <v>392</v>
      </c>
      <c r="J2" s="219">
        <v>299</v>
      </c>
      <c r="K2" s="232">
        <v>303</v>
      </c>
      <c r="L2" s="232">
        <v>284</v>
      </c>
      <c r="M2" s="220">
        <v>285</v>
      </c>
      <c r="N2" s="236">
        <v>294</v>
      </c>
      <c r="O2" s="236">
        <v>264</v>
      </c>
      <c r="P2" s="388"/>
      <c r="Q2" s="388"/>
      <c r="R2" s="389"/>
    </row>
    <row r="3" spans="1:18" x14ac:dyDescent="0.15">
      <c r="A3" s="186"/>
      <c r="B3" s="465" t="s">
        <v>97</v>
      </c>
      <c r="C3" s="466"/>
      <c r="D3" s="219"/>
      <c r="E3" s="219">
        <v>-228</v>
      </c>
      <c r="F3" s="219">
        <v>-385</v>
      </c>
      <c r="G3" s="219">
        <v>-260</v>
      </c>
      <c r="H3" s="219">
        <v>-320</v>
      </c>
      <c r="I3" s="219">
        <v>-280</v>
      </c>
      <c r="J3" s="219">
        <v>-280</v>
      </c>
      <c r="K3" s="233">
        <v>-276</v>
      </c>
      <c r="L3" s="233">
        <v>-273</v>
      </c>
      <c r="M3" s="220">
        <v>-271</v>
      </c>
      <c r="N3" s="236">
        <v>-269</v>
      </c>
      <c r="O3" s="236">
        <v>-264</v>
      </c>
      <c r="P3" s="388"/>
      <c r="Q3" s="388"/>
      <c r="R3" s="389"/>
    </row>
    <row r="4" spans="1:18" x14ac:dyDescent="0.15">
      <c r="A4" s="186"/>
      <c r="B4" s="465" t="s">
        <v>98</v>
      </c>
      <c r="C4" s="466"/>
      <c r="D4" s="219">
        <v>-52</v>
      </c>
      <c r="E4" s="219">
        <v>-155</v>
      </c>
      <c r="F4" s="219">
        <v>-129</v>
      </c>
      <c r="G4" s="219">
        <v>-53</v>
      </c>
      <c r="H4" s="219">
        <v>-61</v>
      </c>
      <c r="I4" s="219">
        <v>-112</v>
      </c>
      <c r="J4" s="219">
        <v>-19</v>
      </c>
      <c r="K4" s="233">
        <v>-27</v>
      </c>
      <c r="L4" s="233">
        <v>-11</v>
      </c>
      <c r="M4" s="220">
        <v>-14</v>
      </c>
      <c r="N4" s="236">
        <v>-25</v>
      </c>
      <c r="O4" s="236"/>
      <c r="P4" s="388"/>
      <c r="Q4" s="388"/>
      <c r="R4" s="389"/>
    </row>
    <row r="5" spans="1:18" ht="15" thickBot="1" x14ac:dyDescent="0.2">
      <c r="A5" s="186"/>
      <c r="B5" s="467" t="s">
        <v>99</v>
      </c>
      <c r="C5" s="468"/>
      <c r="D5" s="222"/>
      <c r="E5" s="222"/>
      <c r="F5" s="222"/>
      <c r="G5" s="221"/>
      <c r="H5" s="221">
        <v>-385</v>
      </c>
      <c r="I5" s="221"/>
      <c r="J5" s="221"/>
      <c r="K5" s="234"/>
      <c r="L5" s="234"/>
      <c r="M5" s="223"/>
      <c r="N5" s="237"/>
      <c r="O5" s="237"/>
      <c r="P5" s="390"/>
      <c r="Q5" s="390"/>
      <c r="R5" s="389"/>
    </row>
    <row r="6" spans="1:18" x14ac:dyDescent="0.15">
      <c r="A6" s="186"/>
      <c r="B6" s="459" t="s">
        <v>100</v>
      </c>
      <c r="C6" s="460"/>
      <c r="D6" s="219">
        <v>52</v>
      </c>
      <c r="E6" s="219">
        <v>435</v>
      </c>
      <c r="F6" s="219">
        <v>949</v>
      </c>
      <c r="G6" s="219">
        <v>1262</v>
      </c>
      <c r="H6" s="219">
        <v>2028</v>
      </c>
      <c r="I6" s="219">
        <v>2420</v>
      </c>
      <c r="J6" s="219">
        <v>2719</v>
      </c>
      <c r="K6" s="233">
        <v>3022</v>
      </c>
      <c r="L6" s="233">
        <v>3306</v>
      </c>
      <c r="M6" s="220">
        <v>3591</v>
      </c>
      <c r="N6" s="236">
        <v>3885</v>
      </c>
      <c r="O6" s="236">
        <v>4149</v>
      </c>
      <c r="P6" s="388"/>
      <c r="Q6" s="388"/>
      <c r="R6" s="389"/>
    </row>
    <row r="7" spans="1:18" x14ac:dyDescent="0.15">
      <c r="A7" s="186"/>
      <c r="B7" s="461" t="s">
        <v>221</v>
      </c>
      <c r="C7" s="462"/>
      <c r="D7" s="219">
        <v>5150</v>
      </c>
      <c r="E7" s="219">
        <v>4767</v>
      </c>
      <c r="F7" s="219">
        <v>4253</v>
      </c>
      <c r="G7" s="219">
        <v>3940</v>
      </c>
      <c r="H7" s="219">
        <v>3174</v>
      </c>
      <c r="I7" s="219">
        <v>2782</v>
      </c>
      <c r="J7" s="219">
        <v>2483</v>
      </c>
      <c r="K7" s="233">
        <v>2180</v>
      </c>
      <c r="L7" s="233">
        <v>1896</v>
      </c>
      <c r="M7" s="220">
        <v>1611</v>
      </c>
      <c r="N7" s="236">
        <v>1317</v>
      </c>
      <c r="O7" s="236">
        <v>1053</v>
      </c>
      <c r="P7" s="388"/>
      <c r="Q7" s="388"/>
      <c r="R7" s="389"/>
    </row>
  </sheetData>
  <mergeCells count="7">
    <mergeCell ref="B6:C6"/>
    <mergeCell ref="B7:C7"/>
    <mergeCell ref="B1:C1"/>
    <mergeCell ref="B2:C2"/>
    <mergeCell ref="B3:C3"/>
    <mergeCell ref="B4:C4"/>
    <mergeCell ref="B5:C5"/>
  </mergeCells>
  <phoneticPr fontId="2"/>
  <pageMargins left="0.31496062992125984" right="0.31496062992125984"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M33"/>
  <sheetViews>
    <sheetView showGridLines="0" workbookViewId="0">
      <selection activeCell="A2" sqref="A2:S7"/>
    </sheetView>
  </sheetViews>
  <sheetFormatPr defaultRowHeight="14.25" x14ac:dyDescent="0.15"/>
  <cols>
    <col min="1" max="1" width="1.25" customWidth="1"/>
    <col min="2" max="2" width="2.5" customWidth="1"/>
    <col min="3" max="3" width="37.5" style="19" customWidth="1"/>
    <col min="4" max="4" width="7.5" style="157" customWidth="1"/>
    <col min="5" max="6" width="1.25" customWidth="1"/>
    <col min="7" max="7" width="10.625" customWidth="1"/>
    <col min="8" max="8" width="2.5" customWidth="1"/>
    <col min="9" max="9" width="35" customWidth="1"/>
    <col min="10" max="10" width="7.375" customWidth="1"/>
    <col min="11" max="11" width="7.5" customWidth="1"/>
  </cols>
  <sheetData>
    <row r="1" spans="1:13" ht="18.75" customHeight="1" x14ac:dyDescent="0.15"/>
    <row r="2" spans="1:13" ht="13.5" customHeight="1" x14ac:dyDescent="0.15">
      <c r="B2" s="154" t="s">
        <v>111</v>
      </c>
      <c r="C2" s="160" t="s">
        <v>102</v>
      </c>
      <c r="D2" s="214">
        <v>2790</v>
      </c>
      <c r="G2" s="159" t="s">
        <v>116</v>
      </c>
      <c r="H2" s="154" t="s">
        <v>111</v>
      </c>
      <c r="I2" s="155" t="s">
        <v>198</v>
      </c>
      <c r="J2" s="228" t="s">
        <v>207</v>
      </c>
      <c r="K2" s="157"/>
    </row>
    <row r="3" spans="1:13" ht="13.5" customHeight="1" x14ac:dyDescent="0.15">
      <c r="B3" s="154" t="s">
        <v>111</v>
      </c>
      <c r="C3" s="160" t="s">
        <v>103</v>
      </c>
      <c r="D3" s="214">
        <v>2078</v>
      </c>
      <c r="G3" s="160"/>
      <c r="H3" s="154" t="s">
        <v>111</v>
      </c>
      <c r="I3" s="155" t="s">
        <v>199</v>
      </c>
      <c r="J3" s="228" t="s">
        <v>208</v>
      </c>
      <c r="K3" s="224"/>
    </row>
    <row r="4" spans="1:13" ht="13.5" customHeight="1" x14ac:dyDescent="0.15">
      <c r="B4" s="154" t="s">
        <v>111</v>
      </c>
      <c r="C4" s="160" t="s">
        <v>104</v>
      </c>
      <c r="D4" s="384">
        <v>1030</v>
      </c>
      <c r="G4" s="160"/>
      <c r="H4" s="154" t="s">
        <v>111</v>
      </c>
      <c r="I4" s="160" t="s">
        <v>200</v>
      </c>
      <c r="J4" s="228" t="s">
        <v>209</v>
      </c>
      <c r="K4" s="224"/>
    </row>
    <row r="5" spans="1:13" ht="13.5" customHeight="1" x14ac:dyDescent="0.15">
      <c r="B5" s="154" t="s">
        <v>111</v>
      </c>
      <c r="C5" s="160" t="s">
        <v>105</v>
      </c>
      <c r="D5" s="384">
        <v>864</v>
      </c>
      <c r="G5" s="160"/>
      <c r="H5" s="154" t="s">
        <v>111</v>
      </c>
      <c r="I5" s="160" t="s">
        <v>201</v>
      </c>
      <c r="J5" s="228" t="s">
        <v>210</v>
      </c>
      <c r="K5" s="224"/>
    </row>
    <row r="6" spans="1:13" ht="13.5" customHeight="1" x14ac:dyDescent="0.15">
      <c r="B6" s="154" t="s">
        <v>111</v>
      </c>
      <c r="C6" s="160" t="s">
        <v>106</v>
      </c>
      <c r="D6" s="384">
        <v>550</v>
      </c>
      <c r="G6" s="160"/>
      <c r="H6" s="154" t="s">
        <v>111</v>
      </c>
      <c r="I6" s="160" t="s">
        <v>202</v>
      </c>
      <c r="J6" s="228" t="s">
        <v>211</v>
      </c>
      <c r="K6" s="224"/>
    </row>
    <row r="7" spans="1:13" ht="13.5" customHeight="1" x14ac:dyDescent="0.15">
      <c r="B7" s="154" t="s">
        <v>111</v>
      </c>
      <c r="C7" s="160" t="s">
        <v>107</v>
      </c>
      <c r="D7" s="384">
        <v>489</v>
      </c>
      <c r="G7" s="160"/>
      <c r="H7" s="154" t="s">
        <v>111</v>
      </c>
      <c r="I7" s="160" t="s">
        <v>203</v>
      </c>
      <c r="J7" s="228" t="s">
        <v>212</v>
      </c>
      <c r="K7" s="225"/>
    </row>
    <row r="8" spans="1:13" ht="13.5" customHeight="1" x14ac:dyDescent="0.15">
      <c r="B8" s="154" t="s">
        <v>111</v>
      </c>
      <c r="C8" s="160" t="s">
        <v>108</v>
      </c>
      <c r="D8" s="384">
        <v>201</v>
      </c>
      <c r="H8" s="154" t="s">
        <v>111</v>
      </c>
      <c r="I8" s="160" t="s">
        <v>204</v>
      </c>
      <c r="J8" s="228" t="s">
        <v>213</v>
      </c>
      <c r="K8" s="225"/>
    </row>
    <row r="9" spans="1:13" ht="13.5" customHeight="1" x14ac:dyDescent="0.15">
      <c r="B9" s="154" t="s">
        <v>111</v>
      </c>
      <c r="C9" s="160" t="s">
        <v>156</v>
      </c>
      <c r="D9" s="384">
        <v>180</v>
      </c>
      <c r="G9" s="160" t="s">
        <v>112</v>
      </c>
      <c r="H9" s="154" t="s">
        <v>111</v>
      </c>
      <c r="I9" s="160" t="s">
        <v>205</v>
      </c>
      <c r="J9" s="228" t="s">
        <v>214</v>
      </c>
      <c r="K9" s="225"/>
    </row>
    <row r="10" spans="1:13" ht="13.5" customHeight="1" x14ac:dyDescent="0.15">
      <c r="B10" s="154" t="s">
        <v>111</v>
      </c>
      <c r="C10" s="160" t="s">
        <v>133</v>
      </c>
      <c r="D10" s="384">
        <v>149</v>
      </c>
      <c r="G10" s="160" t="s">
        <v>113</v>
      </c>
      <c r="H10" s="154" t="s">
        <v>111</v>
      </c>
      <c r="I10" s="160" t="s">
        <v>206</v>
      </c>
      <c r="J10" s="229" t="s">
        <v>215</v>
      </c>
      <c r="K10" s="224"/>
    </row>
    <row r="11" spans="1:13" ht="13.5" customHeight="1" x14ac:dyDescent="0.15">
      <c r="B11" s="154" t="s">
        <v>111</v>
      </c>
      <c r="C11" s="160" t="s">
        <v>109</v>
      </c>
      <c r="D11" s="384">
        <v>122</v>
      </c>
      <c r="G11" s="160" t="s">
        <v>114</v>
      </c>
      <c r="H11" s="154" t="s">
        <v>111</v>
      </c>
      <c r="I11" s="160" t="s">
        <v>157</v>
      </c>
      <c r="J11" s="229" t="s">
        <v>216</v>
      </c>
      <c r="K11" s="225"/>
    </row>
    <row r="12" spans="1:13" ht="13.5" customHeight="1" x14ac:dyDescent="0.15">
      <c r="B12" s="154"/>
      <c r="C12" s="160"/>
      <c r="D12"/>
      <c r="G12" s="469" t="s">
        <v>115</v>
      </c>
      <c r="H12" s="154" t="s">
        <v>111</v>
      </c>
      <c r="I12" s="160" t="s">
        <v>158</v>
      </c>
      <c r="J12" s="229" t="s">
        <v>217</v>
      </c>
      <c r="K12" s="225"/>
    </row>
    <row r="13" spans="1:13" ht="13.5" customHeight="1" x14ac:dyDescent="0.15">
      <c r="A13" s="226"/>
      <c r="B13" s="186"/>
      <c r="C13" s="226"/>
      <c r="G13" s="469"/>
      <c r="H13" s="154"/>
      <c r="I13" s="160"/>
      <c r="J13" s="229"/>
      <c r="K13" s="224"/>
    </row>
    <row r="14" spans="1:13" ht="13.5" customHeight="1" x14ac:dyDescent="0.15">
      <c r="A14" s="144"/>
      <c r="B14" s="156"/>
      <c r="C14" s="144"/>
      <c r="D14" s="224"/>
      <c r="E14" s="145"/>
      <c r="F14" s="144"/>
      <c r="G14" s="469"/>
      <c r="H14" s="154"/>
      <c r="I14" s="160"/>
      <c r="J14" s="229"/>
      <c r="K14" s="225"/>
    </row>
    <row r="15" spans="1:13" ht="13.5" customHeight="1" x14ac:dyDescent="0.15">
      <c r="A15" s="144"/>
      <c r="B15" s="156"/>
      <c r="C15" s="144"/>
      <c r="D15" s="224"/>
      <c r="E15" s="145"/>
      <c r="F15" s="144"/>
      <c r="G15" s="238"/>
      <c r="H15" s="154"/>
      <c r="I15" s="368"/>
      <c r="J15" s="369"/>
      <c r="K15" s="225"/>
    </row>
    <row r="16" spans="1:13" ht="30.75" customHeight="1" x14ac:dyDescent="0.15">
      <c r="A16" s="186"/>
      <c r="B16" s="156"/>
      <c r="C16" s="226"/>
      <c r="D16" s="224"/>
      <c r="K16" s="369"/>
      <c r="L16" s="369"/>
      <c r="M16" s="369"/>
    </row>
    <row r="17" spans="1:11" ht="15" customHeight="1" x14ac:dyDescent="0.15">
      <c r="A17" s="186"/>
      <c r="B17" s="156"/>
      <c r="C17" s="226"/>
      <c r="D17" s="224"/>
      <c r="K17" s="224"/>
    </row>
    <row r="18" spans="1:11" ht="15" customHeight="1" x14ac:dyDescent="0.15">
      <c r="A18" s="186"/>
      <c r="B18" s="156"/>
      <c r="C18" s="226"/>
      <c r="D18" s="225"/>
      <c r="K18" s="225"/>
    </row>
    <row r="19" spans="1:11" ht="15" customHeight="1" x14ac:dyDescent="0.15">
      <c r="A19" s="186"/>
      <c r="B19" s="156"/>
      <c r="C19" s="226"/>
      <c r="D19" s="225"/>
      <c r="H19" s="186"/>
      <c r="I19" s="156"/>
      <c r="J19" s="226"/>
      <c r="K19" s="225"/>
    </row>
    <row r="20" spans="1:11" ht="15" customHeight="1" x14ac:dyDescent="0.15">
      <c r="A20" s="226"/>
      <c r="B20" s="226"/>
      <c r="C20" s="226"/>
      <c r="D20" s="225"/>
      <c r="K20" s="225"/>
    </row>
    <row r="21" spans="1:11" ht="15" customHeight="1" x14ac:dyDescent="0.15">
      <c r="A21" s="186"/>
      <c r="B21" s="156"/>
      <c r="C21" s="226"/>
      <c r="D21" s="224"/>
    </row>
    <row r="22" spans="1:11" ht="15" customHeight="1" x14ac:dyDescent="0.15">
      <c r="A22" s="186"/>
      <c r="B22" s="156"/>
      <c r="C22" s="226"/>
      <c r="D22" s="225"/>
    </row>
    <row r="23" spans="1:11" ht="15" customHeight="1" x14ac:dyDescent="0.15">
      <c r="A23" s="144"/>
      <c r="B23" s="144"/>
      <c r="C23" s="227"/>
      <c r="D23" s="225"/>
    </row>
    <row r="24" spans="1:11" ht="15" customHeight="1" x14ac:dyDescent="0.15">
      <c r="A24" s="186"/>
      <c r="B24" s="156"/>
      <c r="C24" s="226"/>
      <c r="D24" s="224"/>
    </row>
    <row r="25" spans="1:11" ht="15" customHeight="1" x14ac:dyDescent="0.15">
      <c r="A25" s="186"/>
      <c r="B25" s="156"/>
      <c r="C25" s="226"/>
      <c r="D25" s="225"/>
    </row>
    <row r="26" spans="1:11" ht="15" customHeight="1" x14ac:dyDescent="0.15">
      <c r="A26" s="186"/>
      <c r="B26" s="156"/>
      <c r="C26" s="226"/>
      <c r="D26" s="225"/>
    </row>
    <row r="27" spans="1:11" ht="15" customHeight="1" x14ac:dyDescent="0.15">
      <c r="A27" s="226"/>
      <c r="B27" s="226"/>
      <c r="C27" s="226"/>
      <c r="D27" s="225"/>
    </row>
    <row r="28" spans="1:11" ht="15" customHeight="1" x14ac:dyDescent="0.15">
      <c r="A28" s="186"/>
      <c r="B28" s="156"/>
      <c r="C28" s="226"/>
      <c r="D28" s="224"/>
    </row>
    <row r="29" spans="1:11" ht="15" customHeight="1" x14ac:dyDescent="0.15">
      <c r="A29" s="186"/>
      <c r="B29" s="156"/>
      <c r="C29" s="226"/>
      <c r="D29" s="225"/>
    </row>
    <row r="30" spans="1:11" ht="15" customHeight="1" x14ac:dyDescent="0.15">
      <c r="A30" s="186"/>
      <c r="B30" s="156"/>
      <c r="C30" s="226"/>
      <c r="D30" s="225"/>
    </row>
    <row r="31" spans="1:11" ht="15" customHeight="1" x14ac:dyDescent="0.15">
      <c r="A31" s="186"/>
      <c r="B31" s="156"/>
      <c r="C31" s="226"/>
      <c r="D31" s="225"/>
    </row>
    <row r="32" spans="1:11" ht="15" customHeight="1" x14ac:dyDescent="0.15">
      <c r="A32" s="186"/>
      <c r="B32" s="156"/>
      <c r="C32" s="226"/>
      <c r="D32" s="141"/>
    </row>
    <row r="33" ht="15" customHeight="1" x14ac:dyDescent="0.15"/>
  </sheetData>
  <mergeCells count="1">
    <mergeCell ref="G12:G14"/>
  </mergeCells>
  <phoneticPr fontId="2"/>
  <pageMargins left="0.7" right="0.7" top="0.75" bottom="0.75" header="0.3" footer="0.3"/>
  <pageSetup paperSize="9" orientation="portrait" r:id="rId1"/>
  <ignoredErrors>
    <ignoredError sqref="J2:J7 J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64"/>
  <sheetViews>
    <sheetView zoomScaleNormal="100" zoomScaleSheetLayoutView="100" workbookViewId="0">
      <pane xSplit="6" ySplit="4" topLeftCell="G5" activePane="bottomRight" state="frozen"/>
      <selection activeCell="A2" sqref="A2:S7"/>
      <selection pane="topRight" activeCell="A2" sqref="A2:S7"/>
      <selection pane="bottomLeft" activeCell="A2" sqref="A2:S7"/>
      <selection pane="bottomRight" activeCell="A2" sqref="A2:S7"/>
    </sheetView>
  </sheetViews>
  <sheetFormatPr defaultRowHeight="14.25" x14ac:dyDescent="0.15"/>
  <cols>
    <col min="1" max="1" width="8.5" style="23" bestFit="1" customWidth="1"/>
    <col min="2" max="4" width="1.25" style="23" customWidth="1"/>
    <col min="5" max="5" width="17.5" style="23" customWidth="1"/>
    <col min="6" max="7" width="1.25" style="23" customWidth="1"/>
    <col min="8" max="8" width="11.25" style="23" customWidth="1"/>
    <col min="9" max="10" width="1.25" style="23" customWidth="1"/>
    <col min="11" max="11" width="8.125" style="23" customWidth="1"/>
    <col min="12" max="13" width="1.25" style="23" customWidth="1"/>
    <col min="14" max="14" width="11.25" style="23" customWidth="1"/>
    <col min="15" max="16" width="1.25" style="23" customWidth="1"/>
    <col min="17" max="17" width="8.125" style="23" customWidth="1"/>
    <col min="18" max="19" width="1.25" style="23" customWidth="1"/>
    <col min="20" max="20" width="11.25" style="23" customWidth="1"/>
    <col min="21" max="22" width="1.25" style="23" customWidth="1"/>
    <col min="23" max="23" width="8.125" style="23" customWidth="1"/>
    <col min="24" max="25" width="1.25" style="23" customWidth="1"/>
    <col min="26" max="26" width="8.75" style="23" customWidth="1"/>
    <col min="27" max="28" width="1.25" style="23" customWidth="1"/>
    <col min="29" max="29" width="8.75" style="23" customWidth="1"/>
    <col min="30" max="30" width="1.25" style="23" customWidth="1"/>
    <col min="31" max="31" width="1.25" style="127" customWidth="1"/>
    <col min="32" max="32" width="11.25" style="127" customWidth="1"/>
    <col min="33" max="34" width="1.25" style="127" customWidth="1"/>
    <col min="35" max="35" width="11.25" style="127" customWidth="1"/>
    <col min="36" max="37" width="1.25" style="127" customWidth="1"/>
    <col min="38" max="38" width="8.125" style="127" customWidth="1"/>
    <col min="39" max="39" width="8.5" style="127" bestFit="1" customWidth="1"/>
    <col min="40" max="40" width="1.25" style="127" customWidth="1"/>
    <col min="41" max="41" width="11.25" style="127" customWidth="1"/>
    <col min="42" max="43" width="1.25" style="127" customWidth="1"/>
    <col min="44" max="44" width="11.25" style="127" customWidth="1"/>
    <col min="45" max="46" width="1.25" style="127" customWidth="1"/>
    <col min="47" max="47" width="8.125" style="127" customWidth="1"/>
    <col min="48" max="48" width="7.25" style="127" customWidth="1"/>
    <col min="49" max="49" width="1.25" style="127" customWidth="1"/>
    <col min="50" max="50" width="11.25" style="127" customWidth="1"/>
    <col min="51" max="52" width="1.25" style="127" customWidth="1"/>
    <col min="53" max="53" width="11.25" style="127" customWidth="1"/>
    <col min="54" max="55" width="1.25" style="127" customWidth="1"/>
    <col min="56" max="56" width="8.125" style="127" customWidth="1"/>
    <col min="57" max="57" width="7.25" style="127" customWidth="1"/>
    <col min="58" max="59" width="1.25" style="127" customWidth="1"/>
    <col min="60" max="60" width="11.25" style="127" customWidth="1"/>
    <col min="61" max="62" width="1.25" style="127" customWidth="1"/>
    <col min="63" max="63" width="11.25" style="127" customWidth="1"/>
    <col min="64" max="65" width="1.25" style="127" customWidth="1"/>
    <col min="66" max="66" width="8.125" style="127" customWidth="1"/>
    <col min="67" max="67" width="7.25" style="127" customWidth="1"/>
    <col min="68" max="69" width="1.25" style="127" customWidth="1"/>
    <col min="70" max="70" width="11.25" style="127" customWidth="1"/>
    <col min="71" max="72" width="1.25" style="127" customWidth="1"/>
    <col min="73" max="73" width="11.25" style="127" customWidth="1"/>
    <col min="74" max="75" width="1.25" style="127" customWidth="1"/>
    <col min="76" max="76" width="8.125" style="127" customWidth="1"/>
    <col min="77" max="77" width="7.25" style="127" customWidth="1"/>
    <col min="78" max="79" width="1.25" style="127" customWidth="1"/>
    <col min="80" max="80" width="11.25" style="127" customWidth="1"/>
    <col min="81" max="82" width="1.25" style="127" customWidth="1"/>
    <col min="83" max="83" width="11.25" style="127" customWidth="1"/>
    <col min="84" max="85" width="1.25" style="127" customWidth="1"/>
    <col min="86" max="86" width="8.125" style="127" customWidth="1"/>
    <col min="87" max="87" width="7.25" style="127" customWidth="1"/>
    <col min="88" max="89" width="1.25" style="127" customWidth="1"/>
    <col min="90" max="90" width="11.25" style="127" customWidth="1"/>
    <col min="91" max="92" width="1.25" style="127" customWidth="1"/>
    <col min="93" max="93" width="11.25" style="127" customWidth="1"/>
    <col min="94" max="95" width="1.25" style="127" customWidth="1"/>
    <col min="96" max="96" width="8.125" style="127" customWidth="1"/>
    <col min="97" max="97" width="7.25" style="127" customWidth="1"/>
    <col min="98" max="99" width="1.25" style="127" customWidth="1"/>
    <col min="100" max="100" width="11.25" style="127" customWidth="1"/>
    <col min="101" max="102" width="1.25" style="127" customWidth="1"/>
    <col min="103" max="103" width="11.25" style="127" customWidth="1"/>
    <col min="104" max="105" width="1.25" style="127" customWidth="1"/>
    <col min="106" max="106" width="8.125" style="127" customWidth="1"/>
    <col min="107" max="107" width="7.25" style="127" customWidth="1"/>
    <col min="108" max="109" width="1.25" style="127" customWidth="1"/>
    <col min="110" max="110" width="11.25" style="127" customWidth="1"/>
    <col min="111" max="112" width="1.25" style="127" customWidth="1"/>
    <col min="113" max="113" width="11.25" style="127" customWidth="1"/>
    <col min="114" max="115" width="1.25" style="127" customWidth="1"/>
    <col min="116" max="116" width="8.125" style="127" customWidth="1"/>
    <col min="117" max="117" width="7.25" style="127" customWidth="1"/>
    <col min="118" max="118" width="1.25" style="127" customWidth="1"/>
    <col min="119" max="119" width="12.25" style="23" customWidth="1"/>
    <col min="120" max="16384" width="9" style="23"/>
  </cols>
  <sheetData>
    <row r="1" spans="2:118" s="21" customFormat="1" ht="15.75" customHeight="1" thickBot="1" x14ac:dyDescent="0.2">
      <c r="B1" s="21" t="s">
        <v>33</v>
      </c>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3"/>
      <c r="BE1" s="22"/>
      <c r="BF1" s="24" t="s">
        <v>46</v>
      </c>
      <c r="BG1" s="22"/>
      <c r="BH1" s="22"/>
      <c r="BI1" s="22"/>
      <c r="BJ1" s="22"/>
      <c r="BK1" s="22"/>
      <c r="BL1" s="22"/>
      <c r="BM1" s="22"/>
      <c r="BN1" s="23"/>
      <c r="BO1" s="22"/>
      <c r="BP1" s="24" t="s">
        <v>46</v>
      </c>
      <c r="BQ1" s="22"/>
      <c r="BR1" s="22"/>
      <c r="BS1" s="22"/>
      <c r="BT1" s="22"/>
      <c r="BU1" s="22"/>
      <c r="BV1" s="22"/>
      <c r="BW1" s="22"/>
      <c r="BX1" s="23"/>
      <c r="BY1" s="22"/>
      <c r="BZ1" s="24" t="s">
        <v>46</v>
      </c>
      <c r="CA1" s="22"/>
      <c r="CB1" s="22"/>
      <c r="CC1" s="22"/>
      <c r="CD1" s="22"/>
      <c r="CE1" s="22"/>
      <c r="CF1" s="22"/>
      <c r="CG1" s="22"/>
      <c r="CH1" s="23"/>
      <c r="CI1" s="22"/>
      <c r="CJ1" s="24" t="s">
        <v>46</v>
      </c>
      <c r="CK1" s="22"/>
      <c r="CL1" s="22"/>
      <c r="CM1" s="22"/>
      <c r="CN1" s="22"/>
      <c r="CO1" s="22"/>
      <c r="CP1" s="22"/>
      <c r="CQ1" s="22"/>
      <c r="CR1" s="23"/>
      <c r="CS1" s="22"/>
      <c r="CT1" s="24" t="s">
        <v>46</v>
      </c>
      <c r="CU1" s="22"/>
      <c r="CV1" s="22"/>
      <c r="CW1" s="22"/>
      <c r="CX1" s="22"/>
      <c r="CY1" s="22"/>
      <c r="CZ1" s="22"/>
      <c r="DA1" s="22"/>
      <c r="DB1" s="23"/>
      <c r="DC1" s="22"/>
      <c r="DD1" s="24" t="s">
        <v>46</v>
      </c>
      <c r="DE1" s="22"/>
      <c r="DF1" s="22"/>
      <c r="DG1" s="22"/>
      <c r="DH1" s="22"/>
      <c r="DI1" s="22"/>
      <c r="DJ1" s="22"/>
      <c r="DK1" s="22"/>
      <c r="DL1" s="23"/>
      <c r="DM1" s="22"/>
      <c r="DN1" s="24" t="s">
        <v>46</v>
      </c>
    </row>
    <row r="2" spans="2:118" ht="15.75" customHeight="1" x14ac:dyDescent="0.15">
      <c r="B2" s="25"/>
      <c r="C2" s="434" t="s">
        <v>0</v>
      </c>
      <c r="D2" s="434"/>
      <c r="E2" s="434"/>
      <c r="F2" s="26"/>
      <c r="G2" s="27"/>
      <c r="H2" s="472" t="s">
        <v>163</v>
      </c>
      <c r="I2" s="472"/>
      <c r="J2" s="472"/>
      <c r="K2" s="472"/>
      <c r="L2" s="28"/>
      <c r="M2" s="29"/>
      <c r="N2" s="473" t="s">
        <v>169</v>
      </c>
      <c r="O2" s="473"/>
      <c r="P2" s="473"/>
      <c r="Q2" s="473"/>
      <c r="R2" s="28"/>
      <c r="S2" s="29"/>
      <c r="T2" s="473" t="s">
        <v>171</v>
      </c>
      <c r="U2" s="473"/>
      <c r="V2" s="473"/>
      <c r="W2" s="473"/>
      <c r="X2" s="28"/>
      <c r="Y2" s="30"/>
      <c r="Z2" s="437" t="s">
        <v>30</v>
      </c>
      <c r="AA2" s="31"/>
      <c r="AB2" s="32"/>
      <c r="AC2" s="437" t="s">
        <v>31</v>
      </c>
      <c r="AD2" s="26"/>
      <c r="AE2" s="33"/>
      <c r="AF2" s="470" t="s">
        <v>44</v>
      </c>
      <c r="AG2" s="470"/>
      <c r="AH2" s="470"/>
      <c r="AI2" s="470"/>
      <c r="AJ2" s="470"/>
      <c r="AK2" s="470"/>
      <c r="AL2" s="470"/>
      <c r="AM2" s="34"/>
      <c r="AN2" s="33"/>
      <c r="AO2" s="470" t="s">
        <v>8</v>
      </c>
      <c r="AP2" s="470"/>
      <c r="AQ2" s="470"/>
      <c r="AR2" s="470"/>
      <c r="AS2" s="470"/>
      <c r="AT2" s="470"/>
      <c r="AU2" s="470"/>
      <c r="AV2" s="34"/>
      <c r="AW2" s="33"/>
      <c r="AX2" s="470" t="s">
        <v>45</v>
      </c>
      <c r="AY2" s="470"/>
      <c r="AZ2" s="470"/>
      <c r="BA2" s="470"/>
      <c r="BB2" s="470"/>
      <c r="BC2" s="470"/>
      <c r="BD2" s="470"/>
      <c r="BE2" s="34"/>
      <c r="BF2" s="35"/>
      <c r="BG2" s="33"/>
      <c r="BH2" s="470" t="s">
        <v>130</v>
      </c>
      <c r="BI2" s="470"/>
      <c r="BJ2" s="470"/>
      <c r="BK2" s="470"/>
      <c r="BL2" s="470"/>
      <c r="BM2" s="470"/>
      <c r="BN2" s="470"/>
      <c r="BO2" s="34"/>
      <c r="BP2" s="35"/>
      <c r="BQ2" s="33"/>
      <c r="BR2" s="470" t="s">
        <v>131</v>
      </c>
      <c r="BS2" s="470"/>
      <c r="BT2" s="470"/>
      <c r="BU2" s="470"/>
      <c r="BV2" s="470"/>
      <c r="BW2" s="470"/>
      <c r="BX2" s="470"/>
      <c r="BY2" s="34"/>
      <c r="BZ2" s="35"/>
      <c r="CA2" s="33"/>
      <c r="CB2" s="470" t="s">
        <v>170</v>
      </c>
      <c r="CC2" s="470"/>
      <c r="CD2" s="470"/>
      <c r="CE2" s="470"/>
      <c r="CF2" s="470"/>
      <c r="CG2" s="470"/>
      <c r="CH2" s="470"/>
      <c r="CI2" s="34"/>
      <c r="CJ2" s="35"/>
      <c r="CK2" s="33"/>
      <c r="CL2" s="470" t="s">
        <v>172</v>
      </c>
      <c r="CM2" s="470"/>
      <c r="CN2" s="470"/>
      <c r="CO2" s="470"/>
      <c r="CP2" s="470"/>
      <c r="CQ2" s="470"/>
      <c r="CR2" s="470"/>
      <c r="CS2" s="34"/>
      <c r="CT2" s="35"/>
      <c r="CU2" s="33"/>
      <c r="CV2" s="470" t="s">
        <v>173</v>
      </c>
      <c r="CW2" s="470"/>
      <c r="CX2" s="470"/>
      <c r="CY2" s="470"/>
      <c r="CZ2" s="470"/>
      <c r="DA2" s="470"/>
      <c r="DB2" s="470"/>
      <c r="DC2" s="34"/>
      <c r="DD2" s="35"/>
      <c r="DE2" s="33"/>
      <c r="DF2" s="470" t="s">
        <v>174</v>
      </c>
      <c r="DG2" s="470"/>
      <c r="DH2" s="470"/>
      <c r="DI2" s="470"/>
      <c r="DJ2" s="470"/>
      <c r="DK2" s="470"/>
      <c r="DL2" s="470"/>
      <c r="DM2" s="34"/>
      <c r="DN2" s="35"/>
    </row>
    <row r="3" spans="2:118" ht="15.75" customHeight="1" x14ac:dyDescent="0.15">
      <c r="B3" s="36"/>
      <c r="C3" s="435"/>
      <c r="D3" s="435"/>
      <c r="E3" s="435"/>
      <c r="F3" s="37"/>
      <c r="G3" s="38"/>
      <c r="H3" s="317" t="s">
        <v>15</v>
      </c>
      <c r="I3" s="40"/>
      <c r="J3" s="41"/>
      <c r="K3" s="317" t="s">
        <v>9</v>
      </c>
      <c r="L3" s="40"/>
      <c r="M3" s="42"/>
      <c r="N3" s="317" t="s">
        <v>15</v>
      </c>
      <c r="O3" s="40"/>
      <c r="P3" s="41"/>
      <c r="Q3" s="317" t="s">
        <v>9</v>
      </c>
      <c r="R3" s="40"/>
      <c r="S3" s="42"/>
      <c r="T3" s="317" t="s">
        <v>15</v>
      </c>
      <c r="U3" s="40"/>
      <c r="V3" s="41"/>
      <c r="W3" s="317" t="s">
        <v>9</v>
      </c>
      <c r="X3" s="40"/>
      <c r="Y3" s="41"/>
      <c r="Z3" s="438"/>
      <c r="AA3" s="43"/>
      <c r="AB3" s="44"/>
      <c r="AC3" s="438"/>
      <c r="AD3" s="37"/>
      <c r="AE3" s="45"/>
      <c r="AF3" s="46" t="s">
        <v>1</v>
      </c>
      <c r="AG3" s="47"/>
      <c r="AH3" s="45"/>
      <c r="AI3" s="46" t="s">
        <v>2</v>
      </c>
      <c r="AJ3" s="47"/>
      <c r="AK3" s="48"/>
      <c r="AL3" s="46" t="s">
        <v>9</v>
      </c>
      <c r="AM3" s="47"/>
      <c r="AN3" s="45"/>
      <c r="AO3" s="46" t="s">
        <v>1</v>
      </c>
      <c r="AP3" s="47"/>
      <c r="AQ3" s="45"/>
      <c r="AR3" s="46" t="s">
        <v>2</v>
      </c>
      <c r="AS3" s="47"/>
      <c r="AT3" s="48"/>
      <c r="AU3" s="46" t="s">
        <v>9</v>
      </c>
      <c r="AV3" s="47"/>
      <c r="AW3" s="45"/>
      <c r="AX3" s="46" t="s">
        <v>1</v>
      </c>
      <c r="AY3" s="47"/>
      <c r="AZ3" s="45"/>
      <c r="BA3" s="46" t="s">
        <v>2</v>
      </c>
      <c r="BB3" s="47"/>
      <c r="BC3" s="48"/>
      <c r="BD3" s="46" t="s">
        <v>9</v>
      </c>
      <c r="BE3" s="47"/>
      <c r="BF3" s="49"/>
      <c r="BG3" s="45"/>
      <c r="BH3" s="46" t="s">
        <v>1</v>
      </c>
      <c r="BI3" s="47"/>
      <c r="BJ3" s="45"/>
      <c r="BK3" s="46" t="s">
        <v>2</v>
      </c>
      <c r="BL3" s="47"/>
      <c r="BM3" s="48"/>
      <c r="BN3" s="46" t="s">
        <v>9</v>
      </c>
      <c r="BO3" s="47"/>
      <c r="BP3" s="49"/>
      <c r="BQ3" s="45"/>
      <c r="BR3" s="46" t="s">
        <v>1</v>
      </c>
      <c r="BS3" s="47"/>
      <c r="BT3" s="45"/>
      <c r="BU3" s="46" t="s">
        <v>2</v>
      </c>
      <c r="BV3" s="47"/>
      <c r="BW3" s="48"/>
      <c r="BX3" s="46" t="s">
        <v>9</v>
      </c>
      <c r="BY3" s="47"/>
      <c r="BZ3" s="49"/>
      <c r="CA3" s="45"/>
      <c r="CB3" s="46" t="s">
        <v>1</v>
      </c>
      <c r="CC3" s="47"/>
      <c r="CD3" s="45"/>
      <c r="CE3" s="46" t="s">
        <v>2</v>
      </c>
      <c r="CF3" s="47"/>
      <c r="CG3" s="48"/>
      <c r="CH3" s="46" t="s">
        <v>9</v>
      </c>
      <c r="CI3" s="47"/>
      <c r="CJ3" s="49"/>
      <c r="CK3" s="45"/>
      <c r="CL3" s="46" t="s">
        <v>1</v>
      </c>
      <c r="CM3" s="47"/>
      <c r="CN3" s="45"/>
      <c r="CO3" s="46" t="s">
        <v>2</v>
      </c>
      <c r="CP3" s="47"/>
      <c r="CQ3" s="48"/>
      <c r="CR3" s="46" t="s">
        <v>9</v>
      </c>
      <c r="CS3" s="47"/>
      <c r="CT3" s="49"/>
      <c r="CU3" s="45"/>
      <c r="CV3" s="46" t="s">
        <v>1</v>
      </c>
      <c r="CW3" s="47"/>
      <c r="CX3" s="45"/>
      <c r="CY3" s="46" t="s">
        <v>2</v>
      </c>
      <c r="CZ3" s="47"/>
      <c r="DA3" s="48"/>
      <c r="DB3" s="46" t="s">
        <v>9</v>
      </c>
      <c r="DC3" s="47"/>
      <c r="DD3" s="49"/>
      <c r="DE3" s="45"/>
      <c r="DF3" s="46" t="s">
        <v>1</v>
      </c>
      <c r="DG3" s="47"/>
      <c r="DH3" s="45"/>
      <c r="DI3" s="46" t="s">
        <v>2</v>
      </c>
      <c r="DJ3" s="47"/>
      <c r="DK3" s="48"/>
      <c r="DL3" s="46" t="s">
        <v>9</v>
      </c>
      <c r="DM3" s="47"/>
      <c r="DN3" s="49"/>
    </row>
    <row r="4" spans="2:118" ht="15.75" customHeight="1" thickBot="1" x14ac:dyDescent="0.2">
      <c r="B4" s="50"/>
      <c r="C4" s="436"/>
      <c r="D4" s="436"/>
      <c r="E4" s="436"/>
      <c r="F4" s="314"/>
      <c r="G4" s="313"/>
      <c r="H4" s="53" t="s">
        <v>18</v>
      </c>
      <c r="I4" s="54"/>
      <c r="J4" s="55"/>
      <c r="K4" s="311"/>
      <c r="L4" s="54"/>
      <c r="M4" s="312"/>
      <c r="N4" s="53" t="s">
        <v>19</v>
      </c>
      <c r="O4" s="54"/>
      <c r="P4" s="55"/>
      <c r="Q4" s="311"/>
      <c r="R4" s="54"/>
      <c r="S4" s="312"/>
      <c r="T4" s="58" t="s">
        <v>20</v>
      </c>
      <c r="U4" s="54"/>
      <c r="V4" s="55"/>
      <c r="W4" s="311"/>
      <c r="X4" s="54"/>
      <c r="Y4" s="439" t="s">
        <v>16</v>
      </c>
      <c r="Z4" s="440"/>
      <c r="AA4" s="440"/>
      <c r="AB4" s="439" t="s">
        <v>17</v>
      </c>
      <c r="AC4" s="440"/>
      <c r="AD4" s="441"/>
      <c r="AE4" s="59"/>
      <c r="AF4" s="60"/>
      <c r="AG4" s="61"/>
      <c r="AH4" s="59"/>
      <c r="AI4" s="60"/>
      <c r="AJ4" s="61"/>
      <c r="AK4" s="62"/>
      <c r="AL4" s="63"/>
      <c r="AM4" s="61"/>
      <c r="AN4" s="59"/>
      <c r="AO4" s="60"/>
      <c r="AP4" s="61"/>
      <c r="AQ4" s="59"/>
      <c r="AR4" s="60"/>
      <c r="AS4" s="61"/>
      <c r="AT4" s="62"/>
      <c r="AU4" s="63"/>
      <c r="AV4" s="61"/>
      <c r="AW4" s="59"/>
      <c r="AX4" s="60"/>
      <c r="AY4" s="61"/>
      <c r="AZ4" s="59"/>
      <c r="BA4" s="60"/>
      <c r="BB4" s="61"/>
      <c r="BC4" s="62"/>
      <c r="BD4" s="63"/>
      <c r="BE4" s="61"/>
      <c r="BF4" s="64"/>
      <c r="BG4" s="59"/>
      <c r="BH4" s="60"/>
      <c r="BI4" s="61"/>
      <c r="BJ4" s="59"/>
      <c r="BK4" s="60"/>
      <c r="BL4" s="61"/>
      <c r="BM4" s="62"/>
      <c r="BN4" s="63"/>
      <c r="BO4" s="61"/>
      <c r="BP4" s="64"/>
      <c r="BQ4" s="59"/>
      <c r="BR4" s="60"/>
      <c r="BS4" s="61"/>
      <c r="BT4" s="59"/>
      <c r="BU4" s="60"/>
      <c r="BV4" s="61"/>
      <c r="BW4" s="62"/>
      <c r="BX4" s="63"/>
      <c r="BY4" s="61"/>
      <c r="BZ4" s="64"/>
      <c r="CA4" s="59"/>
      <c r="CB4" s="60"/>
      <c r="CC4" s="61"/>
      <c r="CD4" s="59"/>
      <c r="CE4" s="60"/>
      <c r="CF4" s="61"/>
      <c r="CG4" s="62"/>
      <c r="CH4" s="63"/>
      <c r="CI4" s="61"/>
      <c r="CJ4" s="64"/>
      <c r="CK4" s="59"/>
      <c r="CL4" s="60"/>
      <c r="CM4" s="61"/>
      <c r="CN4" s="59"/>
      <c r="CO4" s="60"/>
      <c r="CP4" s="61"/>
      <c r="CQ4" s="62"/>
      <c r="CR4" s="63"/>
      <c r="CS4" s="61"/>
      <c r="CT4" s="64"/>
      <c r="CU4" s="59"/>
      <c r="CV4" s="60"/>
      <c r="CW4" s="61"/>
      <c r="CX4" s="59"/>
      <c r="CY4" s="60"/>
      <c r="CZ4" s="61"/>
      <c r="DA4" s="62"/>
      <c r="DB4" s="63"/>
      <c r="DC4" s="61"/>
      <c r="DD4" s="64"/>
      <c r="DE4" s="59"/>
      <c r="DF4" s="60"/>
      <c r="DG4" s="61"/>
      <c r="DH4" s="59"/>
      <c r="DI4" s="60"/>
      <c r="DJ4" s="61"/>
      <c r="DK4" s="62"/>
      <c r="DL4" s="63"/>
      <c r="DM4" s="61"/>
      <c r="DN4" s="64"/>
    </row>
    <row r="5" spans="2:118" ht="15.75" customHeight="1" x14ac:dyDescent="0.15">
      <c r="B5" s="65"/>
      <c r="C5" s="431" t="s">
        <v>21</v>
      </c>
      <c r="D5" s="431"/>
      <c r="E5" s="431"/>
      <c r="F5" s="109"/>
      <c r="G5" s="110"/>
      <c r="H5" s="107">
        <v>1284411000</v>
      </c>
      <c r="I5" s="112"/>
      <c r="J5" s="113"/>
      <c r="K5" s="114">
        <f>ROUND(H5/H$19*100,1)</f>
        <v>49.4</v>
      </c>
      <c r="L5" s="112"/>
      <c r="M5" s="115"/>
      <c r="N5" s="107">
        <v>1299827000</v>
      </c>
      <c r="O5" s="116"/>
      <c r="P5" s="117"/>
      <c r="Q5" s="251">
        <f t="shared" ref="Q5:Q9" si="0">ROUND(N5/N$19*100,1)</f>
        <v>52.3</v>
      </c>
      <c r="R5" s="112"/>
      <c r="S5" s="115"/>
      <c r="T5" s="107">
        <v>1341278000</v>
      </c>
      <c r="U5" s="112"/>
      <c r="V5" s="113"/>
      <c r="W5" s="114">
        <f t="shared" ref="W5:W11" si="1">ROUND(T5/T$19*100,1)</f>
        <v>50.9</v>
      </c>
      <c r="X5" s="112"/>
      <c r="Y5" s="113"/>
      <c r="Z5" s="114">
        <f>T5/H5*100</f>
        <v>104.42747687461413</v>
      </c>
      <c r="AA5" s="112"/>
      <c r="AB5" s="113"/>
      <c r="AC5" s="114">
        <f>T5/N5*100</f>
        <v>103.18896283890086</v>
      </c>
      <c r="AD5" s="118"/>
      <c r="AE5" s="119"/>
      <c r="AF5" s="107"/>
      <c r="AG5" s="120"/>
      <c r="AH5" s="121"/>
      <c r="AI5" s="107">
        <f>T5+AF5</f>
        <v>1341278000</v>
      </c>
      <c r="AJ5" s="122"/>
      <c r="AK5" s="123"/>
      <c r="AL5" s="124">
        <f t="shared" ref="AL5:AL11" si="2">ROUND(AI5/AI$19*100,1)</f>
        <v>50.8</v>
      </c>
      <c r="AM5" s="247">
        <f>ROUND(AI5/AI$19*100,2)</f>
        <v>50.79</v>
      </c>
      <c r="AN5" s="119"/>
      <c r="AO5" s="107">
        <f>SUM(AO6:AO9)</f>
        <v>0</v>
      </c>
      <c r="AP5" s="120"/>
      <c r="AQ5" s="121"/>
      <c r="AR5" s="107">
        <f t="shared" ref="AR5:AR17" si="3">AI5+AO5</f>
        <v>1341278000</v>
      </c>
      <c r="AS5" s="120"/>
      <c r="AT5" s="123"/>
      <c r="AU5" s="124">
        <f t="shared" ref="AU5:AU11" si="4">ROUND(AR5/AR$19*100,1)</f>
        <v>50.6</v>
      </c>
      <c r="AV5" s="122"/>
      <c r="AW5" s="119"/>
      <c r="AX5" s="107">
        <f>SUM(AX6:AX9)</f>
        <v>0</v>
      </c>
      <c r="AY5" s="120"/>
      <c r="AZ5" s="121"/>
      <c r="BA5" s="107">
        <f t="shared" ref="BA5:BA17" si="5">AR5+AX5</f>
        <v>1341278000</v>
      </c>
      <c r="BB5" s="122"/>
      <c r="BC5" s="123"/>
      <c r="BD5" s="367">
        <f t="shared" ref="BD5:BD11" si="6">ROUND(BA5/BA$19*100,1)</f>
        <v>50.5</v>
      </c>
      <c r="BE5" s="122"/>
      <c r="BF5" s="125"/>
      <c r="BG5" s="119"/>
      <c r="BH5" s="107">
        <f>SUM(BH6:BH9)</f>
        <v>0</v>
      </c>
      <c r="BI5" s="120"/>
      <c r="BJ5" s="121"/>
      <c r="BK5" s="107">
        <f>BA5+BH5</f>
        <v>1341278000</v>
      </c>
      <c r="BL5" s="122"/>
      <c r="BM5" s="123"/>
      <c r="BN5" s="367">
        <f t="shared" ref="BN5:BN11" si="7">ROUND(BK5/BK$19*100,1)</f>
        <v>43.7</v>
      </c>
      <c r="BO5" s="122"/>
      <c r="BP5" s="125"/>
      <c r="BQ5" s="119"/>
      <c r="BR5" s="107">
        <f>SUM(BR6:BR9)</f>
        <v>0</v>
      </c>
      <c r="BS5" s="120"/>
      <c r="BT5" s="121"/>
      <c r="BU5" s="107">
        <f>BK5+BR5</f>
        <v>1341278000</v>
      </c>
      <c r="BV5" s="122"/>
      <c r="BW5" s="123"/>
      <c r="BX5" s="367">
        <f t="shared" ref="BX5:BX11" si="8">ROUND(BU5/BU$19*100,1)</f>
        <v>43.5</v>
      </c>
      <c r="BY5" s="122"/>
      <c r="BZ5" s="125"/>
      <c r="CA5" s="119"/>
      <c r="CB5" s="107">
        <f>SUM(CB6:CB9)</f>
        <v>0</v>
      </c>
      <c r="CC5" s="120"/>
      <c r="CD5" s="121"/>
      <c r="CE5" s="107">
        <f>BU5+CB5</f>
        <v>1341278000</v>
      </c>
      <c r="CF5" s="122"/>
      <c r="CG5" s="123"/>
      <c r="CH5" s="367">
        <f t="shared" ref="CH5:CH13" si="9">ROUND(CE5/CE$19*100,1)</f>
        <v>43.1</v>
      </c>
      <c r="CI5" s="122"/>
      <c r="CJ5" s="125"/>
      <c r="CK5" s="119"/>
      <c r="CL5" s="107">
        <f>SUM(CL6:CL9)</f>
        <v>0</v>
      </c>
      <c r="CM5" s="120"/>
      <c r="CN5" s="121"/>
      <c r="CO5" s="107">
        <f>CE5+CL5</f>
        <v>1341278000</v>
      </c>
      <c r="CP5" s="122"/>
      <c r="CQ5" s="123"/>
      <c r="CR5" s="367">
        <f t="shared" ref="CR5:CR13" si="10">ROUND(CO5/CO$19*100,1)</f>
        <v>37.799999999999997</v>
      </c>
      <c r="CS5" s="122"/>
      <c r="CT5" s="125"/>
      <c r="CU5" s="119"/>
      <c r="CV5" s="107">
        <f>SUM(CV6:CV9)</f>
        <v>0</v>
      </c>
      <c r="CW5" s="120"/>
      <c r="CX5" s="121"/>
      <c r="CY5" s="107">
        <f>CO5+CV5</f>
        <v>1341278000</v>
      </c>
      <c r="CZ5" s="122"/>
      <c r="DA5" s="123"/>
      <c r="DB5" s="367">
        <f t="shared" ref="DB5:DB13" si="11">ROUND(CY5/CY$19*100,1)</f>
        <v>37.799999999999997</v>
      </c>
      <c r="DC5" s="122"/>
      <c r="DD5" s="125"/>
      <c r="DE5" s="119"/>
      <c r="DF5" s="107">
        <f>SUM(DF6:DF9)</f>
        <v>0</v>
      </c>
      <c r="DG5" s="120"/>
      <c r="DH5" s="121"/>
      <c r="DI5" s="107">
        <f>CY5+DF5</f>
        <v>1341278000</v>
      </c>
      <c r="DJ5" s="122"/>
      <c r="DK5" s="123"/>
      <c r="DL5" s="367">
        <f t="shared" ref="DL5:DL13" si="12">ROUND(DI5/DI$19*100,1)</f>
        <v>37.799999999999997</v>
      </c>
      <c r="DM5" s="122"/>
      <c r="DN5" s="125"/>
    </row>
    <row r="6" spans="2:118" ht="15.75" customHeight="1" x14ac:dyDescent="0.15">
      <c r="B6" s="36"/>
      <c r="C6" s="40"/>
      <c r="D6" s="315"/>
      <c r="E6" s="315" t="s">
        <v>24</v>
      </c>
      <c r="F6" s="66"/>
      <c r="G6" s="67"/>
      <c r="H6" s="85">
        <v>287649000</v>
      </c>
      <c r="I6" s="69"/>
      <c r="J6" s="70"/>
      <c r="K6" s="239">
        <f>ROUND(H6/H$19*100,1)-0.1</f>
        <v>11</v>
      </c>
      <c r="L6" s="69"/>
      <c r="M6" s="72"/>
      <c r="N6" s="85">
        <v>294723000</v>
      </c>
      <c r="O6" s="73"/>
      <c r="P6" s="74"/>
      <c r="Q6" s="75">
        <f t="shared" si="0"/>
        <v>11.9</v>
      </c>
      <c r="R6" s="69"/>
      <c r="S6" s="72"/>
      <c r="T6" s="85">
        <v>299747000</v>
      </c>
      <c r="U6" s="69"/>
      <c r="V6" s="70"/>
      <c r="W6" s="82">
        <f>ROUND(T6/T$19*100,2)</f>
        <v>11.37</v>
      </c>
      <c r="X6" s="69"/>
      <c r="Y6" s="70"/>
      <c r="Z6" s="71">
        <f t="shared" ref="Z6:Z19" si="13">T6/H6*100</f>
        <v>104.20582028792033</v>
      </c>
      <c r="AA6" s="69"/>
      <c r="AB6" s="70"/>
      <c r="AC6" s="71">
        <f t="shared" ref="AC6:AC19" si="14">T6/N6*100</f>
        <v>101.70465148631087</v>
      </c>
      <c r="AD6" s="76"/>
      <c r="AE6" s="77"/>
      <c r="AF6" s="68"/>
      <c r="AG6" s="78"/>
      <c r="AH6" s="79"/>
      <c r="AI6" s="68">
        <f t="shared" ref="AI6:AI18" si="15">T6+AF6</f>
        <v>299747000</v>
      </c>
      <c r="AJ6" s="80"/>
      <c r="AK6" s="81"/>
      <c r="AL6" s="82">
        <f t="shared" si="2"/>
        <v>11.4</v>
      </c>
      <c r="AM6" s="245">
        <f>ROUND(AI6/AI$19*100,2)</f>
        <v>11.35</v>
      </c>
      <c r="AN6" s="77"/>
      <c r="AO6" s="68"/>
      <c r="AP6" s="78"/>
      <c r="AQ6" s="79"/>
      <c r="AR6" s="68">
        <f t="shared" si="3"/>
        <v>299747000</v>
      </c>
      <c r="AS6" s="78"/>
      <c r="AT6" s="81"/>
      <c r="AU6" s="82">
        <f t="shared" si="4"/>
        <v>11.3</v>
      </c>
      <c r="AV6" s="80"/>
      <c r="AW6" s="77"/>
      <c r="AX6" s="68"/>
      <c r="AY6" s="78"/>
      <c r="AZ6" s="79"/>
      <c r="BA6" s="68">
        <f t="shared" si="5"/>
        <v>299747000</v>
      </c>
      <c r="BB6" s="80"/>
      <c r="BC6" s="81"/>
      <c r="BD6" s="82">
        <f t="shared" si="6"/>
        <v>11.3</v>
      </c>
      <c r="BE6" s="80"/>
      <c r="BF6" s="83"/>
      <c r="BG6" s="77"/>
      <c r="BH6" s="68"/>
      <c r="BI6" s="78"/>
      <c r="BJ6" s="79"/>
      <c r="BK6" s="68">
        <f t="shared" ref="BK6:BK8" si="16">BA6+BH6</f>
        <v>299747000</v>
      </c>
      <c r="BL6" s="80"/>
      <c r="BM6" s="81"/>
      <c r="BN6" s="82">
        <f t="shared" si="7"/>
        <v>9.8000000000000007</v>
      </c>
      <c r="BO6" s="80"/>
      <c r="BP6" s="83"/>
      <c r="BQ6" s="77"/>
      <c r="BR6" s="68"/>
      <c r="BS6" s="78"/>
      <c r="BT6" s="79"/>
      <c r="BU6" s="68">
        <f t="shared" ref="BU6:BU8" si="17">BK6+BR6</f>
        <v>299747000</v>
      </c>
      <c r="BV6" s="80"/>
      <c r="BW6" s="81"/>
      <c r="BX6" s="86">
        <f t="shared" si="8"/>
        <v>9.6999999999999993</v>
      </c>
      <c r="BY6" s="80"/>
      <c r="BZ6" s="83"/>
      <c r="CA6" s="77"/>
      <c r="CB6" s="68"/>
      <c r="CC6" s="78"/>
      <c r="CD6" s="79"/>
      <c r="CE6" s="68">
        <f t="shared" ref="CE6:CE17" si="18">BU6+CB6</f>
        <v>299747000</v>
      </c>
      <c r="CF6" s="80"/>
      <c r="CG6" s="81"/>
      <c r="CH6" s="86">
        <f t="shared" si="9"/>
        <v>9.6</v>
      </c>
      <c r="CI6" s="80"/>
      <c r="CJ6" s="83"/>
      <c r="CK6" s="77"/>
      <c r="CL6" s="68"/>
      <c r="CM6" s="78"/>
      <c r="CN6" s="79"/>
      <c r="CO6" s="68">
        <f t="shared" ref="CO6:CO17" si="19">CE6+CL6</f>
        <v>299747000</v>
      </c>
      <c r="CP6" s="80"/>
      <c r="CQ6" s="81"/>
      <c r="CR6" s="86">
        <f t="shared" si="10"/>
        <v>8.5</v>
      </c>
      <c r="CS6" s="80"/>
      <c r="CT6" s="83"/>
      <c r="CU6" s="77"/>
      <c r="CV6" s="68"/>
      <c r="CW6" s="78"/>
      <c r="CX6" s="79"/>
      <c r="CY6" s="68">
        <f t="shared" ref="CY6:CY17" si="20">CO6+CV6</f>
        <v>299747000</v>
      </c>
      <c r="CZ6" s="80"/>
      <c r="DA6" s="81"/>
      <c r="DB6" s="86">
        <f t="shared" si="11"/>
        <v>8.5</v>
      </c>
      <c r="DC6" s="80"/>
      <c r="DD6" s="83"/>
      <c r="DE6" s="77"/>
      <c r="DF6" s="68"/>
      <c r="DG6" s="78"/>
      <c r="DH6" s="79"/>
      <c r="DI6" s="68">
        <f t="shared" ref="DI6:DI17" si="21">CY6+DF6</f>
        <v>299747000</v>
      </c>
      <c r="DJ6" s="80"/>
      <c r="DK6" s="81"/>
      <c r="DL6" s="86">
        <f t="shared" si="12"/>
        <v>8.5</v>
      </c>
      <c r="DM6" s="80"/>
      <c r="DN6" s="83"/>
    </row>
    <row r="7" spans="2:118" ht="15.75" customHeight="1" x14ac:dyDescent="0.15">
      <c r="B7" s="36"/>
      <c r="C7" s="40"/>
      <c r="D7" s="315"/>
      <c r="E7" s="315" t="s">
        <v>22</v>
      </c>
      <c r="F7" s="66"/>
      <c r="G7" s="67"/>
      <c r="H7" s="85">
        <v>438973000</v>
      </c>
      <c r="I7" s="69"/>
      <c r="J7" s="70"/>
      <c r="K7" s="71">
        <f>ROUND(H7/H$19*100,1)</f>
        <v>16.899999999999999</v>
      </c>
      <c r="L7" s="69"/>
      <c r="M7" s="72"/>
      <c r="N7" s="85">
        <f>81498000+384592000</f>
        <v>466090000</v>
      </c>
      <c r="O7" s="73"/>
      <c r="P7" s="74"/>
      <c r="Q7" s="422">
        <f>ROUND(N7/N$19*100,1)-0.1</f>
        <v>18.7</v>
      </c>
      <c r="R7" s="69"/>
      <c r="S7" s="72"/>
      <c r="T7" s="85">
        <f>56282000+374553000</f>
        <v>430835000</v>
      </c>
      <c r="U7" s="69"/>
      <c r="V7" s="70"/>
      <c r="W7" s="82">
        <f t="shared" ref="W7:W9" si="22">ROUND(T7/T$19*100,2)</f>
        <v>16.34</v>
      </c>
      <c r="X7" s="69"/>
      <c r="Y7" s="70"/>
      <c r="Z7" s="71">
        <f>T7/H7*100</f>
        <v>98.146127438361802</v>
      </c>
      <c r="AA7" s="69"/>
      <c r="AB7" s="70"/>
      <c r="AC7" s="71">
        <f>T7/N7*100</f>
        <v>92.436010212619877</v>
      </c>
      <c r="AD7" s="76"/>
      <c r="AE7" s="77"/>
      <c r="AF7" s="68"/>
      <c r="AG7" s="78"/>
      <c r="AH7" s="79"/>
      <c r="AI7" s="68">
        <f t="shared" si="15"/>
        <v>430835000</v>
      </c>
      <c r="AJ7" s="80"/>
      <c r="AK7" s="81"/>
      <c r="AL7" s="82">
        <f t="shared" si="2"/>
        <v>16.3</v>
      </c>
      <c r="AM7" s="245">
        <f>ROUND(AI7/AI$19*100,2)</f>
        <v>16.32</v>
      </c>
      <c r="AN7" s="77"/>
      <c r="AO7" s="68"/>
      <c r="AP7" s="78"/>
      <c r="AQ7" s="79"/>
      <c r="AR7" s="68">
        <f t="shared" si="3"/>
        <v>430835000</v>
      </c>
      <c r="AS7" s="78"/>
      <c r="AT7" s="81"/>
      <c r="AU7" s="82">
        <f t="shared" si="4"/>
        <v>16.2</v>
      </c>
      <c r="AV7" s="80"/>
      <c r="AW7" s="77"/>
      <c r="AX7" s="68"/>
      <c r="AY7" s="78"/>
      <c r="AZ7" s="79"/>
      <c r="BA7" s="68">
        <f t="shared" si="5"/>
        <v>430835000</v>
      </c>
      <c r="BB7" s="80"/>
      <c r="BC7" s="81"/>
      <c r="BD7" s="86">
        <f t="shared" si="6"/>
        <v>16.2</v>
      </c>
      <c r="BE7" s="80"/>
      <c r="BF7" s="83"/>
      <c r="BG7" s="77"/>
      <c r="BH7" s="68"/>
      <c r="BI7" s="78"/>
      <c r="BJ7" s="79"/>
      <c r="BK7" s="68">
        <f t="shared" si="16"/>
        <v>430835000</v>
      </c>
      <c r="BL7" s="80"/>
      <c r="BM7" s="81"/>
      <c r="BN7" s="86">
        <f t="shared" si="7"/>
        <v>14</v>
      </c>
      <c r="BO7" s="80"/>
      <c r="BP7" s="83"/>
      <c r="BQ7" s="77"/>
      <c r="BR7" s="68"/>
      <c r="BS7" s="78"/>
      <c r="BT7" s="79"/>
      <c r="BU7" s="68">
        <f t="shared" si="17"/>
        <v>430835000</v>
      </c>
      <c r="BV7" s="80"/>
      <c r="BW7" s="81"/>
      <c r="BX7" s="86">
        <f t="shared" si="8"/>
        <v>14</v>
      </c>
      <c r="BY7" s="80"/>
      <c r="BZ7" s="83"/>
      <c r="CA7" s="77"/>
      <c r="CB7" s="68"/>
      <c r="CC7" s="78"/>
      <c r="CD7" s="79"/>
      <c r="CE7" s="68">
        <f t="shared" si="18"/>
        <v>430835000</v>
      </c>
      <c r="CF7" s="80"/>
      <c r="CG7" s="81"/>
      <c r="CH7" s="86">
        <f t="shared" si="9"/>
        <v>13.8</v>
      </c>
      <c r="CI7" s="80"/>
      <c r="CJ7" s="83"/>
      <c r="CK7" s="77"/>
      <c r="CL7" s="68"/>
      <c r="CM7" s="78"/>
      <c r="CN7" s="79"/>
      <c r="CO7" s="68">
        <f t="shared" si="19"/>
        <v>430835000</v>
      </c>
      <c r="CP7" s="80"/>
      <c r="CQ7" s="81"/>
      <c r="CR7" s="86">
        <f t="shared" si="10"/>
        <v>12.2</v>
      </c>
      <c r="CS7" s="80"/>
      <c r="CT7" s="83"/>
      <c r="CU7" s="77"/>
      <c r="CV7" s="68"/>
      <c r="CW7" s="78"/>
      <c r="CX7" s="79"/>
      <c r="CY7" s="68">
        <f t="shared" si="20"/>
        <v>430835000</v>
      </c>
      <c r="CZ7" s="80"/>
      <c r="DA7" s="81"/>
      <c r="DB7" s="86">
        <f t="shared" si="11"/>
        <v>12.2</v>
      </c>
      <c r="DC7" s="80"/>
      <c r="DD7" s="83"/>
      <c r="DE7" s="77"/>
      <c r="DF7" s="68"/>
      <c r="DG7" s="78"/>
      <c r="DH7" s="79"/>
      <c r="DI7" s="68">
        <f t="shared" si="21"/>
        <v>430835000</v>
      </c>
      <c r="DJ7" s="80"/>
      <c r="DK7" s="81"/>
      <c r="DL7" s="86">
        <f t="shared" si="12"/>
        <v>12.2</v>
      </c>
      <c r="DM7" s="80"/>
      <c r="DN7" s="83"/>
    </row>
    <row r="8" spans="2:118" ht="15.75" customHeight="1" x14ac:dyDescent="0.15">
      <c r="B8" s="36"/>
      <c r="C8" s="40"/>
      <c r="D8" s="316"/>
      <c r="E8" s="316" t="s">
        <v>23</v>
      </c>
      <c r="F8" s="109"/>
      <c r="G8" s="110"/>
      <c r="H8" s="111">
        <v>350125000</v>
      </c>
      <c r="I8" s="112"/>
      <c r="J8" s="113"/>
      <c r="K8" s="124">
        <f>ROUND(H8/H$19*100,1)</f>
        <v>13.5</v>
      </c>
      <c r="L8" s="112"/>
      <c r="M8" s="115"/>
      <c r="N8" s="111">
        <v>330050000</v>
      </c>
      <c r="O8" s="116"/>
      <c r="P8" s="117"/>
      <c r="Q8" s="251">
        <f t="shared" si="0"/>
        <v>13.3</v>
      </c>
      <c r="R8" s="112"/>
      <c r="S8" s="115"/>
      <c r="T8" s="111">
        <v>406657000</v>
      </c>
      <c r="U8" s="112"/>
      <c r="V8" s="113"/>
      <c r="W8" s="82">
        <f t="shared" si="22"/>
        <v>15.42</v>
      </c>
      <c r="X8" s="112"/>
      <c r="Y8" s="113"/>
      <c r="Z8" s="114">
        <f t="shared" si="13"/>
        <v>116.14623348803998</v>
      </c>
      <c r="AA8" s="112"/>
      <c r="AB8" s="113"/>
      <c r="AC8" s="114">
        <f t="shared" si="14"/>
        <v>123.21072564762913</v>
      </c>
      <c r="AD8" s="118"/>
      <c r="AE8" s="119"/>
      <c r="AF8" s="107"/>
      <c r="AG8" s="120"/>
      <c r="AH8" s="121"/>
      <c r="AI8" s="107">
        <f t="shared" si="15"/>
        <v>406657000</v>
      </c>
      <c r="AJ8" s="122"/>
      <c r="AK8" s="123"/>
      <c r="AL8" s="124">
        <f t="shared" si="2"/>
        <v>15.4</v>
      </c>
      <c r="AM8" s="247">
        <f>ROUND(AI8/AI$19*100,2)</f>
        <v>15.4</v>
      </c>
      <c r="AN8" s="119"/>
      <c r="AO8" s="107"/>
      <c r="AP8" s="120"/>
      <c r="AQ8" s="121"/>
      <c r="AR8" s="107">
        <f t="shared" si="3"/>
        <v>406657000</v>
      </c>
      <c r="AS8" s="120"/>
      <c r="AT8" s="123"/>
      <c r="AU8" s="124">
        <f t="shared" si="4"/>
        <v>15.3</v>
      </c>
      <c r="AV8" s="122"/>
      <c r="AW8" s="119"/>
      <c r="AX8" s="107"/>
      <c r="AY8" s="120"/>
      <c r="AZ8" s="121"/>
      <c r="BA8" s="107">
        <f t="shared" si="5"/>
        <v>406657000</v>
      </c>
      <c r="BB8" s="122"/>
      <c r="BC8" s="123"/>
      <c r="BD8" s="82">
        <f t="shared" si="6"/>
        <v>15.3</v>
      </c>
      <c r="BE8" s="122"/>
      <c r="BF8" s="125"/>
      <c r="BG8" s="119"/>
      <c r="BH8" s="107"/>
      <c r="BI8" s="120"/>
      <c r="BJ8" s="121"/>
      <c r="BK8" s="107">
        <f t="shared" si="16"/>
        <v>406657000</v>
      </c>
      <c r="BL8" s="122"/>
      <c r="BM8" s="123"/>
      <c r="BN8" s="82">
        <f t="shared" si="7"/>
        <v>13.2</v>
      </c>
      <c r="BO8" s="122"/>
      <c r="BP8" s="125"/>
      <c r="BQ8" s="119"/>
      <c r="BR8" s="107"/>
      <c r="BS8" s="120"/>
      <c r="BT8" s="121"/>
      <c r="BU8" s="107">
        <f t="shared" si="17"/>
        <v>406657000</v>
      </c>
      <c r="BV8" s="122"/>
      <c r="BW8" s="123"/>
      <c r="BX8" s="82">
        <f t="shared" si="8"/>
        <v>13.2</v>
      </c>
      <c r="BY8" s="122"/>
      <c r="BZ8" s="125"/>
      <c r="CA8" s="119"/>
      <c r="CB8" s="107"/>
      <c r="CC8" s="120"/>
      <c r="CD8" s="121"/>
      <c r="CE8" s="107">
        <f t="shared" si="18"/>
        <v>406657000</v>
      </c>
      <c r="CF8" s="122"/>
      <c r="CG8" s="123"/>
      <c r="CH8" s="82">
        <f t="shared" si="9"/>
        <v>13.1</v>
      </c>
      <c r="CI8" s="122"/>
      <c r="CJ8" s="125"/>
      <c r="CK8" s="119"/>
      <c r="CL8" s="107"/>
      <c r="CM8" s="120"/>
      <c r="CN8" s="121"/>
      <c r="CO8" s="107">
        <f t="shared" si="19"/>
        <v>406657000</v>
      </c>
      <c r="CP8" s="122"/>
      <c r="CQ8" s="123"/>
      <c r="CR8" s="82">
        <f t="shared" si="10"/>
        <v>11.5</v>
      </c>
      <c r="CS8" s="122"/>
      <c r="CT8" s="125"/>
      <c r="CU8" s="119"/>
      <c r="CV8" s="107"/>
      <c r="CW8" s="120"/>
      <c r="CX8" s="121"/>
      <c r="CY8" s="107">
        <f t="shared" si="20"/>
        <v>406657000</v>
      </c>
      <c r="CZ8" s="122"/>
      <c r="DA8" s="123"/>
      <c r="DB8" s="82">
        <f t="shared" si="11"/>
        <v>11.5</v>
      </c>
      <c r="DC8" s="122"/>
      <c r="DD8" s="125"/>
      <c r="DE8" s="119"/>
      <c r="DF8" s="107"/>
      <c r="DG8" s="120"/>
      <c r="DH8" s="121"/>
      <c r="DI8" s="107">
        <f t="shared" si="21"/>
        <v>406657000</v>
      </c>
      <c r="DJ8" s="122"/>
      <c r="DK8" s="123"/>
      <c r="DL8" s="82">
        <f t="shared" si="12"/>
        <v>11.5</v>
      </c>
      <c r="DM8" s="122"/>
      <c r="DN8" s="125"/>
    </row>
    <row r="9" spans="2:118" ht="15.75" customHeight="1" x14ac:dyDescent="0.15">
      <c r="B9" s="87"/>
      <c r="C9" s="88"/>
      <c r="D9" s="315"/>
      <c r="E9" s="315" t="s">
        <v>25</v>
      </c>
      <c r="F9" s="66"/>
      <c r="G9" s="67"/>
      <c r="H9" s="85">
        <v>207664000</v>
      </c>
      <c r="I9" s="69"/>
      <c r="J9" s="70"/>
      <c r="K9" s="82">
        <f>ROUND(H9/H$19*100,1)</f>
        <v>8</v>
      </c>
      <c r="L9" s="69"/>
      <c r="M9" s="72"/>
      <c r="N9" s="85">
        <f>+N5-N6-N7-N8</f>
        <v>208964000</v>
      </c>
      <c r="O9" s="73"/>
      <c r="P9" s="74"/>
      <c r="Q9" s="75">
        <f t="shared" si="0"/>
        <v>8.4</v>
      </c>
      <c r="R9" s="69"/>
      <c r="S9" s="72"/>
      <c r="T9" s="85">
        <f>T5-T6-T7-T8</f>
        <v>204039000</v>
      </c>
      <c r="U9" s="69"/>
      <c r="V9" s="70"/>
      <c r="W9" s="82">
        <f t="shared" si="22"/>
        <v>7.74</v>
      </c>
      <c r="X9" s="69"/>
      <c r="Y9" s="70"/>
      <c r="Z9" s="71">
        <f t="shared" si="13"/>
        <v>98.254391709684867</v>
      </c>
      <c r="AA9" s="69"/>
      <c r="AB9" s="70"/>
      <c r="AC9" s="71">
        <f t="shared" si="14"/>
        <v>97.643134702628203</v>
      </c>
      <c r="AD9" s="76"/>
      <c r="AE9" s="77"/>
      <c r="AF9" s="68"/>
      <c r="AG9" s="78"/>
      <c r="AH9" s="79"/>
      <c r="AI9" s="68">
        <f t="shared" si="15"/>
        <v>204039000</v>
      </c>
      <c r="AJ9" s="80"/>
      <c r="AK9" s="81"/>
      <c r="AL9" s="82">
        <f t="shared" si="2"/>
        <v>7.7</v>
      </c>
      <c r="AM9" s="245">
        <f>ROUND(AI9/AI$19*100,2)</f>
        <v>7.73</v>
      </c>
      <c r="AN9" s="77"/>
      <c r="AO9" s="68"/>
      <c r="AP9" s="78"/>
      <c r="AQ9" s="79"/>
      <c r="AR9" s="68">
        <f t="shared" si="3"/>
        <v>204039000</v>
      </c>
      <c r="AS9" s="78"/>
      <c r="AT9" s="81"/>
      <c r="AU9" s="82">
        <f t="shared" si="4"/>
        <v>7.7</v>
      </c>
      <c r="AV9" s="80"/>
      <c r="AW9" s="77"/>
      <c r="AX9" s="68"/>
      <c r="AY9" s="78"/>
      <c r="AZ9" s="79"/>
      <c r="BA9" s="68">
        <f t="shared" si="5"/>
        <v>204039000</v>
      </c>
      <c r="BB9" s="80"/>
      <c r="BC9" s="81"/>
      <c r="BD9" s="86">
        <f t="shared" si="6"/>
        <v>7.7</v>
      </c>
      <c r="BE9" s="80"/>
      <c r="BF9" s="83"/>
      <c r="BG9" s="77"/>
      <c r="BH9" s="68"/>
      <c r="BI9" s="78"/>
      <c r="BJ9" s="79"/>
      <c r="BK9" s="68">
        <f t="shared" ref="BK9" si="23">BA9+BH9</f>
        <v>204039000</v>
      </c>
      <c r="BL9" s="80"/>
      <c r="BM9" s="81"/>
      <c r="BN9" s="86">
        <f t="shared" si="7"/>
        <v>6.6</v>
      </c>
      <c r="BO9" s="80"/>
      <c r="BP9" s="83"/>
      <c r="BQ9" s="77"/>
      <c r="BR9" s="68"/>
      <c r="BS9" s="78"/>
      <c r="BT9" s="79"/>
      <c r="BU9" s="68">
        <f t="shared" ref="BU9" si="24">BK9+BR9</f>
        <v>204039000</v>
      </c>
      <c r="BV9" s="80"/>
      <c r="BW9" s="81"/>
      <c r="BX9" s="86">
        <f t="shared" si="8"/>
        <v>6.6</v>
      </c>
      <c r="BY9" s="80"/>
      <c r="BZ9" s="83"/>
      <c r="CA9" s="77"/>
      <c r="CB9" s="68"/>
      <c r="CC9" s="78"/>
      <c r="CD9" s="79"/>
      <c r="CE9" s="68">
        <f t="shared" si="18"/>
        <v>204039000</v>
      </c>
      <c r="CF9" s="80"/>
      <c r="CG9" s="81"/>
      <c r="CH9" s="86">
        <f t="shared" si="9"/>
        <v>6.6</v>
      </c>
      <c r="CI9" s="80"/>
      <c r="CJ9" s="83"/>
      <c r="CK9" s="77"/>
      <c r="CL9" s="68"/>
      <c r="CM9" s="78"/>
      <c r="CN9" s="79"/>
      <c r="CO9" s="68">
        <f t="shared" si="19"/>
        <v>204039000</v>
      </c>
      <c r="CP9" s="80"/>
      <c r="CQ9" s="81"/>
      <c r="CR9" s="86">
        <f t="shared" si="10"/>
        <v>5.8</v>
      </c>
      <c r="CS9" s="80"/>
      <c r="CT9" s="83"/>
      <c r="CU9" s="77"/>
      <c r="CV9" s="68"/>
      <c r="CW9" s="78"/>
      <c r="CX9" s="79"/>
      <c r="CY9" s="68">
        <f t="shared" si="20"/>
        <v>204039000</v>
      </c>
      <c r="CZ9" s="80"/>
      <c r="DA9" s="81"/>
      <c r="DB9" s="86">
        <f t="shared" si="11"/>
        <v>5.8</v>
      </c>
      <c r="DC9" s="80"/>
      <c r="DD9" s="83"/>
      <c r="DE9" s="77"/>
      <c r="DF9" s="68"/>
      <c r="DG9" s="78"/>
      <c r="DH9" s="79"/>
      <c r="DI9" s="68">
        <f t="shared" si="21"/>
        <v>204039000</v>
      </c>
      <c r="DJ9" s="80"/>
      <c r="DK9" s="81"/>
      <c r="DL9" s="86">
        <f t="shared" si="12"/>
        <v>5.8</v>
      </c>
      <c r="DM9" s="80"/>
      <c r="DN9" s="83"/>
    </row>
    <row r="10" spans="2:118" ht="15.75" customHeight="1" x14ac:dyDescent="0.15">
      <c r="B10" s="87"/>
      <c r="C10" s="442" t="s">
        <v>26</v>
      </c>
      <c r="D10" s="442"/>
      <c r="E10" s="442"/>
      <c r="F10" s="89"/>
      <c r="G10" s="90"/>
      <c r="H10" s="91">
        <v>158573000</v>
      </c>
      <c r="I10" s="92"/>
      <c r="J10" s="93"/>
      <c r="K10" s="86">
        <f>ROUND(H10/H$19*100,1)</f>
        <v>6.1</v>
      </c>
      <c r="L10" s="92"/>
      <c r="M10" s="95"/>
      <c r="N10" s="91">
        <v>152910000</v>
      </c>
      <c r="O10" s="96"/>
      <c r="P10" s="97"/>
      <c r="Q10" s="392">
        <f>ROUND(N10/N$19*100,1)-0.1</f>
        <v>6.1000000000000005</v>
      </c>
      <c r="R10" s="92"/>
      <c r="S10" s="95"/>
      <c r="T10" s="91">
        <v>157408000</v>
      </c>
      <c r="U10" s="92"/>
      <c r="V10" s="93"/>
      <c r="W10" s="94">
        <f t="shared" si="1"/>
        <v>6</v>
      </c>
      <c r="X10" s="92"/>
      <c r="Y10" s="93"/>
      <c r="Z10" s="94">
        <f t="shared" si="13"/>
        <v>99.265322595902205</v>
      </c>
      <c r="AA10" s="92"/>
      <c r="AB10" s="93"/>
      <c r="AC10" s="94">
        <f t="shared" si="14"/>
        <v>102.9415996337715</v>
      </c>
      <c r="AD10" s="99"/>
      <c r="AE10" s="100"/>
      <c r="AF10" s="101"/>
      <c r="AG10" s="102"/>
      <c r="AH10" s="103"/>
      <c r="AI10" s="101">
        <f t="shared" si="15"/>
        <v>157408000</v>
      </c>
      <c r="AJ10" s="104"/>
      <c r="AK10" s="105"/>
      <c r="AL10" s="86">
        <f t="shared" si="2"/>
        <v>6</v>
      </c>
      <c r="AM10" s="246">
        <f t="shared" ref="AM10:AM18" si="25">ROUND(AI10/AI$19*100,2)</f>
        <v>5.96</v>
      </c>
      <c r="AN10" s="100"/>
      <c r="AO10" s="101"/>
      <c r="AP10" s="102"/>
      <c r="AQ10" s="103"/>
      <c r="AR10" s="101">
        <f t="shared" si="3"/>
        <v>157408000</v>
      </c>
      <c r="AS10" s="102"/>
      <c r="AT10" s="105"/>
      <c r="AU10" s="86">
        <f t="shared" si="4"/>
        <v>5.9</v>
      </c>
      <c r="AV10" s="104"/>
      <c r="AW10" s="100"/>
      <c r="AX10" s="101"/>
      <c r="AY10" s="102"/>
      <c r="AZ10" s="103"/>
      <c r="BA10" s="101">
        <f t="shared" si="5"/>
        <v>157408000</v>
      </c>
      <c r="BB10" s="104"/>
      <c r="BC10" s="105"/>
      <c r="BD10" s="86">
        <f t="shared" si="6"/>
        <v>5.9</v>
      </c>
      <c r="BE10" s="104"/>
      <c r="BF10" s="106"/>
      <c r="BG10" s="100"/>
      <c r="BH10" s="101"/>
      <c r="BI10" s="102"/>
      <c r="BJ10" s="103"/>
      <c r="BK10" s="101">
        <f t="shared" ref="BK10:BK17" si="26">BA10+BH10</f>
        <v>157408000</v>
      </c>
      <c r="BL10" s="104"/>
      <c r="BM10" s="105"/>
      <c r="BN10" s="86">
        <f t="shared" si="7"/>
        <v>5.0999999999999996</v>
      </c>
      <c r="BO10" s="104"/>
      <c r="BP10" s="106"/>
      <c r="BQ10" s="100"/>
      <c r="BR10" s="101"/>
      <c r="BS10" s="102"/>
      <c r="BT10" s="103"/>
      <c r="BU10" s="101">
        <f t="shared" ref="BU10:BU17" si="27">BK10+BR10</f>
        <v>157408000</v>
      </c>
      <c r="BV10" s="104"/>
      <c r="BW10" s="105"/>
      <c r="BX10" s="86">
        <f t="shared" si="8"/>
        <v>5.0999999999999996</v>
      </c>
      <c r="BY10" s="104"/>
      <c r="BZ10" s="106"/>
      <c r="CA10" s="100"/>
      <c r="CB10" s="101"/>
      <c r="CC10" s="102"/>
      <c r="CD10" s="103"/>
      <c r="CE10" s="101">
        <f t="shared" si="18"/>
        <v>157408000</v>
      </c>
      <c r="CF10" s="104"/>
      <c r="CG10" s="105"/>
      <c r="CH10" s="86">
        <f t="shared" si="9"/>
        <v>5.0999999999999996</v>
      </c>
      <c r="CI10" s="104"/>
      <c r="CJ10" s="106"/>
      <c r="CK10" s="100"/>
      <c r="CL10" s="101"/>
      <c r="CM10" s="102"/>
      <c r="CN10" s="103"/>
      <c r="CO10" s="101">
        <f t="shared" si="19"/>
        <v>157408000</v>
      </c>
      <c r="CP10" s="104"/>
      <c r="CQ10" s="105"/>
      <c r="CR10" s="240">
        <f>ROUND(CO10/CO$19*100,1)+0.1</f>
        <v>4.5</v>
      </c>
      <c r="CS10" s="104"/>
      <c r="CT10" s="106"/>
      <c r="CU10" s="100"/>
      <c r="CV10" s="101"/>
      <c r="CW10" s="102"/>
      <c r="CX10" s="103"/>
      <c r="CY10" s="101">
        <f t="shared" si="20"/>
        <v>157408000</v>
      </c>
      <c r="CZ10" s="104"/>
      <c r="DA10" s="105"/>
      <c r="DB10" s="86">
        <f t="shared" si="11"/>
        <v>4.4000000000000004</v>
      </c>
      <c r="DC10" s="104"/>
      <c r="DD10" s="106"/>
      <c r="DE10" s="100"/>
      <c r="DF10" s="101"/>
      <c r="DG10" s="102"/>
      <c r="DH10" s="103"/>
      <c r="DI10" s="101">
        <f t="shared" si="21"/>
        <v>157408000</v>
      </c>
      <c r="DJ10" s="104"/>
      <c r="DK10" s="105"/>
      <c r="DL10" s="86">
        <f t="shared" si="12"/>
        <v>4.4000000000000004</v>
      </c>
      <c r="DM10" s="104"/>
      <c r="DN10" s="106"/>
    </row>
    <row r="11" spans="2:118" ht="15.75" customHeight="1" x14ac:dyDescent="0.15">
      <c r="B11" s="87"/>
      <c r="C11" s="442" t="s">
        <v>27</v>
      </c>
      <c r="D11" s="442"/>
      <c r="E11" s="442"/>
      <c r="F11" s="89"/>
      <c r="G11" s="90"/>
      <c r="H11" s="91">
        <v>12064045</v>
      </c>
      <c r="I11" s="92"/>
      <c r="J11" s="93"/>
      <c r="K11" s="86">
        <f>ROUND(H11/H$19*100,1)</f>
        <v>0.5</v>
      </c>
      <c r="L11" s="92"/>
      <c r="M11" s="95"/>
      <c r="N11" s="91">
        <v>11434771</v>
      </c>
      <c r="O11" s="96"/>
      <c r="P11" s="97"/>
      <c r="Q11" s="98">
        <f t="shared" ref="Q11:Q16" si="28">ROUND(N11/N$19*100,1)</f>
        <v>0.5</v>
      </c>
      <c r="R11" s="92"/>
      <c r="S11" s="95"/>
      <c r="T11" s="91">
        <v>4700000</v>
      </c>
      <c r="U11" s="92"/>
      <c r="V11" s="93"/>
      <c r="W11" s="86">
        <f t="shared" si="1"/>
        <v>0.2</v>
      </c>
      <c r="X11" s="92"/>
      <c r="Y11" s="93"/>
      <c r="Z11" s="94">
        <f t="shared" si="13"/>
        <v>38.958740621408488</v>
      </c>
      <c r="AA11" s="92"/>
      <c r="AB11" s="93"/>
      <c r="AC11" s="94">
        <f t="shared" si="14"/>
        <v>41.102703324797673</v>
      </c>
      <c r="AD11" s="99"/>
      <c r="AE11" s="100"/>
      <c r="AF11" s="101"/>
      <c r="AG11" s="102"/>
      <c r="AH11" s="103"/>
      <c r="AI11" s="101">
        <f t="shared" si="15"/>
        <v>4700000</v>
      </c>
      <c r="AJ11" s="104"/>
      <c r="AK11" s="105"/>
      <c r="AL11" s="86">
        <f t="shared" si="2"/>
        <v>0.2</v>
      </c>
      <c r="AM11" s="246">
        <f t="shared" si="25"/>
        <v>0.18</v>
      </c>
      <c r="AN11" s="100"/>
      <c r="AO11" s="101"/>
      <c r="AP11" s="102"/>
      <c r="AQ11" s="103"/>
      <c r="AR11" s="101">
        <f t="shared" si="3"/>
        <v>4700000</v>
      </c>
      <c r="AS11" s="102"/>
      <c r="AT11" s="105"/>
      <c r="AU11" s="86">
        <f t="shared" si="4"/>
        <v>0.2</v>
      </c>
      <c r="AV11" s="104"/>
      <c r="AW11" s="100"/>
      <c r="AX11" s="101"/>
      <c r="AY11" s="102"/>
      <c r="AZ11" s="103"/>
      <c r="BA11" s="101">
        <f t="shared" si="5"/>
        <v>4700000</v>
      </c>
      <c r="BB11" s="104"/>
      <c r="BC11" s="105"/>
      <c r="BD11" s="86">
        <f t="shared" si="6"/>
        <v>0.2</v>
      </c>
      <c r="BE11" s="104"/>
      <c r="BF11" s="106"/>
      <c r="BG11" s="100"/>
      <c r="BH11" s="101"/>
      <c r="BI11" s="102"/>
      <c r="BJ11" s="103"/>
      <c r="BK11" s="101">
        <f t="shared" si="26"/>
        <v>4700000</v>
      </c>
      <c r="BL11" s="104"/>
      <c r="BM11" s="105"/>
      <c r="BN11" s="86">
        <f t="shared" si="7"/>
        <v>0.2</v>
      </c>
      <c r="BO11" s="104"/>
      <c r="BP11" s="106"/>
      <c r="BQ11" s="100"/>
      <c r="BR11" s="101"/>
      <c r="BS11" s="102"/>
      <c r="BT11" s="103"/>
      <c r="BU11" s="101">
        <f t="shared" si="27"/>
        <v>4700000</v>
      </c>
      <c r="BV11" s="104"/>
      <c r="BW11" s="105"/>
      <c r="BX11" s="295">
        <f t="shared" si="8"/>
        <v>0.2</v>
      </c>
      <c r="BY11" s="104"/>
      <c r="BZ11" s="106"/>
      <c r="CA11" s="100"/>
      <c r="CB11" s="101"/>
      <c r="CC11" s="102"/>
      <c r="CD11" s="103"/>
      <c r="CE11" s="101">
        <f t="shared" si="18"/>
        <v>4700000</v>
      </c>
      <c r="CF11" s="104"/>
      <c r="CG11" s="105"/>
      <c r="CH11" s="295">
        <f t="shared" si="9"/>
        <v>0.2</v>
      </c>
      <c r="CI11" s="104"/>
      <c r="CJ11" s="106"/>
      <c r="CK11" s="100"/>
      <c r="CL11" s="101"/>
      <c r="CM11" s="102"/>
      <c r="CN11" s="103"/>
      <c r="CO11" s="101">
        <f t="shared" si="19"/>
        <v>4700000</v>
      </c>
      <c r="CP11" s="104"/>
      <c r="CQ11" s="105"/>
      <c r="CR11" s="295">
        <f t="shared" si="10"/>
        <v>0.1</v>
      </c>
      <c r="CS11" s="104"/>
      <c r="CT11" s="106"/>
      <c r="CU11" s="100"/>
      <c r="CV11" s="101"/>
      <c r="CW11" s="102"/>
      <c r="CX11" s="103"/>
      <c r="CY11" s="101">
        <f t="shared" si="20"/>
        <v>4700000</v>
      </c>
      <c r="CZ11" s="104"/>
      <c r="DA11" s="105"/>
      <c r="DB11" s="295">
        <f t="shared" si="11"/>
        <v>0.1</v>
      </c>
      <c r="DC11" s="104"/>
      <c r="DD11" s="106"/>
      <c r="DE11" s="100"/>
      <c r="DF11" s="101"/>
      <c r="DG11" s="102"/>
      <c r="DH11" s="103"/>
      <c r="DI11" s="101">
        <f t="shared" si="21"/>
        <v>4700000</v>
      </c>
      <c r="DJ11" s="104"/>
      <c r="DK11" s="105"/>
      <c r="DL11" s="295">
        <f t="shared" si="12"/>
        <v>0.1</v>
      </c>
      <c r="DM11" s="104"/>
      <c r="DN11" s="106"/>
    </row>
    <row r="12" spans="2:118" ht="15.75" customHeight="1" x14ac:dyDescent="0.15">
      <c r="B12" s="87"/>
      <c r="C12" s="442" t="s">
        <v>28</v>
      </c>
      <c r="D12" s="442"/>
      <c r="E12" s="442"/>
      <c r="F12" s="89"/>
      <c r="G12" s="90"/>
      <c r="H12" s="91">
        <v>223800000</v>
      </c>
      <c r="I12" s="92"/>
      <c r="J12" s="93"/>
      <c r="K12" s="86">
        <f t="shared" ref="K12:K17" si="29">ROUND(H12/H$19*100,1)</f>
        <v>8.6</v>
      </c>
      <c r="L12" s="92"/>
      <c r="M12" s="95"/>
      <c r="N12" s="91">
        <v>247150057</v>
      </c>
      <c r="O12" s="96"/>
      <c r="P12" s="97"/>
      <c r="Q12" s="392">
        <f>ROUND(N12/N$19*100,1)-0.1</f>
        <v>9.9</v>
      </c>
      <c r="R12" s="92"/>
      <c r="S12" s="95"/>
      <c r="T12" s="91">
        <v>242800000</v>
      </c>
      <c r="U12" s="92"/>
      <c r="V12" s="93"/>
      <c r="W12" s="94">
        <f t="shared" ref="W12:W17" si="30">ROUND(T12/T$19*100,1)</f>
        <v>9.1999999999999993</v>
      </c>
      <c r="X12" s="92"/>
      <c r="Y12" s="93"/>
      <c r="Z12" s="94">
        <f t="shared" si="13"/>
        <v>108.48972296693475</v>
      </c>
      <c r="AA12" s="92"/>
      <c r="AB12" s="93"/>
      <c r="AC12" s="94">
        <f t="shared" si="14"/>
        <v>98.239912604996888</v>
      </c>
      <c r="AD12" s="99"/>
      <c r="AE12" s="100"/>
      <c r="AF12" s="101"/>
      <c r="AG12" s="102"/>
      <c r="AH12" s="103"/>
      <c r="AI12" s="101">
        <f t="shared" si="15"/>
        <v>242800000</v>
      </c>
      <c r="AJ12" s="104"/>
      <c r="AK12" s="105"/>
      <c r="AL12" s="86">
        <f t="shared" ref="AL12:AL18" si="31">ROUND(AI12/AI$19*100,1)</f>
        <v>9.1999999999999993</v>
      </c>
      <c r="AM12" s="246">
        <f t="shared" si="25"/>
        <v>9.19</v>
      </c>
      <c r="AN12" s="100"/>
      <c r="AO12" s="101"/>
      <c r="AP12" s="102"/>
      <c r="AQ12" s="103"/>
      <c r="AR12" s="101">
        <f t="shared" si="3"/>
        <v>242800000</v>
      </c>
      <c r="AS12" s="102"/>
      <c r="AT12" s="105"/>
      <c r="AU12" s="86">
        <f t="shared" ref="AU12:AU14" si="32">ROUND(AR12/AR$19*100,1)</f>
        <v>9.1999999999999993</v>
      </c>
      <c r="AV12" s="104"/>
      <c r="AW12" s="100"/>
      <c r="AX12" s="101"/>
      <c r="AY12" s="102"/>
      <c r="AZ12" s="103"/>
      <c r="BA12" s="101">
        <f t="shared" si="5"/>
        <v>242800000</v>
      </c>
      <c r="BB12" s="104"/>
      <c r="BC12" s="105"/>
      <c r="BD12" s="86">
        <f t="shared" ref="BD12:BD14" si="33">ROUND(BA12/BA$19*100,1)</f>
        <v>9.1</v>
      </c>
      <c r="BE12" s="104"/>
      <c r="BF12" s="106"/>
      <c r="BG12" s="100"/>
      <c r="BH12" s="101"/>
      <c r="BI12" s="102"/>
      <c r="BJ12" s="103"/>
      <c r="BK12" s="101">
        <f t="shared" si="26"/>
        <v>242800000</v>
      </c>
      <c r="BL12" s="104"/>
      <c r="BM12" s="105"/>
      <c r="BN12" s="86">
        <f t="shared" ref="BN12:BN13" si="34">ROUND(BK12/BK$19*100,1)</f>
        <v>7.9</v>
      </c>
      <c r="BO12" s="104"/>
      <c r="BP12" s="106"/>
      <c r="BQ12" s="100"/>
      <c r="BR12" s="101"/>
      <c r="BS12" s="102"/>
      <c r="BT12" s="103"/>
      <c r="BU12" s="101">
        <f t="shared" si="27"/>
        <v>242800000</v>
      </c>
      <c r="BV12" s="104"/>
      <c r="BW12" s="105"/>
      <c r="BX12" s="86">
        <f t="shared" ref="BX12:BX13" si="35">ROUND(BU12/BU$19*100,1)</f>
        <v>7.9</v>
      </c>
      <c r="BY12" s="104"/>
      <c r="BZ12" s="106"/>
      <c r="CA12" s="100"/>
      <c r="CB12" s="101"/>
      <c r="CC12" s="102"/>
      <c r="CD12" s="103"/>
      <c r="CE12" s="101">
        <f t="shared" si="18"/>
        <v>242800000</v>
      </c>
      <c r="CF12" s="104"/>
      <c r="CG12" s="105"/>
      <c r="CH12" s="86">
        <f t="shared" si="9"/>
        <v>7.8</v>
      </c>
      <c r="CI12" s="104"/>
      <c r="CJ12" s="106"/>
      <c r="CK12" s="100"/>
      <c r="CL12" s="101"/>
      <c r="CM12" s="102"/>
      <c r="CN12" s="103"/>
      <c r="CO12" s="101">
        <f t="shared" si="19"/>
        <v>242800000</v>
      </c>
      <c r="CP12" s="104"/>
      <c r="CQ12" s="105"/>
      <c r="CR12" s="86">
        <f>ROUND(CO12/CO$19*100,1)+0.1</f>
        <v>6.8999999999999995</v>
      </c>
      <c r="CS12" s="104"/>
      <c r="CT12" s="106"/>
      <c r="CU12" s="100"/>
      <c r="CV12" s="101"/>
      <c r="CW12" s="102"/>
      <c r="CX12" s="103"/>
      <c r="CY12" s="101">
        <f t="shared" si="20"/>
        <v>242800000</v>
      </c>
      <c r="CZ12" s="104"/>
      <c r="DA12" s="105"/>
      <c r="DB12" s="86">
        <f t="shared" si="11"/>
        <v>6.8</v>
      </c>
      <c r="DC12" s="104"/>
      <c r="DD12" s="106"/>
      <c r="DE12" s="100"/>
      <c r="DF12" s="101"/>
      <c r="DG12" s="102"/>
      <c r="DH12" s="103"/>
      <c r="DI12" s="101">
        <f t="shared" si="21"/>
        <v>242800000</v>
      </c>
      <c r="DJ12" s="104"/>
      <c r="DK12" s="105"/>
      <c r="DL12" s="86">
        <f t="shared" si="12"/>
        <v>6.8</v>
      </c>
      <c r="DM12" s="104"/>
      <c r="DN12" s="106"/>
    </row>
    <row r="13" spans="2:118" ht="15.75" customHeight="1" x14ac:dyDescent="0.15">
      <c r="B13" s="87"/>
      <c r="C13" s="442" t="s">
        <v>4</v>
      </c>
      <c r="D13" s="442"/>
      <c r="E13" s="442"/>
      <c r="F13" s="89"/>
      <c r="G13" s="90"/>
      <c r="H13" s="91">
        <v>200200728</v>
      </c>
      <c r="I13" s="92"/>
      <c r="J13" s="93"/>
      <c r="K13" s="86">
        <f t="shared" si="29"/>
        <v>7.7</v>
      </c>
      <c r="L13" s="92"/>
      <c r="M13" s="95"/>
      <c r="N13" s="91">
        <v>200497899</v>
      </c>
      <c r="O13" s="96"/>
      <c r="P13" s="97"/>
      <c r="Q13" s="286">
        <f>ROUND(N13/N$19*100,1)</f>
        <v>8.1</v>
      </c>
      <c r="R13" s="92"/>
      <c r="S13" s="95"/>
      <c r="T13" s="91">
        <v>211770222</v>
      </c>
      <c r="U13" s="92"/>
      <c r="V13" s="93"/>
      <c r="W13" s="94">
        <f t="shared" si="30"/>
        <v>8</v>
      </c>
      <c r="X13" s="92"/>
      <c r="Y13" s="93"/>
      <c r="Z13" s="94">
        <f t="shared" si="13"/>
        <v>105.77894701761524</v>
      </c>
      <c r="AA13" s="92"/>
      <c r="AB13" s="93"/>
      <c r="AC13" s="94">
        <f t="shared" si="14"/>
        <v>105.62216514797494</v>
      </c>
      <c r="AD13" s="99"/>
      <c r="AE13" s="100"/>
      <c r="AF13" s="101">
        <v>1644437</v>
      </c>
      <c r="AG13" s="102"/>
      <c r="AH13" s="103"/>
      <c r="AI13" s="101">
        <f t="shared" si="15"/>
        <v>213414659</v>
      </c>
      <c r="AJ13" s="104"/>
      <c r="AK13" s="105"/>
      <c r="AL13" s="86">
        <f t="shared" si="31"/>
        <v>8.1</v>
      </c>
      <c r="AM13" s="246">
        <f t="shared" si="25"/>
        <v>8.08</v>
      </c>
      <c r="AN13" s="100"/>
      <c r="AO13" s="101">
        <v>1720835</v>
      </c>
      <c r="AP13" s="102"/>
      <c r="AQ13" s="103"/>
      <c r="AR13" s="101">
        <f t="shared" si="3"/>
        <v>215135494</v>
      </c>
      <c r="AS13" s="102"/>
      <c r="AT13" s="105"/>
      <c r="AU13" s="86">
        <f t="shared" si="32"/>
        <v>8.1</v>
      </c>
      <c r="AV13" s="104"/>
      <c r="AW13" s="100"/>
      <c r="AX13" s="101">
        <v>256</v>
      </c>
      <c r="AY13" s="102"/>
      <c r="AZ13" s="103"/>
      <c r="BA13" s="101">
        <f t="shared" si="5"/>
        <v>215135750</v>
      </c>
      <c r="BB13" s="104"/>
      <c r="BC13" s="105"/>
      <c r="BD13" s="86">
        <f t="shared" si="33"/>
        <v>8.1</v>
      </c>
      <c r="BE13" s="104"/>
      <c r="BF13" s="106"/>
      <c r="BG13" s="100"/>
      <c r="BH13" s="101">
        <v>6330612</v>
      </c>
      <c r="BI13" s="102"/>
      <c r="BJ13" s="103"/>
      <c r="BK13" s="101">
        <f t="shared" si="26"/>
        <v>221466362</v>
      </c>
      <c r="BL13" s="104"/>
      <c r="BM13" s="105"/>
      <c r="BN13" s="86">
        <f t="shared" si="34"/>
        <v>7.2</v>
      </c>
      <c r="BO13" s="104"/>
      <c r="BP13" s="106"/>
      <c r="BQ13" s="100"/>
      <c r="BR13" s="101">
        <v>7262042</v>
      </c>
      <c r="BS13" s="102"/>
      <c r="BT13" s="103"/>
      <c r="BU13" s="101">
        <f t="shared" si="27"/>
        <v>228728404</v>
      </c>
      <c r="BV13" s="104"/>
      <c r="BW13" s="105"/>
      <c r="BX13" s="86">
        <f t="shared" si="35"/>
        <v>7.4</v>
      </c>
      <c r="BY13" s="104"/>
      <c r="BZ13" s="106"/>
      <c r="CA13" s="100"/>
      <c r="CB13" s="101">
        <v>2000</v>
      </c>
      <c r="CC13" s="102"/>
      <c r="CD13" s="103"/>
      <c r="CE13" s="101">
        <f t="shared" si="18"/>
        <v>228730404</v>
      </c>
      <c r="CF13" s="104"/>
      <c r="CG13" s="105"/>
      <c r="CH13" s="86">
        <f t="shared" si="9"/>
        <v>7.3</v>
      </c>
      <c r="CI13" s="104"/>
      <c r="CJ13" s="106"/>
      <c r="CK13" s="100"/>
      <c r="CL13" s="101">
        <v>296956587</v>
      </c>
      <c r="CM13" s="102"/>
      <c r="CN13" s="103"/>
      <c r="CO13" s="101">
        <f t="shared" si="19"/>
        <v>525686991</v>
      </c>
      <c r="CP13" s="104"/>
      <c r="CQ13" s="105"/>
      <c r="CR13" s="86">
        <f t="shared" si="10"/>
        <v>14.8</v>
      </c>
      <c r="CS13" s="104"/>
      <c r="CT13" s="106"/>
      <c r="CU13" s="100"/>
      <c r="CV13" s="101"/>
      <c r="CW13" s="102"/>
      <c r="CX13" s="103"/>
      <c r="CY13" s="101">
        <f t="shared" si="20"/>
        <v>525686991</v>
      </c>
      <c r="CZ13" s="104"/>
      <c r="DA13" s="105"/>
      <c r="DB13" s="86">
        <f t="shared" si="11"/>
        <v>14.8</v>
      </c>
      <c r="DC13" s="104"/>
      <c r="DD13" s="106"/>
      <c r="DE13" s="100"/>
      <c r="DF13" s="101"/>
      <c r="DG13" s="102"/>
      <c r="DH13" s="103"/>
      <c r="DI13" s="101">
        <f t="shared" si="21"/>
        <v>525686991</v>
      </c>
      <c r="DJ13" s="104"/>
      <c r="DK13" s="105"/>
      <c r="DL13" s="86">
        <f t="shared" si="12"/>
        <v>14.8</v>
      </c>
      <c r="DM13" s="104"/>
      <c r="DN13" s="106"/>
    </row>
    <row r="14" spans="2:118" ht="15.75" customHeight="1" x14ac:dyDescent="0.15">
      <c r="B14" s="87"/>
      <c r="C14" s="442" t="s">
        <v>29</v>
      </c>
      <c r="D14" s="442"/>
      <c r="E14" s="442"/>
      <c r="F14" s="89"/>
      <c r="G14" s="90"/>
      <c r="H14" s="91">
        <v>260286000</v>
      </c>
      <c r="I14" s="92"/>
      <c r="J14" s="93"/>
      <c r="K14" s="86">
        <f t="shared" si="29"/>
        <v>10</v>
      </c>
      <c r="L14" s="92"/>
      <c r="M14" s="95"/>
      <c r="N14" s="91">
        <v>236742000</v>
      </c>
      <c r="O14" s="96"/>
      <c r="P14" s="97"/>
      <c r="Q14" s="98">
        <f t="shared" si="28"/>
        <v>9.5</v>
      </c>
      <c r="R14" s="92"/>
      <c r="S14" s="95"/>
      <c r="T14" s="91">
        <v>248879000</v>
      </c>
      <c r="U14" s="92"/>
      <c r="V14" s="93"/>
      <c r="W14" s="94">
        <f t="shared" si="30"/>
        <v>9.4</v>
      </c>
      <c r="X14" s="92"/>
      <c r="Y14" s="93"/>
      <c r="Z14" s="94">
        <f t="shared" si="13"/>
        <v>95.61751304334463</v>
      </c>
      <c r="AA14" s="92"/>
      <c r="AB14" s="93"/>
      <c r="AC14" s="94">
        <f t="shared" si="14"/>
        <v>105.12667798700694</v>
      </c>
      <c r="AD14" s="99"/>
      <c r="AE14" s="100"/>
      <c r="AF14" s="101"/>
      <c r="AG14" s="102"/>
      <c r="AH14" s="103"/>
      <c r="AI14" s="101">
        <f t="shared" si="15"/>
        <v>248879000</v>
      </c>
      <c r="AJ14" s="104"/>
      <c r="AK14" s="105"/>
      <c r="AL14" s="86">
        <f t="shared" si="31"/>
        <v>9.4</v>
      </c>
      <c r="AM14" s="246">
        <f t="shared" si="25"/>
        <v>9.42</v>
      </c>
      <c r="AN14" s="100"/>
      <c r="AO14" s="101"/>
      <c r="AP14" s="102"/>
      <c r="AQ14" s="103"/>
      <c r="AR14" s="101">
        <f t="shared" si="3"/>
        <v>248879000</v>
      </c>
      <c r="AS14" s="102"/>
      <c r="AT14" s="105"/>
      <c r="AU14" s="86">
        <f t="shared" si="32"/>
        <v>9.4</v>
      </c>
      <c r="AV14" s="104"/>
      <c r="AW14" s="100"/>
      <c r="AX14" s="101"/>
      <c r="AY14" s="102"/>
      <c r="AZ14" s="103"/>
      <c r="BA14" s="101">
        <f t="shared" si="5"/>
        <v>248879000</v>
      </c>
      <c r="BB14" s="104"/>
      <c r="BC14" s="105"/>
      <c r="BD14" s="86">
        <f t="shared" si="33"/>
        <v>9.4</v>
      </c>
      <c r="BE14" s="104"/>
      <c r="BF14" s="106"/>
      <c r="BG14" s="100"/>
      <c r="BH14" s="101"/>
      <c r="BI14" s="102"/>
      <c r="BJ14" s="103"/>
      <c r="BK14" s="101">
        <f t="shared" si="26"/>
        <v>248879000</v>
      </c>
      <c r="BL14" s="104"/>
      <c r="BM14" s="105"/>
      <c r="BN14" s="86">
        <f>ROUND(BK14/BK$19*100,1)</f>
        <v>8.1</v>
      </c>
      <c r="BO14" s="104"/>
      <c r="BP14" s="106"/>
      <c r="BQ14" s="100"/>
      <c r="BR14" s="101"/>
      <c r="BS14" s="102"/>
      <c r="BT14" s="103"/>
      <c r="BU14" s="101">
        <f t="shared" si="27"/>
        <v>248879000</v>
      </c>
      <c r="BV14" s="104"/>
      <c r="BW14" s="105"/>
      <c r="BX14" s="86">
        <f>ROUND(BU14/BU$19*100,1)</f>
        <v>8.1</v>
      </c>
      <c r="BY14" s="104"/>
      <c r="BZ14" s="106"/>
      <c r="CA14" s="100"/>
      <c r="CB14" s="101"/>
      <c r="CC14" s="102"/>
      <c r="CD14" s="103"/>
      <c r="CE14" s="101">
        <f t="shared" si="18"/>
        <v>248879000</v>
      </c>
      <c r="CF14" s="104"/>
      <c r="CG14" s="105"/>
      <c r="CH14" s="86">
        <f>ROUND(CE14/CE$19*100,1)</f>
        <v>8</v>
      </c>
      <c r="CI14" s="104"/>
      <c r="CJ14" s="106"/>
      <c r="CK14" s="100"/>
      <c r="CL14" s="101"/>
      <c r="CM14" s="102"/>
      <c r="CN14" s="103"/>
      <c r="CO14" s="101">
        <f t="shared" si="19"/>
        <v>248879000</v>
      </c>
      <c r="CP14" s="104"/>
      <c r="CQ14" s="105"/>
      <c r="CR14" s="86">
        <f>ROUND(CO14/CO$19*100,1)</f>
        <v>7</v>
      </c>
      <c r="CS14" s="104"/>
      <c r="CT14" s="106"/>
      <c r="CU14" s="100"/>
      <c r="CV14" s="101"/>
      <c r="CW14" s="102"/>
      <c r="CX14" s="103"/>
      <c r="CY14" s="101">
        <f t="shared" si="20"/>
        <v>248879000</v>
      </c>
      <c r="CZ14" s="104"/>
      <c r="DA14" s="105"/>
      <c r="DB14" s="86">
        <f>ROUND(CY14/CY$19*100,1)</f>
        <v>7</v>
      </c>
      <c r="DC14" s="104"/>
      <c r="DD14" s="106"/>
      <c r="DE14" s="100"/>
      <c r="DF14" s="101"/>
      <c r="DG14" s="102"/>
      <c r="DH14" s="103"/>
      <c r="DI14" s="101">
        <f t="shared" si="21"/>
        <v>248879000</v>
      </c>
      <c r="DJ14" s="104"/>
      <c r="DK14" s="105"/>
      <c r="DL14" s="86">
        <f>ROUND(DI14/DI$19*100,1)</f>
        <v>7</v>
      </c>
      <c r="DM14" s="104"/>
      <c r="DN14" s="106"/>
    </row>
    <row r="15" spans="2:118" ht="15.75" customHeight="1" x14ac:dyDescent="0.15">
      <c r="B15" s="36"/>
      <c r="C15" s="435" t="s">
        <v>5</v>
      </c>
      <c r="D15" s="442"/>
      <c r="E15" s="442"/>
      <c r="F15" s="89"/>
      <c r="G15" s="90"/>
      <c r="H15" s="91">
        <v>459014167</v>
      </c>
      <c r="I15" s="92"/>
      <c r="J15" s="93"/>
      <c r="K15" s="86">
        <f t="shared" si="29"/>
        <v>17.7</v>
      </c>
      <c r="L15" s="92"/>
      <c r="M15" s="95"/>
      <c r="N15" s="91">
        <f>235648+1674499+4707940+31936717+14383720+1361035+18733233+262206415</f>
        <v>335239207</v>
      </c>
      <c r="O15" s="96"/>
      <c r="P15" s="97"/>
      <c r="Q15" s="392">
        <f>ROUND(N15/N$19*100,1)+0.1</f>
        <v>13.6</v>
      </c>
      <c r="R15" s="92"/>
      <c r="S15" s="95"/>
      <c r="T15" s="91">
        <f>SUM(T16:T18)</f>
        <v>429930597</v>
      </c>
      <c r="U15" s="92"/>
      <c r="V15" s="93"/>
      <c r="W15" s="94">
        <f t="shared" si="30"/>
        <v>16.3</v>
      </c>
      <c r="X15" s="92"/>
      <c r="Y15" s="93"/>
      <c r="Z15" s="94">
        <f t="shared" si="13"/>
        <v>93.663905802715675</v>
      </c>
      <c r="AA15" s="92"/>
      <c r="AB15" s="93"/>
      <c r="AC15" s="94">
        <f t="shared" si="14"/>
        <v>128.24591754865949</v>
      </c>
      <c r="AD15" s="99"/>
      <c r="AE15" s="100"/>
      <c r="AF15" s="91">
        <f>SUM(AF16:AF18)</f>
        <v>2229283</v>
      </c>
      <c r="AG15" s="102"/>
      <c r="AH15" s="103"/>
      <c r="AI15" s="101">
        <f t="shared" si="15"/>
        <v>432159880</v>
      </c>
      <c r="AJ15" s="104"/>
      <c r="AK15" s="105"/>
      <c r="AL15" s="240">
        <f>ROUND(AI15/AI$19*100,1)-0.1</f>
        <v>16.299999999999997</v>
      </c>
      <c r="AM15" s="246">
        <f t="shared" si="25"/>
        <v>16.37</v>
      </c>
      <c r="AN15" s="100"/>
      <c r="AO15" s="91">
        <f>SUM(AO16:AO18)</f>
        <v>9867934</v>
      </c>
      <c r="AP15" s="102"/>
      <c r="AQ15" s="103"/>
      <c r="AR15" s="107">
        <f t="shared" si="3"/>
        <v>442027814</v>
      </c>
      <c r="AS15" s="102"/>
      <c r="AT15" s="105"/>
      <c r="AU15" s="240">
        <f>ROUND(AR15/AR$19*100,1)-0.1</f>
        <v>16.599999999999998</v>
      </c>
      <c r="AV15" s="104"/>
      <c r="AW15" s="100"/>
      <c r="AX15" s="91">
        <f>SUM(AX16:AX18)</f>
        <v>2593932</v>
      </c>
      <c r="AY15" s="102"/>
      <c r="AZ15" s="103"/>
      <c r="BA15" s="107">
        <f t="shared" si="5"/>
        <v>444621746</v>
      </c>
      <c r="BB15" s="104"/>
      <c r="BC15" s="105"/>
      <c r="BD15" s="240">
        <f>ROUND(BA15/BA$19*100,1)+0.1</f>
        <v>16.8</v>
      </c>
      <c r="BE15" s="104"/>
      <c r="BF15" s="106"/>
      <c r="BG15" s="100"/>
      <c r="BH15" s="91">
        <f>SUM(BH16:BH18)</f>
        <v>409035017</v>
      </c>
      <c r="BI15" s="102"/>
      <c r="BJ15" s="103"/>
      <c r="BK15" s="107">
        <f t="shared" si="26"/>
        <v>853656763</v>
      </c>
      <c r="BL15" s="104"/>
      <c r="BM15" s="105"/>
      <c r="BN15" s="86">
        <f>ROUND(BK15/BK$19*100,1)</f>
        <v>27.8</v>
      </c>
      <c r="BO15" s="104"/>
      <c r="BP15" s="106"/>
      <c r="BQ15" s="100"/>
      <c r="BR15" s="91">
        <f>SUM(BR16:BR18)</f>
        <v>5699531</v>
      </c>
      <c r="BS15" s="102"/>
      <c r="BT15" s="103"/>
      <c r="BU15" s="107">
        <f t="shared" si="27"/>
        <v>859356294</v>
      </c>
      <c r="BV15" s="104"/>
      <c r="BW15" s="105"/>
      <c r="BX15" s="240">
        <f>ROUND(BU15/BU$19*100,1)-0.1</f>
        <v>27.799999999999997</v>
      </c>
      <c r="BY15" s="104"/>
      <c r="BZ15" s="106"/>
      <c r="CA15" s="100"/>
      <c r="CB15" s="91">
        <f>SUM(CB16:CB18)</f>
        <v>30177954</v>
      </c>
      <c r="CC15" s="102"/>
      <c r="CD15" s="103"/>
      <c r="CE15" s="107">
        <f t="shared" si="18"/>
        <v>889534248</v>
      </c>
      <c r="CF15" s="104"/>
      <c r="CG15" s="105"/>
      <c r="CH15" s="86">
        <f>ROUND(CE15/CE$19*100,1)-0.1</f>
        <v>28.5</v>
      </c>
      <c r="CI15" s="104"/>
      <c r="CJ15" s="106"/>
      <c r="CK15" s="100"/>
      <c r="CL15" s="91">
        <f>SUM(CL16:CL18)</f>
        <v>134474090</v>
      </c>
      <c r="CM15" s="102"/>
      <c r="CN15" s="103"/>
      <c r="CO15" s="107">
        <f t="shared" si="19"/>
        <v>1024008338</v>
      </c>
      <c r="CP15" s="104"/>
      <c r="CQ15" s="105"/>
      <c r="CR15" s="86">
        <f>ROUND(CO15/CO$19*100,1)</f>
        <v>28.9</v>
      </c>
      <c r="CS15" s="104"/>
      <c r="CT15" s="106"/>
      <c r="CU15" s="100"/>
      <c r="CV15" s="91">
        <f>SUM(CV16:CV18)</f>
        <v>0</v>
      </c>
      <c r="CW15" s="102"/>
      <c r="CX15" s="103"/>
      <c r="CY15" s="107">
        <f t="shared" si="20"/>
        <v>1024008338</v>
      </c>
      <c r="CZ15" s="104"/>
      <c r="DA15" s="105"/>
      <c r="DB15" s="86">
        <f>ROUND(CY15/CY$19*100,1)</f>
        <v>28.9</v>
      </c>
      <c r="DC15" s="104"/>
      <c r="DD15" s="106"/>
      <c r="DE15" s="100"/>
      <c r="DF15" s="91">
        <f>SUM(DF16:DF18)</f>
        <v>0</v>
      </c>
      <c r="DG15" s="102"/>
      <c r="DH15" s="103"/>
      <c r="DI15" s="107">
        <f t="shared" si="21"/>
        <v>1024008338</v>
      </c>
      <c r="DJ15" s="104"/>
      <c r="DK15" s="105"/>
      <c r="DL15" s="86">
        <f>ROUND(DI15/DI$19*100,1)</f>
        <v>28.9</v>
      </c>
      <c r="DM15" s="104"/>
      <c r="DN15" s="106"/>
    </row>
    <row r="16" spans="2:118" ht="15.75" customHeight="1" x14ac:dyDescent="0.15">
      <c r="B16" s="36"/>
      <c r="C16" s="40"/>
      <c r="D16" s="315"/>
      <c r="E16" s="315" t="s">
        <v>32</v>
      </c>
      <c r="F16" s="66"/>
      <c r="G16" s="67"/>
      <c r="H16" s="85">
        <v>319586651</v>
      </c>
      <c r="I16" s="69"/>
      <c r="J16" s="70"/>
      <c r="K16" s="82">
        <f t="shared" si="29"/>
        <v>12.3</v>
      </c>
      <c r="L16" s="69"/>
      <c r="M16" s="72"/>
      <c r="N16" s="85">
        <v>231224633</v>
      </c>
      <c r="O16" s="73"/>
      <c r="P16" s="74"/>
      <c r="Q16" s="75">
        <f t="shared" si="28"/>
        <v>9.3000000000000007</v>
      </c>
      <c r="R16" s="69"/>
      <c r="S16" s="72"/>
      <c r="T16" s="85">
        <v>285362751</v>
      </c>
      <c r="U16" s="69"/>
      <c r="V16" s="70"/>
      <c r="W16" s="71">
        <f t="shared" si="30"/>
        <v>10.8</v>
      </c>
      <c r="X16" s="69"/>
      <c r="Y16" s="70"/>
      <c r="Z16" s="71">
        <f t="shared" si="13"/>
        <v>89.291198523808177</v>
      </c>
      <c r="AA16" s="69"/>
      <c r="AB16" s="70"/>
      <c r="AC16" s="71">
        <f t="shared" si="14"/>
        <v>123.4136464171618</v>
      </c>
      <c r="AD16" s="76"/>
      <c r="AE16" s="77"/>
      <c r="AF16" s="68"/>
      <c r="AG16" s="78"/>
      <c r="AH16" s="79"/>
      <c r="AI16" s="68">
        <f t="shared" si="15"/>
        <v>285362751</v>
      </c>
      <c r="AJ16" s="80"/>
      <c r="AK16" s="81"/>
      <c r="AL16" s="82">
        <f t="shared" si="31"/>
        <v>10.8</v>
      </c>
      <c r="AM16" s="245">
        <f t="shared" si="25"/>
        <v>10.81</v>
      </c>
      <c r="AN16" s="77"/>
      <c r="AO16" s="68"/>
      <c r="AP16" s="78"/>
      <c r="AQ16" s="79"/>
      <c r="AR16" s="68">
        <f t="shared" si="3"/>
        <v>285362751</v>
      </c>
      <c r="AS16" s="78"/>
      <c r="AT16" s="81"/>
      <c r="AU16" s="82">
        <f t="shared" ref="AU16:AU18" si="36">ROUND(AR16/AR$19*100,1)</f>
        <v>10.8</v>
      </c>
      <c r="AV16" s="80"/>
      <c r="AW16" s="77"/>
      <c r="AX16" s="68"/>
      <c r="AY16" s="78"/>
      <c r="AZ16" s="79"/>
      <c r="BA16" s="68">
        <f t="shared" si="5"/>
        <v>285362751</v>
      </c>
      <c r="BB16" s="80"/>
      <c r="BC16" s="81"/>
      <c r="BD16" s="239">
        <f>ROUND(BA16/BA$19*100,1)+0.1</f>
        <v>10.799999999999999</v>
      </c>
      <c r="BE16" s="80"/>
      <c r="BF16" s="83"/>
      <c r="BG16" s="77"/>
      <c r="BH16" s="68">
        <v>356372000</v>
      </c>
      <c r="BI16" s="78"/>
      <c r="BJ16" s="79"/>
      <c r="BK16" s="68">
        <f t="shared" si="26"/>
        <v>641734751</v>
      </c>
      <c r="BL16" s="80"/>
      <c r="BM16" s="81"/>
      <c r="BN16" s="82">
        <f t="shared" ref="BN16:BN18" si="37">ROUND(BK16/BK$19*100,1)</f>
        <v>20.9</v>
      </c>
      <c r="BO16" s="80"/>
      <c r="BP16" s="83"/>
      <c r="BQ16" s="77"/>
      <c r="BR16" s="68"/>
      <c r="BS16" s="78"/>
      <c r="BT16" s="79"/>
      <c r="BU16" s="68">
        <f t="shared" si="27"/>
        <v>641734751</v>
      </c>
      <c r="BV16" s="80"/>
      <c r="BW16" s="81"/>
      <c r="BX16" s="82">
        <f t="shared" ref="BX16:BX18" si="38">ROUND(BU16/BU$19*100,1)</f>
        <v>20.8</v>
      </c>
      <c r="BY16" s="80"/>
      <c r="BZ16" s="83"/>
      <c r="CA16" s="77"/>
      <c r="CB16" s="68"/>
      <c r="CC16" s="78"/>
      <c r="CD16" s="79"/>
      <c r="CE16" s="68">
        <f t="shared" si="18"/>
        <v>641734751</v>
      </c>
      <c r="CF16" s="80"/>
      <c r="CG16" s="81"/>
      <c r="CH16" s="82">
        <f t="shared" ref="CH16:CH18" si="39">ROUND(CE16/CE$19*100,1)</f>
        <v>20.6</v>
      </c>
      <c r="CI16" s="80"/>
      <c r="CJ16" s="83"/>
      <c r="CK16" s="77"/>
      <c r="CL16" s="68">
        <v>128750000</v>
      </c>
      <c r="CM16" s="78"/>
      <c r="CN16" s="79"/>
      <c r="CO16" s="68">
        <f t="shared" si="19"/>
        <v>770484751</v>
      </c>
      <c r="CP16" s="80"/>
      <c r="CQ16" s="81"/>
      <c r="CR16" s="82">
        <f t="shared" ref="CR16:CR17" si="40">ROUND(CO16/CO$19*100,1)</f>
        <v>21.7</v>
      </c>
      <c r="CS16" s="80"/>
      <c r="CT16" s="83"/>
      <c r="CU16" s="77"/>
      <c r="CV16" s="68"/>
      <c r="CW16" s="78"/>
      <c r="CX16" s="79"/>
      <c r="CY16" s="68">
        <f t="shared" si="20"/>
        <v>770484751</v>
      </c>
      <c r="CZ16" s="80"/>
      <c r="DA16" s="81"/>
      <c r="DB16" s="82">
        <f t="shared" ref="DB16:DB18" si="41">ROUND(CY16/CY$19*100,1)</f>
        <v>21.7</v>
      </c>
      <c r="DC16" s="80"/>
      <c r="DD16" s="83"/>
      <c r="DE16" s="77"/>
      <c r="DF16" s="68"/>
      <c r="DG16" s="78"/>
      <c r="DH16" s="79"/>
      <c r="DI16" s="68">
        <f t="shared" si="21"/>
        <v>770484751</v>
      </c>
      <c r="DJ16" s="80"/>
      <c r="DK16" s="81"/>
      <c r="DL16" s="82">
        <f t="shared" ref="DL16:DL18" si="42">ROUND(DI16/DI$19*100,1)</f>
        <v>21.7</v>
      </c>
      <c r="DM16" s="80"/>
      <c r="DN16" s="83"/>
    </row>
    <row r="17" spans="2:119" ht="15.75" customHeight="1" x14ac:dyDescent="0.15">
      <c r="B17" s="36"/>
      <c r="C17" s="40"/>
      <c r="D17" s="315"/>
      <c r="E17" s="315" t="s">
        <v>7</v>
      </c>
      <c r="F17" s="66"/>
      <c r="G17" s="67"/>
      <c r="H17" s="85">
        <v>33490575</v>
      </c>
      <c r="I17" s="69"/>
      <c r="J17" s="70"/>
      <c r="K17" s="82">
        <f t="shared" si="29"/>
        <v>1.3</v>
      </c>
      <c r="L17" s="69"/>
      <c r="M17" s="72"/>
      <c r="N17" s="394" t="s">
        <v>176</v>
      </c>
      <c r="O17" s="73"/>
      <c r="P17" s="74"/>
      <c r="Q17" s="395" t="s">
        <v>175</v>
      </c>
      <c r="R17" s="69"/>
      <c r="S17" s="72"/>
      <c r="T17" s="85">
        <v>52091184</v>
      </c>
      <c r="U17" s="69"/>
      <c r="V17" s="70"/>
      <c r="W17" s="71">
        <f t="shared" si="30"/>
        <v>2</v>
      </c>
      <c r="X17" s="69"/>
      <c r="Y17" s="70"/>
      <c r="Z17" s="71">
        <f t="shared" si="13"/>
        <v>155.53983172877744</v>
      </c>
      <c r="AA17" s="69"/>
      <c r="AB17" s="70"/>
      <c r="AC17" s="393" t="s">
        <v>176</v>
      </c>
      <c r="AD17" s="76"/>
      <c r="AE17" s="77"/>
      <c r="AF17" s="68">
        <v>2222362</v>
      </c>
      <c r="AG17" s="78"/>
      <c r="AH17" s="79"/>
      <c r="AI17" s="68">
        <f t="shared" si="15"/>
        <v>54313546</v>
      </c>
      <c r="AJ17" s="80"/>
      <c r="AK17" s="81"/>
      <c r="AL17" s="239">
        <f>ROUND(AI17/AI$19*100,1)-0.1</f>
        <v>2</v>
      </c>
      <c r="AM17" s="245">
        <f t="shared" si="25"/>
        <v>2.06</v>
      </c>
      <c r="AN17" s="77"/>
      <c r="AO17" s="68">
        <v>9867934</v>
      </c>
      <c r="AP17" s="78"/>
      <c r="AQ17" s="79"/>
      <c r="AR17" s="107">
        <f t="shared" si="3"/>
        <v>64181480</v>
      </c>
      <c r="AS17" s="78"/>
      <c r="AT17" s="81"/>
      <c r="AU17" s="239">
        <f>ROUND(AR17/AR$19*100,1)-0.1</f>
        <v>2.2999999999999998</v>
      </c>
      <c r="AV17" s="80"/>
      <c r="AW17" s="77"/>
      <c r="AX17" s="68">
        <v>2593932</v>
      </c>
      <c r="AY17" s="78"/>
      <c r="AZ17" s="79"/>
      <c r="BA17" s="107">
        <f t="shared" si="5"/>
        <v>66775412</v>
      </c>
      <c r="BB17" s="80"/>
      <c r="BC17" s="81"/>
      <c r="BD17" s="82">
        <f t="shared" ref="BD17:BD18" si="43">ROUND(BA17/BA$19*100,1)</f>
        <v>2.5</v>
      </c>
      <c r="BE17" s="80"/>
      <c r="BF17" s="83"/>
      <c r="BG17" s="77"/>
      <c r="BH17" s="68">
        <v>30655561</v>
      </c>
      <c r="BI17" s="78"/>
      <c r="BJ17" s="79"/>
      <c r="BK17" s="107">
        <f t="shared" si="26"/>
        <v>97430973</v>
      </c>
      <c r="BL17" s="80"/>
      <c r="BM17" s="81"/>
      <c r="BN17" s="82">
        <f t="shared" si="37"/>
        <v>3.2</v>
      </c>
      <c r="BO17" s="80"/>
      <c r="BP17" s="83"/>
      <c r="BQ17" s="77"/>
      <c r="BR17" s="68">
        <v>2549677</v>
      </c>
      <c r="BS17" s="78"/>
      <c r="BT17" s="79"/>
      <c r="BU17" s="107">
        <f t="shared" si="27"/>
        <v>99980650</v>
      </c>
      <c r="BV17" s="80"/>
      <c r="BW17" s="81"/>
      <c r="BX17" s="82">
        <f t="shared" si="38"/>
        <v>3.2</v>
      </c>
      <c r="BY17" s="80"/>
      <c r="BZ17" s="83"/>
      <c r="CA17" s="77"/>
      <c r="CB17" s="68">
        <v>30177954</v>
      </c>
      <c r="CC17" s="78"/>
      <c r="CD17" s="79"/>
      <c r="CE17" s="107">
        <f t="shared" si="18"/>
        <v>130158604</v>
      </c>
      <c r="CF17" s="80"/>
      <c r="CG17" s="81"/>
      <c r="CH17" s="82">
        <f>ROUND(CE17/CE$19*100,1)-0.1</f>
        <v>4.1000000000000005</v>
      </c>
      <c r="CI17" s="80"/>
      <c r="CJ17" s="83"/>
      <c r="CK17" s="77"/>
      <c r="CL17" s="68">
        <v>1584809</v>
      </c>
      <c r="CM17" s="78"/>
      <c r="CN17" s="79"/>
      <c r="CO17" s="107">
        <f t="shared" si="19"/>
        <v>131743413</v>
      </c>
      <c r="CP17" s="80"/>
      <c r="CQ17" s="81"/>
      <c r="CR17" s="82">
        <f t="shared" si="40"/>
        <v>3.7</v>
      </c>
      <c r="CS17" s="80"/>
      <c r="CT17" s="83"/>
      <c r="CU17" s="77"/>
      <c r="CV17" s="68"/>
      <c r="CW17" s="78"/>
      <c r="CX17" s="79"/>
      <c r="CY17" s="107">
        <f t="shared" si="20"/>
        <v>131743413</v>
      </c>
      <c r="CZ17" s="80"/>
      <c r="DA17" s="81"/>
      <c r="DB17" s="82">
        <f t="shared" si="41"/>
        <v>3.7</v>
      </c>
      <c r="DC17" s="80"/>
      <c r="DD17" s="83"/>
      <c r="DE17" s="77"/>
      <c r="DF17" s="68"/>
      <c r="DG17" s="78"/>
      <c r="DH17" s="79"/>
      <c r="DI17" s="107">
        <f t="shared" si="21"/>
        <v>131743413</v>
      </c>
      <c r="DJ17" s="80"/>
      <c r="DK17" s="81"/>
      <c r="DL17" s="82">
        <f t="shared" si="42"/>
        <v>3.7</v>
      </c>
      <c r="DM17" s="80"/>
      <c r="DN17" s="83"/>
    </row>
    <row r="18" spans="2:119" ht="15.75" customHeight="1" thickBot="1" x14ac:dyDescent="0.2">
      <c r="B18" s="36"/>
      <c r="C18" s="40"/>
      <c r="D18" s="316"/>
      <c r="E18" s="316" t="s">
        <v>5</v>
      </c>
      <c r="F18" s="109"/>
      <c r="G18" s="110"/>
      <c r="H18" s="111">
        <v>105936941</v>
      </c>
      <c r="I18" s="112"/>
      <c r="J18" s="113"/>
      <c r="K18" s="124">
        <f>ROUND(H18/H$19*100,1)</f>
        <v>4.0999999999999996</v>
      </c>
      <c r="L18" s="112"/>
      <c r="M18" s="115"/>
      <c r="N18" s="111">
        <f>+N15-N16</f>
        <v>104014574</v>
      </c>
      <c r="O18" s="116"/>
      <c r="P18" s="117"/>
      <c r="Q18" s="423">
        <f>ROUND(N18/N$19*100,1)+0.1</f>
        <v>4.3</v>
      </c>
      <c r="R18" s="112"/>
      <c r="S18" s="115"/>
      <c r="T18" s="111">
        <v>92476662</v>
      </c>
      <c r="U18" s="112"/>
      <c r="V18" s="113"/>
      <c r="W18" s="124">
        <f>ROUND(T18/T$19*100,1)</f>
        <v>3.5</v>
      </c>
      <c r="X18" s="112"/>
      <c r="Y18" s="113"/>
      <c r="Z18" s="114">
        <f t="shared" si="13"/>
        <v>87.29406487204497</v>
      </c>
      <c r="AA18" s="112"/>
      <c r="AB18" s="113"/>
      <c r="AC18" s="114">
        <f t="shared" si="14"/>
        <v>88.907408302225036</v>
      </c>
      <c r="AD18" s="118"/>
      <c r="AE18" s="119"/>
      <c r="AF18" s="107">
        <f>2222362+6921-AF17</f>
        <v>6921</v>
      </c>
      <c r="AG18" s="120"/>
      <c r="AH18" s="121"/>
      <c r="AI18" s="107">
        <f t="shared" si="15"/>
        <v>92483583</v>
      </c>
      <c r="AJ18" s="122"/>
      <c r="AK18" s="123"/>
      <c r="AL18" s="124">
        <f t="shared" si="31"/>
        <v>3.5</v>
      </c>
      <c r="AM18" s="247">
        <f t="shared" si="25"/>
        <v>3.5</v>
      </c>
      <c r="AN18" s="119"/>
      <c r="AO18" s="107"/>
      <c r="AP18" s="120"/>
      <c r="AQ18" s="121"/>
      <c r="AR18" s="107">
        <f>AI18+AO18</f>
        <v>92483583</v>
      </c>
      <c r="AS18" s="120"/>
      <c r="AT18" s="123"/>
      <c r="AU18" s="124">
        <f t="shared" si="36"/>
        <v>3.5</v>
      </c>
      <c r="AV18" s="122"/>
      <c r="AW18" s="119"/>
      <c r="AX18" s="107"/>
      <c r="AY18" s="120"/>
      <c r="AZ18" s="121"/>
      <c r="BA18" s="107">
        <f>AR18+AX18</f>
        <v>92483583</v>
      </c>
      <c r="BB18" s="122"/>
      <c r="BC18" s="123"/>
      <c r="BD18" s="124">
        <f t="shared" si="43"/>
        <v>3.5</v>
      </c>
      <c r="BE18" s="122"/>
      <c r="BF18" s="125"/>
      <c r="BG18" s="119"/>
      <c r="BH18" s="107">
        <f>30655561+378379456-BH16-BH17</f>
        <v>22007456</v>
      </c>
      <c r="BI18" s="120"/>
      <c r="BJ18" s="121"/>
      <c r="BK18" s="107">
        <f>BA18+BH18</f>
        <v>114491039</v>
      </c>
      <c r="BL18" s="122"/>
      <c r="BM18" s="123"/>
      <c r="BN18" s="124">
        <f t="shared" si="37"/>
        <v>3.7</v>
      </c>
      <c r="BO18" s="122"/>
      <c r="BP18" s="125"/>
      <c r="BQ18" s="119"/>
      <c r="BR18" s="107">
        <f>1500000+4199531-BR17</f>
        <v>3149854</v>
      </c>
      <c r="BS18" s="120"/>
      <c r="BT18" s="121"/>
      <c r="BU18" s="107">
        <f>BK18+BR18</f>
        <v>117640893</v>
      </c>
      <c r="BV18" s="122"/>
      <c r="BW18" s="123"/>
      <c r="BX18" s="124">
        <f t="shared" si="38"/>
        <v>3.8</v>
      </c>
      <c r="BY18" s="122"/>
      <c r="BZ18" s="125"/>
      <c r="CA18" s="119"/>
      <c r="CB18" s="107"/>
      <c r="CC18" s="120"/>
      <c r="CD18" s="121"/>
      <c r="CE18" s="107">
        <f>BU18+CB18</f>
        <v>117640893</v>
      </c>
      <c r="CF18" s="122"/>
      <c r="CG18" s="123"/>
      <c r="CH18" s="124">
        <f t="shared" si="39"/>
        <v>3.8</v>
      </c>
      <c r="CI18" s="122"/>
      <c r="CJ18" s="125"/>
      <c r="CK18" s="119"/>
      <c r="CL18" s="107">
        <f>1500000+3084809+129889281-CL16-CL17</f>
        <v>4139281</v>
      </c>
      <c r="CM18" s="120"/>
      <c r="CN18" s="121"/>
      <c r="CO18" s="107">
        <f>CE18+CL18</f>
        <v>121780174</v>
      </c>
      <c r="CP18" s="122"/>
      <c r="CQ18" s="123"/>
      <c r="CR18" s="396">
        <f>ROUND(CO18/CO$19*100,1)+0.1</f>
        <v>3.5</v>
      </c>
      <c r="CS18" s="122"/>
      <c r="CT18" s="125"/>
      <c r="CU18" s="119"/>
      <c r="CV18" s="107"/>
      <c r="CW18" s="120"/>
      <c r="CX18" s="121"/>
      <c r="CY18" s="107">
        <f>CO18+CV18</f>
        <v>121780174</v>
      </c>
      <c r="CZ18" s="122"/>
      <c r="DA18" s="123"/>
      <c r="DB18" s="124">
        <f t="shared" si="41"/>
        <v>3.4</v>
      </c>
      <c r="DC18" s="122"/>
      <c r="DD18" s="125"/>
      <c r="DE18" s="119"/>
      <c r="DF18" s="107"/>
      <c r="DG18" s="120"/>
      <c r="DH18" s="121"/>
      <c r="DI18" s="107">
        <f>CY18+DF18</f>
        <v>121780174</v>
      </c>
      <c r="DJ18" s="122"/>
      <c r="DK18" s="123"/>
      <c r="DL18" s="124">
        <f t="shared" si="42"/>
        <v>3.4</v>
      </c>
      <c r="DM18" s="122"/>
      <c r="DN18" s="125"/>
    </row>
    <row r="19" spans="2:119" ht="15.75" customHeight="1" thickBot="1" x14ac:dyDescent="0.2">
      <c r="B19" s="326"/>
      <c r="C19" s="432" t="s">
        <v>6</v>
      </c>
      <c r="D19" s="432"/>
      <c r="E19" s="432"/>
      <c r="F19" s="327"/>
      <c r="G19" s="328"/>
      <c r="H19" s="329">
        <v>2598348940</v>
      </c>
      <c r="I19" s="330"/>
      <c r="J19" s="331"/>
      <c r="K19" s="332">
        <f>SUM(K5,K10:K15)</f>
        <v>100</v>
      </c>
      <c r="L19" s="330"/>
      <c r="M19" s="333"/>
      <c r="N19" s="329">
        <f>SUM(N5,N10:N15)</f>
        <v>2483800934</v>
      </c>
      <c r="O19" s="334"/>
      <c r="P19" s="335"/>
      <c r="Q19" s="336">
        <f>SUM(Q5,Q10:Q15)</f>
        <v>99.999999999999986</v>
      </c>
      <c r="R19" s="330"/>
      <c r="S19" s="333"/>
      <c r="T19" s="329">
        <f>SUM(T5,T10:T15)</f>
        <v>2636765819</v>
      </c>
      <c r="U19" s="330"/>
      <c r="V19" s="331"/>
      <c r="W19" s="332">
        <f>SUM(W5,W10:W15)</f>
        <v>100</v>
      </c>
      <c r="X19" s="330"/>
      <c r="Y19" s="331"/>
      <c r="Z19" s="332">
        <f t="shared" si="13"/>
        <v>101.47851115793554</v>
      </c>
      <c r="AA19" s="330"/>
      <c r="AB19" s="331"/>
      <c r="AC19" s="332">
        <f t="shared" si="14"/>
        <v>106.15850018035302</v>
      </c>
      <c r="AD19" s="337"/>
      <c r="AE19" s="338"/>
      <c r="AF19" s="329">
        <f>SUM(AF5,AF10:AF15)</f>
        <v>3873720</v>
      </c>
      <c r="AG19" s="339"/>
      <c r="AH19" s="340"/>
      <c r="AI19" s="341">
        <f>SUM(AI5,AI10:AI15)</f>
        <v>2640639539</v>
      </c>
      <c r="AJ19" s="342"/>
      <c r="AK19" s="343"/>
      <c r="AL19" s="344">
        <f>SUM(AL5,AL10:AL15)</f>
        <v>100</v>
      </c>
      <c r="AM19" s="342"/>
      <c r="AN19" s="338"/>
      <c r="AO19" s="329">
        <f>SUM(AO5,AO10:AO15)</f>
        <v>11588769</v>
      </c>
      <c r="AP19" s="339"/>
      <c r="AQ19" s="340"/>
      <c r="AR19" s="341">
        <f>SUM(AR5,AR10:AR15)</f>
        <v>2652228308</v>
      </c>
      <c r="AS19" s="339"/>
      <c r="AT19" s="343"/>
      <c r="AU19" s="344">
        <f>SUM(AU5,AU10:AU15)</f>
        <v>100</v>
      </c>
      <c r="AV19" s="342"/>
      <c r="AW19" s="338"/>
      <c r="AX19" s="341">
        <f>SUM(AX5,AX10:AX15)</f>
        <v>2594188</v>
      </c>
      <c r="AY19" s="339"/>
      <c r="AZ19" s="340"/>
      <c r="BA19" s="341">
        <f>SUM(BA5,BA10:BA15)</f>
        <v>2654822496</v>
      </c>
      <c r="BB19" s="342"/>
      <c r="BC19" s="343"/>
      <c r="BD19" s="344">
        <f>SUM(BD5,BD10:BD15)</f>
        <v>100</v>
      </c>
      <c r="BE19" s="342"/>
      <c r="BF19" s="345"/>
      <c r="BG19" s="338"/>
      <c r="BH19" s="341">
        <f>SUM(BH5,BH10:BH15)</f>
        <v>415365629</v>
      </c>
      <c r="BI19" s="339"/>
      <c r="BJ19" s="340"/>
      <c r="BK19" s="341">
        <f>SUM(BK5,BK10:BK15)</f>
        <v>3070188125</v>
      </c>
      <c r="BL19" s="342"/>
      <c r="BM19" s="343"/>
      <c r="BN19" s="344">
        <f>SUM(BN5,BN10:BN15)</f>
        <v>100</v>
      </c>
      <c r="BO19" s="342"/>
      <c r="BP19" s="345"/>
      <c r="BQ19" s="338"/>
      <c r="BR19" s="341">
        <f>SUM(BR5,BR10:BR15)</f>
        <v>12961573</v>
      </c>
      <c r="BS19" s="339"/>
      <c r="BT19" s="340"/>
      <c r="BU19" s="341">
        <f>SUM(BU5,BU10:BU15)</f>
        <v>3083149698</v>
      </c>
      <c r="BV19" s="342"/>
      <c r="BW19" s="343"/>
      <c r="BX19" s="344">
        <f>SUM(BX5,BX10:BX15)</f>
        <v>100</v>
      </c>
      <c r="BY19" s="342"/>
      <c r="BZ19" s="345"/>
      <c r="CA19" s="338"/>
      <c r="CB19" s="341">
        <f>SUM(CB5,CB10:CB15)</f>
        <v>30179954</v>
      </c>
      <c r="CC19" s="339"/>
      <c r="CD19" s="340"/>
      <c r="CE19" s="341">
        <f>SUM(CE5,CE10:CE15)</f>
        <v>3113329652</v>
      </c>
      <c r="CF19" s="342"/>
      <c r="CG19" s="343"/>
      <c r="CH19" s="344">
        <f>SUM(CH5,CH10:CH15)</f>
        <v>100</v>
      </c>
      <c r="CI19" s="342"/>
      <c r="CJ19" s="345"/>
      <c r="CK19" s="338"/>
      <c r="CL19" s="341">
        <f>SUM(CL5,CL10:CL15)</f>
        <v>431430677</v>
      </c>
      <c r="CM19" s="339"/>
      <c r="CN19" s="340"/>
      <c r="CO19" s="341">
        <f>SUM(CO5,CO10:CO15)</f>
        <v>3544760329</v>
      </c>
      <c r="CP19" s="342"/>
      <c r="CQ19" s="343"/>
      <c r="CR19" s="344">
        <f>SUM(CR5,CR10:CR15)</f>
        <v>100</v>
      </c>
      <c r="CS19" s="342"/>
      <c r="CT19" s="345"/>
      <c r="CU19" s="338"/>
      <c r="CV19" s="341">
        <f>SUM(CV5,CV10:CV15)</f>
        <v>0</v>
      </c>
      <c r="CW19" s="339"/>
      <c r="CX19" s="340"/>
      <c r="CY19" s="341">
        <f>SUM(CY5,CY10:CY15)</f>
        <v>3544760329</v>
      </c>
      <c r="CZ19" s="342"/>
      <c r="DA19" s="343"/>
      <c r="DB19" s="344">
        <f>SUM(DB5,DB10:DB15)</f>
        <v>99.799999999999983</v>
      </c>
      <c r="DC19" s="342"/>
      <c r="DD19" s="345"/>
      <c r="DE19" s="338"/>
      <c r="DF19" s="341">
        <f>SUM(DF5,DF10:DF15)</f>
        <v>0</v>
      </c>
      <c r="DG19" s="339"/>
      <c r="DH19" s="340"/>
      <c r="DI19" s="341">
        <f>SUM(DI5,DI10:DI15)</f>
        <v>3544760329</v>
      </c>
      <c r="DJ19" s="342"/>
      <c r="DK19" s="343"/>
      <c r="DL19" s="344">
        <f>SUM(DL5,DL10:DL15)</f>
        <v>99.799999999999983</v>
      </c>
      <c r="DM19" s="342"/>
      <c r="DN19" s="345"/>
    </row>
    <row r="20" spans="2:119" ht="15.75" customHeight="1" x14ac:dyDescent="0.15">
      <c r="B20" s="175"/>
      <c r="C20" s="38"/>
      <c r="D20" s="38"/>
      <c r="E20" s="284"/>
      <c r="F20" s="137"/>
      <c r="G20" s="137"/>
      <c r="H20" s="282"/>
      <c r="I20" s="176"/>
      <c r="J20" s="176"/>
      <c r="K20" s="177"/>
      <c r="L20" s="176"/>
      <c r="M20" s="178"/>
      <c r="N20" s="282"/>
      <c r="O20" s="179"/>
      <c r="P20" s="179"/>
      <c r="Q20" s="180"/>
      <c r="R20" s="176"/>
      <c r="S20" s="178"/>
      <c r="T20" s="138"/>
      <c r="U20" s="176"/>
      <c r="V20" s="176"/>
      <c r="W20" s="177"/>
      <c r="X20" s="176"/>
      <c r="Y20" s="176"/>
      <c r="Z20" s="283"/>
      <c r="AA20" s="176"/>
      <c r="AB20" s="176"/>
      <c r="AC20" s="283"/>
      <c r="AD20" s="176"/>
      <c r="AE20" s="263"/>
      <c r="AF20" s="138"/>
      <c r="AG20" s="258"/>
      <c r="AH20" s="264"/>
      <c r="AI20" s="258"/>
      <c r="AJ20" s="265"/>
      <c r="AK20" s="265"/>
      <c r="AL20" s="252"/>
      <c r="AM20" s="265"/>
      <c r="AN20" s="263"/>
      <c r="AO20" s="138"/>
      <c r="AP20" s="258"/>
      <c r="AQ20" s="264"/>
      <c r="AR20" s="258"/>
      <c r="AS20" s="258"/>
      <c r="AT20" s="265"/>
      <c r="AU20" s="252"/>
      <c r="AV20" s="265"/>
      <c r="AW20" s="263"/>
      <c r="AX20" s="258"/>
      <c r="AY20" s="258"/>
      <c r="AZ20" s="264"/>
      <c r="BA20" s="258"/>
      <c r="BB20" s="265"/>
      <c r="BC20" s="265"/>
      <c r="BD20" s="252"/>
      <c r="BE20" s="265"/>
      <c r="BF20" s="265"/>
      <c r="BG20" s="263"/>
      <c r="BH20" s="258"/>
      <c r="BI20" s="258"/>
      <c r="BJ20" s="264"/>
      <c r="BK20" s="258"/>
      <c r="BL20" s="265"/>
      <c r="BM20" s="265"/>
      <c r="BN20" s="252"/>
      <c r="BO20" s="265"/>
      <c r="BP20" s="265"/>
      <c r="BQ20" s="263"/>
      <c r="BR20" s="258"/>
      <c r="BS20" s="258"/>
      <c r="BT20" s="264"/>
      <c r="BU20" s="258"/>
      <c r="BV20" s="265"/>
      <c r="BW20" s="265"/>
      <c r="BX20" s="252"/>
      <c r="BY20" s="265"/>
      <c r="BZ20" s="265"/>
      <c r="CA20" s="263"/>
      <c r="CB20" s="258"/>
      <c r="CC20" s="258"/>
      <c r="CD20" s="264"/>
      <c r="CE20" s="258"/>
      <c r="CF20" s="265"/>
      <c r="CG20" s="265"/>
      <c r="CH20" s="252"/>
      <c r="CI20" s="265"/>
      <c r="CJ20" s="265"/>
      <c r="CK20" s="263"/>
      <c r="CL20" s="258"/>
      <c r="CM20" s="258"/>
      <c r="CN20" s="264"/>
      <c r="CO20" s="258"/>
      <c r="CP20" s="265"/>
      <c r="CQ20" s="265"/>
      <c r="CR20" s="252"/>
      <c r="CS20" s="265"/>
      <c r="CT20" s="265"/>
      <c r="CU20" s="263"/>
      <c r="CV20" s="258"/>
      <c r="CW20" s="258"/>
      <c r="CX20" s="264"/>
      <c r="CY20" s="258"/>
      <c r="CZ20" s="265"/>
      <c r="DA20" s="265"/>
      <c r="DB20" s="252"/>
      <c r="DC20" s="265"/>
      <c r="DD20" s="265"/>
      <c r="DE20" s="263"/>
      <c r="DF20" s="258"/>
      <c r="DG20" s="258"/>
      <c r="DH20" s="264"/>
      <c r="DI20" s="258"/>
      <c r="DJ20" s="265"/>
      <c r="DK20" s="265"/>
      <c r="DL20" s="252"/>
      <c r="DM20" s="265"/>
      <c r="DN20" s="265"/>
    </row>
    <row r="21" spans="2:119" ht="15.75" customHeight="1" x14ac:dyDescent="0.15">
      <c r="N21" s="126"/>
    </row>
    <row r="22" spans="2:119" s="21" customFormat="1" ht="15.75" customHeight="1" thickBot="1" x14ac:dyDescent="0.2">
      <c r="B22" s="21" t="s">
        <v>34</v>
      </c>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row>
    <row r="23" spans="2:119" ht="15.75" customHeight="1" x14ac:dyDescent="0.15">
      <c r="B23" s="25"/>
      <c r="C23" s="434" t="s">
        <v>0</v>
      </c>
      <c r="D23" s="434"/>
      <c r="E23" s="434"/>
      <c r="F23" s="26"/>
      <c r="G23" s="27"/>
      <c r="H23" s="472" t="s">
        <v>163</v>
      </c>
      <c r="I23" s="472"/>
      <c r="J23" s="472"/>
      <c r="K23" s="472"/>
      <c r="L23" s="28"/>
      <c r="M23" s="29"/>
      <c r="N23" s="473" t="s">
        <v>169</v>
      </c>
      <c r="O23" s="473"/>
      <c r="P23" s="473"/>
      <c r="Q23" s="473"/>
      <c r="R23" s="28"/>
      <c r="S23" s="29"/>
      <c r="T23" s="473" t="s">
        <v>171</v>
      </c>
      <c r="U23" s="473"/>
      <c r="V23" s="473"/>
      <c r="W23" s="473"/>
      <c r="X23" s="28"/>
      <c r="Y23" s="30"/>
      <c r="Z23" s="437" t="s">
        <v>30</v>
      </c>
      <c r="AA23" s="31"/>
      <c r="AB23" s="32"/>
      <c r="AC23" s="437" t="s">
        <v>31</v>
      </c>
      <c r="AD23" s="26"/>
      <c r="AE23" s="33"/>
      <c r="AF23" s="471" t="s">
        <v>44</v>
      </c>
      <c r="AG23" s="471"/>
      <c r="AH23" s="471"/>
      <c r="AI23" s="471"/>
      <c r="AJ23" s="471"/>
      <c r="AK23" s="471"/>
      <c r="AL23" s="471"/>
      <c r="AM23" s="397"/>
      <c r="AN23" s="398"/>
      <c r="AO23" s="471" t="s">
        <v>8</v>
      </c>
      <c r="AP23" s="471"/>
      <c r="AQ23" s="471"/>
      <c r="AR23" s="471"/>
      <c r="AS23" s="471"/>
      <c r="AT23" s="471"/>
      <c r="AU23" s="471"/>
      <c r="AV23" s="397"/>
      <c r="AW23" s="398"/>
      <c r="AX23" s="471" t="s">
        <v>45</v>
      </c>
      <c r="AY23" s="471"/>
      <c r="AZ23" s="471"/>
      <c r="BA23" s="471"/>
      <c r="BB23" s="471"/>
      <c r="BC23" s="471"/>
      <c r="BD23" s="471"/>
      <c r="BE23" s="397"/>
      <c r="BF23" s="399"/>
      <c r="BG23" s="398"/>
      <c r="BH23" s="471" t="s">
        <v>130</v>
      </c>
      <c r="BI23" s="471"/>
      <c r="BJ23" s="471"/>
      <c r="BK23" s="471"/>
      <c r="BL23" s="471"/>
      <c r="BM23" s="471"/>
      <c r="BN23" s="471"/>
      <c r="BO23" s="397"/>
      <c r="BP23" s="399"/>
      <c r="BQ23" s="398"/>
      <c r="BR23" s="471" t="s">
        <v>131</v>
      </c>
      <c r="BS23" s="471"/>
      <c r="BT23" s="471"/>
      <c r="BU23" s="471"/>
      <c r="BV23" s="471"/>
      <c r="BW23" s="471"/>
      <c r="BX23" s="471"/>
      <c r="BY23" s="397"/>
      <c r="BZ23" s="399"/>
      <c r="CA23" s="398"/>
      <c r="CB23" s="471" t="s">
        <v>170</v>
      </c>
      <c r="CC23" s="471"/>
      <c r="CD23" s="471"/>
      <c r="CE23" s="471"/>
      <c r="CF23" s="471"/>
      <c r="CG23" s="471"/>
      <c r="CH23" s="471"/>
      <c r="CI23" s="397"/>
      <c r="CJ23" s="399"/>
      <c r="CK23" s="398"/>
      <c r="CL23" s="471" t="s">
        <v>172</v>
      </c>
      <c r="CM23" s="471"/>
      <c r="CN23" s="471"/>
      <c r="CO23" s="471"/>
      <c r="CP23" s="471"/>
      <c r="CQ23" s="471"/>
      <c r="CR23" s="471"/>
      <c r="CS23" s="397"/>
      <c r="CT23" s="399"/>
      <c r="CU23" s="398"/>
      <c r="CV23" s="471" t="s">
        <v>173</v>
      </c>
      <c r="CW23" s="471"/>
      <c r="CX23" s="471"/>
      <c r="CY23" s="471"/>
      <c r="CZ23" s="471"/>
      <c r="DA23" s="471"/>
      <c r="DB23" s="471"/>
      <c r="DC23" s="397"/>
      <c r="DD23" s="399"/>
      <c r="DE23" s="398"/>
      <c r="DF23" s="471" t="s">
        <v>174</v>
      </c>
      <c r="DG23" s="471"/>
      <c r="DH23" s="471"/>
      <c r="DI23" s="471"/>
      <c r="DJ23" s="471"/>
      <c r="DK23" s="471"/>
      <c r="DL23" s="471"/>
      <c r="DM23" s="397"/>
      <c r="DN23" s="399"/>
    </row>
    <row r="24" spans="2:119" ht="15.75" customHeight="1" x14ac:dyDescent="0.15">
      <c r="B24" s="36"/>
      <c r="C24" s="435"/>
      <c r="D24" s="435"/>
      <c r="E24" s="435"/>
      <c r="F24" s="37"/>
      <c r="G24" s="38"/>
      <c r="H24" s="39" t="s">
        <v>15</v>
      </c>
      <c r="I24" s="40"/>
      <c r="J24" s="41"/>
      <c r="K24" s="39" t="s">
        <v>9</v>
      </c>
      <c r="L24" s="40"/>
      <c r="M24" s="42"/>
      <c r="N24" s="39" t="s">
        <v>15</v>
      </c>
      <c r="O24" s="40"/>
      <c r="P24" s="41"/>
      <c r="Q24" s="39" t="s">
        <v>9</v>
      </c>
      <c r="R24" s="40"/>
      <c r="S24" s="42"/>
      <c r="T24" s="39" t="s">
        <v>15</v>
      </c>
      <c r="U24" s="40"/>
      <c r="V24" s="41"/>
      <c r="W24" s="39" t="s">
        <v>9</v>
      </c>
      <c r="X24" s="40"/>
      <c r="Y24" s="41"/>
      <c r="Z24" s="438"/>
      <c r="AA24" s="43"/>
      <c r="AB24" s="44"/>
      <c r="AC24" s="438"/>
      <c r="AD24" s="37"/>
      <c r="AE24" s="45"/>
      <c r="AF24" s="400" t="s">
        <v>1</v>
      </c>
      <c r="AG24" s="401"/>
      <c r="AH24" s="402"/>
      <c r="AI24" s="400" t="s">
        <v>2</v>
      </c>
      <c r="AJ24" s="401"/>
      <c r="AK24" s="403"/>
      <c r="AL24" s="400" t="s">
        <v>9</v>
      </c>
      <c r="AM24" s="401"/>
      <c r="AN24" s="402"/>
      <c r="AO24" s="400" t="s">
        <v>1</v>
      </c>
      <c r="AP24" s="401"/>
      <c r="AQ24" s="402"/>
      <c r="AR24" s="400" t="s">
        <v>2</v>
      </c>
      <c r="AS24" s="401"/>
      <c r="AT24" s="403"/>
      <c r="AU24" s="400" t="s">
        <v>9</v>
      </c>
      <c r="AV24" s="401"/>
      <c r="AW24" s="402"/>
      <c r="AX24" s="400" t="s">
        <v>1</v>
      </c>
      <c r="AY24" s="401"/>
      <c r="AZ24" s="402"/>
      <c r="BA24" s="400" t="s">
        <v>2</v>
      </c>
      <c r="BB24" s="401"/>
      <c r="BC24" s="403"/>
      <c r="BD24" s="400" t="s">
        <v>9</v>
      </c>
      <c r="BE24" s="401"/>
      <c r="BF24" s="404"/>
      <c r="BG24" s="402"/>
      <c r="BH24" s="400" t="s">
        <v>1</v>
      </c>
      <c r="BI24" s="401"/>
      <c r="BJ24" s="402"/>
      <c r="BK24" s="400" t="s">
        <v>2</v>
      </c>
      <c r="BL24" s="401"/>
      <c r="BM24" s="403"/>
      <c r="BN24" s="400" t="s">
        <v>9</v>
      </c>
      <c r="BO24" s="401"/>
      <c r="BP24" s="404"/>
      <c r="BQ24" s="402"/>
      <c r="BR24" s="400" t="s">
        <v>1</v>
      </c>
      <c r="BS24" s="401"/>
      <c r="BT24" s="402"/>
      <c r="BU24" s="400" t="s">
        <v>2</v>
      </c>
      <c r="BV24" s="401"/>
      <c r="BW24" s="403"/>
      <c r="BX24" s="400" t="s">
        <v>9</v>
      </c>
      <c r="BY24" s="401"/>
      <c r="BZ24" s="404"/>
      <c r="CA24" s="402"/>
      <c r="CB24" s="400" t="s">
        <v>1</v>
      </c>
      <c r="CC24" s="401"/>
      <c r="CD24" s="402"/>
      <c r="CE24" s="400" t="s">
        <v>2</v>
      </c>
      <c r="CF24" s="401"/>
      <c r="CG24" s="403"/>
      <c r="CH24" s="400" t="s">
        <v>9</v>
      </c>
      <c r="CI24" s="401"/>
      <c r="CJ24" s="404"/>
      <c r="CK24" s="402"/>
      <c r="CL24" s="400" t="s">
        <v>1</v>
      </c>
      <c r="CM24" s="401"/>
      <c r="CN24" s="402"/>
      <c r="CO24" s="400" t="s">
        <v>2</v>
      </c>
      <c r="CP24" s="401"/>
      <c r="CQ24" s="403"/>
      <c r="CR24" s="400" t="s">
        <v>9</v>
      </c>
      <c r="CS24" s="401"/>
      <c r="CT24" s="404"/>
      <c r="CU24" s="402"/>
      <c r="CV24" s="400" t="s">
        <v>1</v>
      </c>
      <c r="CW24" s="401"/>
      <c r="CX24" s="402"/>
      <c r="CY24" s="400" t="s">
        <v>2</v>
      </c>
      <c r="CZ24" s="401"/>
      <c r="DA24" s="403"/>
      <c r="DB24" s="400" t="s">
        <v>9</v>
      </c>
      <c r="DC24" s="401"/>
      <c r="DD24" s="404"/>
      <c r="DE24" s="402"/>
      <c r="DF24" s="400" t="s">
        <v>1</v>
      </c>
      <c r="DG24" s="401"/>
      <c r="DH24" s="402"/>
      <c r="DI24" s="400" t="s">
        <v>2</v>
      </c>
      <c r="DJ24" s="401"/>
      <c r="DK24" s="403"/>
      <c r="DL24" s="400" t="s">
        <v>9</v>
      </c>
      <c r="DM24" s="401"/>
      <c r="DN24" s="404"/>
    </row>
    <row r="25" spans="2:119" ht="15.75" customHeight="1" thickBot="1" x14ac:dyDescent="0.2">
      <c r="B25" s="50"/>
      <c r="C25" s="436"/>
      <c r="D25" s="436"/>
      <c r="E25" s="436"/>
      <c r="F25" s="51"/>
      <c r="G25" s="52"/>
      <c r="H25" s="53" t="s">
        <v>18</v>
      </c>
      <c r="I25" s="54"/>
      <c r="J25" s="55"/>
      <c r="K25" s="56"/>
      <c r="L25" s="54"/>
      <c r="M25" s="57"/>
      <c r="N25" s="53" t="s">
        <v>19</v>
      </c>
      <c r="O25" s="54"/>
      <c r="P25" s="55"/>
      <c r="Q25" s="56"/>
      <c r="R25" s="54"/>
      <c r="S25" s="57"/>
      <c r="T25" s="58" t="s">
        <v>20</v>
      </c>
      <c r="U25" s="54"/>
      <c r="V25" s="55"/>
      <c r="W25" s="56"/>
      <c r="X25" s="54"/>
      <c r="Y25" s="439" t="s">
        <v>16</v>
      </c>
      <c r="Z25" s="440"/>
      <c r="AA25" s="440"/>
      <c r="AB25" s="439" t="s">
        <v>17</v>
      </c>
      <c r="AC25" s="440"/>
      <c r="AD25" s="441"/>
      <c r="AE25" s="59"/>
      <c r="AF25" s="405"/>
      <c r="AG25" s="406"/>
      <c r="AH25" s="407"/>
      <c r="AI25" s="405"/>
      <c r="AJ25" s="406"/>
      <c r="AK25" s="408"/>
      <c r="AL25" s="409"/>
      <c r="AM25" s="406"/>
      <c r="AN25" s="407"/>
      <c r="AO25" s="405"/>
      <c r="AP25" s="406"/>
      <c r="AQ25" s="407"/>
      <c r="AR25" s="405"/>
      <c r="AS25" s="406"/>
      <c r="AT25" s="408"/>
      <c r="AU25" s="409"/>
      <c r="AV25" s="406"/>
      <c r="AW25" s="407"/>
      <c r="AX25" s="405"/>
      <c r="AY25" s="406"/>
      <c r="AZ25" s="407"/>
      <c r="BA25" s="405"/>
      <c r="BB25" s="406"/>
      <c r="BC25" s="408"/>
      <c r="BD25" s="409"/>
      <c r="BE25" s="406"/>
      <c r="BF25" s="410"/>
      <c r="BG25" s="407"/>
      <c r="BH25" s="405"/>
      <c r="BI25" s="406"/>
      <c r="BJ25" s="407"/>
      <c r="BK25" s="405"/>
      <c r="BL25" s="406"/>
      <c r="BM25" s="408"/>
      <c r="BN25" s="409"/>
      <c r="BO25" s="406"/>
      <c r="BP25" s="410"/>
      <c r="BQ25" s="407"/>
      <c r="BR25" s="405"/>
      <c r="BS25" s="406"/>
      <c r="BT25" s="407"/>
      <c r="BU25" s="405"/>
      <c r="BV25" s="406"/>
      <c r="BW25" s="408"/>
      <c r="BX25" s="409"/>
      <c r="BY25" s="406"/>
      <c r="BZ25" s="410"/>
      <c r="CA25" s="407"/>
      <c r="CB25" s="405"/>
      <c r="CC25" s="406"/>
      <c r="CD25" s="407"/>
      <c r="CE25" s="405"/>
      <c r="CF25" s="406"/>
      <c r="CG25" s="408"/>
      <c r="CH25" s="409"/>
      <c r="CI25" s="406"/>
      <c r="CJ25" s="410"/>
      <c r="CK25" s="407"/>
      <c r="CL25" s="405"/>
      <c r="CM25" s="406"/>
      <c r="CN25" s="407"/>
      <c r="CO25" s="405"/>
      <c r="CP25" s="406"/>
      <c r="CQ25" s="408"/>
      <c r="CR25" s="409"/>
      <c r="CS25" s="406"/>
      <c r="CT25" s="410"/>
      <c r="CU25" s="407"/>
      <c r="CV25" s="405"/>
      <c r="CW25" s="406"/>
      <c r="CX25" s="407"/>
      <c r="CY25" s="405"/>
      <c r="CZ25" s="406"/>
      <c r="DA25" s="408"/>
      <c r="DB25" s="409"/>
      <c r="DC25" s="406"/>
      <c r="DD25" s="410"/>
      <c r="DE25" s="407"/>
      <c r="DF25" s="405"/>
      <c r="DG25" s="406"/>
      <c r="DH25" s="407"/>
      <c r="DI25" s="405"/>
      <c r="DJ25" s="406"/>
      <c r="DK25" s="408"/>
      <c r="DL25" s="409"/>
      <c r="DM25" s="406"/>
      <c r="DN25" s="410"/>
    </row>
    <row r="26" spans="2:119" ht="15.75" customHeight="1" x14ac:dyDescent="0.15">
      <c r="B26" s="65"/>
      <c r="C26" s="431" t="s">
        <v>35</v>
      </c>
      <c r="D26" s="430"/>
      <c r="E26" s="430"/>
      <c r="F26" s="66"/>
      <c r="G26" s="67"/>
      <c r="H26" s="68">
        <f>SUM(H27:H29)</f>
        <v>1076255905</v>
      </c>
      <c r="I26" s="69"/>
      <c r="J26" s="70"/>
      <c r="K26" s="71">
        <f t="shared" ref="K26:K32" si="44">ROUND(H26/H$39*100,1)</f>
        <v>41.4</v>
      </c>
      <c r="L26" s="69"/>
      <c r="M26" s="72"/>
      <c r="N26" s="68">
        <f>+N27+N28+N29</f>
        <v>1063817603</v>
      </c>
      <c r="O26" s="69"/>
      <c r="P26" s="70"/>
      <c r="Q26" s="75">
        <f t="shared" ref="Q26:Q38" si="45">ROUND(N26/N$39*100,1)</f>
        <v>42.8</v>
      </c>
      <c r="R26" s="73"/>
      <c r="S26" s="72"/>
      <c r="T26" s="68">
        <f>SUM(T27:T29)</f>
        <v>1072976738</v>
      </c>
      <c r="U26" s="69"/>
      <c r="V26" s="70"/>
      <c r="W26" s="71">
        <f t="shared" ref="W26:W38" si="46">ROUND(T26/T$39*100,1)</f>
        <v>40.700000000000003</v>
      </c>
      <c r="X26" s="69"/>
      <c r="Y26" s="70"/>
      <c r="Z26" s="71">
        <f t="shared" ref="Z26:Z40" si="47">T26/H26*100</f>
        <v>99.695317165298164</v>
      </c>
      <c r="AA26" s="69"/>
      <c r="AB26" s="70"/>
      <c r="AC26" s="71">
        <f t="shared" ref="AC26:AC40" si="48">T26/N26*100</f>
        <v>100.86096855082778</v>
      </c>
      <c r="AD26" s="76"/>
      <c r="AE26" s="77"/>
      <c r="AF26" s="68">
        <f>SUM(AF27:AF29)</f>
        <v>0</v>
      </c>
      <c r="AG26" s="78"/>
      <c r="AH26" s="79"/>
      <c r="AI26" s="68">
        <f>T26+AF26</f>
        <v>1072976738</v>
      </c>
      <c r="AJ26" s="80"/>
      <c r="AK26" s="81"/>
      <c r="AL26" s="244">
        <f t="shared" ref="AL26:AL35" si="49">ROUND(AI26/AI$39*100,1)</f>
        <v>40.700000000000003</v>
      </c>
      <c r="AM26" s="241">
        <f t="shared" ref="AM26:AM38" si="50">ROUND(AI26/AI$39*100,2)</f>
        <v>40.69</v>
      </c>
      <c r="AN26" s="77"/>
      <c r="AO26" s="68">
        <f>SUM(AO27:AO29)</f>
        <v>0</v>
      </c>
      <c r="AP26" s="78"/>
      <c r="AQ26" s="79"/>
      <c r="AR26" s="68">
        <f t="shared" ref="AR26:AR38" si="51">AI26+AO26</f>
        <v>1072976738</v>
      </c>
      <c r="AS26" s="80"/>
      <c r="AT26" s="81"/>
      <c r="AU26" s="82">
        <f t="shared" ref="AU26:AU38" si="52">ROUND(AR26/AR$39*100,1)</f>
        <v>40.700000000000003</v>
      </c>
      <c r="AV26" s="241">
        <f t="shared" ref="AV26:AV38" si="53">ROUND(AR26/AR$39*100,2)</f>
        <v>40.69</v>
      </c>
      <c r="AW26" s="77"/>
      <c r="AX26" s="68">
        <f>SUM(AX27:AX29)</f>
        <v>0</v>
      </c>
      <c r="AY26" s="78"/>
      <c r="AZ26" s="79"/>
      <c r="BA26" s="68">
        <f t="shared" ref="BA26:BA38" si="54">AR26+AX26</f>
        <v>1072976738</v>
      </c>
      <c r="BB26" s="80"/>
      <c r="BC26" s="81"/>
      <c r="BD26" s="82">
        <f t="shared" ref="BD26:BD31" si="55">ROUND(BA26/BA$39*100,1)</f>
        <v>40.700000000000003</v>
      </c>
      <c r="BE26" s="241">
        <f t="shared" ref="BE26:BE38" si="56">ROUND(BA26/BA$39*100,2)</f>
        <v>40.69</v>
      </c>
      <c r="BF26" s="128"/>
      <c r="BG26" s="77"/>
      <c r="BH26" s="68">
        <f>SUM(BH27:BH29)</f>
        <v>0</v>
      </c>
      <c r="BI26" s="78"/>
      <c r="BJ26" s="79"/>
      <c r="BK26" s="68">
        <f t="shared" ref="BK26:BK30" si="57">BA26+BH26</f>
        <v>1072976738</v>
      </c>
      <c r="BL26" s="80"/>
      <c r="BM26" s="81"/>
      <c r="BN26" s="82">
        <f t="shared" ref="BN26:BN31" si="58">ROUND(BK26/BK$39*100,1)</f>
        <v>40.700000000000003</v>
      </c>
      <c r="BO26" s="241">
        <f t="shared" ref="BO26:BO38" si="59">ROUND(BK26/BK$39*100,2)</f>
        <v>40.69</v>
      </c>
      <c r="BP26" s="128"/>
      <c r="BQ26" s="77"/>
      <c r="BR26" s="68">
        <f>SUM(BR27:BR29)</f>
        <v>0</v>
      </c>
      <c r="BS26" s="78"/>
      <c r="BT26" s="79"/>
      <c r="BU26" s="68">
        <f t="shared" ref="BU26:BU30" si="60">BK26+BR26</f>
        <v>1072976738</v>
      </c>
      <c r="BV26" s="80"/>
      <c r="BW26" s="81"/>
      <c r="BX26" s="82">
        <f t="shared" ref="BX26:BX31" si="61">ROUND(BU26/BU$39*100,1)</f>
        <v>40.700000000000003</v>
      </c>
      <c r="BY26" s="241">
        <f t="shared" ref="BY26:BY38" si="62">ROUND(BU26/BU$39*100,2)</f>
        <v>40.69</v>
      </c>
      <c r="BZ26" s="128"/>
      <c r="CA26" s="77"/>
      <c r="CB26" s="68">
        <f>SUM(CB27:CB29)</f>
        <v>0</v>
      </c>
      <c r="CC26" s="78"/>
      <c r="CD26" s="79"/>
      <c r="CE26" s="68">
        <f t="shared" ref="CE26:CE38" si="63">BU26+CB26</f>
        <v>1072976738</v>
      </c>
      <c r="CF26" s="80"/>
      <c r="CG26" s="81"/>
      <c r="CH26" s="82">
        <f t="shared" ref="CH26:CH33" si="64">ROUND(CE26/CE$39*100,1)</f>
        <v>40.700000000000003</v>
      </c>
      <c r="CI26" s="241">
        <f t="shared" ref="CI26:CI38" si="65">ROUND(CE26/CE$39*100,2)</f>
        <v>40.69</v>
      </c>
      <c r="CJ26" s="128"/>
      <c r="CK26" s="77"/>
      <c r="CL26" s="68">
        <f>SUM(CL27:CL29)</f>
        <v>0</v>
      </c>
      <c r="CM26" s="78"/>
      <c r="CN26" s="79"/>
      <c r="CO26" s="68">
        <f t="shared" ref="CO26:CO38" si="66">CE26+CL26</f>
        <v>1072976738</v>
      </c>
      <c r="CP26" s="80"/>
      <c r="CQ26" s="81"/>
      <c r="CR26" s="82">
        <f t="shared" ref="CR26:CR33" si="67">ROUND(CO26/CO$39*100,1)</f>
        <v>40.700000000000003</v>
      </c>
      <c r="CS26" s="241">
        <f t="shared" ref="CS26:CS38" si="68">ROUND(CO26/CO$39*100,2)</f>
        <v>40.69</v>
      </c>
      <c r="CT26" s="128"/>
      <c r="CU26" s="77"/>
      <c r="CV26" s="68">
        <f>SUM(CV27:CV29)</f>
        <v>0</v>
      </c>
      <c r="CW26" s="78"/>
      <c r="CX26" s="79"/>
      <c r="CY26" s="68">
        <f t="shared" ref="CY26:CY38" si="69">CO26+CV26</f>
        <v>1072976738</v>
      </c>
      <c r="CZ26" s="80"/>
      <c r="DA26" s="81"/>
      <c r="DB26" s="82">
        <f t="shared" ref="DB26:DB33" si="70">ROUND(CY26/CY$39*100,1)</f>
        <v>40.700000000000003</v>
      </c>
      <c r="DC26" s="241">
        <f t="shared" ref="DC26:DC38" si="71">ROUND(CY26/CY$39*100,2)</f>
        <v>40.69</v>
      </c>
      <c r="DD26" s="128"/>
      <c r="DE26" s="77"/>
      <c r="DF26" s="68">
        <f>SUM(DF27:DF29)</f>
        <v>0</v>
      </c>
      <c r="DG26" s="78"/>
      <c r="DH26" s="79"/>
      <c r="DI26" s="68">
        <f t="shared" ref="DI26:DI38" si="72">CY26+DF26</f>
        <v>1072976738</v>
      </c>
      <c r="DJ26" s="80"/>
      <c r="DK26" s="81"/>
      <c r="DL26" s="82">
        <f t="shared" ref="DL26:DL33" si="73">ROUND(DI26/DI$39*100,1)</f>
        <v>40.700000000000003</v>
      </c>
      <c r="DM26" s="241">
        <f t="shared" ref="DM26:DM38" si="74">ROUND(DI26/DI$39*100,2)</f>
        <v>40.69</v>
      </c>
      <c r="DN26" s="128"/>
    </row>
    <row r="27" spans="2:119" ht="15.75" customHeight="1" x14ac:dyDescent="0.15">
      <c r="B27" s="36"/>
      <c r="C27" s="40"/>
      <c r="D27" s="84"/>
      <c r="E27" s="84" t="s">
        <v>39</v>
      </c>
      <c r="F27" s="66"/>
      <c r="G27" s="67"/>
      <c r="H27" s="85">
        <v>695290415</v>
      </c>
      <c r="I27" s="69"/>
      <c r="J27" s="70"/>
      <c r="K27" s="71">
        <f t="shared" si="44"/>
        <v>26.8</v>
      </c>
      <c r="L27" s="69"/>
      <c r="M27" s="72"/>
      <c r="N27" s="85">
        <v>684640365</v>
      </c>
      <c r="O27" s="69"/>
      <c r="P27" s="70"/>
      <c r="Q27" s="152">
        <f t="shared" si="45"/>
        <v>27.6</v>
      </c>
      <c r="R27" s="73"/>
      <c r="S27" s="72"/>
      <c r="T27" s="85">
        <v>693242055</v>
      </c>
      <c r="U27" s="69"/>
      <c r="V27" s="70"/>
      <c r="W27" s="71">
        <f t="shared" si="46"/>
        <v>26.3</v>
      </c>
      <c r="X27" s="69"/>
      <c r="Y27" s="70"/>
      <c r="Z27" s="71">
        <f t="shared" si="47"/>
        <v>99.705395047046636</v>
      </c>
      <c r="AA27" s="69"/>
      <c r="AB27" s="70"/>
      <c r="AC27" s="71">
        <f t="shared" si="48"/>
        <v>101.25638078613726</v>
      </c>
      <c r="AD27" s="76"/>
      <c r="AE27" s="77"/>
      <c r="AF27" s="68"/>
      <c r="AG27" s="78"/>
      <c r="AH27" s="79"/>
      <c r="AI27" s="68">
        <f t="shared" ref="AI27:AI38" si="75">T27+AF27</f>
        <v>693242055</v>
      </c>
      <c r="AJ27" s="80"/>
      <c r="AK27" s="81"/>
      <c r="AL27" s="82">
        <f t="shared" si="49"/>
        <v>26.3</v>
      </c>
      <c r="AM27" s="241">
        <f t="shared" si="50"/>
        <v>26.29</v>
      </c>
      <c r="AN27" s="77"/>
      <c r="AO27" s="68"/>
      <c r="AP27" s="78"/>
      <c r="AQ27" s="79"/>
      <c r="AR27" s="68">
        <f t="shared" si="51"/>
        <v>693242055</v>
      </c>
      <c r="AS27" s="80"/>
      <c r="AT27" s="81"/>
      <c r="AU27" s="82">
        <f t="shared" si="52"/>
        <v>26.3</v>
      </c>
      <c r="AV27" s="241">
        <f t="shared" si="53"/>
        <v>26.29</v>
      </c>
      <c r="AW27" s="77"/>
      <c r="AX27" s="68"/>
      <c r="AY27" s="78"/>
      <c r="AZ27" s="79"/>
      <c r="BA27" s="68">
        <f t="shared" si="54"/>
        <v>693242055</v>
      </c>
      <c r="BB27" s="80"/>
      <c r="BC27" s="81"/>
      <c r="BD27" s="82">
        <f t="shared" si="55"/>
        <v>26.3</v>
      </c>
      <c r="BE27" s="241">
        <f t="shared" si="56"/>
        <v>26.29</v>
      </c>
      <c r="BF27" s="128"/>
      <c r="BG27" s="77"/>
      <c r="BH27" s="68"/>
      <c r="BI27" s="78"/>
      <c r="BJ27" s="79"/>
      <c r="BK27" s="68">
        <f t="shared" si="57"/>
        <v>693242055</v>
      </c>
      <c r="BL27" s="80"/>
      <c r="BM27" s="81"/>
      <c r="BN27" s="82">
        <f t="shared" si="58"/>
        <v>26.3</v>
      </c>
      <c r="BO27" s="241">
        <f t="shared" si="59"/>
        <v>26.29</v>
      </c>
      <c r="BP27" s="128"/>
      <c r="BQ27" s="77"/>
      <c r="BR27" s="68"/>
      <c r="BS27" s="78"/>
      <c r="BT27" s="79"/>
      <c r="BU27" s="68">
        <f t="shared" si="60"/>
        <v>693242055</v>
      </c>
      <c r="BV27" s="80"/>
      <c r="BW27" s="81"/>
      <c r="BX27" s="82">
        <f t="shared" si="61"/>
        <v>26.3</v>
      </c>
      <c r="BY27" s="241">
        <f t="shared" si="62"/>
        <v>26.29</v>
      </c>
      <c r="BZ27" s="128"/>
      <c r="CA27" s="77"/>
      <c r="CB27" s="68"/>
      <c r="CC27" s="78"/>
      <c r="CD27" s="79"/>
      <c r="CE27" s="68">
        <f t="shared" si="63"/>
        <v>693242055</v>
      </c>
      <c r="CF27" s="80"/>
      <c r="CG27" s="81"/>
      <c r="CH27" s="82">
        <f t="shared" si="64"/>
        <v>26.3</v>
      </c>
      <c r="CI27" s="241">
        <f t="shared" si="65"/>
        <v>26.29</v>
      </c>
      <c r="CJ27" s="128"/>
      <c r="CK27" s="77"/>
      <c r="CL27" s="68"/>
      <c r="CM27" s="78"/>
      <c r="CN27" s="79"/>
      <c r="CO27" s="68">
        <f t="shared" si="66"/>
        <v>693242055</v>
      </c>
      <c r="CP27" s="80"/>
      <c r="CQ27" s="81"/>
      <c r="CR27" s="82">
        <f t="shared" si="67"/>
        <v>26.3</v>
      </c>
      <c r="CS27" s="241">
        <f t="shared" si="68"/>
        <v>26.29</v>
      </c>
      <c r="CT27" s="128"/>
      <c r="CU27" s="77"/>
      <c r="CV27" s="68"/>
      <c r="CW27" s="78"/>
      <c r="CX27" s="79"/>
      <c r="CY27" s="68">
        <f t="shared" si="69"/>
        <v>693242055</v>
      </c>
      <c r="CZ27" s="80"/>
      <c r="DA27" s="81"/>
      <c r="DB27" s="82">
        <f t="shared" si="70"/>
        <v>26.3</v>
      </c>
      <c r="DC27" s="241">
        <f t="shared" si="71"/>
        <v>26.29</v>
      </c>
      <c r="DD27" s="128"/>
      <c r="DE27" s="77"/>
      <c r="DF27" s="68"/>
      <c r="DG27" s="78"/>
      <c r="DH27" s="79"/>
      <c r="DI27" s="68">
        <f t="shared" si="72"/>
        <v>693242055</v>
      </c>
      <c r="DJ27" s="80"/>
      <c r="DK27" s="81"/>
      <c r="DL27" s="82">
        <f t="shared" si="73"/>
        <v>26.3</v>
      </c>
      <c r="DM27" s="241">
        <f t="shared" si="74"/>
        <v>26.29</v>
      </c>
      <c r="DN27" s="128"/>
      <c r="DO27" s="296">
        <f>BU27/BU39</f>
        <v>0.26291377489977996</v>
      </c>
    </row>
    <row r="28" spans="2:119" ht="15.75" customHeight="1" x14ac:dyDescent="0.15">
      <c r="B28" s="36"/>
      <c r="C28" s="40"/>
      <c r="D28" s="84"/>
      <c r="E28" s="84" t="s">
        <v>40</v>
      </c>
      <c r="F28" s="66"/>
      <c r="G28" s="67"/>
      <c r="H28" s="85">
        <v>52717809</v>
      </c>
      <c r="I28" s="69"/>
      <c r="J28" s="70"/>
      <c r="K28" s="71">
        <f t="shared" si="44"/>
        <v>2</v>
      </c>
      <c r="L28" s="80"/>
      <c r="M28" s="77"/>
      <c r="N28" s="68">
        <v>53191296</v>
      </c>
      <c r="O28" s="80"/>
      <c r="P28" s="81"/>
      <c r="Q28" s="152">
        <f t="shared" si="45"/>
        <v>2.1</v>
      </c>
      <c r="R28" s="73"/>
      <c r="S28" s="72"/>
      <c r="T28" s="85">
        <v>52679959</v>
      </c>
      <c r="U28" s="69"/>
      <c r="V28" s="70"/>
      <c r="W28" s="71">
        <f t="shared" si="46"/>
        <v>2</v>
      </c>
      <c r="X28" s="69"/>
      <c r="Y28" s="70"/>
      <c r="Z28" s="71">
        <f t="shared" si="47"/>
        <v>99.928202630727696</v>
      </c>
      <c r="AA28" s="69"/>
      <c r="AB28" s="70"/>
      <c r="AC28" s="71">
        <f t="shared" si="48"/>
        <v>99.038682945420248</v>
      </c>
      <c r="AD28" s="76"/>
      <c r="AE28" s="77"/>
      <c r="AF28" s="68"/>
      <c r="AG28" s="78"/>
      <c r="AH28" s="79"/>
      <c r="AI28" s="68">
        <f t="shared" si="75"/>
        <v>52679959</v>
      </c>
      <c r="AJ28" s="80"/>
      <c r="AK28" s="81"/>
      <c r="AL28" s="82">
        <f t="shared" si="49"/>
        <v>2</v>
      </c>
      <c r="AM28" s="241">
        <f t="shared" si="50"/>
        <v>2</v>
      </c>
      <c r="AN28" s="77"/>
      <c r="AO28" s="68"/>
      <c r="AP28" s="78"/>
      <c r="AQ28" s="79"/>
      <c r="AR28" s="68">
        <f t="shared" si="51"/>
        <v>52679959</v>
      </c>
      <c r="AS28" s="80"/>
      <c r="AT28" s="81"/>
      <c r="AU28" s="82">
        <f t="shared" si="52"/>
        <v>2</v>
      </c>
      <c r="AV28" s="241">
        <f t="shared" si="53"/>
        <v>2</v>
      </c>
      <c r="AW28" s="77"/>
      <c r="AX28" s="68"/>
      <c r="AY28" s="78"/>
      <c r="AZ28" s="79"/>
      <c r="BA28" s="68">
        <f t="shared" si="54"/>
        <v>52679959</v>
      </c>
      <c r="BB28" s="80"/>
      <c r="BC28" s="81"/>
      <c r="BD28" s="82">
        <f t="shared" si="55"/>
        <v>2</v>
      </c>
      <c r="BE28" s="241">
        <f t="shared" si="56"/>
        <v>2</v>
      </c>
      <c r="BF28" s="128"/>
      <c r="BG28" s="77"/>
      <c r="BH28" s="68"/>
      <c r="BI28" s="78"/>
      <c r="BJ28" s="79"/>
      <c r="BK28" s="68">
        <f t="shared" si="57"/>
        <v>52679959</v>
      </c>
      <c r="BL28" s="80"/>
      <c r="BM28" s="81"/>
      <c r="BN28" s="82">
        <f t="shared" si="58"/>
        <v>2</v>
      </c>
      <c r="BO28" s="241">
        <f t="shared" si="59"/>
        <v>2</v>
      </c>
      <c r="BP28" s="128"/>
      <c r="BQ28" s="77"/>
      <c r="BR28" s="68"/>
      <c r="BS28" s="78"/>
      <c r="BT28" s="79"/>
      <c r="BU28" s="68">
        <f t="shared" si="60"/>
        <v>52679959</v>
      </c>
      <c r="BV28" s="80"/>
      <c r="BW28" s="81"/>
      <c r="BX28" s="82">
        <f t="shared" si="61"/>
        <v>2</v>
      </c>
      <c r="BY28" s="241">
        <f t="shared" si="62"/>
        <v>2</v>
      </c>
      <c r="BZ28" s="128"/>
      <c r="CA28" s="77"/>
      <c r="CB28" s="68"/>
      <c r="CC28" s="78"/>
      <c r="CD28" s="79"/>
      <c r="CE28" s="68">
        <f t="shared" si="63"/>
        <v>52679959</v>
      </c>
      <c r="CF28" s="80"/>
      <c r="CG28" s="81"/>
      <c r="CH28" s="82">
        <f t="shared" si="64"/>
        <v>2</v>
      </c>
      <c r="CI28" s="241">
        <f t="shared" si="65"/>
        <v>2</v>
      </c>
      <c r="CJ28" s="128"/>
      <c r="CK28" s="77"/>
      <c r="CL28" s="68"/>
      <c r="CM28" s="78"/>
      <c r="CN28" s="79"/>
      <c r="CO28" s="68">
        <f t="shared" si="66"/>
        <v>52679959</v>
      </c>
      <c r="CP28" s="80"/>
      <c r="CQ28" s="81"/>
      <c r="CR28" s="82">
        <f t="shared" si="67"/>
        <v>2</v>
      </c>
      <c r="CS28" s="241">
        <f t="shared" si="68"/>
        <v>2</v>
      </c>
      <c r="CT28" s="128"/>
      <c r="CU28" s="77"/>
      <c r="CV28" s="68"/>
      <c r="CW28" s="78"/>
      <c r="CX28" s="79"/>
      <c r="CY28" s="68">
        <f t="shared" si="69"/>
        <v>52679959</v>
      </c>
      <c r="CZ28" s="80"/>
      <c r="DA28" s="81"/>
      <c r="DB28" s="82">
        <f t="shared" si="70"/>
        <v>2</v>
      </c>
      <c r="DC28" s="241">
        <f t="shared" si="71"/>
        <v>2</v>
      </c>
      <c r="DD28" s="128"/>
      <c r="DE28" s="77"/>
      <c r="DF28" s="68"/>
      <c r="DG28" s="78"/>
      <c r="DH28" s="79"/>
      <c r="DI28" s="68">
        <f t="shared" si="72"/>
        <v>52679959</v>
      </c>
      <c r="DJ28" s="80"/>
      <c r="DK28" s="81"/>
      <c r="DL28" s="82">
        <f t="shared" si="73"/>
        <v>2</v>
      </c>
      <c r="DM28" s="241">
        <f t="shared" si="74"/>
        <v>2</v>
      </c>
      <c r="DN28" s="128"/>
      <c r="DO28" s="296">
        <f>BU28/BU39</f>
        <v>1.9979005575845567E-2</v>
      </c>
    </row>
    <row r="29" spans="2:119" ht="15.75" customHeight="1" x14ac:dyDescent="0.15">
      <c r="B29" s="36"/>
      <c r="C29" s="40"/>
      <c r="D29" s="108"/>
      <c r="E29" s="108" t="s">
        <v>41</v>
      </c>
      <c r="F29" s="66"/>
      <c r="G29" s="67"/>
      <c r="H29" s="85">
        <v>328247681</v>
      </c>
      <c r="I29" s="69"/>
      <c r="J29" s="70"/>
      <c r="K29" s="71">
        <f t="shared" si="44"/>
        <v>12.6</v>
      </c>
      <c r="L29" s="80"/>
      <c r="M29" s="77"/>
      <c r="N29" s="68">
        <v>325985942</v>
      </c>
      <c r="O29" s="80"/>
      <c r="P29" s="81"/>
      <c r="Q29" s="152">
        <f t="shared" si="45"/>
        <v>13.1</v>
      </c>
      <c r="R29" s="73"/>
      <c r="S29" s="72"/>
      <c r="T29" s="85">
        <v>327054724</v>
      </c>
      <c r="U29" s="69"/>
      <c r="V29" s="70"/>
      <c r="W29" s="71">
        <f t="shared" si="46"/>
        <v>12.4</v>
      </c>
      <c r="X29" s="69"/>
      <c r="Y29" s="70"/>
      <c r="Z29" s="71">
        <f t="shared" si="47"/>
        <v>99.63656803412421</v>
      </c>
      <c r="AA29" s="69"/>
      <c r="AB29" s="70"/>
      <c r="AC29" s="71">
        <f t="shared" si="48"/>
        <v>100.32786137753142</v>
      </c>
      <c r="AD29" s="76"/>
      <c r="AE29" s="77"/>
      <c r="AF29" s="68"/>
      <c r="AG29" s="78"/>
      <c r="AH29" s="79"/>
      <c r="AI29" s="68">
        <f t="shared" si="75"/>
        <v>327054724</v>
      </c>
      <c r="AJ29" s="80"/>
      <c r="AK29" s="81"/>
      <c r="AL29" s="82">
        <f t="shared" si="49"/>
        <v>12.4</v>
      </c>
      <c r="AM29" s="241">
        <f t="shared" si="50"/>
        <v>12.4</v>
      </c>
      <c r="AN29" s="77"/>
      <c r="AO29" s="68"/>
      <c r="AP29" s="78"/>
      <c r="AQ29" s="79"/>
      <c r="AR29" s="68">
        <f t="shared" si="51"/>
        <v>327054724</v>
      </c>
      <c r="AS29" s="80"/>
      <c r="AT29" s="81"/>
      <c r="AU29" s="82">
        <f t="shared" si="52"/>
        <v>12.4</v>
      </c>
      <c r="AV29" s="241">
        <f t="shared" si="53"/>
        <v>12.4</v>
      </c>
      <c r="AW29" s="77"/>
      <c r="AX29" s="68"/>
      <c r="AY29" s="78"/>
      <c r="AZ29" s="79"/>
      <c r="BA29" s="68">
        <f t="shared" si="54"/>
        <v>327054724</v>
      </c>
      <c r="BB29" s="80"/>
      <c r="BC29" s="81"/>
      <c r="BD29" s="82">
        <f t="shared" si="55"/>
        <v>12.4</v>
      </c>
      <c r="BE29" s="241">
        <f t="shared" si="56"/>
        <v>12.4</v>
      </c>
      <c r="BF29" s="128"/>
      <c r="BG29" s="77"/>
      <c r="BH29" s="68"/>
      <c r="BI29" s="78"/>
      <c r="BJ29" s="79"/>
      <c r="BK29" s="68">
        <f t="shared" si="57"/>
        <v>327054724</v>
      </c>
      <c r="BL29" s="80"/>
      <c r="BM29" s="81"/>
      <c r="BN29" s="82">
        <f t="shared" si="58"/>
        <v>12.4</v>
      </c>
      <c r="BO29" s="241">
        <f t="shared" si="59"/>
        <v>12.4</v>
      </c>
      <c r="BP29" s="128"/>
      <c r="BQ29" s="77"/>
      <c r="BR29" s="68"/>
      <c r="BS29" s="78"/>
      <c r="BT29" s="79"/>
      <c r="BU29" s="68">
        <f t="shared" si="60"/>
        <v>327054724</v>
      </c>
      <c r="BV29" s="80"/>
      <c r="BW29" s="81"/>
      <c r="BX29" s="82">
        <f t="shared" si="61"/>
        <v>12.4</v>
      </c>
      <c r="BY29" s="241">
        <f t="shared" si="62"/>
        <v>12.4</v>
      </c>
      <c r="BZ29" s="128"/>
      <c r="CA29" s="77"/>
      <c r="CB29" s="68"/>
      <c r="CC29" s="78"/>
      <c r="CD29" s="79"/>
      <c r="CE29" s="68">
        <f t="shared" si="63"/>
        <v>327054724</v>
      </c>
      <c r="CF29" s="80"/>
      <c r="CG29" s="81"/>
      <c r="CH29" s="82">
        <f t="shared" si="64"/>
        <v>12.4</v>
      </c>
      <c r="CI29" s="241">
        <f t="shared" si="65"/>
        <v>12.4</v>
      </c>
      <c r="CJ29" s="128"/>
      <c r="CK29" s="77"/>
      <c r="CL29" s="68"/>
      <c r="CM29" s="78"/>
      <c r="CN29" s="79"/>
      <c r="CO29" s="68">
        <f t="shared" si="66"/>
        <v>327054724</v>
      </c>
      <c r="CP29" s="80"/>
      <c r="CQ29" s="81"/>
      <c r="CR29" s="82">
        <f t="shared" si="67"/>
        <v>12.4</v>
      </c>
      <c r="CS29" s="241">
        <f t="shared" si="68"/>
        <v>12.4</v>
      </c>
      <c r="CT29" s="128"/>
      <c r="CU29" s="77"/>
      <c r="CV29" s="68"/>
      <c r="CW29" s="78"/>
      <c r="CX29" s="79"/>
      <c r="CY29" s="68">
        <f t="shared" si="69"/>
        <v>327054724</v>
      </c>
      <c r="CZ29" s="80"/>
      <c r="DA29" s="81"/>
      <c r="DB29" s="82">
        <f t="shared" si="70"/>
        <v>12.4</v>
      </c>
      <c r="DC29" s="241">
        <f t="shared" si="71"/>
        <v>12.4</v>
      </c>
      <c r="DD29" s="128"/>
      <c r="DE29" s="77"/>
      <c r="DF29" s="68"/>
      <c r="DG29" s="78"/>
      <c r="DH29" s="79"/>
      <c r="DI29" s="68">
        <f t="shared" si="72"/>
        <v>327054724</v>
      </c>
      <c r="DJ29" s="80"/>
      <c r="DK29" s="81"/>
      <c r="DL29" s="82">
        <f t="shared" si="73"/>
        <v>12.4</v>
      </c>
      <c r="DM29" s="241">
        <f t="shared" si="74"/>
        <v>12.4</v>
      </c>
      <c r="DN29" s="128"/>
      <c r="DO29" s="296">
        <f>BU29/BU39</f>
        <v>0.12403631814524822</v>
      </c>
    </row>
    <row r="30" spans="2:119" ht="15.75" customHeight="1" x14ac:dyDescent="0.15">
      <c r="B30" s="129"/>
      <c r="C30" s="430" t="s">
        <v>36</v>
      </c>
      <c r="D30" s="430"/>
      <c r="E30" s="430"/>
      <c r="F30" s="66"/>
      <c r="G30" s="67"/>
      <c r="H30" s="85">
        <v>226848897</v>
      </c>
      <c r="I30" s="69"/>
      <c r="J30" s="70"/>
      <c r="K30" s="71">
        <f t="shared" si="44"/>
        <v>8.6999999999999993</v>
      </c>
      <c r="L30" s="80"/>
      <c r="M30" s="77"/>
      <c r="N30" s="68">
        <v>222485897</v>
      </c>
      <c r="O30" s="80"/>
      <c r="P30" s="81"/>
      <c r="Q30" s="152">
        <f t="shared" si="45"/>
        <v>9</v>
      </c>
      <c r="R30" s="73"/>
      <c r="S30" s="72"/>
      <c r="T30" s="85">
        <v>291445155</v>
      </c>
      <c r="U30" s="69"/>
      <c r="V30" s="70"/>
      <c r="W30" s="71">
        <f t="shared" si="46"/>
        <v>11.1</v>
      </c>
      <c r="X30" s="69"/>
      <c r="Y30" s="70"/>
      <c r="Z30" s="71">
        <f t="shared" si="47"/>
        <v>128.47545606536494</v>
      </c>
      <c r="AA30" s="69"/>
      <c r="AB30" s="70"/>
      <c r="AC30" s="71">
        <f t="shared" si="48"/>
        <v>130.99488953225651</v>
      </c>
      <c r="AD30" s="76"/>
      <c r="AE30" s="77"/>
      <c r="AF30" s="68"/>
      <c r="AG30" s="78"/>
      <c r="AH30" s="79"/>
      <c r="AI30" s="68">
        <f t="shared" si="75"/>
        <v>291445155</v>
      </c>
      <c r="AJ30" s="80"/>
      <c r="AK30" s="81"/>
      <c r="AL30" s="82">
        <f t="shared" si="49"/>
        <v>11.1</v>
      </c>
      <c r="AM30" s="241">
        <f t="shared" si="50"/>
        <v>11.05</v>
      </c>
      <c r="AN30" s="77"/>
      <c r="AO30" s="68"/>
      <c r="AP30" s="78"/>
      <c r="AQ30" s="79"/>
      <c r="AR30" s="68">
        <f t="shared" si="51"/>
        <v>291445155</v>
      </c>
      <c r="AS30" s="80"/>
      <c r="AT30" s="81"/>
      <c r="AU30" s="82">
        <f t="shared" si="52"/>
        <v>11.1</v>
      </c>
      <c r="AV30" s="241">
        <f t="shared" si="53"/>
        <v>11.05</v>
      </c>
      <c r="AW30" s="77"/>
      <c r="AX30" s="68"/>
      <c r="AY30" s="78"/>
      <c r="AZ30" s="79"/>
      <c r="BA30" s="68">
        <f t="shared" si="54"/>
        <v>291445155</v>
      </c>
      <c r="BB30" s="80"/>
      <c r="BC30" s="81"/>
      <c r="BD30" s="82">
        <f t="shared" si="55"/>
        <v>11.1</v>
      </c>
      <c r="BE30" s="241">
        <f t="shared" si="56"/>
        <v>11.05</v>
      </c>
      <c r="BF30" s="128"/>
      <c r="BG30" s="77"/>
      <c r="BH30" s="68"/>
      <c r="BI30" s="78"/>
      <c r="BJ30" s="79"/>
      <c r="BK30" s="68">
        <f t="shared" si="57"/>
        <v>291445155</v>
      </c>
      <c r="BL30" s="80"/>
      <c r="BM30" s="81"/>
      <c r="BN30" s="82">
        <f t="shared" si="58"/>
        <v>11.1</v>
      </c>
      <c r="BO30" s="241">
        <f t="shared" si="59"/>
        <v>11.05</v>
      </c>
      <c r="BP30" s="128"/>
      <c r="BQ30" s="77"/>
      <c r="BR30" s="68"/>
      <c r="BS30" s="78"/>
      <c r="BT30" s="79"/>
      <c r="BU30" s="68">
        <f t="shared" si="60"/>
        <v>291445155</v>
      </c>
      <c r="BV30" s="80"/>
      <c r="BW30" s="81"/>
      <c r="BX30" s="82">
        <f t="shared" si="61"/>
        <v>11.1</v>
      </c>
      <c r="BY30" s="241">
        <f t="shared" si="62"/>
        <v>11.05</v>
      </c>
      <c r="BZ30" s="128"/>
      <c r="CA30" s="77"/>
      <c r="CB30" s="68"/>
      <c r="CC30" s="78"/>
      <c r="CD30" s="79"/>
      <c r="CE30" s="68">
        <f t="shared" si="63"/>
        <v>291445155</v>
      </c>
      <c r="CF30" s="80"/>
      <c r="CG30" s="81"/>
      <c r="CH30" s="82">
        <f t="shared" si="64"/>
        <v>11.1</v>
      </c>
      <c r="CI30" s="241">
        <f t="shared" si="65"/>
        <v>11.05</v>
      </c>
      <c r="CJ30" s="128"/>
      <c r="CK30" s="77"/>
      <c r="CL30" s="68"/>
      <c r="CM30" s="78"/>
      <c r="CN30" s="79"/>
      <c r="CO30" s="68">
        <f t="shared" si="66"/>
        <v>291445155</v>
      </c>
      <c r="CP30" s="80"/>
      <c r="CQ30" s="81"/>
      <c r="CR30" s="82">
        <f t="shared" si="67"/>
        <v>11.1</v>
      </c>
      <c r="CS30" s="241">
        <f t="shared" si="68"/>
        <v>11.05</v>
      </c>
      <c r="CT30" s="128"/>
      <c r="CU30" s="77"/>
      <c r="CV30" s="68"/>
      <c r="CW30" s="78"/>
      <c r="CX30" s="79"/>
      <c r="CY30" s="68">
        <f t="shared" si="69"/>
        <v>291445155</v>
      </c>
      <c r="CZ30" s="80"/>
      <c r="DA30" s="81"/>
      <c r="DB30" s="82">
        <f t="shared" si="70"/>
        <v>11.1</v>
      </c>
      <c r="DC30" s="241">
        <f t="shared" si="71"/>
        <v>11.05</v>
      </c>
      <c r="DD30" s="128"/>
      <c r="DE30" s="77"/>
      <c r="DF30" s="68"/>
      <c r="DG30" s="78"/>
      <c r="DH30" s="79"/>
      <c r="DI30" s="68">
        <f t="shared" si="72"/>
        <v>291445155</v>
      </c>
      <c r="DJ30" s="80"/>
      <c r="DK30" s="81"/>
      <c r="DL30" s="82">
        <f t="shared" si="73"/>
        <v>11.1</v>
      </c>
      <c r="DM30" s="241">
        <f t="shared" si="74"/>
        <v>11.05</v>
      </c>
      <c r="DN30" s="128"/>
    </row>
    <row r="31" spans="2:119" ht="15.75" customHeight="1" x14ac:dyDescent="0.15">
      <c r="B31" s="36"/>
      <c r="C31" s="435" t="s">
        <v>11</v>
      </c>
      <c r="D31" s="442"/>
      <c r="E31" s="442"/>
      <c r="F31" s="89"/>
      <c r="G31" s="90"/>
      <c r="H31" s="91">
        <f>SUM(H32:H33)</f>
        <v>180752289</v>
      </c>
      <c r="I31" s="92"/>
      <c r="J31" s="93"/>
      <c r="K31" s="86">
        <f t="shared" si="44"/>
        <v>7</v>
      </c>
      <c r="L31" s="104"/>
      <c r="M31" s="100"/>
      <c r="N31" s="101">
        <f>+N32+N33</f>
        <v>171665070</v>
      </c>
      <c r="O31" s="104"/>
      <c r="P31" s="105"/>
      <c r="Q31" s="286">
        <f t="shared" si="45"/>
        <v>6.9</v>
      </c>
      <c r="R31" s="96"/>
      <c r="S31" s="95"/>
      <c r="T31" s="91">
        <f>SUM(T32:T33)</f>
        <v>169307924</v>
      </c>
      <c r="U31" s="92"/>
      <c r="V31" s="93"/>
      <c r="W31" s="86">
        <f t="shared" si="46"/>
        <v>6.4</v>
      </c>
      <c r="X31" s="92"/>
      <c r="Y31" s="93"/>
      <c r="Z31" s="94">
        <f t="shared" si="47"/>
        <v>93.668481288223134</v>
      </c>
      <c r="AA31" s="92"/>
      <c r="AB31" s="93"/>
      <c r="AC31" s="94">
        <f t="shared" si="48"/>
        <v>98.62689247148532</v>
      </c>
      <c r="AD31" s="99"/>
      <c r="AE31" s="100"/>
      <c r="AF31" s="91">
        <f>SUM(AF32:AF33)</f>
        <v>0</v>
      </c>
      <c r="AG31" s="102"/>
      <c r="AH31" s="103"/>
      <c r="AI31" s="101">
        <f t="shared" si="75"/>
        <v>169307924</v>
      </c>
      <c r="AJ31" s="104"/>
      <c r="AK31" s="105"/>
      <c r="AL31" s="86">
        <f t="shared" si="49"/>
        <v>6.4</v>
      </c>
      <c r="AM31" s="242">
        <f t="shared" si="50"/>
        <v>6.42</v>
      </c>
      <c r="AN31" s="100"/>
      <c r="AO31" s="91">
        <f>SUM(AO32:AO33)</f>
        <v>0</v>
      </c>
      <c r="AP31" s="102"/>
      <c r="AQ31" s="103"/>
      <c r="AR31" s="101">
        <f t="shared" si="51"/>
        <v>169307924</v>
      </c>
      <c r="AS31" s="104"/>
      <c r="AT31" s="105"/>
      <c r="AU31" s="86">
        <f t="shared" si="52"/>
        <v>6.4</v>
      </c>
      <c r="AV31" s="242">
        <f t="shared" si="53"/>
        <v>6.42</v>
      </c>
      <c r="AW31" s="100"/>
      <c r="AX31" s="91">
        <f>SUM(AX32:AX33)</f>
        <v>0</v>
      </c>
      <c r="AY31" s="102"/>
      <c r="AZ31" s="103"/>
      <c r="BA31" s="101">
        <f t="shared" si="54"/>
        <v>169307924</v>
      </c>
      <c r="BB31" s="104"/>
      <c r="BC31" s="105"/>
      <c r="BD31" s="86">
        <f t="shared" si="55"/>
        <v>6.4</v>
      </c>
      <c r="BE31" s="242">
        <f t="shared" si="56"/>
        <v>6.42</v>
      </c>
      <c r="BF31" s="130"/>
      <c r="BG31" s="100"/>
      <c r="BH31" s="91">
        <f>SUM(BH32:BH33)</f>
        <v>0</v>
      </c>
      <c r="BI31" s="102"/>
      <c r="BJ31" s="103"/>
      <c r="BK31" s="101">
        <f t="shared" ref="BK31:BK38" si="76">BA31+BH31</f>
        <v>169307924</v>
      </c>
      <c r="BL31" s="104"/>
      <c r="BM31" s="105"/>
      <c r="BN31" s="86">
        <f t="shared" si="58"/>
        <v>6.4</v>
      </c>
      <c r="BO31" s="242">
        <f t="shared" si="59"/>
        <v>6.42</v>
      </c>
      <c r="BP31" s="130"/>
      <c r="BQ31" s="100"/>
      <c r="BR31" s="91">
        <f>SUM(BR32:BR33)</f>
        <v>0</v>
      </c>
      <c r="BS31" s="102"/>
      <c r="BT31" s="103"/>
      <c r="BU31" s="101">
        <f t="shared" ref="BU31:BU38" si="77">BK31+BR31</f>
        <v>169307924</v>
      </c>
      <c r="BV31" s="104"/>
      <c r="BW31" s="105"/>
      <c r="BX31" s="86">
        <f t="shared" si="61"/>
        <v>6.4</v>
      </c>
      <c r="BY31" s="242">
        <f t="shared" si="62"/>
        <v>6.42</v>
      </c>
      <c r="BZ31" s="130"/>
      <c r="CA31" s="100"/>
      <c r="CB31" s="91">
        <f>SUM(CB32:CB33)</f>
        <v>0</v>
      </c>
      <c r="CC31" s="102"/>
      <c r="CD31" s="103"/>
      <c r="CE31" s="101">
        <f t="shared" si="63"/>
        <v>169307924</v>
      </c>
      <c r="CF31" s="104"/>
      <c r="CG31" s="105"/>
      <c r="CH31" s="86">
        <f t="shared" si="64"/>
        <v>6.4</v>
      </c>
      <c r="CI31" s="242">
        <f t="shared" si="65"/>
        <v>6.42</v>
      </c>
      <c r="CJ31" s="130"/>
      <c r="CK31" s="100"/>
      <c r="CL31" s="91">
        <f>SUM(CL32:CL33)</f>
        <v>0</v>
      </c>
      <c r="CM31" s="102"/>
      <c r="CN31" s="103"/>
      <c r="CO31" s="101">
        <f t="shared" si="66"/>
        <v>169307924</v>
      </c>
      <c r="CP31" s="104"/>
      <c r="CQ31" s="105"/>
      <c r="CR31" s="86">
        <f t="shared" si="67"/>
        <v>6.4</v>
      </c>
      <c r="CS31" s="242">
        <f t="shared" si="68"/>
        <v>6.42</v>
      </c>
      <c r="CT31" s="130"/>
      <c r="CU31" s="100"/>
      <c r="CV31" s="91">
        <f>SUM(CV32:CV33)</f>
        <v>0</v>
      </c>
      <c r="CW31" s="102"/>
      <c r="CX31" s="103"/>
      <c r="CY31" s="101">
        <f t="shared" si="69"/>
        <v>169307924</v>
      </c>
      <c r="CZ31" s="104"/>
      <c r="DA31" s="105"/>
      <c r="DB31" s="86">
        <f t="shared" si="70"/>
        <v>6.4</v>
      </c>
      <c r="DC31" s="242">
        <f t="shared" si="71"/>
        <v>6.42</v>
      </c>
      <c r="DD31" s="130"/>
      <c r="DE31" s="100"/>
      <c r="DF31" s="91">
        <f>SUM(DF32:DF33)</f>
        <v>0</v>
      </c>
      <c r="DG31" s="102"/>
      <c r="DH31" s="103"/>
      <c r="DI31" s="101">
        <f t="shared" si="72"/>
        <v>169307924</v>
      </c>
      <c r="DJ31" s="104"/>
      <c r="DK31" s="105"/>
      <c r="DL31" s="86">
        <f t="shared" si="73"/>
        <v>6.4</v>
      </c>
      <c r="DM31" s="242">
        <f t="shared" si="74"/>
        <v>6.42</v>
      </c>
      <c r="DN31" s="130"/>
    </row>
    <row r="32" spans="2:119" ht="15.75" customHeight="1" x14ac:dyDescent="0.15">
      <c r="B32" s="36"/>
      <c r="C32" s="40"/>
      <c r="D32" s="84"/>
      <c r="E32" s="84" t="s">
        <v>37</v>
      </c>
      <c r="F32" s="66"/>
      <c r="G32" s="67"/>
      <c r="H32" s="85">
        <v>108486338</v>
      </c>
      <c r="I32" s="69"/>
      <c r="J32" s="70"/>
      <c r="K32" s="82">
        <f t="shared" si="44"/>
        <v>4.2</v>
      </c>
      <c r="L32" s="80"/>
      <c r="M32" s="77"/>
      <c r="N32" s="68">
        <v>104524411</v>
      </c>
      <c r="O32" s="80"/>
      <c r="P32" s="81"/>
      <c r="Q32" s="152">
        <f t="shared" si="45"/>
        <v>4.2</v>
      </c>
      <c r="R32" s="73"/>
      <c r="S32" s="72"/>
      <c r="T32" s="85">
        <v>107559756</v>
      </c>
      <c r="U32" s="69"/>
      <c r="V32" s="70"/>
      <c r="W32" s="82">
        <f t="shared" si="46"/>
        <v>4.0999999999999996</v>
      </c>
      <c r="X32" s="69"/>
      <c r="Y32" s="70"/>
      <c r="Z32" s="71">
        <f t="shared" si="47"/>
        <v>99.145899827497175</v>
      </c>
      <c r="AA32" s="69"/>
      <c r="AB32" s="70"/>
      <c r="AC32" s="71">
        <f t="shared" si="48"/>
        <v>102.90395800460431</v>
      </c>
      <c r="AD32" s="76"/>
      <c r="AE32" s="77"/>
      <c r="AF32" s="68"/>
      <c r="AG32" s="78"/>
      <c r="AH32" s="79"/>
      <c r="AI32" s="68">
        <f t="shared" si="75"/>
        <v>107559756</v>
      </c>
      <c r="AJ32" s="80"/>
      <c r="AK32" s="81"/>
      <c r="AL32" s="82">
        <f t="shared" si="49"/>
        <v>4.0999999999999996</v>
      </c>
      <c r="AM32" s="241">
        <f t="shared" si="50"/>
        <v>4.08</v>
      </c>
      <c r="AN32" s="77"/>
      <c r="AO32" s="68"/>
      <c r="AP32" s="78"/>
      <c r="AQ32" s="79"/>
      <c r="AR32" s="68">
        <f t="shared" si="51"/>
        <v>107559756</v>
      </c>
      <c r="AS32" s="80"/>
      <c r="AT32" s="81"/>
      <c r="AU32" s="82">
        <f t="shared" si="52"/>
        <v>4.0999999999999996</v>
      </c>
      <c r="AV32" s="241">
        <f t="shared" si="53"/>
        <v>4.08</v>
      </c>
      <c r="AW32" s="77"/>
      <c r="AX32" s="68"/>
      <c r="AY32" s="78"/>
      <c r="AZ32" s="79"/>
      <c r="BA32" s="68">
        <f t="shared" si="54"/>
        <v>107559756</v>
      </c>
      <c r="BB32" s="80"/>
      <c r="BC32" s="81"/>
      <c r="BD32" s="82">
        <f t="shared" ref="BD32:BD33" si="78">ROUND(BA32/BA$39*100,1)</f>
        <v>4.0999999999999996</v>
      </c>
      <c r="BE32" s="241">
        <f t="shared" si="56"/>
        <v>4.08</v>
      </c>
      <c r="BF32" s="128"/>
      <c r="BG32" s="77"/>
      <c r="BH32" s="68"/>
      <c r="BI32" s="78"/>
      <c r="BJ32" s="79"/>
      <c r="BK32" s="68">
        <f t="shared" si="76"/>
        <v>107559756</v>
      </c>
      <c r="BL32" s="80"/>
      <c r="BM32" s="81"/>
      <c r="BN32" s="82">
        <f t="shared" ref="BN32:BN33" si="79">ROUND(BK32/BK$39*100,1)</f>
        <v>4.0999999999999996</v>
      </c>
      <c r="BO32" s="241">
        <f t="shared" si="59"/>
        <v>4.08</v>
      </c>
      <c r="BP32" s="128"/>
      <c r="BQ32" s="77"/>
      <c r="BR32" s="68"/>
      <c r="BS32" s="78"/>
      <c r="BT32" s="79"/>
      <c r="BU32" s="68">
        <f t="shared" si="77"/>
        <v>107559756</v>
      </c>
      <c r="BV32" s="80"/>
      <c r="BW32" s="81"/>
      <c r="BX32" s="82">
        <f t="shared" ref="BX32:BX33" si="80">ROUND(BU32/BU$39*100,1)</f>
        <v>4.0999999999999996</v>
      </c>
      <c r="BY32" s="241">
        <f t="shared" si="62"/>
        <v>4.08</v>
      </c>
      <c r="BZ32" s="128"/>
      <c r="CA32" s="77"/>
      <c r="CB32" s="68"/>
      <c r="CC32" s="78"/>
      <c r="CD32" s="79"/>
      <c r="CE32" s="68">
        <f t="shared" si="63"/>
        <v>107559756</v>
      </c>
      <c r="CF32" s="80"/>
      <c r="CG32" s="81"/>
      <c r="CH32" s="82">
        <f t="shared" si="64"/>
        <v>4.0999999999999996</v>
      </c>
      <c r="CI32" s="241">
        <f t="shared" si="65"/>
        <v>4.08</v>
      </c>
      <c r="CJ32" s="128"/>
      <c r="CK32" s="77"/>
      <c r="CL32" s="68"/>
      <c r="CM32" s="78"/>
      <c r="CN32" s="79"/>
      <c r="CO32" s="68">
        <f t="shared" si="66"/>
        <v>107559756</v>
      </c>
      <c r="CP32" s="80"/>
      <c r="CQ32" s="81"/>
      <c r="CR32" s="82">
        <f t="shared" si="67"/>
        <v>4.0999999999999996</v>
      </c>
      <c r="CS32" s="241">
        <f t="shared" si="68"/>
        <v>4.08</v>
      </c>
      <c r="CT32" s="128"/>
      <c r="CU32" s="77"/>
      <c r="CV32" s="68"/>
      <c r="CW32" s="78"/>
      <c r="CX32" s="79"/>
      <c r="CY32" s="68">
        <f t="shared" si="69"/>
        <v>107559756</v>
      </c>
      <c r="CZ32" s="80"/>
      <c r="DA32" s="81"/>
      <c r="DB32" s="82">
        <f t="shared" si="70"/>
        <v>4.0999999999999996</v>
      </c>
      <c r="DC32" s="241">
        <f t="shared" si="71"/>
        <v>4.08</v>
      </c>
      <c r="DD32" s="128"/>
      <c r="DE32" s="77"/>
      <c r="DF32" s="68"/>
      <c r="DG32" s="78"/>
      <c r="DH32" s="79"/>
      <c r="DI32" s="68">
        <f t="shared" si="72"/>
        <v>107559756</v>
      </c>
      <c r="DJ32" s="80"/>
      <c r="DK32" s="81"/>
      <c r="DL32" s="82">
        <f t="shared" si="73"/>
        <v>4.0999999999999996</v>
      </c>
      <c r="DM32" s="241">
        <f t="shared" si="74"/>
        <v>4.08</v>
      </c>
      <c r="DN32" s="128"/>
    </row>
    <row r="33" spans="1:118" ht="15.75" customHeight="1" x14ac:dyDescent="0.15">
      <c r="B33" s="36"/>
      <c r="C33" s="40"/>
      <c r="D33" s="84"/>
      <c r="E33" s="84" t="s">
        <v>38</v>
      </c>
      <c r="F33" s="66"/>
      <c r="G33" s="67"/>
      <c r="H33" s="85">
        <v>72265951</v>
      </c>
      <c r="I33" s="69"/>
      <c r="J33" s="70"/>
      <c r="K33" s="71">
        <f t="shared" ref="K33:K36" si="81">ROUND(H33/H$39*100,1)</f>
        <v>2.8</v>
      </c>
      <c r="L33" s="80"/>
      <c r="M33" s="77"/>
      <c r="N33" s="68">
        <v>67140659</v>
      </c>
      <c r="O33" s="80"/>
      <c r="P33" s="81"/>
      <c r="Q33" s="152">
        <f t="shared" si="45"/>
        <v>2.7</v>
      </c>
      <c r="R33" s="73"/>
      <c r="S33" s="72"/>
      <c r="T33" s="85">
        <v>61748168</v>
      </c>
      <c r="U33" s="69"/>
      <c r="V33" s="70"/>
      <c r="W33" s="71">
        <f t="shared" si="46"/>
        <v>2.2999999999999998</v>
      </c>
      <c r="X33" s="69"/>
      <c r="Y33" s="70"/>
      <c r="Z33" s="71">
        <f t="shared" si="47"/>
        <v>85.445728099530584</v>
      </c>
      <c r="AA33" s="69"/>
      <c r="AB33" s="70"/>
      <c r="AC33" s="71">
        <f t="shared" si="48"/>
        <v>91.968367483554189</v>
      </c>
      <c r="AD33" s="76"/>
      <c r="AE33" s="77"/>
      <c r="AF33" s="68"/>
      <c r="AG33" s="78"/>
      <c r="AH33" s="79"/>
      <c r="AI33" s="68">
        <f t="shared" si="75"/>
        <v>61748168</v>
      </c>
      <c r="AJ33" s="80"/>
      <c r="AK33" s="81"/>
      <c r="AL33" s="82">
        <f t="shared" si="49"/>
        <v>2.2999999999999998</v>
      </c>
      <c r="AM33" s="241">
        <f t="shared" si="50"/>
        <v>2.34</v>
      </c>
      <c r="AN33" s="77"/>
      <c r="AO33" s="68"/>
      <c r="AP33" s="78"/>
      <c r="AQ33" s="79"/>
      <c r="AR33" s="68">
        <f t="shared" si="51"/>
        <v>61748168</v>
      </c>
      <c r="AS33" s="80"/>
      <c r="AT33" s="81"/>
      <c r="AU33" s="82">
        <f t="shared" si="52"/>
        <v>2.2999999999999998</v>
      </c>
      <c r="AV33" s="241">
        <f t="shared" si="53"/>
        <v>2.34</v>
      </c>
      <c r="AW33" s="77"/>
      <c r="AX33" s="68"/>
      <c r="AY33" s="78"/>
      <c r="AZ33" s="79"/>
      <c r="BA33" s="68">
        <f t="shared" si="54"/>
        <v>61748168</v>
      </c>
      <c r="BB33" s="80"/>
      <c r="BC33" s="81"/>
      <c r="BD33" s="82">
        <f t="shared" si="78"/>
        <v>2.2999999999999998</v>
      </c>
      <c r="BE33" s="241">
        <f t="shared" si="56"/>
        <v>2.34</v>
      </c>
      <c r="BF33" s="128"/>
      <c r="BG33" s="77"/>
      <c r="BH33" s="68"/>
      <c r="BI33" s="78"/>
      <c r="BJ33" s="79"/>
      <c r="BK33" s="68">
        <f t="shared" si="76"/>
        <v>61748168</v>
      </c>
      <c r="BL33" s="80"/>
      <c r="BM33" s="81"/>
      <c r="BN33" s="82">
        <f t="shared" si="79"/>
        <v>2.2999999999999998</v>
      </c>
      <c r="BO33" s="241">
        <f t="shared" si="59"/>
        <v>2.34</v>
      </c>
      <c r="BP33" s="128"/>
      <c r="BQ33" s="77"/>
      <c r="BR33" s="68"/>
      <c r="BS33" s="78"/>
      <c r="BT33" s="79"/>
      <c r="BU33" s="68">
        <f t="shared" si="77"/>
        <v>61748168</v>
      </c>
      <c r="BV33" s="80"/>
      <c r="BW33" s="81"/>
      <c r="BX33" s="82">
        <f t="shared" si="80"/>
        <v>2.2999999999999998</v>
      </c>
      <c r="BY33" s="241">
        <f t="shared" si="62"/>
        <v>2.34</v>
      </c>
      <c r="BZ33" s="128"/>
      <c r="CA33" s="77"/>
      <c r="CB33" s="68"/>
      <c r="CC33" s="78"/>
      <c r="CD33" s="79"/>
      <c r="CE33" s="68">
        <f t="shared" si="63"/>
        <v>61748168</v>
      </c>
      <c r="CF33" s="80"/>
      <c r="CG33" s="81"/>
      <c r="CH33" s="82">
        <f t="shared" si="64"/>
        <v>2.2999999999999998</v>
      </c>
      <c r="CI33" s="241">
        <f t="shared" si="65"/>
        <v>2.34</v>
      </c>
      <c r="CJ33" s="128"/>
      <c r="CK33" s="77"/>
      <c r="CL33" s="68"/>
      <c r="CM33" s="78"/>
      <c r="CN33" s="79"/>
      <c r="CO33" s="68">
        <f t="shared" si="66"/>
        <v>61748168</v>
      </c>
      <c r="CP33" s="80"/>
      <c r="CQ33" s="81"/>
      <c r="CR33" s="82">
        <f t="shared" si="67"/>
        <v>2.2999999999999998</v>
      </c>
      <c r="CS33" s="241">
        <f t="shared" si="68"/>
        <v>2.34</v>
      </c>
      <c r="CT33" s="128"/>
      <c r="CU33" s="77"/>
      <c r="CV33" s="68"/>
      <c r="CW33" s="78"/>
      <c r="CX33" s="79"/>
      <c r="CY33" s="68">
        <f t="shared" si="69"/>
        <v>61748168</v>
      </c>
      <c r="CZ33" s="80"/>
      <c r="DA33" s="81"/>
      <c r="DB33" s="82">
        <f t="shared" si="70"/>
        <v>2.2999999999999998</v>
      </c>
      <c r="DC33" s="241">
        <f t="shared" si="71"/>
        <v>2.34</v>
      </c>
      <c r="DD33" s="128"/>
      <c r="DE33" s="77"/>
      <c r="DF33" s="68"/>
      <c r="DG33" s="78"/>
      <c r="DH33" s="79"/>
      <c r="DI33" s="68">
        <f t="shared" si="72"/>
        <v>61748168</v>
      </c>
      <c r="DJ33" s="80"/>
      <c r="DK33" s="81"/>
      <c r="DL33" s="82">
        <f t="shared" si="73"/>
        <v>2.2999999999999998</v>
      </c>
      <c r="DM33" s="241">
        <f t="shared" si="74"/>
        <v>2.34</v>
      </c>
      <c r="DN33" s="128"/>
    </row>
    <row r="34" spans="1:118" ht="15.75" customHeight="1" x14ac:dyDescent="0.15">
      <c r="B34" s="65"/>
      <c r="C34" s="431" t="s">
        <v>12</v>
      </c>
      <c r="D34" s="430"/>
      <c r="E34" s="430"/>
      <c r="F34" s="89"/>
      <c r="G34" s="90"/>
      <c r="H34" s="91">
        <f>SUM(H35:H38)</f>
        <v>1114491849</v>
      </c>
      <c r="I34" s="92"/>
      <c r="J34" s="93"/>
      <c r="K34" s="94">
        <f t="shared" si="81"/>
        <v>42.9</v>
      </c>
      <c r="L34" s="104"/>
      <c r="M34" s="100"/>
      <c r="N34" s="101">
        <f>SUM(N35:N38)</f>
        <v>1025832364</v>
      </c>
      <c r="O34" s="104"/>
      <c r="P34" s="105"/>
      <c r="Q34" s="152">
        <f t="shared" si="45"/>
        <v>41.3</v>
      </c>
      <c r="R34" s="96"/>
      <c r="S34" s="95"/>
      <c r="T34" s="91">
        <f>SUM(T35:T38)</f>
        <v>1103036002</v>
      </c>
      <c r="U34" s="92"/>
      <c r="V34" s="93"/>
      <c r="W34" s="94">
        <f t="shared" si="46"/>
        <v>41.8</v>
      </c>
      <c r="X34" s="92"/>
      <c r="Y34" s="93"/>
      <c r="Z34" s="94">
        <f t="shared" si="47"/>
        <v>98.972101320410815</v>
      </c>
      <c r="AA34" s="92"/>
      <c r="AB34" s="93"/>
      <c r="AC34" s="94">
        <f t="shared" si="48"/>
        <v>107.52595070201937</v>
      </c>
      <c r="AD34" s="99"/>
      <c r="AE34" s="100"/>
      <c r="AF34" s="91"/>
      <c r="AG34" s="102"/>
      <c r="AH34" s="103"/>
      <c r="AI34" s="101">
        <f t="shared" si="75"/>
        <v>1103036002</v>
      </c>
      <c r="AJ34" s="104"/>
      <c r="AK34" s="105"/>
      <c r="AL34" s="82">
        <f t="shared" si="49"/>
        <v>41.8</v>
      </c>
      <c r="AM34" s="241">
        <f t="shared" si="50"/>
        <v>41.83</v>
      </c>
      <c r="AN34" s="100"/>
      <c r="AO34" s="91">
        <f>SUM(AO35:AO38)</f>
        <v>0</v>
      </c>
      <c r="AP34" s="102"/>
      <c r="AQ34" s="103"/>
      <c r="AR34" s="101">
        <f t="shared" si="51"/>
        <v>1103036002</v>
      </c>
      <c r="AS34" s="104"/>
      <c r="AT34" s="105"/>
      <c r="AU34" s="82">
        <f t="shared" si="52"/>
        <v>41.8</v>
      </c>
      <c r="AV34" s="241">
        <f t="shared" si="53"/>
        <v>41.83</v>
      </c>
      <c r="AW34" s="100"/>
      <c r="AX34" s="91">
        <f>SUM(AX35:AX38)</f>
        <v>0</v>
      </c>
      <c r="AY34" s="102"/>
      <c r="AZ34" s="103"/>
      <c r="BA34" s="101">
        <f t="shared" si="54"/>
        <v>1103036002</v>
      </c>
      <c r="BB34" s="104"/>
      <c r="BC34" s="105"/>
      <c r="BD34" s="82">
        <f>ROUND(BA34/BA$39*100,1)</f>
        <v>41.8</v>
      </c>
      <c r="BE34" s="241">
        <f t="shared" si="56"/>
        <v>41.83</v>
      </c>
      <c r="BF34" s="130"/>
      <c r="BG34" s="100"/>
      <c r="BH34" s="91">
        <f>SUM(BH35:BH38)</f>
        <v>0</v>
      </c>
      <c r="BI34" s="102"/>
      <c r="BJ34" s="103"/>
      <c r="BK34" s="101">
        <f t="shared" si="76"/>
        <v>1103036002</v>
      </c>
      <c r="BL34" s="104"/>
      <c r="BM34" s="105"/>
      <c r="BN34" s="82">
        <f>ROUND(BK34/BK$39*100,1)</f>
        <v>41.8</v>
      </c>
      <c r="BO34" s="241">
        <f t="shared" si="59"/>
        <v>41.83</v>
      </c>
      <c r="BP34" s="130"/>
      <c r="BQ34" s="100"/>
      <c r="BR34" s="91">
        <f>SUM(BR35:BR38)</f>
        <v>0</v>
      </c>
      <c r="BS34" s="102"/>
      <c r="BT34" s="103"/>
      <c r="BU34" s="101">
        <f t="shared" si="77"/>
        <v>1103036002</v>
      </c>
      <c r="BV34" s="104"/>
      <c r="BW34" s="105"/>
      <c r="BX34" s="82">
        <f>ROUND(BU34/BU$39*100,1)</f>
        <v>41.8</v>
      </c>
      <c r="BY34" s="241">
        <f t="shared" si="62"/>
        <v>41.83</v>
      </c>
      <c r="BZ34" s="130"/>
      <c r="CA34" s="100"/>
      <c r="CB34" s="91">
        <f>SUM(CB35:CB38)</f>
        <v>0</v>
      </c>
      <c r="CC34" s="102"/>
      <c r="CD34" s="103"/>
      <c r="CE34" s="101">
        <f t="shared" si="63"/>
        <v>1103036002</v>
      </c>
      <c r="CF34" s="104"/>
      <c r="CG34" s="105"/>
      <c r="CH34" s="82">
        <f>ROUND(CE34/CE$39*100,1)</f>
        <v>41.8</v>
      </c>
      <c r="CI34" s="241">
        <f t="shared" si="65"/>
        <v>41.83</v>
      </c>
      <c r="CJ34" s="130"/>
      <c r="CK34" s="100"/>
      <c r="CL34" s="91">
        <f>SUM(CL35:CL38)</f>
        <v>0</v>
      </c>
      <c r="CM34" s="102"/>
      <c r="CN34" s="103"/>
      <c r="CO34" s="101">
        <f t="shared" si="66"/>
        <v>1103036002</v>
      </c>
      <c r="CP34" s="104"/>
      <c r="CQ34" s="105"/>
      <c r="CR34" s="82">
        <f>ROUND(CO34/CO$39*100,1)</f>
        <v>41.8</v>
      </c>
      <c r="CS34" s="241">
        <f t="shared" si="68"/>
        <v>41.83</v>
      </c>
      <c r="CT34" s="130"/>
      <c r="CU34" s="100"/>
      <c r="CV34" s="91">
        <f>SUM(CV35:CV38)</f>
        <v>0</v>
      </c>
      <c r="CW34" s="102"/>
      <c r="CX34" s="103"/>
      <c r="CY34" s="101">
        <f t="shared" si="69"/>
        <v>1103036002</v>
      </c>
      <c r="CZ34" s="104"/>
      <c r="DA34" s="105"/>
      <c r="DB34" s="82">
        <f>ROUND(CY34/CY$39*100,1)</f>
        <v>41.8</v>
      </c>
      <c r="DC34" s="241">
        <f t="shared" si="71"/>
        <v>41.83</v>
      </c>
      <c r="DD34" s="130"/>
      <c r="DE34" s="100"/>
      <c r="DF34" s="91">
        <f>SUM(DF35:DF38)</f>
        <v>0</v>
      </c>
      <c r="DG34" s="102"/>
      <c r="DH34" s="103"/>
      <c r="DI34" s="101">
        <f t="shared" si="72"/>
        <v>1103036002</v>
      </c>
      <c r="DJ34" s="104"/>
      <c r="DK34" s="105"/>
      <c r="DL34" s="82">
        <f>ROUND(DI34/DI$39*100,1)</f>
        <v>41.8</v>
      </c>
      <c r="DM34" s="241">
        <f t="shared" si="74"/>
        <v>41.83</v>
      </c>
      <c r="DN34" s="130"/>
    </row>
    <row r="35" spans="1:118" ht="15.75" customHeight="1" x14ac:dyDescent="0.15">
      <c r="B35" s="36"/>
      <c r="C35" s="40"/>
      <c r="D35" s="84"/>
      <c r="E35" s="84" t="s">
        <v>42</v>
      </c>
      <c r="F35" s="66"/>
      <c r="G35" s="67"/>
      <c r="H35" s="85">
        <v>316022354</v>
      </c>
      <c r="I35" s="69"/>
      <c r="J35" s="70"/>
      <c r="K35" s="71">
        <f t="shared" si="81"/>
        <v>12.2</v>
      </c>
      <c r="L35" s="80"/>
      <c r="M35" s="77"/>
      <c r="N35" s="68">
        <v>227534423</v>
      </c>
      <c r="O35" s="80"/>
      <c r="P35" s="81"/>
      <c r="Q35" s="152">
        <f t="shared" si="45"/>
        <v>9.1999999999999993</v>
      </c>
      <c r="R35" s="73"/>
      <c r="S35" s="72"/>
      <c r="T35" s="85">
        <v>282381057</v>
      </c>
      <c r="U35" s="69"/>
      <c r="V35" s="70"/>
      <c r="W35" s="71">
        <f t="shared" si="46"/>
        <v>10.7</v>
      </c>
      <c r="X35" s="69"/>
      <c r="Y35" s="70"/>
      <c r="Z35" s="71">
        <f t="shared" si="47"/>
        <v>89.354772985457856</v>
      </c>
      <c r="AA35" s="69"/>
      <c r="AB35" s="70"/>
      <c r="AC35" s="71">
        <f t="shared" si="48"/>
        <v>124.1047632603705</v>
      </c>
      <c r="AD35" s="76"/>
      <c r="AE35" s="77"/>
      <c r="AF35" s="68"/>
      <c r="AG35" s="78"/>
      <c r="AH35" s="79"/>
      <c r="AI35" s="68">
        <f t="shared" si="75"/>
        <v>282381057</v>
      </c>
      <c r="AJ35" s="80"/>
      <c r="AK35" s="81"/>
      <c r="AL35" s="82">
        <f t="shared" si="49"/>
        <v>10.7</v>
      </c>
      <c r="AM35" s="241">
        <f t="shared" si="50"/>
        <v>10.71</v>
      </c>
      <c r="AN35" s="77"/>
      <c r="AO35" s="68"/>
      <c r="AP35" s="78"/>
      <c r="AQ35" s="79"/>
      <c r="AR35" s="68">
        <f t="shared" si="51"/>
        <v>282381057</v>
      </c>
      <c r="AS35" s="80"/>
      <c r="AT35" s="81"/>
      <c r="AU35" s="82">
        <f t="shared" si="52"/>
        <v>10.7</v>
      </c>
      <c r="AV35" s="241">
        <f t="shared" si="53"/>
        <v>10.71</v>
      </c>
      <c r="AW35" s="77"/>
      <c r="AX35" s="68"/>
      <c r="AY35" s="78"/>
      <c r="AZ35" s="79"/>
      <c r="BA35" s="68">
        <f t="shared" si="54"/>
        <v>282381057</v>
      </c>
      <c r="BB35" s="80"/>
      <c r="BC35" s="81"/>
      <c r="BD35" s="82">
        <f>ROUND(BA35/BA$39*100,1)</f>
        <v>10.7</v>
      </c>
      <c r="BE35" s="241">
        <f t="shared" si="56"/>
        <v>10.71</v>
      </c>
      <c r="BF35" s="128"/>
      <c r="BG35" s="77"/>
      <c r="BH35" s="68"/>
      <c r="BI35" s="78"/>
      <c r="BJ35" s="79"/>
      <c r="BK35" s="68">
        <f t="shared" si="76"/>
        <v>282381057</v>
      </c>
      <c r="BL35" s="80"/>
      <c r="BM35" s="81"/>
      <c r="BN35" s="82">
        <f>ROUND(BK35/BK$39*100,1)</f>
        <v>10.7</v>
      </c>
      <c r="BO35" s="241">
        <f t="shared" si="59"/>
        <v>10.71</v>
      </c>
      <c r="BP35" s="128"/>
      <c r="BQ35" s="77"/>
      <c r="BR35" s="68"/>
      <c r="BS35" s="78"/>
      <c r="BT35" s="79"/>
      <c r="BU35" s="68">
        <f t="shared" si="77"/>
        <v>282381057</v>
      </c>
      <c r="BV35" s="80"/>
      <c r="BW35" s="81"/>
      <c r="BX35" s="82">
        <f>ROUND(BU35/BU$39*100,1)</f>
        <v>10.7</v>
      </c>
      <c r="BY35" s="241">
        <f t="shared" si="62"/>
        <v>10.71</v>
      </c>
      <c r="BZ35" s="128"/>
      <c r="CA35" s="77"/>
      <c r="CB35" s="68"/>
      <c r="CC35" s="78"/>
      <c r="CD35" s="79"/>
      <c r="CE35" s="68">
        <f t="shared" si="63"/>
        <v>282381057</v>
      </c>
      <c r="CF35" s="80"/>
      <c r="CG35" s="81"/>
      <c r="CH35" s="82">
        <f>ROUND(CE35/CE$39*100,1)</f>
        <v>10.7</v>
      </c>
      <c r="CI35" s="241">
        <f t="shared" si="65"/>
        <v>10.71</v>
      </c>
      <c r="CJ35" s="128"/>
      <c r="CK35" s="77"/>
      <c r="CL35" s="68"/>
      <c r="CM35" s="78"/>
      <c r="CN35" s="79"/>
      <c r="CO35" s="68">
        <f t="shared" si="66"/>
        <v>282381057</v>
      </c>
      <c r="CP35" s="80"/>
      <c r="CQ35" s="81"/>
      <c r="CR35" s="82">
        <f>ROUND(CO35/CO$39*100,1)</f>
        <v>10.7</v>
      </c>
      <c r="CS35" s="241">
        <f t="shared" si="68"/>
        <v>10.71</v>
      </c>
      <c r="CT35" s="128"/>
      <c r="CU35" s="77"/>
      <c r="CV35" s="68"/>
      <c r="CW35" s="78"/>
      <c r="CX35" s="79"/>
      <c r="CY35" s="68">
        <f t="shared" si="69"/>
        <v>282381057</v>
      </c>
      <c r="CZ35" s="80"/>
      <c r="DA35" s="81"/>
      <c r="DB35" s="82">
        <f>ROUND(CY35/CY$39*100,1)</f>
        <v>10.7</v>
      </c>
      <c r="DC35" s="241">
        <f t="shared" si="71"/>
        <v>10.71</v>
      </c>
      <c r="DD35" s="128"/>
      <c r="DE35" s="77"/>
      <c r="DF35" s="68"/>
      <c r="DG35" s="78"/>
      <c r="DH35" s="79"/>
      <c r="DI35" s="68">
        <f t="shared" si="72"/>
        <v>282381057</v>
      </c>
      <c r="DJ35" s="80"/>
      <c r="DK35" s="81"/>
      <c r="DL35" s="82">
        <f>ROUND(DI35/DI$39*100,1)</f>
        <v>10.7</v>
      </c>
      <c r="DM35" s="241">
        <f t="shared" si="74"/>
        <v>10.71</v>
      </c>
      <c r="DN35" s="128"/>
    </row>
    <row r="36" spans="1:118" ht="15.75" customHeight="1" x14ac:dyDescent="0.15">
      <c r="B36" s="36"/>
      <c r="C36" s="40"/>
      <c r="D36" s="84"/>
      <c r="E36" s="84" t="s">
        <v>13</v>
      </c>
      <c r="F36" s="66"/>
      <c r="G36" s="67"/>
      <c r="H36" s="85">
        <v>611901913</v>
      </c>
      <c r="I36" s="69"/>
      <c r="J36" s="70"/>
      <c r="K36" s="71">
        <f t="shared" si="81"/>
        <v>23.5</v>
      </c>
      <c r="L36" s="80"/>
      <c r="M36" s="77"/>
      <c r="N36" s="68">
        <v>610862508</v>
      </c>
      <c r="O36" s="80"/>
      <c r="P36" s="81"/>
      <c r="Q36" s="152">
        <f t="shared" si="45"/>
        <v>24.6</v>
      </c>
      <c r="R36" s="73"/>
      <c r="S36" s="72"/>
      <c r="T36" s="85">
        <v>637693393</v>
      </c>
      <c r="U36" s="69"/>
      <c r="V36" s="70"/>
      <c r="W36" s="71">
        <f t="shared" si="46"/>
        <v>24.2</v>
      </c>
      <c r="X36" s="69"/>
      <c r="Y36" s="70"/>
      <c r="Z36" s="71">
        <f t="shared" si="47"/>
        <v>104.21496966295642</v>
      </c>
      <c r="AA36" s="69"/>
      <c r="AB36" s="70"/>
      <c r="AC36" s="71">
        <f t="shared" si="48"/>
        <v>104.39229526261906</v>
      </c>
      <c r="AD36" s="76"/>
      <c r="AE36" s="77"/>
      <c r="AF36" s="68"/>
      <c r="AG36" s="78"/>
      <c r="AH36" s="79"/>
      <c r="AI36" s="68">
        <f t="shared" si="75"/>
        <v>637693393</v>
      </c>
      <c r="AJ36" s="80"/>
      <c r="AK36" s="81"/>
      <c r="AL36" s="239">
        <f>ROUND(AI36/AI$39*100,1)-0.1</f>
        <v>24.099999999999998</v>
      </c>
      <c r="AM36" s="241">
        <f t="shared" si="50"/>
        <v>24.18</v>
      </c>
      <c r="AN36" s="77"/>
      <c r="AO36" s="68"/>
      <c r="AP36" s="78"/>
      <c r="AQ36" s="79"/>
      <c r="AR36" s="68">
        <f t="shared" si="51"/>
        <v>637693393</v>
      </c>
      <c r="AS36" s="80"/>
      <c r="AT36" s="81"/>
      <c r="AU36" s="82">
        <f t="shared" si="52"/>
        <v>24.2</v>
      </c>
      <c r="AV36" s="241">
        <f t="shared" si="53"/>
        <v>24.18</v>
      </c>
      <c r="AW36" s="77"/>
      <c r="AX36" s="68"/>
      <c r="AY36" s="78"/>
      <c r="AZ36" s="79"/>
      <c r="BA36" s="68">
        <f t="shared" si="54"/>
        <v>637693393</v>
      </c>
      <c r="BB36" s="80"/>
      <c r="BC36" s="81"/>
      <c r="BD36" s="82">
        <f t="shared" ref="BD36" si="82">ROUND(BA36/BA$39*100,1)</f>
        <v>24.2</v>
      </c>
      <c r="BE36" s="241">
        <f t="shared" si="56"/>
        <v>24.18</v>
      </c>
      <c r="BF36" s="128"/>
      <c r="BG36" s="77"/>
      <c r="BH36" s="68"/>
      <c r="BI36" s="78"/>
      <c r="BJ36" s="79"/>
      <c r="BK36" s="68">
        <f t="shared" si="76"/>
        <v>637693393</v>
      </c>
      <c r="BL36" s="80"/>
      <c r="BM36" s="81"/>
      <c r="BN36" s="82">
        <f t="shared" ref="BN36" si="83">ROUND(BK36/BK$39*100,1)</f>
        <v>24.2</v>
      </c>
      <c r="BO36" s="241">
        <f t="shared" si="59"/>
        <v>24.18</v>
      </c>
      <c r="BP36" s="128"/>
      <c r="BQ36" s="77"/>
      <c r="BR36" s="68"/>
      <c r="BS36" s="78"/>
      <c r="BT36" s="79"/>
      <c r="BU36" s="68">
        <f t="shared" si="77"/>
        <v>637693393</v>
      </c>
      <c r="BV36" s="80"/>
      <c r="BW36" s="81"/>
      <c r="BX36" s="82">
        <f t="shared" ref="BX36" si="84">ROUND(BU36/BU$39*100,1)</f>
        <v>24.2</v>
      </c>
      <c r="BY36" s="241">
        <f t="shared" si="62"/>
        <v>24.18</v>
      </c>
      <c r="BZ36" s="128"/>
      <c r="CA36" s="77"/>
      <c r="CB36" s="68"/>
      <c r="CC36" s="78"/>
      <c r="CD36" s="79"/>
      <c r="CE36" s="68">
        <f t="shared" si="63"/>
        <v>637693393</v>
      </c>
      <c r="CF36" s="80"/>
      <c r="CG36" s="81"/>
      <c r="CH36" s="82">
        <f t="shared" ref="CH36" si="85">ROUND(CE36/CE$39*100,1)</f>
        <v>24.2</v>
      </c>
      <c r="CI36" s="241">
        <f t="shared" si="65"/>
        <v>24.18</v>
      </c>
      <c r="CJ36" s="128"/>
      <c r="CK36" s="77"/>
      <c r="CL36" s="68"/>
      <c r="CM36" s="78"/>
      <c r="CN36" s="79"/>
      <c r="CO36" s="68">
        <f t="shared" si="66"/>
        <v>637693393</v>
      </c>
      <c r="CP36" s="80"/>
      <c r="CQ36" s="81"/>
      <c r="CR36" s="82">
        <f t="shared" ref="CR36" si="86">ROUND(CO36/CO$39*100,1)</f>
        <v>24.2</v>
      </c>
      <c r="CS36" s="241">
        <f t="shared" si="68"/>
        <v>24.18</v>
      </c>
      <c r="CT36" s="128"/>
      <c r="CU36" s="77"/>
      <c r="CV36" s="68"/>
      <c r="CW36" s="78"/>
      <c r="CX36" s="79"/>
      <c r="CY36" s="68">
        <f t="shared" si="69"/>
        <v>637693393</v>
      </c>
      <c r="CZ36" s="80"/>
      <c r="DA36" s="81"/>
      <c r="DB36" s="82">
        <f t="shared" ref="DB36" si="87">ROUND(CY36/CY$39*100,1)</f>
        <v>24.2</v>
      </c>
      <c r="DC36" s="241">
        <f t="shared" si="71"/>
        <v>24.18</v>
      </c>
      <c r="DD36" s="128"/>
      <c r="DE36" s="77"/>
      <c r="DF36" s="68"/>
      <c r="DG36" s="78"/>
      <c r="DH36" s="79"/>
      <c r="DI36" s="68">
        <f t="shared" si="72"/>
        <v>637693393</v>
      </c>
      <c r="DJ36" s="80"/>
      <c r="DK36" s="81"/>
      <c r="DL36" s="82">
        <f t="shared" ref="DL36" si="88">ROUND(DI36/DI$39*100,1)</f>
        <v>24.2</v>
      </c>
      <c r="DM36" s="241">
        <f t="shared" si="74"/>
        <v>24.18</v>
      </c>
      <c r="DN36" s="128"/>
    </row>
    <row r="37" spans="1:118" ht="15.75" customHeight="1" x14ac:dyDescent="0.15">
      <c r="B37" s="36"/>
      <c r="C37" s="40"/>
      <c r="D37" s="84"/>
      <c r="E37" s="84" t="s">
        <v>43</v>
      </c>
      <c r="F37" s="66"/>
      <c r="G37" s="67"/>
      <c r="H37" s="85">
        <v>33465939</v>
      </c>
      <c r="I37" s="69"/>
      <c r="J37" s="70"/>
      <c r="K37" s="71">
        <f>ROUND(H37/H$39*100,1)</f>
        <v>1.3</v>
      </c>
      <c r="L37" s="80"/>
      <c r="M37" s="77"/>
      <c r="N37" s="68">
        <v>38287655</v>
      </c>
      <c r="O37" s="80"/>
      <c r="P37" s="81"/>
      <c r="Q37" s="152">
        <f t="shared" si="45"/>
        <v>1.5</v>
      </c>
      <c r="R37" s="73"/>
      <c r="S37" s="72"/>
      <c r="T37" s="85">
        <v>34144432</v>
      </c>
      <c r="U37" s="69"/>
      <c r="V37" s="70"/>
      <c r="W37" s="71">
        <f t="shared" si="46"/>
        <v>1.3</v>
      </c>
      <c r="X37" s="69"/>
      <c r="Y37" s="70"/>
      <c r="Z37" s="71">
        <f t="shared" si="47"/>
        <v>102.02741360402288</v>
      </c>
      <c r="AA37" s="69"/>
      <c r="AB37" s="70"/>
      <c r="AC37" s="71">
        <f t="shared" si="48"/>
        <v>89.17869741565525</v>
      </c>
      <c r="AD37" s="76"/>
      <c r="AE37" s="77"/>
      <c r="AF37" s="68"/>
      <c r="AG37" s="78"/>
      <c r="AH37" s="79"/>
      <c r="AI37" s="68">
        <f t="shared" si="75"/>
        <v>34144432</v>
      </c>
      <c r="AJ37" s="80"/>
      <c r="AK37" s="81"/>
      <c r="AL37" s="82">
        <f>ROUND(AI37/AI$39*100,1)</f>
        <v>1.3</v>
      </c>
      <c r="AM37" s="241">
        <f t="shared" si="50"/>
        <v>1.29</v>
      </c>
      <c r="AN37" s="77"/>
      <c r="AO37" s="68"/>
      <c r="AP37" s="78"/>
      <c r="AQ37" s="79"/>
      <c r="AR37" s="68">
        <f t="shared" si="51"/>
        <v>34144432</v>
      </c>
      <c r="AS37" s="80"/>
      <c r="AT37" s="81"/>
      <c r="AU37" s="82">
        <f t="shared" si="52"/>
        <v>1.3</v>
      </c>
      <c r="AV37" s="241">
        <f t="shared" si="53"/>
        <v>1.29</v>
      </c>
      <c r="AW37" s="77"/>
      <c r="AX37" s="68"/>
      <c r="AY37" s="78"/>
      <c r="AZ37" s="79"/>
      <c r="BA37" s="68">
        <f t="shared" si="54"/>
        <v>34144432</v>
      </c>
      <c r="BB37" s="80"/>
      <c r="BC37" s="81"/>
      <c r="BD37" s="82">
        <f>ROUND(BA37/BA$39*100,1)</f>
        <v>1.3</v>
      </c>
      <c r="BE37" s="241">
        <f t="shared" si="56"/>
        <v>1.29</v>
      </c>
      <c r="BF37" s="128"/>
      <c r="BG37" s="77"/>
      <c r="BH37" s="68"/>
      <c r="BI37" s="78"/>
      <c r="BJ37" s="79"/>
      <c r="BK37" s="68">
        <f t="shared" si="76"/>
        <v>34144432</v>
      </c>
      <c r="BL37" s="80"/>
      <c r="BM37" s="81"/>
      <c r="BN37" s="82">
        <f>ROUND(BK37/BK$39*100,1)</f>
        <v>1.3</v>
      </c>
      <c r="BO37" s="241">
        <f t="shared" si="59"/>
        <v>1.29</v>
      </c>
      <c r="BP37" s="128"/>
      <c r="BQ37" s="77"/>
      <c r="BR37" s="68"/>
      <c r="BS37" s="78"/>
      <c r="BT37" s="79"/>
      <c r="BU37" s="68">
        <f t="shared" si="77"/>
        <v>34144432</v>
      </c>
      <c r="BV37" s="80"/>
      <c r="BW37" s="81"/>
      <c r="BX37" s="82">
        <f>ROUND(BU37/BU$39*100,1)</f>
        <v>1.3</v>
      </c>
      <c r="BY37" s="241">
        <f t="shared" si="62"/>
        <v>1.29</v>
      </c>
      <c r="BZ37" s="128"/>
      <c r="CA37" s="77"/>
      <c r="CB37" s="68"/>
      <c r="CC37" s="78"/>
      <c r="CD37" s="79"/>
      <c r="CE37" s="68">
        <f t="shared" si="63"/>
        <v>34144432</v>
      </c>
      <c r="CF37" s="80"/>
      <c r="CG37" s="81"/>
      <c r="CH37" s="82">
        <f>ROUND(CE37/CE$39*100,1)</f>
        <v>1.3</v>
      </c>
      <c r="CI37" s="241">
        <f t="shared" si="65"/>
        <v>1.29</v>
      </c>
      <c r="CJ37" s="128"/>
      <c r="CK37" s="77"/>
      <c r="CL37" s="68"/>
      <c r="CM37" s="78"/>
      <c r="CN37" s="79"/>
      <c r="CO37" s="68">
        <f t="shared" si="66"/>
        <v>34144432</v>
      </c>
      <c r="CP37" s="80"/>
      <c r="CQ37" s="81"/>
      <c r="CR37" s="82">
        <f>ROUND(CO37/CO$39*100,1)</f>
        <v>1.3</v>
      </c>
      <c r="CS37" s="241">
        <f t="shared" si="68"/>
        <v>1.29</v>
      </c>
      <c r="CT37" s="128"/>
      <c r="CU37" s="77"/>
      <c r="CV37" s="68"/>
      <c r="CW37" s="78"/>
      <c r="CX37" s="79"/>
      <c r="CY37" s="68">
        <f t="shared" si="69"/>
        <v>34144432</v>
      </c>
      <c r="CZ37" s="80"/>
      <c r="DA37" s="81"/>
      <c r="DB37" s="82">
        <f>ROUND(CY37/CY$39*100,1)</f>
        <v>1.3</v>
      </c>
      <c r="DC37" s="241">
        <f t="shared" si="71"/>
        <v>1.29</v>
      </c>
      <c r="DD37" s="128"/>
      <c r="DE37" s="77"/>
      <c r="DF37" s="68"/>
      <c r="DG37" s="78"/>
      <c r="DH37" s="79"/>
      <c r="DI37" s="68">
        <f t="shared" si="72"/>
        <v>34144432</v>
      </c>
      <c r="DJ37" s="80"/>
      <c r="DK37" s="81"/>
      <c r="DL37" s="82">
        <f>ROUND(DI37/DI$39*100,1)</f>
        <v>1.3</v>
      </c>
      <c r="DM37" s="241">
        <f t="shared" si="74"/>
        <v>1.29</v>
      </c>
      <c r="DN37" s="128"/>
    </row>
    <row r="38" spans="1:118" ht="15.75" customHeight="1" thickBot="1" x14ac:dyDescent="0.2">
      <c r="B38" s="36"/>
      <c r="C38" s="40"/>
      <c r="D38" s="108"/>
      <c r="E38" s="108" t="s">
        <v>5</v>
      </c>
      <c r="F38" s="109"/>
      <c r="G38" s="110"/>
      <c r="H38" s="111">
        <v>153101643</v>
      </c>
      <c r="I38" s="112"/>
      <c r="J38" s="113"/>
      <c r="K38" s="114">
        <f>ROUND(H38/H$39*100,1)</f>
        <v>5.9</v>
      </c>
      <c r="L38" s="122"/>
      <c r="M38" s="119"/>
      <c r="N38" s="107">
        <v>149147778</v>
      </c>
      <c r="O38" s="122"/>
      <c r="P38" s="123"/>
      <c r="Q38" s="287">
        <f t="shared" si="45"/>
        <v>6</v>
      </c>
      <c r="R38" s="116"/>
      <c r="S38" s="115"/>
      <c r="T38" s="111">
        <v>148817120</v>
      </c>
      <c r="U38" s="112"/>
      <c r="V38" s="113"/>
      <c r="W38" s="114">
        <f t="shared" si="46"/>
        <v>5.6</v>
      </c>
      <c r="X38" s="112"/>
      <c r="Y38" s="113"/>
      <c r="Z38" s="114">
        <f t="shared" si="47"/>
        <v>97.201517295278137</v>
      </c>
      <c r="AA38" s="112"/>
      <c r="AB38" s="113"/>
      <c r="AC38" s="114">
        <f t="shared" si="48"/>
        <v>99.778301759212269</v>
      </c>
      <c r="AD38" s="118"/>
      <c r="AE38" s="119"/>
      <c r="AF38" s="107"/>
      <c r="AG38" s="120"/>
      <c r="AH38" s="121"/>
      <c r="AI38" s="107">
        <f t="shared" si="75"/>
        <v>148817120</v>
      </c>
      <c r="AJ38" s="122"/>
      <c r="AK38" s="123"/>
      <c r="AL38" s="249">
        <f>ROUND(AI38/AI$39*100,1)</f>
        <v>5.6</v>
      </c>
      <c r="AM38" s="243">
        <f t="shared" si="50"/>
        <v>5.64</v>
      </c>
      <c r="AN38" s="119"/>
      <c r="AO38" s="107"/>
      <c r="AP38" s="120"/>
      <c r="AQ38" s="121"/>
      <c r="AR38" s="107">
        <f t="shared" si="51"/>
        <v>148817120</v>
      </c>
      <c r="AS38" s="122"/>
      <c r="AT38" s="123"/>
      <c r="AU38" s="249">
        <f t="shared" si="52"/>
        <v>5.6</v>
      </c>
      <c r="AV38" s="243">
        <f t="shared" si="53"/>
        <v>5.64</v>
      </c>
      <c r="AW38" s="119"/>
      <c r="AX38" s="107"/>
      <c r="AY38" s="120"/>
      <c r="AZ38" s="121"/>
      <c r="BA38" s="107">
        <f t="shared" si="54"/>
        <v>148817120</v>
      </c>
      <c r="BB38" s="122"/>
      <c r="BC38" s="123"/>
      <c r="BD38" s="124">
        <f>ROUND(BA38/BA$39*100,1)</f>
        <v>5.6</v>
      </c>
      <c r="BE38" s="243">
        <f t="shared" si="56"/>
        <v>5.64</v>
      </c>
      <c r="BF38" s="131"/>
      <c r="BG38" s="119"/>
      <c r="BH38" s="107"/>
      <c r="BI38" s="120"/>
      <c r="BJ38" s="121"/>
      <c r="BK38" s="107">
        <f t="shared" si="76"/>
        <v>148817120</v>
      </c>
      <c r="BL38" s="122"/>
      <c r="BM38" s="123"/>
      <c r="BN38" s="124">
        <f>ROUND(BK38/BK$39*100,1)</f>
        <v>5.6</v>
      </c>
      <c r="BO38" s="243">
        <f t="shared" si="59"/>
        <v>5.64</v>
      </c>
      <c r="BP38" s="131"/>
      <c r="BQ38" s="119"/>
      <c r="BR38" s="107"/>
      <c r="BS38" s="120"/>
      <c r="BT38" s="121"/>
      <c r="BU38" s="107">
        <f t="shared" si="77"/>
        <v>148817120</v>
      </c>
      <c r="BV38" s="122"/>
      <c r="BW38" s="123"/>
      <c r="BX38" s="124">
        <f>ROUND(BU38/BU$39*100,1)</f>
        <v>5.6</v>
      </c>
      <c r="BY38" s="243">
        <f t="shared" si="62"/>
        <v>5.64</v>
      </c>
      <c r="BZ38" s="131"/>
      <c r="CA38" s="119"/>
      <c r="CB38" s="107"/>
      <c r="CC38" s="120"/>
      <c r="CD38" s="121"/>
      <c r="CE38" s="107">
        <f t="shared" si="63"/>
        <v>148817120</v>
      </c>
      <c r="CF38" s="122"/>
      <c r="CG38" s="123"/>
      <c r="CH38" s="124">
        <f>ROUND(CE38/CE$39*100,1)</f>
        <v>5.6</v>
      </c>
      <c r="CI38" s="243">
        <f t="shared" si="65"/>
        <v>5.64</v>
      </c>
      <c r="CJ38" s="131"/>
      <c r="CK38" s="119"/>
      <c r="CL38" s="107"/>
      <c r="CM38" s="120"/>
      <c r="CN38" s="121"/>
      <c r="CO38" s="107">
        <f t="shared" si="66"/>
        <v>148817120</v>
      </c>
      <c r="CP38" s="122"/>
      <c r="CQ38" s="123"/>
      <c r="CR38" s="124">
        <f>ROUND(CO38/CO$39*100,1)</f>
        <v>5.6</v>
      </c>
      <c r="CS38" s="243">
        <f t="shared" si="68"/>
        <v>5.64</v>
      </c>
      <c r="CT38" s="131"/>
      <c r="CU38" s="119"/>
      <c r="CV38" s="107"/>
      <c r="CW38" s="120"/>
      <c r="CX38" s="121"/>
      <c r="CY38" s="107">
        <f t="shared" si="69"/>
        <v>148817120</v>
      </c>
      <c r="CZ38" s="122"/>
      <c r="DA38" s="123"/>
      <c r="DB38" s="124">
        <f>ROUND(CY38/CY$39*100,1)</f>
        <v>5.6</v>
      </c>
      <c r="DC38" s="243">
        <f t="shared" si="71"/>
        <v>5.64</v>
      </c>
      <c r="DD38" s="131"/>
      <c r="DE38" s="119"/>
      <c r="DF38" s="107"/>
      <c r="DG38" s="120"/>
      <c r="DH38" s="121"/>
      <c r="DI38" s="107">
        <f t="shared" si="72"/>
        <v>148817120</v>
      </c>
      <c r="DJ38" s="122"/>
      <c r="DK38" s="123"/>
      <c r="DL38" s="124">
        <f>ROUND(DI38/DI$39*100,1)</f>
        <v>5.6</v>
      </c>
      <c r="DM38" s="243">
        <f t="shared" si="74"/>
        <v>5.64</v>
      </c>
      <c r="DN38" s="131"/>
    </row>
    <row r="39" spans="1:118" ht="15.75" customHeight="1" x14ac:dyDescent="0.15">
      <c r="B39" s="25"/>
      <c r="C39" s="434" t="s">
        <v>6</v>
      </c>
      <c r="D39" s="434"/>
      <c r="E39" s="434"/>
      <c r="F39" s="266"/>
      <c r="G39" s="267"/>
      <c r="H39" s="268">
        <f>SUM(H26,H30:H31,H34)</f>
        <v>2598348940</v>
      </c>
      <c r="I39" s="269"/>
      <c r="J39" s="270"/>
      <c r="K39" s="271">
        <f>SUM(K26,K30:K31,K34)</f>
        <v>100</v>
      </c>
      <c r="L39" s="269"/>
      <c r="M39" s="272"/>
      <c r="N39" s="268">
        <f>SUM(N26,N31,N30,N34)</f>
        <v>2483800934</v>
      </c>
      <c r="O39" s="269"/>
      <c r="P39" s="270"/>
      <c r="Q39" s="274">
        <f>SUM(Q26,Q30:Q31,Q34)</f>
        <v>100</v>
      </c>
      <c r="R39" s="273"/>
      <c r="S39" s="272"/>
      <c r="T39" s="268">
        <f>SUM(T26,T30:T31,T34)</f>
        <v>2636765819</v>
      </c>
      <c r="U39" s="269"/>
      <c r="V39" s="270"/>
      <c r="W39" s="271">
        <f>SUM(W26,W30:W31,W34)</f>
        <v>100</v>
      </c>
      <c r="X39" s="269"/>
      <c r="Y39" s="270"/>
      <c r="Z39" s="271">
        <f t="shared" si="47"/>
        <v>101.47851115793554</v>
      </c>
      <c r="AA39" s="269"/>
      <c r="AB39" s="270"/>
      <c r="AC39" s="271">
        <f t="shared" si="48"/>
        <v>106.15850018035302</v>
      </c>
      <c r="AD39" s="275"/>
      <c r="AE39" s="276"/>
      <c r="AF39" s="268">
        <f>SUM(AF26,AF30:AF31,AF34)</f>
        <v>0</v>
      </c>
      <c r="AG39" s="277"/>
      <c r="AH39" s="278"/>
      <c r="AI39" s="268">
        <f>SUM(AI26,AI30:AI31,AI34)</f>
        <v>2636765819</v>
      </c>
      <c r="AJ39" s="279"/>
      <c r="AK39" s="280"/>
      <c r="AL39" s="281">
        <f>SUM(AL26,AL30:AL31,AL34)</f>
        <v>100</v>
      </c>
      <c r="AM39" s="279"/>
      <c r="AN39" s="276"/>
      <c r="AO39" s="268">
        <f>SUM(AO26,AO30:AO31,AO34)</f>
        <v>0</v>
      </c>
      <c r="AP39" s="277"/>
      <c r="AQ39" s="278"/>
      <c r="AR39" s="268">
        <f>SUM(AR26,AR30:AR31,AR34)</f>
        <v>2636765819</v>
      </c>
      <c r="AS39" s="279"/>
      <c r="AT39" s="280"/>
      <c r="AU39" s="281">
        <f>SUM(AU26,AU30:AU31,AU34)</f>
        <v>100</v>
      </c>
      <c r="AV39" s="279"/>
      <c r="AW39" s="276"/>
      <c r="AX39" s="268">
        <f>SUM(AX26,AX30:AX31,AX34)</f>
        <v>0</v>
      </c>
      <c r="AY39" s="277"/>
      <c r="AZ39" s="278"/>
      <c r="BA39" s="268">
        <f>SUM(BA26,BA30:BA31,BA34)</f>
        <v>2636765819</v>
      </c>
      <c r="BB39" s="279"/>
      <c r="BC39" s="280"/>
      <c r="BD39" s="281">
        <f>SUM(BD26,BD30:BD31,BD34)</f>
        <v>100</v>
      </c>
      <c r="BE39" s="279"/>
      <c r="BF39" s="290"/>
      <c r="BG39" s="276"/>
      <c r="BH39" s="268">
        <f>SUM(BH26,BH30:BH31,BH34)</f>
        <v>0</v>
      </c>
      <c r="BI39" s="277"/>
      <c r="BJ39" s="278"/>
      <c r="BK39" s="268">
        <f>SUM(BK26,BK30:BK31,BK34)</f>
        <v>2636765819</v>
      </c>
      <c r="BL39" s="279"/>
      <c r="BM39" s="280"/>
      <c r="BN39" s="281">
        <f>SUM(BN26,BN30:BN31,BN34)</f>
        <v>100</v>
      </c>
      <c r="BO39" s="279"/>
      <c r="BP39" s="290"/>
      <c r="BQ39" s="276"/>
      <c r="BR39" s="268">
        <f>SUM(BR26,BR30:BR31,BR34)</f>
        <v>0</v>
      </c>
      <c r="BS39" s="277"/>
      <c r="BT39" s="278"/>
      <c r="BU39" s="268">
        <f>SUM(BU26,BU30:BU31,BU34)</f>
        <v>2636765819</v>
      </c>
      <c r="BV39" s="279"/>
      <c r="BW39" s="280"/>
      <c r="BX39" s="281">
        <f>SUM(BX26,BX30:BX31,BX34)</f>
        <v>100</v>
      </c>
      <c r="BY39" s="279"/>
      <c r="BZ39" s="290"/>
      <c r="CA39" s="276"/>
      <c r="CB39" s="268">
        <f>SUM(CB26,CB30:CB31,CB34)</f>
        <v>0</v>
      </c>
      <c r="CC39" s="277"/>
      <c r="CD39" s="278"/>
      <c r="CE39" s="268">
        <f>SUM(CE26,CE30:CE31,CE34)</f>
        <v>2636765819</v>
      </c>
      <c r="CF39" s="279"/>
      <c r="CG39" s="280"/>
      <c r="CH39" s="281">
        <f>SUM(CH26,CH30:CH31,CH34)</f>
        <v>100</v>
      </c>
      <c r="CI39" s="279"/>
      <c r="CJ39" s="290"/>
      <c r="CK39" s="276"/>
      <c r="CL39" s="268">
        <f>SUM(CL26,CL30:CL31,CL34)</f>
        <v>0</v>
      </c>
      <c r="CM39" s="277"/>
      <c r="CN39" s="278"/>
      <c r="CO39" s="268">
        <f>SUM(CO26,CO30:CO31,CO34)</f>
        <v>2636765819</v>
      </c>
      <c r="CP39" s="279"/>
      <c r="CQ39" s="280"/>
      <c r="CR39" s="281">
        <f>SUM(CR26,CR30:CR31,CR34)</f>
        <v>100</v>
      </c>
      <c r="CS39" s="279"/>
      <c r="CT39" s="290"/>
      <c r="CU39" s="276"/>
      <c r="CV39" s="268">
        <f>SUM(CV26,CV30:CV31,CV34)</f>
        <v>0</v>
      </c>
      <c r="CW39" s="277"/>
      <c r="CX39" s="278"/>
      <c r="CY39" s="268">
        <f>SUM(CY26,CY30:CY31,CY34)</f>
        <v>2636765819</v>
      </c>
      <c r="CZ39" s="279"/>
      <c r="DA39" s="280"/>
      <c r="DB39" s="281">
        <f>SUM(DB26,DB30:DB31,DB34)</f>
        <v>100</v>
      </c>
      <c r="DC39" s="279"/>
      <c r="DD39" s="290"/>
      <c r="DE39" s="276"/>
      <c r="DF39" s="268">
        <f>SUM(DF26,DF30:DF31,DF34)</f>
        <v>0</v>
      </c>
      <c r="DG39" s="277"/>
      <c r="DH39" s="278"/>
      <c r="DI39" s="268">
        <f>SUM(DI26,DI30:DI31,DI34)</f>
        <v>2636765819</v>
      </c>
      <c r="DJ39" s="279"/>
      <c r="DK39" s="280"/>
      <c r="DL39" s="281">
        <f>SUM(DL26,DL30:DL31,DL34)</f>
        <v>100</v>
      </c>
      <c r="DM39" s="279"/>
      <c r="DN39" s="290"/>
    </row>
    <row r="40" spans="1:118" ht="15.75" customHeight="1" thickBot="1" x14ac:dyDescent="0.2">
      <c r="B40" s="50"/>
      <c r="C40" s="54"/>
      <c r="D40" s="346"/>
      <c r="E40" s="132" t="s">
        <v>14</v>
      </c>
      <c r="F40" s="347"/>
      <c r="G40" s="348"/>
      <c r="H40" s="349">
        <v>2009786423</v>
      </c>
      <c r="I40" s="350"/>
      <c r="J40" s="351"/>
      <c r="K40" s="352">
        <f t="shared" ref="K40" si="89">ROUND(H40/H$39*100,1)</f>
        <v>77.3</v>
      </c>
      <c r="L40" s="350"/>
      <c r="M40" s="353"/>
      <c r="N40" s="349">
        <f>N39-N29-N30-N37</f>
        <v>1897041440</v>
      </c>
      <c r="O40" s="350"/>
      <c r="P40" s="351"/>
      <c r="Q40" s="354">
        <f t="shared" ref="Q40" si="90">N40/N$39*100</f>
        <v>76.376549103914627</v>
      </c>
      <c r="R40" s="355"/>
      <c r="S40" s="353"/>
      <c r="T40" s="349">
        <f>T39-T29-T30-T37</f>
        <v>1984121508</v>
      </c>
      <c r="U40" s="350"/>
      <c r="V40" s="351"/>
      <c r="W40" s="352">
        <f>ROUND(T40/T$39*100,1)</f>
        <v>75.2</v>
      </c>
      <c r="X40" s="350"/>
      <c r="Y40" s="351"/>
      <c r="Z40" s="352">
        <f t="shared" si="47"/>
        <v>98.72300286705638</v>
      </c>
      <c r="AA40" s="350"/>
      <c r="AB40" s="351"/>
      <c r="AC40" s="352">
        <f t="shared" si="48"/>
        <v>104.59030921327685</v>
      </c>
      <c r="AD40" s="133"/>
      <c r="AE40" s="356"/>
      <c r="AF40" s="349">
        <f>AF39-AF29-AF30-AF37</f>
        <v>0</v>
      </c>
      <c r="AG40" s="357"/>
      <c r="AH40" s="358"/>
      <c r="AI40" s="349">
        <f>AI39-AI29-AI30-AI37</f>
        <v>1984121508</v>
      </c>
      <c r="AJ40" s="359"/>
      <c r="AK40" s="360"/>
      <c r="AL40" s="361">
        <f>ROUND(AI40/AI$39*100,1)</f>
        <v>75.2</v>
      </c>
      <c r="AM40" s="359"/>
      <c r="AN40" s="356"/>
      <c r="AO40" s="349">
        <f>AO39-AO29-AO30-AO37</f>
        <v>0</v>
      </c>
      <c r="AP40" s="357"/>
      <c r="AQ40" s="358"/>
      <c r="AR40" s="349">
        <f>AR39-AR29-AR30-AR37</f>
        <v>1984121508</v>
      </c>
      <c r="AS40" s="359"/>
      <c r="AT40" s="360"/>
      <c r="AU40" s="361">
        <f>ROUND(AR40/AR$39*100,1)</f>
        <v>75.2</v>
      </c>
      <c r="AV40" s="359"/>
      <c r="AW40" s="356"/>
      <c r="AX40" s="349">
        <f>AX39-AX29-AX30-AX37</f>
        <v>0</v>
      </c>
      <c r="AY40" s="357"/>
      <c r="AZ40" s="358"/>
      <c r="BA40" s="349">
        <f>BA39-BA29-BA30-BA37</f>
        <v>1984121508</v>
      </c>
      <c r="BB40" s="359"/>
      <c r="BC40" s="360"/>
      <c r="BD40" s="361">
        <f>ROUND(BA40/BA$39*100,1)</f>
        <v>75.2</v>
      </c>
      <c r="BE40" s="359"/>
      <c r="BF40" s="362"/>
      <c r="BG40" s="356"/>
      <c r="BH40" s="349">
        <f>BH39-BH29-BH30-BH37</f>
        <v>0</v>
      </c>
      <c r="BI40" s="357"/>
      <c r="BJ40" s="358"/>
      <c r="BK40" s="349">
        <f>BK39-BK29-BK30-BK37</f>
        <v>1984121508</v>
      </c>
      <c r="BL40" s="359"/>
      <c r="BM40" s="360"/>
      <c r="BN40" s="361">
        <f>ROUND(BK40/BK$39*100,1)</f>
        <v>75.2</v>
      </c>
      <c r="BO40" s="359"/>
      <c r="BP40" s="362"/>
      <c r="BQ40" s="356"/>
      <c r="BR40" s="349">
        <f>BR39-BR29-BR30-BR37</f>
        <v>0</v>
      </c>
      <c r="BS40" s="357"/>
      <c r="BT40" s="358"/>
      <c r="BU40" s="349">
        <f>BU39-BU29-BU30-BU37</f>
        <v>1984121508</v>
      </c>
      <c r="BV40" s="359"/>
      <c r="BW40" s="360"/>
      <c r="BX40" s="361">
        <f>ROUND(BU40/BU$39*100,1)</f>
        <v>75.2</v>
      </c>
      <c r="BY40" s="359"/>
      <c r="BZ40" s="362"/>
      <c r="CA40" s="356"/>
      <c r="CB40" s="349">
        <f>CB39-CB29-CB30-CB37</f>
        <v>0</v>
      </c>
      <c r="CC40" s="357"/>
      <c r="CD40" s="358"/>
      <c r="CE40" s="349">
        <f>CE39-CE29-CE30-CE37</f>
        <v>1984121508</v>
      </c>
      <c r="CF40" s="359"/>
      <c r="CG40" s="360"/>
      <c r="CH40" s="361">
        <f>ROUND(CE40/CE$39*100,1)</f>
        <v>75.2</v>
      </c>
      <c r="CI40" s="359"/>
      <c r="CJ40" s="362"/>
      <c r="CK40" s="356"/>
      <c r="CL40" s="349">
        <f>CL39-CL29-CL30-CL37</f>
        <v>0</v>
      </c>
      <c r="CM40" s="357"/>
      <c r="CN40" s="358"/>
      <c r="CO40" s="349">
        <f>CO39-CO29-CO30-CO37</f>
        <v>1984121508</v>
      </c>
      <c r="CP40" s="359"/>
      <c r="CQ40" s="360"/>
      <c r="CR40" s="361">
        <f>ROUND(CO40/CO$39*100,1)</f>
        <v>75.2</v>
      </c>
      <c r="CS40" s="359"/>
      <c r="CT40" s="362"/>
      <c r="CU40" s="356"/>
      <c r="CV40" s="349">
        <f>CV39-CV29-CV30-CV37</f>
        <v>0</v>
      </c>
      <c r="CW40" s="357"/>
      <c r="CX40" s="358"/>
      <c r="CY40" s="349">
        <f>CY39-CY29-CY30-CY37</f>
        <v>1984121508</v>
      </c>
      <c r="CZ40" s="359"/>
      <c r="DA40" s="360"/>
      <c r="DB40" s="361">
        <f>ROUND(CY40/CY$39*100,1)</f>
        <v>75.2</v>
      </c>
      <c r="DC40" s="359"/>
      <c r="DD40" s="362"/>
      <c r="DE40" s="356"/>
      <c r="DF40" s="349">
        <f>DF39-DF29-DF30-DF37</f>
        <v>0</v>
      </c>
      <c r="DG40" s="357"/>
      <c r="DH40" s="358"/>
      <c r="DI40" s="349">
        <f>DI39-DI29-DI30-DI37</f>
        <v>1984121508</v>
      </c>
      <c r="DJ40" s="359"/>
      <c r="DK40" s="360"/>
      <c r="DL40" s="361">
        <f>ROUND(DI40/DI$39*100,1)</f>
        <v>75.2</v>
      </c>
      <c r="DM40" s="359"/>
      <c r="DN40" s="362"/>
    </row>
    <row r="41" spans="1:118" ht="15.75" customHeight="1" x14ac:dyDescent="0.15"/>
    <row r="42" spans="1:118" s="21" customFormat="1" ht="15.75" customHeight="1" thickBot="1" x14ac:dyDescent="0.2">
      <c r="B42" s="21" t="s">
        <v>50</v>
      </c>
      <c r="H42" s="134"/>
      <c r="N42" s="134"/>
      <c r="T42" s="134"/>
      <c r="AE42" s="22"/>
      <c r="AF42" s="22"/>
      <c r="AG42" s="22"/>
      <c r="AH42" s="22"/>
      <c r="AI42" s="135"/>
      <c r="AJ42" s="22"/>
      <c r="AK42" s="22"/>
      <c r="AL42" s="22"/>
      <c r="AM42" s="22"/>
      <c r="AN42" s="22"/>
      <c r="AO42" s="22"/>
      <c r="AP42" s="22"/>
      <c r="AQ42" s="22"/>
      <c r="AR42" s="135"/>
      <c r="AS42" s="22"/>
      <c r="AT42" s="22"/>
      <c r="AU42" s="22"/>
      <c r="AV42" s="22"/>
      <c r="AW42" s="22"/>
      <c r="AX42" s="22"/>
      <c r="AY42" s="22"/>
      <c r="AZ42" s="22"/>
      <c r="BA42" s="135"/>
      <c r="BB42" s="22"/>
      <c r="BC42" s="22"/>
      <c r="BD42" s="22"/>
      <c r="BE42" s="22"/>
      <c r="BF42" s="22"/>
      <c r="BG42" s="22"/>
      <c r="BH42" s="22"/>
      <c r="BI42" s="22"/>
      <c r="BJ42" s="22"/>
      <c r="BK42" s="135"/>
      <c r="BL42" s="22"/>
      <c r="BM42" s="22"/>
      <c r="BN42" s="22"/>
      <c r="BO42" s="22"/>
      <c r="BP42" s="22"/>
      <c r="BQ42" s="22"/>
      <c r="BR42" s="22"/>
      <c r="BS42" s="22"/>
      <c r="BT42" s="22"/>
      <c r="BU42" s="135"/>
      <c r="BV42" s="22"/>
      <c r="BW42" s="22"/>
      <c r="BX42" s="22"/>
      <c r="BY42" s="22"/>
      <c r="BZ42" s="22"/>
      <c r="CA42" s="22"/>
      <c r="CB42" s="22"/>
      <c r="CC42" s="22"/>
      <c r="CD42" s="22"/>
      <c r="CE42" s="135"/>
      <c r="CF42" s="22"/>
      <c r="CG42" s="22"/>
      <c r="CH42" s="22"/>
      <c r="CI42" s="22"/>
      <c r="CJ42" s="22"/>
      <c r="CK42" s="22"/>
      <c r="CL42" s="22"/>
      <c r="CM42" s="22"/>
      <c r="CN42" s="22"/>
      <c r="CO42" s="135"/>
      <c r="CP42" s="22"/>
      <c r="CQ42" s="22"/>
      <c r="CR42" s="22"/>
      <c r="CS42" s="22"/>
      <c r="CT42" s="22"/>
      <c r="CU42" s="22"/>
      <c r="CV42" s="22"/>
      <c r="CW42" s="22"/>
      <c r="CX42" s="22"/>
      <c r="CY42" s="135"/>
      <c r="CZ42" s="22"/>
      <c r="DA42" s="22"/>
      <c r="DB42" s="22"/>
      <c r="DC42" s="22"/>
      <c r="DD42" s="22"/>
      <c r="DE42" s="22"/>
      <c r="DF42" s="22"/>
      <c r="DG42" s="22"/>
      <c r="DH42" s="22"/>
      <c r="DI42" s="135"/>
      <c r="DJ42" s="22"/>
      <c r="DK42" s="22"/>
      <c r="DL42" s="22"/>
      <c r="DM42" s="22"/>
      <c r="DN42" s="22"/>
    </row>
    <row r="43" spans="1:118" ht="15.75" customHeight="1" x14ac:dyDescent="0.15">
      <c r="B43" s="25"/>
      <c r="C43" s="434" t="s">
        <v>0</v>
      </c>
      <c r="D43" s="434"/>
      <c r="E43" s="434"/>
      <c r="F43" s="26"/>
      <c r="G43" s="27"/>
      <c r="H43" s="472" t="s">
        <v>163</v>
      </c>
      <c r="I43" s="472"/>
      <c r="J43" s="472"/>
      <c r="K43" s="472"/>
      <c r="L43" s="28"/>
      <c r="M43" s="29"/>
      <c r="N43" s="473" t="s">
        <v>169</v>
      </c>
      <c r="O43" s="473"/>
      <c r="P43" s="473"/>
      <c r="Q43" s="473"/>
      <c r="R43" s="28"/>
      <c r="S43" s="29"/>
      <c r="T43" s="473" t="s">
        <v>171</v>
      </c>
      <c r="U43" s="473"/>
      <c r="V43" s="473"/>
      <c r="W43" s="473"/>
      <c r="X43" s="28"/>
      <c r="Y43" s="30"/>
      <c r="Z43" s="437" t="s">
        <v>30</v>
      </c>
      <c r="AA43" s="31"/>
      <c r="AB43" s="32"/>
      <c r="AC43" s="437" t="s">
        <v>31</v>
      </c>
      <c r="AD43" s="26"/>
      <c r="AE43" s="33"/>
      <c r="AF43" s="470" t="s">
        <v>44</v>
      </c>
      <c r="AG43" s="470"/>
      <c r="AH43" s="470"/>
      <c r="AI43" s="470"/>
      <c r="AJ43" s="470"/>
      <c r="AK43" s="470"/>
      <c r="AL43" s="470"/>
      <c r="AM43" s="34"/>
      <c r="AN43" s="33"/>
      <c r="AO43" s="470" t="s">
        <v>8</v>
      </c>
      <c r="AP43" s="470"/>
      <c r="AQ43" s="470"/>
      <c r="AR43" s="470"/>
      <c r="AS43" s="470"/>
      <c r="AT43" s="470"/>
      <c r="AU43" s="470"/>
      <c r="AV43" s="34"/>
      <c r="AW43" s="33"/>
      <c r="AX43" s="470" t="s">
        <v>45</v>
      </c>
      <c r="AY43" s="470"/>
      <c r="AZ43" s="470"/>
      <c r="BA43" s="470"/>
      <c r="BB43" s="470"/>
      <c r="BC43" s="470"/>
      <c r="BD43" s="470"/>
      <c r="BE43" s="34"/>
      <c r="BF43" s="35"/>
      <c r="BG43" s="33"/>
      <c r="BH43" s="470" t="s">
        <v>130</v>
      </c>
      <c r="BI43" s="470"/>
      <c r="BJ43" s="470"/>
      <c r="BK43" s="470"/>
      <c r="BL43" s="470"/>
      <c r="BM43" s="470"/>
      <c r="BN43" s="470"/>
      <c r="BO43" s="34"/>
      <c r="BP43" s="35"/>
      <c r="BQ43" s="33"/>
      <c r="BR43" s="470" t="s">
        <v>131</v>
      </c>
      <c r="BS43" s="470"/>
      <c r="BT43" s="470"/>
      <c r="BU43" s="470"/>
      <c r="BV43" s="470"/>
      <c r="BW43" s="470"/>
      <c r="BX43" s="470"/>
      <c r="BY43" s="34"/>
      <c r="BZ43" s="35"/>
      <c r="CA43" s="33"/>
      <c r="CB43" s="470" t="s">
        <v>170</v>
      </c>
      <c r="CC43" s="470"/>
      <c r="CD43" s="470"/>
      <c r="CE43" s="470"/>
      <c r="CF43" s="470"/>
      <c r="CG43" s="470"/>
      <c r="CH43" s="470"/>
      <c r="CI43" s="34"/>
      <c r="CJ43" s="35"/>
      <c r="CK43" s="33"/>
      <c r="CL43" s="470" t="s">
        <v>172</v>
      </c>
      <c r="CM43" s="470"/>
      <c r="CN43" s="470"/>
      <c r="CO43" s="470"/>
      <c r="CP43" s="470"/>
      <c r="CQ43" s="470"/>
      <c r="CR43" s="470"/>
      <c r="CS43" s="34"/>
      <c r="CT43" s="35"/>
      <c r="CU43" s="33"/>
      <c r="CV43" s="470" t="s">
        <v>173</v>
      </c>
      <c r="CW43" s="470"/>
      <c r="CX43" s="470"/>
      <c r="CY43" s="470"/>
      <c r="CZ43" s="470"/>
      <c r="DA43" s="470"/>
      <c r="DB43" s="470"/>
      <c r="DC43" s="34"/>
      <c r="DD43" s="35"/>
      <c r="DE43" s="33"/>
      <c r="DF43" s="470" t="s">
        <v>174</v>
      </c>
      <c r="DG43" s="470"/>
      <c r="DH43" s="470"/>
      <c r="DI43" s="470"/>
      <c r="DJ43" s="470"/>
      <c r="DK43" s="470"/>
      <c r="DL43" s="470"/>
      <c r="DM43" s="34"/>
      <c r="DN43" s="35"/>
    </row>
    <row r="44" spans="1:118" ht="15.75" customHeight="1" x14ac:dyDescent="0.15">
      <c r="A44" s="366" t="s">
        <v>134</v>
      </c>
      <c r="B44" s="36"/>
      <c r="C44" s="435"/>
      <c r="D44" s="435"/>
      <c r="E44" s="435"/>
      <c r="F44" s="37"/>
      <c r="G44" s="38"/>
      <c r="H44" s="317" t="s">
        <v>15</v>
      </c>
      <c r="I44" s="40"/>
      <c r="J44" s="41"/>
      <c r="K44" s="317" t="s">
        <v>9</v>
      </c>
      <c r="L44" s="40"/>
      <c r="M44" s="42"/>
      <c r="N44" s="317" t="s">
        <v>15</v>
      </c>
      <c r="O44" s="40"/>
      <c r="P44" s="41"/>
      <c r="Q44" s="317" t="s">
        <v>9</v>
      </c>
      <c r="R44" s="40"/>
      <c r="S44" s="42"/>
      <c r="T44" s="317" t="s">
        <v>15</v>
      </c>
      <c r="U44" s="40"/>
      <c r="V44" s="41"/>
      <c r="W44" s="317" t="s">
        <v>9</v>
      </c>
      <c r="X44" s="40"/>
      <c r="Y44" s="41"/>
      <c r="Z44" s="438"/>
      <c r="AA44" s="43"/>
      <c r="AB44" s="44"/>
      <c r="AC44" s="438"/>
      <c r="AD44" s="37"/>
      <c r="AE44" s="45"/>
      <c r="AF44" s="46" t="s">
        <v>1</v>
      </c>
      <c r="AG44" s="47"/>
      <c r="AH44" s="45"/>
      <c r="AI44" s="46" t="s">
        <v>2</v>
      </c>
      <c r="AJ44" s="47"/>
      <c r="AK44" s="48"/>
      <c r="AL44" s="46" t="s">
        <v>9</v>
      </c>
      <c r="AM44" s="47"/>
      <c r="AN44" s="45"/>
      <c r="AO44" s="46" t="s">
        <v>1</v>
      </c>
      <c r="AP44" s="47"/>
      <c r="AQ44" s="45"/>
      <c r="AR44" s="46" t="s">
        <v>2</v>
      </c>
      <c r="AS44" s="47"/>
      <c r="AT44" s="48"/>
      <c r="AU44" s="46" t="s">
        <v>9</v>
      </c>
      <c r="AV44" s="47"/>
      <c r="AW44" s="45"/>
      <c r="AX44" s="46" t="s">
        <v>1</v>
      </c>
      <c r="AY44" s="47"/>
      <c r="AZ44" s="45"/>
      <c r="BA44" s="46" t="s">
        <v>2</v>
      </c>
      <c r="BB44" s="47"/>
      <c r="BC44" s="48"/>
      <c r="BD44" s="46" t="s">
        <v>9</v>
      </c>
      <c r="BE44" s="47"/>
      <c r="BF44" s="49"/>
      <c r="BG44" s="45"/>
      <c r="BH44" s="46" t="s">
        <v>1</v>
      </c>
      <c r="BI44" s="47"/>
      <c r="BJ44" s="45"/>
      <c r="BK44" s="46" t="s">
        <v>2</v>
      </c>
      <c r="BL44" s="47"/>
      <c r="BM44" s="48"/>
      <c r="BN44" s="46" t="s">
        <v>9</v>
      </c>
      <c r="BO44" s="47"/>
      <c r="BP44" s="49"/>
      <c r="BQ44" s="45"/>
      <c r="BR44" s="46" t="s">
        <v>1</v>
      </c>
      <c r="BS44" s="47"/>
      <c r="BT44" s="45"/>
      <c r="BU44" s="46" t="s">
        <v>2</v>
      </c>
      <c r="BV44" s="47"/>
      <c r="BW44" s="48"/>
      <c r="BX44" s="46" t="s">
        <v>9</v>
      </c>
      <c r="BY44" s="47"/>
      <c r="BZ44" s="49"/>
      <c r="CA44" s="45"/>
      <c r="CB44" s="46" t="s">
        <v>1</v>
      </c>
      <c r="CC44" s="47"/>
      <c r="CD44" s="45"/>
      <c r="CE44" s="46" t="s">
        <v>2</v>
      </c>
      <c r="CF44" s="47"/>
      <c r="CG44" s="48"/>
      <c r="CH44" s="46" t="s">
        <v>9</v>
      </c>
      <c r="CI44" s="47"/>
      <c r="CJ44" s="49"/>
      <c r="CK44" s="45"/>
      <c r="CL44" s="46" t="s">
        <v>1</v>
      </c>
      <c r="CM44" s="47"/>
      <c r="CN44" s="45"/>
      <c r="CO44" s="46" t="s">
        <v>2</v>
      </c>
      <c r="CP44" s="47"/>
      <c r="CQ44" s="48"/>
      <c r="CR44" s="46" t="s">
        <v>9</v>
      </c>
      <c r="CS44" s="47"/>
      <c r="CT44" s="49"/>
      <c r="CU44" s="45"/>
      <c r="CV44" s="46" t="s">
        <v>1</v>
      </c>
      <c r="CW44" s="47"/>
      <c r="CX44" s="45"/>
      <c r="CY44" s="46" t="s">
        <v>2</v>
      </c>
      <c r="CZ44" s="47"/>
      <c r="DA44" s="48"/>
      <c r="DB44" s="46" t="s">
        <v>9</v>
      </c>
      <c r="DC44" s="47"/>
      <c r="DD44" s="49"/>
      <c r="DE44" s="45"/>
      <c r="DF44" s="46" t="s">
        <v>1</v>
      </c>
      <c r="DG44" s="47"/>
      <c r="DH44" s="45"/>
      <c r="DI44" s="46" t="s">
        <v>2</v>
      </c>
      <c r="DJ44" s="47"/>
      <c r="DK44" s="48"/>
      <c r="DL44" s="46" t="s">
        <v>9</v>
      </c>
      <c r="DM44" s="47"/>
      <c r="DN44" s="49"/>
    </row>
    <row r="45" spans="1:118" ht="15.75" customHeight="1" thickBot="1" x14ac:dyDescent="0.2">
      <c r="A45" s="366" t="s">
        <v>135</v>
      </c>
      <c r="B45" s="50"/>
      <c r="C45" s="436"/>
      <c r="D45" s="436"/>
      <c r="E45" s="436"/>
      <c r="F45" s="314"/>
      <c r="G45" s="313"/>
      <c r="H45" s="53" t="s">
        <v>18</v>
      </c>
      <c r="I45" s="54"/>
      <c r="J45" s="55"/>
      <c r="K45" s="311"/>
      <c r="L45" s="54"/>
      <c r="M45" s="312"/>
      <c r="N45" s="53" t="s">
        <v>19</v>
      </c>
      <c r="O45" s="54"/>
      <c r="P45" s="55"/>
      <c r="Q45" s="311"/>
      <c r="R45" s="54"/>
      <c r="S45" s="312"/>
      <c r="T45" s="58" t="s">
        <v>20</v>
      </c>
      <c r="U45" s="54"/>
      <c r="V45" s="55"/>
      <c r="W45" s="311"/>
      <c r="X45" s="54"/>
      <c r="Y45" s="439" t="s">
        <v>16</v>
      </c>
      <c r="Z45" s="440"/>
      <c r="AA45" s="440"/>
      <c r="AB45" s="439" t="s">
        <v>17</v>
      </c>
      <c r="AC45" s="440"/>
      <c r="AD45" s="441"/>
      <c r="AE45" s="59"/>
      <c r="AF45" s="60"/>
      <c r="AG45" s="61"/>
      <c r="AH45" s="59"/>
      <c r="AI45" s="60"/>
      <c r="AJ45" s="61"/>
      <c r="AK45" s="62"/>
      <c r="AL45" s="63"/>
      <c r="AM45" s="61"/>
      <c r="AN45" s="59"/>
      <c r="AO45" s="60"/>
      <c r="AP45" s="61"/>
      <c r="AQ45" s="59"/>
      <c r="AR45" s="60"/>
      <c r="AS45" s="61"/>
      <c r="AT45" s="62"/>
      <c r="AU45" s="63"/>
      <c r="AV45" s="61"/>
      <c r="AW45" s="59"/>
      <c r="AX45" s="60"/>
      <c r="AY45" s="61"/>
      <c r="AZ45" s="59"/>
      <c r="BA45" s="60"/>
      <c r="BB45" s="61"/>
      <c r="BC45" s="62"/>
      <c r="BD45" s="63"/>
      <c r="BE45" s="61"/>
      <c r="BF45" s="64"/>
      <c r="BG45" s="59"/>
      <c r="BH45" s="60"/>
      <c r="BI45" s="61"/>
      <c r="BJ45" s="59"/>
      <c r="BK45" s="60"/>
      <c r="BL45" s="61"/>
      <c r="BM45" s="62"/>
      <c r="BN45" s="63"/>
      <c r="BO45" s="61"/>
      <c r="BP45" s="64"/>
      <c r="BQ45" s="59"/>
      <c r="BR45" s="60"/>
      <c r="BS45" s="61"/>
      <c r="BT45" s="59"/>
      <c r="BU45" s="60"/>
      <c r="BV45" s="61"/>
      <c r="BW45" s="62"/>
      <c r="BX45" s="63"/>
      <c r="BY45" s="61"/>
      <c r="BZ45" s="64"/>
      <c r="CA45" s="59"/>
      <c r="CB45" s="60"/>
      <c r="CC45" s="61"/>
      <c r="CD45" s="59"/>
      <c r="CE45" s="60"/>
      <c r="CF45" s="61"/>
      <c r="CG45" s="62"/>
      <c r="CH45" s="63"/>
      <c r="CI45" s="61"/>
      <c r="CJ45" s="64"/>
      <c r="CK45" s="59"/>
      <c r="CL45" s="60"/>
      <c r="CM45" s="61"/>
      <c r="CN45" s="59"/>
      <c r="CO45" s="60"/>
      <c r="CP45" s="61"/>
      <c r="CQ45" s="62"/>
      <c r="CR45" s="63"/>
      <c r="CS45" s="61"/>
      <c r="CT45" s="64"/>
      <c r="CU45" s="59"/>
      <c r="CV45" s="60"/>
      <c r="CW45" s="61"/>
      <c r="CX45" s="59"/>
      <c r="CY45" s="60"/>
      <c r="CZ45" s="61"/>
      <c r="DA45" s="62"/>
      <c r="DB45" s="63"/>
      <c r="DC45" s="61"/>
      <c r="DD45" s="64"/>
      <c r="DE45" s="59"/>
      <c r="DF45" s="60"/>
      <c r="DG45" s="61"/>
      <c r="DH45" s="59"/>
      <c r="DI45" s="60"/>
      <c r="DJ45" s="61"/>
      <c r="DK45" s="62"/>
      <c r="DL45" s="63"/>
      <c r="DM45" s="61"/>
      <c r="DN45" s="64"/>
    </row>
    <row r="46" spans="1:118" ht="15.75" customHeight="1" x14ac:dyDescent="0.15">
      <c r="A46" s="365">
        <f>+N46/$N$57*100</f>
        <v>0.10281186245821744</v>
      </c>
      <c r="B46" s="129"/>
      <c r="C46" s="430" t="s">
        <v>51</v>
      </c>
      <c r="D46" s="430"/>
      <c r="E46" s="430"/>
      <c r="F46" s="89"/>
      <c r="G46" s="90"/>
      <c r="H46" s="91">
        <v>2972398</v>
      </c>
      <c r="I46" s="92"/>
      <c r="J46" s="93"/>
      <c r="K46" s="94">
        <f>ROUND(H46/$H$57*100,1)</f>
        <v>0.1</v>
      </c>
      <c r="L46" s="92"/>
      <c r="M46" s="95"/>
      <c r="N46" s="91">
        <v>2553642</v>
      </c>
      <c r="O46" s="92"/>
      <c r="P46" s="93"/>
      <c r="Q46" s="94">
        <f t="shared" ref="Q46:Q52" si="91">ROUND(N46/$N$57*100,1)</f>
        <v>0.1</v>
      </c>
      <c r="R46" s="153"/>
      <c r="S46" s="95"/>
      <c r="T46" s="91">
        <v>2931291</v>
      </c>
      <c r="U46" s="92"/>
      <c r="V46" s="93"/>
      <c r="W46" s="94">
        <f>ROUND(T46/$T$57*100,1)</f>
        <v>0.1</v>
      </c>
      <c r="X46" s="92"/>
      <c r="Y46" s="93"/>
      <c r="Z46" s="94">
        <f t="shared" ref="Z46:Z57" si="92">T46/H46*100</f>
        <v>98.61704253602646</v>
      </c>
      <c r="AA46" s="92"/>
      <c r="AB46" s="93"/>
      <c r="AC46" s="94">
        <f t="shared" ref="AC46:AC57" si="93">T46/N46*100</f>
        <v>114.7886430439349</v>
      </c>
      <c r="AD46" s="99"/>
      <c r="AE46" s="100"/>
      <c r="AF46" s="101"/>
      <c r="AG46" s="102"/>
      <c r="AH46" s="103"/>
      <c r="AI46" s="101">
        <f t="shared" ref="AI46:AI56" si="94">T46+AF46</f>
        <v>2931291</v>
      </c>
      <c r="AJ46" s="104"/>
      <c r="AK46" s="105"/>
      <c r="AL46" s="82">
        <f>ROUND(AI46/$AI$57*100,1)</f>
        <v>0.1</v>
      </c>
      <c r="AM46" s="246">
        <f t="shared" ref="AM46:AM57" si="95">ROUND(AI46/AI$19*100,2)</f>
        <v>0.11</v>
      </c>
      <c r="AN46" s="100"/>
      <c r="AO46" s="101"/>
      <c r="AP46" s="102"/>
      <c r="AQ46" s="103"/>
      <c r="AR46" s="101">
        <f t="shared" ref="AR46:AR48" si="96">AI46+AO46</f>
        <v>2931291</v>
      </c>
      <c r="AS46" s="104"/>
      <c r="AT46" s="105"/>
      <c r="AU46" s="82">
        <f>ROUND(AR46/$AR$57*100,1)</f>
        <v>0.1</v>
      </c>
      <c r="AV46" s="246">
        <f t="shared" ref="AV46:AV57" si="97">ROUND(AR46/AR$19*100,2)</f>
        <v>0.11</v>
      </c>
      <c r="AW46" s="100"/>
      <c r="AX46" s="101"/>
      <c r="AY46" s="102"/>
      <c r="AZ46" s="103"/>
      <c r="BA46" s="101">
        <f t="shared" ref="BA46:BA48" si="98">AR46+AX46</f>
        <v>2931291</v>
      </c>
      <c r="BB46" s="104"/>
      <c r="BC46" s="105"/>
      <c r="BD46" s="82">
        <f>ROUND(BA46/$BA$57*100,1)</f>
        <v>0.1</v>
      </c>
      <c r="BE46" s="246">
        <f t="shared" ref="BE46:BE57" si="99">ROUND(BA46/BA$19*100,2)</f>
        <v>0.11</v>
      </c>
      <c r="BF46" s="130"/>
      <c r="BG46" s="100"/>
      <c r="BH46" s="101"/>
      <c r="BI46" s="102"/>
      <c r="BJ46" s="103"/>
      <c r="BK46" s="101">
        <f t="shared" ref="BK46:BK48" si="100">BA46+BH46</f>
        <v>2931291</v>
      </c>
      <c r="BL46" s="104"/>
      <c r="BM46" s="105"/>
      <c r="BN46" s="82">
        <f>ROUND(BK46/$BK$57*100,1)</f>
        <v>0.1</v>
      </c>
      <c r="BO46" s="246">
        <f t="shared" ref="BO46:BO57" si="101">ROUND(BK46/BK$19*100,2)</f>
        <v>0.1</v>
      </c>
      <c r="BP46" s="130"/>
      <c r="BQ46" s="100"/>
      <c r="BR46" s="101"/>
      <c r="BS46" s="102"/>
      <c r="BT46" s="103"/>
      <c r="BU46" s="101">
        <f t="shared" ref="BU46:BU48" si="102">BK46+BR46</f>
        <v>2931291</v>
      </c>
      <c r="BV46" s="104"/>
      <c r="BW46" s="105"/>
      <c r="BX46" s="82">
        <f>ROUND(BU46/$BU$57*100,1)</f>
        <v>0.1</v>
      </c>
      <c r="BY46" s="246">
        <f t="shared" ref="BY46:BY57" si="103">ROUND(BU46/BU$19*100,2)</f>
        <v>0.1</v>
      </c>
      <c r="BZ46" s="130"/>
      <c r="CA46" s="100"/>
      <c r="CB46" s="101"/>
      <c r="CC46" s="102"/>
      <c r="CD46" s="103"/>
      <c r="CE46" s="101">
        <f t="shared" ref="CE46:CE48" si="104">BU46+CB46</f>
        <v>2931291</v>
      </c>
      <c r="CF46" s="104"/>
      <c r="CG46" s="105"/>
      <c r="CH46" s="82">
        <f>ROUND(CE46/$CE$57*100,1)</f>
        <v>0.1</v>
      </c>
      <c r="CI46" s="246">
        <f t="shared" ref="CI46:CI57" si="105">ROUND(CE46/CE$19*100,2)</f>
        <v>0.09</v>
      </c>
      <c r="CJ46" s="130"/>
      <c r="CK46" s="100"/>
      <c r="CL46" s="101"/>
      <c r="CM46" s="102"/>
      <c r="CN46" s="103"/>
      <c r="CO46" s="101">
        <f t="shared" ref="CO46:CO48" si="106">CE46+CL46</f>
        <v>2931291</v>
      </c>
      <c r="CP46" s="104"/>
      <c r="CQ46" s="105"/>
      <c r="CR46" s="82">
        <f>ROUND(CO46/$CO$57*100,1)</f>
        <v>0.1</v>
      </c>
      <c r="CS46" s="246">
        <f t="shared" ref="CS46:CS57" si="107">ROUND(CO46/CO$19*100,2)</f>
        <v>0.08</v>
      </c>
      <c r="CT46" s="130"/>
      <c r="CU46" s="100"/>
      <c r="CV46" s="101"/>
      <c r="CW46" s="102"/>
      <c r="CX46" s="103"/>
      <c r="CY46" s="101">
        <f t="shared" ref="CY46:CY48" si="108">CO46+CV46</f>
        <v>2931291</v>
      </c>
      <c r="CZ46" s="104"/>
      <c r="DA46" s="105"/>
      <c r="DB46" s="82">
        <f>ROUND(CY46/$CY$57*100,1)</f>
        <v>0.1</v>
      </c>
      <c r="DC46" s="246">
        <f t="shared" ref="DC46:DC57" si="109">ROUND(CY46/CY$19*100,2)</f>
        <v>0.08</v>
      </c>
      <c r="DD46" s="130"/>
      <c r="DE46" s="100"/>
      <c r="DF46" s="101"/>
      <c r="DG46" s="102"/>
      <c r="DH46" s="103"/>
      <c r="DI46" s="101">
        <f t="shared" ref="DI46:DI48" si="110">CY46+DF46</f>
        <v>2931291</v>
      </c>
      <c r="DJ46" s="104"/>
      <c r="DK46" s="105"/>
      <c r="DL46" s="82">
        <f>ROUND(DI46/$DI$57*100,1)</f>
        <v>0.1</v>
      </c>
      <c r="DM46" s="246">
        <f t="shared" ref="DM46:DM57" si="111">ROUND(DI46/DI$19*100,2)</f>
        <v>0.08</v>
      </c>
      <c r="DN46" s="130"/>
    </row>
    <row r="47" spans="1:118" ht="15.75" customHeight="1" x14ac:dyDescent="0.15">
      <c r="A47" s="365">
        <f t="shared" ref="A47:A56" si="112">+N47/$N$57*100</f>
        <v>4.5911999806019885</v>
      </c>
      <c r="B47" s="36"/>
      <c r="C47" s="435" t="s">
        <v>52</v>
      </c>
      <c r="D47" s="435"/>
      <c r="E47" s="435"/>
      <c r="F47" s="136"/>
      <c r="G47" s="90"/>
      <c r="H47" s="91">
        <v>117903132</v>
      </c>
      <c r="I47" s="92"/>
      <c r="J47" s="93"/>
      <c r="K47" s="94">
        <f t="shared" ref="K47:K57" si="113">ROUND(H47/$H$57*100,1)</f>
        <v>4.5</v>
      </c>
      <c r="L47" s="92"/>
      <c r="M47" s="95"/>
      <c r="N47" s="91">
        <v>114036268</v>
      </c>
      <c r="O47" s="92"/>
      <c r="P47" s="93"/>
      <c r="Q47" s="94">
        <f t="shared" si="91"/>
        <v>4.5999999999999996</v>
      </c>
      <c r="R47" s="153"/>
      <c r="S47" s="95"/>
      <c r="T47" s="91">
        <v>118315036</v>
      </c>
      <c r="U47" s="92"/>
      <c r="V47" s="93"/>
      <c r="W47" s="94">
        <f t="shared" ref="W47:W56" si="114">ROUND(T47/$T$57*100,1)</f>
        <v>4.5</v>
      </c>
      <c r="X47" s="92"/>
      <c r="Y47" s="93"/>
      <c r="Z47" s="94">
        <f t="shared" si="92"/>
        <v>100.34935797973543</v>
      </c>
      <c r="AA47" s="92"/>
      <c r="AB47" s="93"/>
      <c r="AC47" s="94">
        <f t="shared" si="93"/>
        <v>103.75211156506805</v>
      </c>
      <c r="AD47" s="99"/>
      <c r="AE47" s="100"/>
      <c r="AF47" s="101"/>
      <c r="AG47" s="102"/>
      <c r="AH47" s="103"/>
      <c r="AI47" s="101">
        <f t="shared" si="94"/>
        <v>118315036</v>
      </c>
      <c r="AJ47" s="104"/>
      <c r="AK47" s="105"/>
      <c r="AL47" s="82">
        <f t="shared" ref="AL47:AL56" si="115">ROUND(AI47/$AI$57*100,1)</f>
        <v>4.5</v>
      </c>
      <c r="AM47" s="246">
        <f t="shared" si="95"/>
        <v>4.4800000000000004</v>
      </c>
      <c r="AN47" s="100"/>
      <c r="AO47" s="101">
        <v>1203056</v>
      </c>
      <c r="AP47" s="102"/>
      <c r="AQ47" s="103"/>
      <c r="AR47" s="101">
        <f t="shared" si="96"/>
        <v>119518092</v>
      </c>
      <c r="AS47" s="104"/>
      <c r="AT47" s="105"/>
      <c r="AU47" s="86">
        <f t="shared" ref="AU47:AU56" si="116">ROUND(AR47/$AR$57*100,1)</f>
        <v>4.5</v>
      </c>
      <c r="AV47" s="246">
        <f t="shared" si="97"/>
        <v>4.51</v>
      </c>
      <c r="AW47" s="100"/>
      <c r="AX47" s="101">
        <v>150000</v>
      </c>
      <c r="AY47" s="102"/>
      <c r="AZ47" s="103"/>
      <c r="BA47" s="101">
        <f t="shared" si="98"/>
        <v>119668092</v>
      </c>
      <c r="BB47" s="104"/>
      <c r="BC47" s="105"/>
      <c r="BD47" s="86">
        <f t="shared" ref="BD47:BD56" si="117">ROUND(BA47/$BA$57*100,1)</f>
        <v>4.5</v>
      </c>
      <c r="BE47" s="246">
        <f t="shared" si="99"/>
        <v>4.51</v>
      </c>
      <c r="BF47" s="130"/>
      <c r="BG47" s="100"/>
      <c r="BH47" s="101">
        <v>447639</v>
      </c>
      <c r="BI47" s="102"/>
      <c r="BJ47" s="103"/>
      <c r="BK47" s="101">
        <f t="shared" si="100"/>
        <v>120115731</v>
      </c>
      <c r="BL47" s="104"/>
      <c r="BM47" s="105"/>
      <c r="BN47" s="86">
        <f t="shared" ref="BN47:BN55" si="118">ROUND(BK47/$BK$57*100,1)</f>
        <v>3.9</v>
      </c>
      <c r="BO47" s="246">
        <f t="shared" si="101"/>
        <v>3.91</v>
      </c>
      <c r="BP47" s="130"/>
      <c r="BQ47" s="100"/>
      <c r="BR47" s="101">
        <v>2500867</v>
      </c>
      <c r="BS47" s="102"/>
      <c r="BT47" s="103"/>
      <c r="BU47" s="101">
        <f t="shared" si="102"/>
        <v>122616598</v>
      </c>
      <c r="BV47" s="104"/>
      <c r="BW47" s="105"/>
      <c r="BX47" s="86">
        <f t="shared" ref="BX47:BX56" si="119">ROUND(BU47/$BU$57*100,1)</f>
        <v>4</v>
      </c>
      <c r="BY47" s="246">
        <f t="shared" si="103"/>
        <v>3.98</v>
      </c>
      <c r="BZ47" s="130"/>
      <c r="CA47" s="100"/>
      <c r="CB47" s="101"/>
      <c r="CC47" s="102"/>
      <c r="CD47" s="103"/>
      <c r="CE47" s="101">
        <f t="shared" si="104"/>
        <v>122616598</v>
      </c>
      <c r="CF47" s="104"/>
      <c r="CG47" s="105"/>
      <c r="CH47" s="86">
        <f t="shared" ref="CH47:CH56" si="120">ROUND(CE47/$CE$57*100,1)</f>
        <v>3.9</v>
      </c>
      <c r="CI47" s="246">
        <f t="shared" si="105"/>
        <v>3.94</v>
      </c>
      <c r="CJ47" s="130"/>
      <c r="CK47" s="100"/>
      <c r="CL47" s="101">
        <v>1408191</v>
      </c>
      <c r="CM47" s="102"/>
      <c r="CN47" s="103"/>
      <c r="CO47" s="101">
        <f t="shared" si="106"/>
        <v>124024789</v>
      </c>
      <c r="CP47" s="104"/>
      <c r="CQ47" s="105"/>
      <c r="CR47" s="86">
        <f t="shared" ref="CR47:CR56" si="121">ROUND(CO47/$CO$57*100,1)</f>
        <v>3.5</v>
      </c>
      <c r="CS47" s="246">
        <f t="shared" si="107"/>
        <v>3.5</v>
      </c>
      <c r="CT47" s="130"/>
      <c r="CU47" s="100"/>
      <c r="CV47" s="101"/>
      <c r="CW47" s="102"/>
      <c r="CX47" s="103"/>
      <c r="CY47" s="101">
        <f t="shared" si="108"/>
        <v>124024789</v>
      </c>
      <c r="CZ47" s="104"/>
      <c r="DA47" s="105"/>
      <c r="DB47" s="86">
        <f t="shared" ref="DB47:DB56" si="122">ROUND(CY47/$CY$57*100,1)</f>
        <v>3.5</v>
      </c>
      <c r="DC47" s="246">
        <f t="shared" si="109"/>
        <v>3.5</v>
      </c>
      <c r="DD47" s="130"/>
      <c r="DE47" s="100"/>
      <c r="DF47" s="101"/>
      <c r="DG47" s="102"/>
      <c r="DH47" s="103"/>
      <c r="DI47" s="101">
        <f t="shared" si="110"/>
        <v>124024789</v>
      </c>
      <c r="DJ47" s="104"/>
      <c r="DK47" s="105"/>
      <c r="DL47" s="86">
        <f t="shared" ref="DL47:DL56" si="123">ROUND(DI47/$DI$57*100,1)</f>
        <v>3.5</v>
      </c>
      <c r="DM47" s="246">
        <f t="shared" si="111"/>
        <v>3.5</v>
      </c>
      <c r="DN47" s="130"/>
    </row>
    <row r="48" spans="1:118" ht="15.75" customHeight="1" x14ac:dyDescent="0.15">
      <c r="A48" s="365">
        <f t="shared" si="112"/>
        <v>13.061893671065025</v>
      </c>
      <c r="B48" s="129"/>
      <c r="C48" s="430" t="s">
        <v>53</v>
      </c>
      <c r="D48" s="430"/>
      <c r="E48" s="430"/>
      <c r="F48" s="66"/>
      <c r="G48" s="90"/>
      <c r="H48" s="91">
        <v>326999723</v>
      </c>
      <c r="I48" s="92"/>
      <c r="J48" s="93"/>
      <c r="K48" s="94">
        <f t="shared" si="113"/>
        <v>12.6</v>
      </c>
      <c r="L48" s="92"/>
      <c r="M48" s="95"/>
      <c r="N48" s="91">
        <v>324431437</v>
      </c>
      <c r="O48" s="92"/>
      <c r="P48" s="93"/>
      <c r="Q48" s="94">
        <f t="shared" si="91"/>
        <v>13.1</v>
      </c>
      <c r="R48" s="153"/>
      <c r="S48" s="95"/>
      <c r="T48" s="91">
        <v>336928097</v>
      </c>
      <c r="U48" s="92"/>
      <c r="V48" s="93"/>
      <c r="W48" s="94">
        <f>ROUND(T48/$T$57*100,1)</f>
        <v>12.8</v>
      </c>
      <c r="X48" s="92"/>
      <c r="Y48" s="93"/>
      <c r="Z48" s="94">
        <f t="shared" si="92"/>
        <v>103.03620257195141</v>
      </c>
      <c r="AA48" s="92"/>
      <c r="AB48" s="93"/>
      <c r="AC48" s="94">
        <f t="shared" si="93"/>
        <v>103.85186470076881</v>
      </c>
      <c r="AD48" s="99"/>
      <c r="AE48" s="100"/>
      <c r="AF48" s="101"/>
      <c r="AG48" s="102"/>
      <c r="AH48" s="103"/>
      <c r="AI48" s="101">
        <f t="shared" si="94"/>
        <v>336928097</v>
      </c>
      <c r="AJ48" s="104"/>
      <c r="AK48" s="105"/>
      <c r="AL48" s="82">
        <f t="shared" si="115"/>
        <v>12.8</v>
      </c>
      <c r="AM48" s="246">
        <f t="shared" si="95"/>
        <v>12.76</v>
      </c>
      <c r="AN48" s="100"/>
      <c r="AO48" s="101"/>
      <c r="AP48" s="102"/>
      <c r="AQ48" s="103"/>
      <c r="AR48" s="101">
        <f t="shared" si="96"/>
        <v>336928097</v>
      </c>
      <c r="AS48" s="104"/>
      <c r="AT48" s="105"/>
      <c r="AU48" s="86">
        <f t="shared" si="116"/>
        <v>12.7</v>
      </c>
      <c r="AV48" s="246">
        <f t="shared" si="97"/>
        <v>12.7</v>
      </c>
      <c r="AW48" s="100"/>
      <c r="AX48" s="101">
        <v>442188</v>
      </c>
      <c r="AY48" s="102"/>
      <c r="AZ48" s="103"/>
      <c r="BA48" s="101">
        <f t="shared" si="98"/>
        <v>337370285</v>
      </c>
      <c r="BB48" s="104"/>
      <c r="BC48" s="105"/>
      <c r="BD48" s="86">
        <f t="shared" si="117"/>
        <v>12.7</v>
      </c>
      <c r="BE48" s="246">
        <f t="shared" si="99"/>
        <v>12.71</v>
      </c>
      <c r="BF48" s="130"/>
      <c r="BG48" s="100"/>
      <c r="BH48" s="101">
        <v>775029</v>
      </c>
      <c r="BI48" s="102"/>
      <c r="BJ48" s="103"/>
      <c r="BK48" s="101">
        <f t="shared" si="100"/>
        <v>338145314</v>
      </c>
      <c r="BL48" s="104"/>
      <c r="BM48" s="105"/>
      <c r="BN48" s="86">
        <f t="shared" si="118"/>
        <v>11</v>
      </c>
      <c r="BO48" s="246">
        <f t="shared" si="101"/>
        <v>11.01</v>
      </c>
      <c r="BP48" s="130"/>
      <c r="BQ48" s="100"/>
      <c r="BR48" s="101">
        <v>4292659</v>
      </c>
      <c r="BS48" s="102"/>
      <c r="BT48" s="103"/>
      <c r="BU48" s="101">
        <f t="shared" si="102"/>
        <v>342437973</v>
      </c>
      <c r="BV48" s="104"/>
      <c r="BW48" s="105"/>
      <c r="BX48" s="86">
        <f t="shared" si="119"/>
        <v>11.1</v>
      </c>
      <c r="BY48" s="246">
        <f t="shared" si="103"/>
        <v>11.11</v>
      </c>
      <c r="BZ48" s="130"/>
      <c r="CA48" s="100"/>
      <c r="CB48" s="101"/>
      <c r="CC48" s="102"/>
      <c r="CD48" s="103"/>
      <c r="CE48" s="101">
        <f t="shared" si="104"/>
        <v>342437973</v>
      </c>
      <c r="CF48" s="104"/>
      <c r="CG48" s="105"/>
      <c r="CH48" s="86">
        <f t="shared" si="120"/>
        <v>11</v>
      </c>
      <c r="CI48" s="246">
        <f t="shared" si="105"/>
        <v>11</v>
      </c>
      <c r="CJ48" s="130"/>
      <c r="CK48" s="100"/>
      <c r="CL48" s="101">
        <v>78126862</v>
      </c>
      <c r="CM48" s="102"/>
      <c r="CN48" s="103"/>
      <c r="CO48" s="101">
        <f t="shared" si="106"/>
        <v>420564835</v>
      </c>
      <c r="CP48" s="104"/>
      <c r="CQ48" s="105"/>
      <c r="CR48" s="86">
        <f t="shared" si="121"/>
        <v>11.9</v>
      </c>
      <c r="CS48" s="246">
        <f t="shared" si="107"/>
        <v>11.86</v>
      </c>
      <c r="CT48" s="130"/>
      <c r="CU48" s="100"/>
      <c r="CV48" s="101"/>
      <c r="CW48" s="102"/>
      <c r="CX48" s="103"/>
      <c r="CY48" s="101">
        <f t="shared" si="108"/>
        <v>420564835</v>
      </c>
      <c r="CZ48" s="104"/>
      <c r="DA48" s="105"/>
      <c r="DB48" s="86">
        <f t="shared" si="122"/>
        <v>11.9</v>
      </c>
      <c r="DC48" s="246">
        <f t="shared" si="109"/>
        <v>11.86</v>
      </c>
      <c r="DD48" s="130"/>
      <c r="DE48" s="100"/>
      <c r="DF48" s="101"/>
      <c r="DG48" s="102"/>
      <c r="DH48" s="103"/>
      <c r="DI48" s="101">
        <f t="shared" si="110"/>
        <v>420564835</v>
      </c>
      <c r="DJ48" s="104"/>
      <c r="DK48" s="105"/>
      <c r="DL48" s="86">
        <f t="shared" si="123"/>
        <v>11.9</v>
      </c>
      <c r="DM48" s="246">
        <f t="shared" si="111"/>
        <v>11.86</v>
      </c>
      <c r="DN48" s="130"/>
    </row>
    <row r="49" spans="1:118" ht="15.75" customHeight="1" x14ac:dyDescent="0.15">
      <c r="A49" s="365">
        <f t="shared" si="112"/>
        <v>11.306967646063377</v>
      </c>
      <c r="B49" s="129"/>
      <c r="C49" s="430" t="s">
        <v>54</v>
      </c>
      <c r="D49" s="430"/>
      <c r="E49" s="430"/>
      <c r="F49" s="66"/>
      <c r="G49" s="90"/>
      <c r="H49" s="91">
        <v>282780704</v>
      </c>
      <c r="I49" s="92"/>
      <c r="J49" s="93"/>
      <c r="K49" s="94">
        <f t="shared" si="113"/>
        <v>10.9</v>
      </c>
      <c r="L49" s="92"/>
      <c r="M49" s="95"/>
      <c r="N49" s="91">
        <v>280842568</v>
      </c>
      <c r="O49" s="92"/>
      <c r="P49" s="93"/>
      <c r="Q49" s="94">
        <f t="shared" si="91"/>
        <v>11.3</v>
      </c>
      <c r="R49" s="153"/>
      <c r="S49" s="95"/>
      <c r="T49" s="91">
        <v>286557356</v>
      </c>
      <c r="U49" s="92"/>
      <c r="V49" s="93"/>
      <c r="W49" s="94">
        <f t="shared" si="114"/>
        <v>10.9</v>
      </c>
      <c r="X49" s="92"/>
      <c r="Y49" s="93"/>
      <c r="Z49" s="94">
        <f t="shared" si="92"/>
        <v>101.33554091441826</v>
      </c>
      <c r="AA49" s="92"/>
      <c r="AB49" s="93"/>
      <c r="AC49" s="94">
        <f t="shared" si="93"/>
        <v>102.03487243429565</v>
      </c>
      <c r="AD49" s="99"/>
      <c r="AE49" s="100"/>
      <c r="AF49" s="101">
        <v>3864491</v>
      </c>
      <c r="AG49" s="102"/>
      <c r="AH49" s="103"/>
      <c r="AI49" s="101">
        <f t="shared" si="94"/>
        <v>290421847</v>
      </c>
      <c r="AJ49" s="104"/>
      <c r="AK49" s="105"/>
      <c r="AL49" s="82">
        <f t="shared" si="115"/>
        <v>11</v>
      </c>
      <c r="AM49" s="246">
        <f t="shared" si="95"/>
        <v>11</v>
      </c>
      <c r="AN49" s="100"/>
      <c r="AO49" s="101">
        <v>10385713</v>
      </c>
      <c r="AP49" s="102"/>
      <c r="AQ49" s="103"/>
      <c r="AR49" s="101">
        <f>AI49+AO49</f>
        <v>300807560</v>
      </c>
      <c r="AS49" s="104"/>
      <c r="AT49" s="105"/>
      <c r="AU49" s="240">
        <f>ROUND(AR49/$AR$57*100,1)+0.1</f>
        <v>11.4</v>
      </c>
      <c r="AV49" s="246">
        <f t="shared" si="97"/>
        <v>11.34</v>
      </c>
      <c r="AW49" s="100"/>
      <c r="AX49" s="101"/>
      <c r="AY49" s="102"/>
      <c r="AZ49" s="103"/>
      <c r="BA49" s="101">
        <f>AR49+AX49</f>
        <v>300807560</v>
      </c>
      <c r="BB49" s="104"/>
      <c r="BC49" s="105"/>
      <c r="BD49" s="86">
        <f t="shared" si="117"/>
        <v>11.3</v>
      </c>
      <c r="BE49" s="246">
        <f t="shared" si="99"/>
        <v>11.33</v>
      </c>
      <c r="BF49" s="130"/>
      <c r="BG49" s="100"/>
      <c r="BH49" s="101">
        <v>13452230</v>
      </c>
      <c r="BI49" s="102"/>
      <c r="BJ49" s="103"/>
      <c r="BK49" s="101">
        <f>BA49+BH49</f>
        <v>314259790</v>
      </c>
      <c r="BL49" s="104"/>
      <c r="BM49" s="105"/>
      <c r="BN49" s="86">
        <f t="shared" si="118"/>
        <v>10.199999999999999</v>
      </c>
      <c r="BO49" s="246">
        <f t="shared" si="101"/>
        <v>10.24</v>
      </c>
      <c r="BP49" s="130"/>
      <c r="BQ49" s="100"/>
      <c r="BR49" s="101">
        <v>3000000</v>
      </c>
      <c r="BS49" s="102"/>
      <c r="BT49" s="103"/>
      <c r="BU49" s="101">
        <f>BK49+BR49</f>
        <v>317259790</v>
      </c>
      <c r="BV49" s="104"/>
      <c r="BW49" s="105"/>
      <c r="BX49" s="86">
        <f t="shared" si="119"/>
        <v>10.3</v>
      </c>
      <c r="BY49" s="246">
        <f t="shared" si="103"/>
        <v>10.29</v>
      </c>
      <c r="BZ49" s="130"/>
      <c r="CA49" s="100"/>
      <c r="CB49" s="101"/>
      <c r="CC49" s="102"/>
      <c r="CD49" s="103"/>
      <c r="CE49" s="101">
        <f>BU49+CB49</f>
        <v>317259790</v>
      </c>
      <c r="CF49" s="104"/>
      <c r="CG49" s="105"/>
      <c r="CH49" s="86">
        <f t="shared" si="120"/>
        <v>10.199999999999999</v>
      </c>
      <c r="CI49" s="246">
        <f t="shared" si="105"/>
        <v>10.19</v>
      </c>
      <c r="CJ49" s="130"/>
      <c r="CK49" s="100"/>
      <c r="CL49" s="101">
        <v>201191831</v>
      </c>
      <c r="CM49" s="102"/>
      <c r="CN49" s="103"/>
      <c r="CO49" s="101">
        <f>CE49+CL49</f>
        <v>518451621</v>
      </c>
      <c r="CP49" s="104"/>
      <c r="CQ49" s="105"/>
      <c r="CR49" s="86">
        <f t="shared" si="121"/>
        <v>14.6</v>
      </c>
      <c r="CS49" s="246">
        <f t="shared" si="107"/>
        <v>14.63</v>
      </c>
      <c r="CT49" s="130"/>
      <c r="CU49" s="100"/>
      <c r="CV49" s="101"/>
      <c r="CW49" s="102"/>
      <c r="CX49" s="103"/>
      <c r="CY49" s="101">
        <f>CO49+CV49</f>
        <v>518451621</v>
      </c>
      <c r="CZ49" s="104"/>
      <c r="DA49" s="105"/>
      <c r="DB49" s="86">
        <f t="shared" si="122"/>
        <v>14.6</v>
      </c>
      <c r="DC49" s="246">
        <f t="shared" si="109"/>
        <v>14.63</v>
      </c>
      <c r="DD49" s="130"/>
      <c r="DE49" s="100"/>
      <c r="DF49" s="101"/>
      <c r="DG49" s="102"/>
      <c r="DH49" s="103"/>
      <c r="DI49" s="101">
        <f>CY49+DF49</f>
        <v>518451621</v>
      </c>
      <c r="DJ49" s="104"/>
      <c r="DK49" s="105"/>
      <c r="DL49" s="86">
        <f t="shared" si="123"/>
        <v>14.6</v>
      </c>
      <c r="DM49" s="246">
        <f t="shared" si="111"/>
        <v>14.63</v>
      </c>
      <c r="DN49" s="130"/>
    </row>
    <row r="50" spans="1:118" ht="15.75" customHeight="1" x14ac:dyDescent="0.15">
      <c r="A50" s="365">
        <f t="shared" si="112"/>
        <v>9.7517060519794452</v>
      </c>
      <c r="B50" s="129"/>
      <c r="C50" s="430" t="s">
        <v>55</v>
      </c>
      <c r="D50" s="430"/>
      <c r="E50" s="430"/>
      <c r="F50" s="66"/>
      <c r="G50" s="90"/>
      <c r="H50" s="91">
        <v>331789635</v>
      </c>
      <c r="I50" s="92"/>
      <c r="J50" s="93"/>
      <c r="K50" s="94">
        <f t="shared" si="113"/>
        <v>12.8</v>
      </c>
      <c r="L50" s="92"/>
      <c r="M50" s="95"/>
      <c r="N50" s="91">
        <v>242212966</v>
      </c>
      <c r="O50" s="92"/>
      <c r="P50" s="93"/>
      <c r="Q50" s="240">
        <f>ROUND(N50/$N$57*100,1)-0.1</f>
        <v>9.7000000000000011</v>
      </c>
      <c r="R50" s="153"/>
      <c r="S50" s="95"/>
      <c r="T50" s="91">
        <v>297738852</v>
      </c>
      <c r="U50" s="92"/>
      <c r="V50" s="93"/>
      <c r="W50" s="94">
        <f t="shared" si="114"/>
        <v>11.3</v>
      </c>
      <c r="X50" s="92"/>
      <c r="Y50" s="93"/>
      <c r="Z50" s="94">
        <f t="shared" si="92"/>
        <v>89.737237270838804</v>
      </c>
      <c r="AA50" s="92"/>
      <c r="AB50" s="93"/>
      <c r="AC50" s="94">
        <f t="shared" si="93"/>
        <v>122.92440694525</v>
      </c>
      <c r="AD50" s="99"/>
      <c r="AE50" s="100"/>
      <c r="AF50" s="101"/>
      <c r="AG50" s="102"/>
      <c r="AH50" s="103"/>
      <c r="AI50" s="101">
        <f t="shared" si="94"/>
        <v>297738852</v>
      </c>
      <c r="AJ50" s="104"/>
      <c r="AK50" s="105"/>
      <c r="AL50" s="82">
        <f t="shared" si="115"/>
        <v>11.3</v>
      </c>
      <c r="AM50" s="246">
        <f t="shared" si="95"/>
        <v>11.28</v>
      </c>
      <c r="AN50" s="100"/>
      <c r="AO50" s="101"/>
      <c r="AP50" s="102"/>
      <c r="AQ50" s="103"/>
      <c r="AR50" s="101">
        <f t="shared" ref="AR50:AR56" si="124">AI50+AO50</f>
        <v>297738852</v>
      </c>
      <c r="AS50" s="104"/>
      <c r="AT50" s="105"/>
      <c r="AU50" s="86">
        <f t="shared" si="116"/>
        <v>11.2</v>
      </c>
      <c r="AV50" s="246">
        <f t="shared" si="97"/>
        <v>11.23</v>
      </c>
      <c r="AW50" s="100"/>
      <c r="AX50" s="101"/>
      <c r="AY50" s="102"/>
      <c r="AZ50" s="103"/>
      <c r="BA50" s="101">
        <f t="shared" ref="BA50:BA56" si="125">AR50+AX50</f>
        <v>297738852</v>
      </c>
      <c r="BB50" s="104"/>
      <c r="BC50" s="105"/>
      <c r="BD50" s="86">
        <f t="shared" si="117"/>
        <v>11.2</v>
      </c>
      <c r="BE50" s="246">
        <f t="shared" si="99"/>
        <v>11.22</v>
      </c>
      <c r="BF50" s="130"/>
      <c r="BG50" s="100"/>
      <c r="BH50" s="101">
        <v>398772456</v>
      </c>
      <c r="BI50" s="102"/>
      <c r="BJ50" s="103"/>
      <c r="BK50" s="101">
        <f t="shared" ref="BK50:BK56" si="126">BA50+BH50</f>
        <v>696511308</v>
      </c>
      <c r="BL50" s="104"/>
      <c r="BM50" s="105"/>
      <c r="BN50" s="86">
        <f t="shared" si="118"/>
        <v>22.7</v>
      </c>
      <c r="BO50" s="246">
        <f t="shared" si="101"/>
        <v>22.69</v>
      </c>
      <c r="BP50" s="130"/>
      <c r="BQ50" s="100"/>
      <c r="BR50" s="101">
        <v>120086</v>
      </c>
      <c r="BS50" s="102"/>
      <c r="BT50" s="103"/>
      <c r="BU50" s="101">
        <f t="shared" ref="BU50:BU56" si="127">BK50+BR50</f>
        <v>696631394</v>
      </c>
      <c r="BV50" s="104"/>
      <c r="BW50" s="105"/>
      <c r="BX50" s="86">
        <f t="shared" si="119"/>
        <v>22.6</v>
      </c>
      <c r="BY50" s="246">
        <f t="shared" si="103"/>
        <v>22.59</v>
      </c>
      <c r="BZ50" s="130"/>
      <c r="CA50" s="100"/>
      <c r="CB50" s="101">
        <v>29975958</v>
      </c>
      <c r="CC50" s="102"/>
      <c r="CD50" s="103"/>
      <c r="CE50" s="101">
        <f t="shared" ref="CE50:CE56" si="128">BU50+CB50</f>
        <v>726607352</v>
      </c>
      <c r="CF50" s="104"/>
      <c r="CG50" s="105"/>
      <c r="CH50" s="86">
        <f t="shared" si="120"/>
        <v>23.3</v>
      </c>
      <c r="CI50" s="246">
        <f t="shared" si="105"/>
        <v>23.34</v>
      </c>
      <c r="CJ50" s="130"/>
      <c r="CK50" s="100"/>
      <c r="CL50" s="101">
        <v>148923327</v>
      </c>
      <c r="CM50" s="102"/>
      <c r="CN50" s="103"/>
      <c r="CO50" s="101">
        <f t="shared" ref="CO50:CO56" si="129">CE50+CL50</f>
        <v>875530679</v>
      </c>
      <c r="CP50" s="104"/>
      <c r="CQ50" s="105"/>
      <c r="CR50" s="86">
        <f t="shared" si="121"/>
        <v>24.7</v>
      </c>
      <c r="CS50" s="246">
        <f t="shared" si="107"/>
        <v>24.7</v>
      </c>
      <c r="CT50" s="130"/>
      <c r="CU50" s="100"/>
      <c r="CV50" s="101"/>
      <c r="CW50" s="102"/>
      <c r="CX50" s="103"/>
      <c r="CY50" s="101">
        <f t="shared" ref="CY50:CY56" si="130">CO50+CV50</f>
        <v>875530679</v>
      </c>
      <c r="CZ50" s="104"/>
      <c r="DA50" s="105"/>
      <c r="DB50" s="86">
        <f t="shared" si="122"/>
        <v>24.7</v>
      </c>
      <c r="DC50" s="246">
        <f t="shared" si="109"/>
        <v>24.7</v>
      </c>
      <c r="DD50" s="130"/>
      <c r="DE50" s="100"/>
      <c r="DF50" s="101"/>
      <c r="DG50" s="102"/>
      <c r="DH50" s="103"/>
      <c r="DI50" s="101">
        <f t="shared" ref="DI50:DI56" si="131">CY50+DF50</f>
        <v>875530679</v>
      </c>
      <c r="DJ50" s="104"/>
      <c r="DK50" s="105"/>
      <c r="DL50" s="86">
        <f t="shared" si="123"/>
        <v>24.7</v>
      </c>
      <c r="DM50" s="246">
        <f t="shared" si="111"/>
        <v>24.7</v>
      </c>
      <c r="DN50" s="130"/>
    </row>
    <row r="51" spans="1:118" ht="15.75" customHeight="1" x14ac:dyDescent="0.15">
      <c r="A51" s="365">
        <f t="shared" si="112"/>
        <v>0.77182823863130079</v>
      </c>
      <c r="B51" s="129"/>
      <c r="C51" s="430" t="s">
        <v>56</v>
      </c>
      <c r="D51" s="430"/>
      <c r="E51" s="430"/>
      <c r="F51" s="66"/>
      <c r="G51" s="90"/>
      <c r="H51" s="91">
        <v>18961252</v>
      </c>
      <c r="I51" s="92"/>
      <c r="J51" s="93"/>
      <c r="K51" s="94">
        <f t="shared" si="113"/>
        <v>0.7</v>
      </c>
      <c r="L51" s="92"/>
      <c r="M51" s="95"/>
      <c r="N51" s="91">
        <v>19170677</v>
      </c>
      <c r="O51" s="92"/>
      <c r="P51" s="93"/>
      <c r="Q51" s="94">
        <f t="shared" si="91"/>
        <v>0.8</v>
      </c>
      <c r="R51" s="153"/>
      <c r="S51" s="95"/>
      <c r="T51" s="91">
        <v>20319083</v>
      </c>
      <c r="U51" s="92"/>
      <c r="V51" s="93"/>
      <c r="W51" s="94">
        <f t="shared" si="114"/>
        <v>0.8</v>
      </c>
      <c r="X51" s="92"/>
      <c r="Y51" s="93"/>
      <c r="Z51" s="94">
        <f t="shared" si="92"/>
        <v>107.16108303396842</v>
      </c>
      <c r="AA51" s="92"/>
      <c r="AB51" s="93"/>
      <c r="AC51" s="94">
        <f t="shared" si="93"/>
        <v>105.99043007192704</v>
      </c>
      <c r="AD51" s="99"/>
      <c r="AE51" s="100"/>
      <c r="AF51" s="101"/>
      <c r="AG51" s="102"/>
      <c r="AH51" s="103"/>
      <c r="AI51" s="101">
        <f t="shared" si="94"/>
        <v>20319083</v>
      </c>
      <c r="AJ51" s="104"/>
      <c r="AK51" s="105"/>
      <c r="AL51" s="82">
        <f t="shared" si="115"/>
        <v>0.8</v>
      </c>
      <c r="AM51" s="246">
        <f t="shared" si="95"/>
        <v>0.77</v>
      </c>
      <c r="AN51" s="100"/>
      <c r="AO51" s="101"/>
      <c r="AP51" s="102"/>
      <c r="AQ51" s="103"/>
      <c r="AR51" s="101">
        <f t="shared" si="124"/>
        <v>20319083</v>
      </c>
      <c r="AS51" s="104"/>
      <c r="AT51" s="105"/>
      <c r="AU51" s="86">
        <f t="shared" si="116"/>
        <v>0.8</v>
      </c>
      <c r="AV51" s="246">
        <f t="shared" si="97"/>
        <v>0.77</v>
      </c>
      <c r="AW51" s="100"/>
      <c r="AX51" s="101"/>
      <c r="AY51" s="102"/>
      <c r="AZ51" s="103"/>
      <c r="BA51" s="101">
        <f t="shared" si="125"/>
        <v>20319083</v>
      </c>
      <c r="BB51" s="104"/>
      <c r="BC51" s="105"/>
      <c r="BD51" s="86">
        <f t="shared" si="117"/>
        <v>0.8</v>
      </c>
      <c r="BE51" s="246">
        <f t="shared" si="99"/>
        <v>0.77</v>
      </c>
      <c r="BF51" s="130"/>
      <c r="BG51" s="100"/>
      <c r="BH51" s="101"/>
      <c r="BI51" s="102"/>
      <c r="BJ51" s="103"/>
      <c r="BK51" s="101">
        <f t="shared" si="126"/>
        <v>20319083</v>
      </c>
      <c r="BL51" s="104"/>
      <c r="BM51" s="105"/>
      <c r="BN51" s="86">
        <f t="shared" si="118"/>
        <v>0.7</v>
      </c>
      <c r="BO51" s="246">
        <f t="shared" si="101"/>
        <v>0.66</v>
      </c>
      <c r="BP51" s="130"/>
      <c r="BQ51" s="100"/>
      <c r="BR51" s="101">
        <v>2678449</v>
      </c>
      <c r="BS51" s="102"/>
      <c r="BT51" s="103"/>
      <c r="BU51" s="101">
        <f t="shared" si="127"/>
        <v>22997532</v>
      </c>
      <c r="BV51" s="104"/>
      <c r="BW51" s="105"/>
      <c r="BX51" s="86">
        <f t="shared" si="119"/>
        <v>0.7</v>
      </c>
      <c r="BY51" s="246">
        <f t="shared" si="103"/>
        <v>0.75</v>
      </c>
      <c r="BZ51" s="130"/>
      <c r="CA51" s="100"/>
      <c r="CB51" s="101"/>
      <c r="CC51" s="102"/>
      <c r="CD51" s="103"/>
      <c r="CE51" s="101">
        <f t="shared" si="128"/>
        <v>22997532</v>
      </c>
      <c r="CF51" s="104"/>
      <c r="CG51" s="105"/>
      <c r="CH51" s="86">
        <f t="shared" si="120"/>
        <v>0.7</v>
      </c>
      <c r="CI51" s="246">
        <f t="shared" si="105"/>
        <v>0.74</v>
      </c>
      <c r="CJ51" s="130"/>
      <c r="CK51" s="100"/>
      <c r="CL51" s="101"/>
      <c r="CM51" s="102"/>
      <c r="CN51" s="103"/>
      <c r="CO51" s="101">
        <f t="shared" si="129"/>
        <v>22997532</v>
      </c>
      <c r="CP51" s="104"/>
      <c r="CQ51" s="105"/>
      <c r="CR51" s="86">
        <f t="shared" si="121"/>
        <v>0.6</v>
      </c>
      <c r="CS51" s="246">
        <f t="shared" si="107"/>
        <v>0.65</v>
      </c>
      <c r="CT51" s="130"/>
      <c r="CU51" s="100"/>
      <c r="CV51" s="101"/>
      <c r="CW51" s="102"/>
      <c r="CX51" s="103"/>
      <c r="CY51" s="101">
        <f t="shared" si="130"/>
        <v>22997532</v>
      </c>
      <c r="CZ51" s="104"/>
      <c r="DA51" s="105"/>
      <c r="DB51" s="86">
        <f t="shared" si="122"/>
        <v>0.6</v>
      </c>
      <c r="DC51" s="246">
        <f t="shared" si="109"/>
        <v>0.65</v>
      </c>
      <c r="DD51" s="130"/>
      <c r="DE51" s="100"/>
      <c r="DF51" s="101"/>
      <c r="DG51" s="102"/>
      <c r="DH51" s="103"/>
      <c r="DI51" s="101">
        <f t="shared" si="131"/>
        <v>22997532</v>
      </c>
      <c r="DJ51" s="104"/>
      <c r="DK51" s="105"/>
      <c r="DL51" s="86">
        <f t="shared" si="123"/>
        <v>0.6</v>
      </c>
      <c r="DM51" s="246">
        <f t="shared" si="111"/>
        <v>0.65</v>
      </c>
      <c r="DN51" s="130"/>
    </row>
    <row r="52" spans="1:118" ht="15.75" customHeight="1" x14ac:dyDescent="0.15">
      <c r="A52" s="365">
        <f t="shared" si="112"/>
        <v>6.3340437974084436</v>
      </c>
      <c r="B52" s="129"/>
      <c r="C52" s="430" t="s">
        <v>57</v>
      </c>
      <c r="D52" s="430"/>
      <c r="E52" s="430"/>
      <c r="F52" s="66"/>
      <c r="G52" s="90"/>
      <c r="H52" s="91">
        <v>157560095</v>
      </c>
      <c r="I52" s="92"/>
      <c r="J52" s="93"/>
      <c r="K52" s="94">
        <f t="shared" si="113"/>
        <v>6.1</v>
      </c>
      <c r="L52" s="92"/>
      <c r="M52" s="95"/>
      <c r="N52" s="91">
        <v>157325039</v>
      </c>
      <c r="O52" s="92"/>
      <c r="P52" s="93"/>
      <c r="Q52" s="94">
        <f t="shared" si="91"/>
        <v>6.3</v>
      </c>
      <c r="R52" s="153"/>
      <c r="S52" s="95"/>
      <c r="T52" s="91">
        <v>146169849</v>
      </c>
      <c r="U52" s="92"/>
      <c r="V52" s="93"/>
      <c r="W52" s="94">
        <f t="shared" si="114"/>
        <v>5.5</v>
      </c>
      <c r="X52" s="92"/>
      <c r="Y52" s="93"/>
      <c r="Z52" s="94">
        <f t="shared" si="92"/>
        <v>92.770856097795573</v>
      </c>
      <c r="AA52" s="92"/>
      <c r="AB52" s="93"/>
      <c r="AC52" s="94">
        <f t="shared" si="93"/>
        <v>92.909463063918267</v>
      </c>
      <c r="AD52" s="99"/>
      <c r="AE52" s="100"/>
      <c r="AF52" s="101"/>
      <c r="AG52" s="102"/>
      <c r="AH52" s="103"/>
      <c r="AI52" s="101">
        <f t="shared" si="94"/>
        <v>146169849</v>
      </c>
      <c r="AJ52" s="104"/>
      <c r="AK52" s="105"/>
      <c r="AL52" s="82">
        <f t="shared" si="115"/>
        <v>5.5</v>
      </c>
      <c r="AM52" s="246">
        <f t="shared" si="95"/>
        <v>5.54</v>
      </c>
      <c r="AN52" s="100"/>
      <c r="AO52" s="101"/>
      <c r="AP52" s="102"/>
      <c r="AQ52" s="103"/>
      <c r="AR52" s="101">
        <f t="shared" si="124"/>
        <v>146169849</v>
      </c>
      <c r="AS52" s="104"/>
      <c r="AT52" s="105"/>
      <c r="AU52" s="86">
        <f t="shared" si="116"/>
        <v>5.5</v>
      </c>
      <c r="AV52" s="246">
        <f t="shared" si="97"/>
        <v>5.51</v>
      </c>
      <c r="AW52" s="100"/>
      <c r="AX52" s="101"/>
      <c r="AY52" s="102"/>
      <c r="AZ52" s="103"/>
      <c r="BA52" s="101">
        <f t="shared" si="125"/>
        <v>146169849</v>
      </c>
      <c r="BB52" s="104"/>
      <c r="BC52" s="105"/>
      <c r="BD52" s="86">
        <f t="shared" si="117"/>
        <v>5.5</v>
      </c>
      <c r="BE52" s="246">
        <f t="shared" si="99"/>
        <v>5.51</v>
      </c>
      <c r="BF52" s="130"/>
      <c r="BG52" s="100"/>
      <c r="BH52" s="101"/>
      <c r="BI52" s="102"/>
      <c r="BJ52" s="103"/>
      <c r="BK52" s="101">
        <f t="shared" si="126"/>
        <v>146169849</v>
      </c>
      <c r="BL52" s="104"/>
      <c r="BM52" s="105"/>
      <c r="BN52" s="86">
        <f t="shared" si="118"/>
        <v>4.8</v>
      </c>
      <c r="BO52" s="246">
        <f t="shared" si="101"/>
        <v>4.76</v>
      </c>
      <c r="BP52" s="130"/>
      <c r="BQ52" s="100"/>
      <c r="BR52" s="101"/>
      <c r="BS52" s="102"/>
      <c r="BT52" s="103"/>
      <c r="BU52" s="101">
        <f t="shared" si="127"/>
        <v>146169849</v>
      </c>
      <c r="BV52" s="104"/>
      <c r="BW52" s="105"/>
      <c r="BX52" s="86">
        <f t="shared" si="119"/>
        <v>4.7</v>
      </c>
      <c r="BY52" s="246">
        <f t="shared" si="103"/>
        <v>4.74</v>
      </c>
      <c r="BZ52" s="130"/>
      <c r="CA52" s="100"/>
      <c r="CB52" s="101"/>
      <c r="CC52" s="102"/>
      <c r="CD52" s="103"/>
      <c r="CE52" s="101">
        <f t="shared" si="128"/>
        <v>146169849</v>
      </c>
      <c r="CF52" s="104"/>
      <c r="CG52" s="105"/>
      <c r="CH52" s="86">
        <f t="shared" si="120"/>
        <v>4.7</v>
      </c>
      <c r="CI52" s="246">
        <f t="shared" si="105"/>
        <v>4.6900000000000004</v>
      </c>
      <c r="CJ52" s="130"/>
      <c r="CK52" s="100"/>
      <c r="CL52" s="101">
        <v>28294</v>
      </c>
      <c r="CM52" s="102"/>
      <c r="CN52" s="103"/>
      <c r="CO52" s="101">
        <f t="shared" si="129"/>
        <v>146198143</v>
      </c>
      <c r="CP52" s="104"/>
      <c r="CQ52" s="105"/>
      <c r="CR52" s="86">
        <f t="shared" si="121"/>
        <v>4.0999999999999996</v>
      </c>
      <c r="CS52" s="246">
        <f t="shared" si="107"/>
        <v>4.12</v>
      </c>
      <c r="CT52" s="130"/>
      <c r="CU52" s="100"/>
      <c r="CV52" s="101"/>
      <c r="CW52" s="102"/>
      <c r="CX52" s="103"/>
      <c r="CY52" s="101">
        <f t="shared" si="130"/>
        <v>146198143</v>
      </c>
      <c r="CZ52" s="104"/>
      <c r="DA52" s="105"/>
      <c r="DB52" s="86">
        <f t="shared" si="122"/>
        <v>4.0999999999999996</v>
      </c>
      <c r="DC52" s="246">
        <f t="shared" si="109"/>
        <v>4.12</v>
      </c>
      <c r="DD52" s="130"/>
      <c r="DE52" s="100"/>
      <c r="DF52" s="101"/>
      <c r="DG52" s="102"/>
      <c r="DH52" s="103"/>
      <c r="DI52" s="101">
        <f t="shared" si="131"/>
        <v>146198143</v>
      </c>
      <c r="DJ52" s="104"/>
      <c r="DK52" s="105"/>
      <c r="DL52" s="86">
        <f t="shared" si="123"/>
        <v>4.0999999999999996</v>
      </c>
      <c r="DM52" s="246">
        <f t="shared" si="111"/>
        <v>4.12</v>
      </c>
      <c r="DN52" s="130"/>
    </row>
    <row r="53" spans="1:118" ht="15.75" customHeight="1" x14ac:dyDescent="0.15">
      <c r="A53" s="365">
        <f t="shared" si="112"/>
        <v>0.35686929973591835</v>
      </c>
      <c r="B53" s="129"/>
      <c r="C53" s="430" t="s">
        <v>58</v>
      </c>
      <c r="D53" s="430"/>
      <c r="E53" s="430"/>
      <c r="F53" s="66"/>
      <c r="G53" s="90"/>
      <c r="H53" s="91">
        <v>12460985</v>
      </c>
      <c r="I53" s="92"/>
      <c r="J53" s="93"/>
      <c r="K53" s="94">
        <f t="shared" si="113"/>
        <v>0.5</v>
      </c>
      <c r="L53" s="92"/>
      <c r="M53" s="95"/>
      <c r="N53" s="91">
        <v>8863923</v>
      </c>
      <c r="O53" s="92"/>
      <c r="P53" s="93"/>
      <c r="Q53" s="86">
        <f>ROUND(N53/$N$57*100,1)</f>
        <v>0.4</v>
      </c>
      <c r="R53" s="153"/>
      <c r="S53" s="95"/>
      <c r="T53" s="91">
        <v>10919063</v>
      </c>
      <c r="U53" s="92"/>
      <c r="V53" s="93"/>
      <c r="W53" s="94">
        <f t="shared" si="114"/>
        <v>0.4</v>
      </c>
      <c r="X53" s="92"/>
      <c r="Y53" s="93"/>
      <c r="Z53" s="94">
        <f t="shared" si="92"/>
        <v>87.626002278311063</v>
      </c>
      <c r="AA53" s="92"/>
      <c r="AB53" s="93"/>
      <c r="AC53" s="94">
        <f t="shared" si="93"/>
        <v>123.18544509017057</v>
      </c>
      <c r="AD53" s="99"/>
      <c r="AE53" s="100"/>
      <c r="AF53" s="101"/>
      <c r="AG53" s="102"/>
      <c r="AH53" s="103"/>
      <c r="AI53" s="101">
        <f t="shared" si="94"/>
        <v>10919063</v>
      </c>
      <c r="AJ53" s="104"/>
      <c r="AK53" s="105"/>
      <c r="AL53" s="82">
        <f t="shared" si="115"/>
        <v>0.4</v>
      </c>
      <c r="AM53" s="246">
        <f t="shared" si="95"/>
        <v>0.41</v>
      </c>
      <c r="AN53" s="100"/>
      <c r="AO53" s="101"/>
      <c r="AP53" s="102"/>
      <c r="AQ53" s="103"/>
      <c r="AR53" s="101">
        <f t="shared" si="124"/>
        <v>10919063</v>
      </c>
      <c r="AS53" s="104"/>
      <c r="AT53" s="105"/>
      <c r="AU53" s="86">
        <f t="shared" si="116"/>
        <v>0.4</v>
      </c>
      <c r="AV53" s="246">
        <f t="shared" si="97"/>
        <v>0.41</v>
      </c>
      <c r="AW53" s="100"/>
      <c r="AX53" s="101"/>
      <c r="AY53" s="102"/>
      <c r="AZ53" s="103"/>
      <c r="BA53" s="101">
        <f t="shared" si="125"/>
        <v>10919063</v>
      </c>
      <c r="BB53" s="104"/>
      <c r="BC53" s="105"/>
      <c r="BD53" s="86">
        <f t="shared" si="117"/>
        <v>0.4</v>
      </c>
      <c r="BE53" s="246">
        <f t="shared" si="99"/>
        <v>0.41</v>
      </c>
      <c r="BF53" s="130"/>
      <c r="BG53" s="100"/>
      <c r="BH53" s="101"/>
      <c r="BI53" s="102"/>
      <c r="BJ53" s="103"/>
      <c r="BK53" s="101">
        <f t="shared" si="126"/>
        <v>10919063</v>
      </c>
      <c r="BL53" s="104"/>
      <c r="BM53" s="105"/>
      <c r="BN53" s="86">
        <f t="shared" si="118"/>
        <v>0.4</v>
      </c>
      <c r="BO53" s="246">
        <f t="shared" si="101"/>
        <v>0.36</v>
      </c>
      <c r="BP53" s="130"/>
      <c r="BQ53" s="100"/>
      <c r="BR53" s="101"/>
      <c r="BS53" s="102"/>
      <c r="BT53" s="103"/>
      <c r="BU53" s="101">
        <f t="shared" si="127"/>
        <v>10919063</v>
      </c>
      <c r="BV53" s="104"/>
      <c r="BW53" s="105"/>
      <c r="BX53" s="240">
        <f>ROUND(BU53/$BU$57*100,1)-0.1</f>
        <v>0.30000000000000004</v>
      </c>
      <c r="BY53" s="246">
        <f t="shared" si="103"/>
        <v>0.35</v>
      </c>
      <c r="BZ53" s="130"/>
      <c r="CA53" s="100"/>
      <c r="CB53" s="101"/>
      <c r="CC53" s="102"/>
      <c r="CD53" s="103"/>
      <c r="CE53" s="101">
        <f t="shared" si="128"/>
        <v>10919063</v>
      </c>
      <c r="CF53" s="104"/>
      <c r="CG53" s="105"/>
      <c r="CH53" s="86">
        <f t="shared" si="120"/>
        <v>0.4</v>
      </c>
      <c r="CI53" s="246">
        <f t="shared" si="105"/>
        <v>0.35</v>
      </c>
      <c r="CJ53" s="130"/>
      <c r="CK53" s="100"/>
      <c r="CL53" s="101"/>
      <c r="CM53" s="102"/>
      <c r="CN53" s="103"/>
      <c r="CO53" s="101">
        <f t="shared" si="129"/>
        <v>10919063</v>
      </c>
      <c r="CP53" s="104"/>
      <c r="CQ53" s="105"/>
      <c r="CR53" s="86">
        <f t="shared" si="121"/>
        <v>0.3</v>
      </c>
      <c r="CS53" s="246">
        <f t="shared" si="107"/>
        <v>0.31</v>
      </c>
      <c r="CT53" s="130"/>
      <c r="CU53" s="100"/>
      <c r="CV53" s="101"/>
      <c r="CW53" s="102"/>
      <c r="CX53" s="103"/>
      <c r="CY53" s="101">
        <f t="shared" si="130"/>
        <v>10919063</v>
      </c>
      <c r="CZ53" s="104"/>
      <c r="DA53" s="105"/>
      <c r="DB53" s="86">
        <f t="shared" si="122"/>
        <v>0.3</v>
      </c>
      <c r="DC53" s="246">
        <f t="shared" si="109"/>
        <v>0.31</v>
      </c>
      <c r="DD53" s="130"/>
      <c r="DE53" s="100"/>
      <c r="DF53" s="101"/>
      <c r="DG53" s="102"/>
      <c r="DH53" s="103"/>
      <c r="DI53" s="101">
        <f t="shared" si="131"/>
        <v>10919063</v>
      </c>
      <c r="DJ53" s="104"/>
      <c r="DK53" s="105"/>
      <c r="DL53" s="86">
        <f t="shared" si="123"/>
        <v>0.3</v>
      </c>
      <c r="DM53" s="246">
        <f t="shared" si="111"/>
        <v>0.31</v>
      </c>
      <c r="DN53" s="130"/>
    </row>
    <row r="54" spans="1:118" ht="15.75" customHeight="1" x14ac:dyDescent="0.15">
      <c r="A54" s="365">
        <f t="shared" si="112"/>
        <v>10.936452607034893</v>
      </c>
      <c r="B54" s="129"/>
      <c r="C54" s="430" t="s">
        <v>59</v>
      </c>
      <c r="D54" s="430"/>
      <c r="E54" s="430"/>
      <c r="F54" s="66"/>
      <c r="G54" s="90"/>
      <c r="H54" s="91">
        <v>273640576</v>
      </c>
      <c r="I54" s="92"/>
      <c r="J54" s="93"/>
      <c r="K54" s="94">
        <f t="shared" si="113"/>
        <v>10.5</v>
      </c>
      <c r="L54" s="92"/>
      <c r="M54" s="95"/>
      <c r="N54" s="91">
        <v>271639712</v>
      </c>
      <c r="O54" s="92"/>
      <c r="P54" s="93"/>
      <c r="Q54" s="94">
        <f>ROUND(N54/$N$57*100,1)</f>
        <v>10.9</v>
      </c>
      <c r="R54" s="153"/>
      <c r="S54" s="95"/>
      <c r="T54" s="91">
        <v>275980458</v>
      </c>
      <c r="U54" s="92"/>
      <c r="V54" s="93"/>
      <c r="W54" s="94">
        <f t="shared" si="114"/>
        <v>10.5</v>
      </c>
      <c r="X54" s="92"/>
      <c r="Y54" s="93"/>
      <c r="Z54" s="94">
        <f t="shared" si="92"/>
        <v>100.85509321541555</v>
      </c>
      <c r="AA54" s="92"/>
      <c r="AB54" s="93"/>
      <c r="AC54" s="94">
        <f t="shared" si="93"/>
        <v>101.59797916440141</v>
      </c>
      <c r="AD54" s="99"/>
      <c r="AE54" s="100"/>
      <c r="AF54" s="101"/>
      <c r="AG54" s="102"/>
      <c r="AH54" s="103"/>
      <c r="AI54" s="101">
        <f t="shared" si="94"/>
        <v>275980458</v>
      </c>
      <c r="AJ54" s="104"/>
      <c r="AK54" s="105"/>
      <c r="AL54" s="239">
        <f>ROUND(AI54/$AI$57*100,1)-0.1</f>
        <v>10.4</v>
      </c>
      <c r="AM54" s="246">
        <f t="shared" si="95"/>
        <v>10.45</v>
      </c>
      <c r="AN54" s="100"/>
      <c r="AO54" s="101"/>
      <c r="AP54" s="102"/>
      <c r="AQ54" s="103"/>
      <c r="AR54" s="101">
        <f t="shared" si="124"/>
        <v>275980458</v>
      </c>
      <c r="AS54" s="104"/>
      <c r="AT54" s="105"/>
      <c r="AU54" s="86">
        <f t="shared" si="116"/>
        <v>10.4</v>
      </c>
      <c r="AV54" s="246">
        <f t="shared" si="97"/>
        <v>10.41</v>
      </c>
      <c r="AW54" s="100"/>
      <c r="AX54" s="101"/>
      <c r="AY54" s="102"/>
      <c r="AZ54" s="103"/>
      <c r="BA54" s="101">
        <f t="shared" si="125"/>
        <v>275980458</v>
      </c>
      <c r="BB54" s="104"/>
      <c r="BC54" s="105"/>
      <c r="BD54" s="86">
        <f t="shared" si="117"/>
        <v>10.4</v>
      </c>
      <c r="BE54" s="246">
        <f t="shared" si="99"/>
        <v>10.4</v>
      </c>
      <c r="BF54" s="130"/>
      <c r="BG54" s="100"/>
      <c r="BH54" s="101">
        <v>127577</v>
      </c>
      <c r="BI54" s="102"/>
      <c r="BJ54" s="103"/>
      <c r="BK54" s="101">
        <f t="shared" si="126"/>
        <v>276108035</v>
      </c>
      <c r="BL54" s="104"/>
      <c r="BM54" s="105"/>
      <c r="BN54" s="86">
        <f t="shared" si="118"/>
        <v>9</v>
      </c>
      <c r="BO54" s="246">
        <f t="shared" si="101"/>
        <v>8.99</v>
      </c>
      <c r="BP54" s="130"/>
      <c r="BQ54" s="100"/>
      <c r="BR54" s="101"/>
      <c r="BS54" s="102"/>
      <c r="BT54" s="103"/>
      <c r="BU54" s="101">
        <f t="shared" si="127"/>
        <v>276108035</v>
      </c>
      <c r="BV54" s="104"/>
      <c r="BW54" s="105"/>
      <c r="BX54" s="86">
        <f t="shared" si="119"/>
        <v>9</v>
      </c>
      <c r="BY54" s="246">
        <f t="shared" si="103"/>
        <v>8.9600000000000009</v>
      </c>
      <c r="BZ54" s="130"/>
      <c r="CA54" s="100"/>
      <c r="CB54" s="101"/>
      <c r="CC54" s="102"/>
      <c r="CD54" s="103"/>
      <c r="CE54" s="101">
        <f t="shared" si="128"/>
        <v>276108035</v>
      </c>
      <c r="CF54" s="104"/>
      <c r="CG54" s="105"/>
      <c r="CH54" s="86">
        <f t="shared" si="120"/>
        <v>8.9</v>
      </c>
      <c r="CI54" s="246">
        <f t="shared" si="105"/>
        <v>8.8699999999999992</v>
      </c>
      <c r="CJ54" s="130"/>
      <c r="CK54" s="100"/>
      <c r="CL54" s="101"/>
      <c r="CM54" s="102"/>
      <c r="CN54" s="103"/>
      <c r="CO54" s="101">
        <f t="shared" si="129"/>
        <v>276108035</v>
      </c>
      <c r="CP54" s="104"/>
      <c r="CQ54" s="105"/>
      <c r="CR54" s="86">
        <f t="shared" si="121"/>
        <v>7.8</v>
      </c>
      <c r="CS54" s="246">
        <f t="shared" si="107"/>
        <v>7.79</v>
      </c>
      <c r="CT54" s="130"/>
      <c r="CU54" s="100"/>
      <c r="CV54" s="101"/>
      <c r="CW54" s="102"/>
      <c r="CX54" s="103"/>
      <c r="CY54" s="101">
        <f t="shared" si="130"/>
        <v>276108035</v>
      </c>
      <c r="CZ54" s="104"/>
      <c r="DA54" s="105"/>
      <c r="DB54" s="86">
        <f t="shared" si="122"/>
        <v>7.8</v>
      </c>
      <c r="DC54" s="246">
        <f t="shared" si="109"/>
        <v>7.79</v>
      </c>
      <c r="DD54" s="130"/>
      <c r="DE54" s="100"/>
      <c r="DF54" s="101"/>
      <c r="DG54" s="102"/>
      <c r="DH54" s="103"/>
      <c r="DI54" s="101">
        <f t="shared" si="131"/>
        <v>276108035</v>
      </c>
      <c r="DJ54" s="104"/>
      <c r="DK54" s="105"/>
      <c r="DL54" s="86">
        <f t="shared" si="123"/>
        <v>7.8</v>
      </c>
      <c r="DM54" s="246">
        <f t="shared" si="111"/>
        <v>7.79</v>
      </c>
      <c r="DN54" s="130"/>
    </row>
    <row r="55" spans="1:118" ht="15.75" customHeight="1" x14ac:dyDescent="0.15">
      <c r="A55" s="365">
        <f t="shared" si="112"/>
        <v>21.746333879106274</v>
      </c>
      <c r="B55" s="129"/>
      <c r="C55" s="430" t="s">
        <v>60</v>
      </c>
      <c r="D55" s="430"/>
      <c r="E55" s="430"/>
      <c r="F55" s="66"/>
      <c r="G55" s="90"/>
      <c r="H55" s="91">
        <v>545048756</v>
      </c>
      <c r="I55" s="92"/>
      <c r="J55" s="93"/>
      <c r="K55" s="94">
        <f t="shared" si="113"/>
        <v>21</v>
      </c>
      <c r="L55" s="92"/>
      <c r="M55" s="95"/>
      <c r="N55" s="91">
        <v>540135644</v>
      </c>
      <c r="O55" s="92"/>
      <c r="P55" s="93"/>
      <c r="Q55" s="94">
        <f>ROUND(N55/$N$57*100,1)</f>
        <v>21.7</v>
      </c>
      <c r="R55" s="153"/>
      <c r="S55" s="95"/>
      <c r="T55" s="91">
        <v>554437657</v>
      </c>
      <c r="U55" s="92"/>
      <c r="V55" s="93"/>
      <c r="W55" s="94">
        <f t="shared" si="114"/>
        <v>21</v>
      </c>
      <c r="X55" s="92"/>
      <c r="Y55" s="93"/>
      <c r="Z55" s="94">
        <f t="shared" si="92"/>
        <v>101.72258002548307</v>
      </c>
      <c r="AA55" s="92"/>
      <c r="AB55" s="93"/>
      <c r="AC55" s="94">
        <f t="shared" si="93"/>
        <v>102.64785580416167</v>
      </c>
      <c r="AD55" s="99"/>
      <c r="AE55" s="100"/>
      <c r="AF55" s="101">
        <v>9229</v>
      </c>
      <c r="AG55" s="102"/>
      <c r="AH55" s="103"/>
      <c r="AI55" s="101">
        <f t="shared" si="94"/>
        <v>554446886</v>
      </c>
      <c r="AJ55" s="104"/>
      <c r="AK55" s="105"/>
      <c r="AL55" s="82">
        <f t="shared" si="115"/>
        <v>21</v>
      </c>
      <c r="AM55" s="246">
        <f t="shared" si="95"/>
        <v>21</v>
      </c>
      <c r="AN55" s="100"/>
      <c r="AO55" s="101"/>
      <c r="AP55" s="102"/>
      <c r="AQ55" s="103"/>
      <c r="AR55" s="101">
        <f t="shared" si="124"/>
        <v>554446886</v>
      </c>
      <c r="AS55" s="104"/>
      <c r="AT55" s="105"/>
      <c r="AU55" s="86">
        <f t="shared" si="116"/>
        <v>20.9</v>
      </c>
      <c r="AV55" s="246">
        <f t="shared" si="97"/>
        <v>20.9</v>
      </c>
      <c r="AW55" s="100"/>
      <c r="AX55" s="101">
        <v>2002000</v>
      </c>
      <c r="AY55" s="102"/>
      <c r="AZ55" s="103"/>
      <c r="BA55" s="101">
        <f t="shared" si="125"/>
        <v>556448886</v>
      </c>
      <c r="BB55" s="104"/>
      <c r="BC55" s="105"/>
      <c r="BD55" s="86">
        <f t="shared" si="117"/>
        <v>21</v>
      </c>
      <c r="BE55" s="246">
        <f t="shared" si="99"/>
        <v>20.96</v>
      </c>
      <c r="BF55" s="130"/>
      <c r="BG55" s="100"/>
      <c r="BH55" s="101">
        <v>290698</v>
      </c>
      <c r="BI55" s="102"/>
      <c r="BJ55" s="103"/>
      <c r="BK55" s="101">
        <f t="shared" si="126"/>
        <v>556739584</v>
      </c>
      <c r="BL55" s="104"/>
      <c r="BM55" s="105"/>
      <c r="BN55" s="86">
        <f t="shared" si="118"/>
        <v>18.100000000000001</v>
      </c>
      <c r="BO55" s="246">
        <f t="shared" si="101"/>
        <v>18.13</v>
      </c>
      <c r="BP55" s="130"/>
      <c r="BQ55" s="100"/>
      <c r="BR55" s="101">
        <v>369512</v>
      </c>
      <c r="BS55" s="102"/>
      <c r="BT55" s="103"/>
      <c r="BU55" s="101">
        <f t="shared" si="127"/>
        <v>557109096</v>
      </c>
      <c r="BV55" s="104"/>
      <c r="BW55" s="105"/>
      <c r="BX55" s="86">
        <f t="shared" si="119"/>
        <v>18.100000000000001</v>
      </c>
      <c r="BY55" s="246">
        <f t="shared" si="103"/>
        <v>18.07</v>
      </c>
      <c r="BZ55" s="130"/>
      <c r="CA55" s="100"/>
      <c r="CB55" s="101">
        <v>203996</v>
      </c>
      <c r="CC55" s="102"/>
      <c r="CD55" s="103"/>
      <c r="CE55" s="101">
        <f t="shared" si="128"/>
        <v>557313092</v>
      </c>
      <c r="CF55" s="104"/>
      <c r="CG55" s="105"/>
      <c r="CH55" s="86">
        <f t="shared" si="120"/>
        <v>17.899999999999999</v>
      </c>
      <c r="CI55" s="246">
        <f t="shared" si="105"/>
        <v>17.899999999999999</v>
      </c>
      <c r="CJ55" s="130"/>
      <c r="CK55" s="100"/>
      <c r="CL55" s="101">
        <v>1752172</v>
      </c>
      <c r="CM55" s="102"/>
      <c r="CN55" s="103"/>
      <c r="CO55" s="101">
        <f t="shared" si="129"/>
        <v>559065264</v>
      </c>
      <c r="CP55" s="104"/>
      <c r="CQ55" s="105"/>
      <c r="CR55" s="86">
        <f t="shared" si="121"/>
        <v>15.8</v>
      </c>
      <c r="CS55" s="246">
        <f t="shared" si="107"/>
        <v>15.77</v>
      </c>
      <c r="CT55" s="130"/>
      <c r="CU55" s="100"/>
      <c r="CV55" s="101"/>
      <c r="CW55" s="102"/>
      <c r="CX55" s="103"/>
      <c r="CY55" s="101">
        <f t="shared" si="130"/>
        <v>559065264</v>
      </c>
      <c r="CZ55" s="104"/>
      <c r="DA55" s="105"/>
      <c r="DB55" s="86">
        <f t="shared" si="122"/>
        <v>15.8</v>
      </c>
      <c r="DC55" s="246">
        <f t="shared" si="109"/>
        <v>15.77</v>
      </c>
      <c r="DD55" s="130"/>
      <c r="DE55" s="100"/>
      <c r="DF55" s="101"/>
      <c r="DG55" s="102"/>
      <c r="DH55" s="103"/>
      <c r="DI55" s="101">
        <f t="shared" si="131"/>
        <v>559065264</v>
      </c>
      <c r="DJ55" s="104"/>
      <c r="DK55" s="105"/>
      <c r="DL55" s="86">
        <f t="shared" si="123"/>
        <v>15.8</v>
      </c>
      <c r="DM55" s="246">
        <f t="shared" si="111"/>
        <v>15.77</v>
      </c>
      <c r="DN55" s="130"/>
    </row>
    <row r="56" spans="1:118" ht="15.75" customHeight="1" thickBot="1" x14ac:dyDescent="0.2">
      <c r="A56" s="365">
        <f t="shared" si="112"/>
        <v>21.039892965915119</v>
      </c>
      <c r="B56" s="65"/>
      <c r="C56" s="431" t="s">
        <v>5</v>
      </c>
      <c r="D56" s="431"/>
      <c r="E56" s="431"/>
      <c r="F56" s="109"/>
      <c r="G56" s="137"/>
      <c r="H56" s="138">
        <v>528231684</v>
      </c>
      <c r="I56" s="253"/>
      <c r="J56" s="254"/>
      <c r="K56" s="177">
        <f t="shared" si="113"/>
        <v>20.3</v>
      </c>
      <c r="L56" s="253"/>
      <c r="M56" s="255"/>
      <c r="N56" s="138">
        <f>1576637+520512421+500000</f>
        <v>522589058</v>
      </c>
      <c r="O56" s="253"/>
      <c r="P56" s="254"/>
      <c r="Q56" s="177">
        <f>ROUND(N56/$N$57*100,1)+0.1</f>
        <v>21.1</v>
      </c>
      <c r="R56" s="292"/>
      <c r="S56" s="255"/>
      <c r="T56" s="138">
        <f>694412+585274665+500000</f>
        <v>586469077</v>
      </c>
      <c r="U56" s="253"/>
      <c r="V56" s="254"/>
      <c r="W56" s="177">
        <f t="shared" si="114"/>
        <v>22.2</v>
      </c>
      <c r="X56" s="253"/>
      <c r="Y56" s="254"/>
      <c r="Z56" s="177">
        <f t="shared" si="92"/>
        <v>111.02497157289035</v>
      </c>
      <c r="AA56" s="253"/>
      <c r="AB56" s="254"/>
      <c r="AC56" s="177">
        <f t="shared" si="93"/>
        <v>112.22375746719135</v>
      </c>
      <c r="AD56" s="256"/>
      <c r="AE56" s="257"/>
      <c r="AF56" s="258"/>
      <c r="AG56" s="259"/>
      <c r="AH56" s="260"/>
      <c r="AI56" s="258">
        <f t="shared" si="94"/>
        <v>586469077</v>
      </c>
      <c r="AJ56" s="261"/>
      <c r="AK56" s="262"/>
      <c r="AL56" s="124">
        <f t="shared" si="115"/>
        <v>22.2</v>
      </c>
      <c r="AM56" s="411">
        <f t="shared" si="95"/>
        <v>22.21</v>
      </c>
      <c r="AN56" s="257"/>
      <c r="AO56" s="258"/>
      <c r="AP56" s="259"/>
      <c r="AQ56" s="260"/>
      <c r="AR56" s="258">
        <f t="shared" si="124"/>
        <v>586469077</v>
      </c>
      <c r="AS56" s="261"/>
      <c r="AT56" s="262"/>
      <c r="AU56" s="252">
        <f t="shared" si="116"/>
        <v>22.1</v>
      </c>
      <c r="AV56" s="411">
        <f t="shared" si="97"/>
        <v>22.11</v>
      </c>
      <c r="AW56" s="257"/>
      <c r="AX56" s="258"/>
      <c r="AY56" s="259"/>
      <c r="AZ56" s="260"/>
      <c r="BA56" s="258">
        <f t="shared" si="125"/>
        <v>586469077</v>
      </c>
      <c r="BB56" s="261"/>
      <c r="BC56" s="262"/>
      <c r="BD56" s="252">
        <f t="shared" si="117"/>
        <v>22.1</v>
      </c>
      <c r="BE56" s="411">
        <f t="shared" si="99"/>
        <v>22.09</v>
      </c>
      <c r="BF56" s="288"/>
      <c r="BG56" s="257"/>
      <c r="BH56" s="258">
        <v>1500000</v>
      </c>
      <c r="BI56" s="259"/>
      <c r="BJ56" s="260"/>
      <c r="BK56" s="258">
        <f t="shared" si="126"/>
        <v>587969077</v>
      </c>
      <c r="BL56" s="261"/>
      <c r="BM56" s="262"/>
      <c r="BN56" s="413">
        <f>ROUND(BK56/$BK$57*100,1)-0.1</f>
        <v>19.099999999999998</v>
      </c>
      <c r="BO56" s="411">
        <f t="shared" si="101"/>
        <v>19.149999999999999</v>
      </c>
      <c r="BP56" s="288"/>
      <c r="BQ56" s="257"/>
      <c r="BR56" s="258"/>
      <c r="BS56" s="259"/>
      <c r="BT56" s="260"/>
      <c r="BU56" s="258">
        <f t="shared" si="127"/>
        <v>587969077</v>
      </c>
      <c r="BV56" s="261"/>
      <c r="BW56" s="262"/>
      <c r="BX56" s="252">
        <f t="shared" si="119"/>
        <v>19.100000000000001</v>
      </c>
      <c r="BY56" s="411">
        <f t="shared" si="103"/>
        <v>19.07</v>
      </c>
      <c r="BZ56" s="288"/>
      <c r="CA56" s="257"/>
      <c r="CB56" s="258"/>
      <c r="CC56" s="259"/>
      <c r="CD56" s="260"/>
      <c r="CE56" s="258">
        <f t="shared" si="128"/>
        <v>587969077</v>
      </c>
      <c r="CF56" s="261"/>
      <c r="CG56" s="262"/>
      <c r="CH56" s="252">
        <f t="shared" si="120"/>
        <v>18.899999999999999</v>
      </c>
      <c r="CI56" s="411">
        <f t="shared" si="105"/>
        <v>18.89</v>
      </c>
      <c r="CJ56" s="288"/>
      <c r="CK56" s="257"/>
      <c r="CL56" s="258"/>
      <c r="CM56" s="259"/>
      <c r="CN56" s="260"/>
      <c r="CO56" s="258">
        <f t="shared" si="129"/>
        <v>587969077</v>
      </c>
      <c r="CP56" s="261"/>
      <c r="CQ56" s="262"/>
      <c r="CR56" s="252">
        <f t="shared" si="121"/>
        <v>16.600000000000001</v>
      </c>
      <c r="CS56" s="411">
        <f t="shared" si="107"/>
        <v>16.59</v>
      </c>
      <c r="CT56" s="288"/>
      <c r="CU56" s="257"/>
      <c r="CV56" s="258"/>
      <c r="CW56" s="259"/>
      <c r="CX56" s="260"/>
      <c r="CY56" s="258">
        <f t="shared" si="130"/>
        <v>587969077</v>
      </c>
      <c r="CZ56" s="261"/>
      <c r="DA56" s="262"/>
      <c r="DB56" s="252">
        <f t="shared" si="122"/>
        <v>16.600000000000001</v>
      </c>
      <c r="DC56" s="411">
        <f t="shared" si="109"/>
        <v>16.59</v>
      </c>
      <c r="DD56" s="288"/>
      <c r="DE56" s="257"/>
      <c r="DF56" s="258"/>
      <c r="DG56" s="259"/>
      <c r="DH56" s="260"/>
      <c r="DI56" s="258">
        <f t="shared" si="131"/>
        <v>587969077</v>
      </c>
      <c r="DJ56" s="261"/>
      <c r="DK56" s="262"/>
      <c r="DL56" s="252">
        <f t="shared" si="123"/>
        <v>16.600000000000001</v>
      </c>
      <c r="DM56" s="411">
        <f t="shared" si="111"/>
        <v>16.59</v>
      </c>
      <c r="DN56" s="288"/>
    </row>
    <row r="57" spans="1:118" ht="15.75" customHeight="1" thickBot="1" x14ac:dyDescent="0.2">
      <c r="B57" s="326"/>
      <c r="C57" s="432" t="s">
        <v>6</v>
      </c>
      <c r="D57" s="432"/>
      <c r="E57" s="432"/>
      <c r="F57" s="327"/>
      <c r="G57" s="363"/>
      <c r="H57" s="329">
        <f>SUM(H46:H56)</f>
        <v>2598348940</v>
      </c>
      <c r="I57" s="330"/>
      <c r="J57" s="331"/>
      <c r="K57" s="332">
        <f t="shared" si="113"/>
        <v>100</v>
      </c>
      <c r="L57" s="330"/>
      <c r="M57" s="333"/>
      <c r="N57" s="329">
        <f>SUM(N45:N56)</f>
        <v>2483800934</v>
      </c>
      <c r="O57" s="330"/>
      <c r="P57" s="331"/>
      <c r="Q57" s="332">
        <f>SUM(Q46:Q56)</f>
        <v>100</v>
      </c>
      <c r="R57" s="330"/>
      <c r="S57" s="333"/>
      <c r="T57" s="329">
        <f>SUM(T46:T56)</f>
        <v>2636765819</v>
      </c>
      <c r="U57" s="330"/>
      <c r="V57" s="331"/>
      <c r="W57" s="332">
        <f>SUM(W46:W56)</f>
        <v>99.999999999999986</v>
      </c>
      <c r="X57" s="330"/>
      <c r="Y57" s="331"/>
      <c r="Z57" s="332">
        <f t="shared" si="92"/>
        <v>101.47851115793554</v>
      </c>
      <c r="AA57" s="330"/>
      <c r="AB57" s="331"/>
      <c r="AC57" s="332">
        <f t="shared" si="93"/>
        <v>106.15850018035302</v>
      </c>
      <c r="AD57" s="337"/>
      <c r="AE57" s="338"/>
      <c r="AF57" s="341">
        <f>SUM(AF46:AF56)</f>
        <v>3873720</v>
      </c>
      <c r="AG57" s="339"/>
      <c r="AH57" s="340"/>
      <c r="AI57" s="341">
        <f>SUM(AI46:AI56)</f>
        <v>2640639539</v>
      </c>
      <c r="AJ57" s="342"/>
      <c r="AK57" s="343"/>
      <c r="AL57" s="344">
        <f>SUM(AL46:AL56)</f>
        <v>100</v>
      </c>
      <c r="AM57" s="412">
        <f t="shared" si="95"/>
        <v>100</v>
      </c>
      <c r="AN57" s="338"/>
      <c r="AO57" s="341">
        <f>SUM(AO46:AO56)</f>
        <v>11588769</v>
      </c>
      <c r="AP57" s="339"/>
      <c r="AQ57" s="340"/>
      <c r="AR57" s="341">
        <f>SUM(AR46:AR56)</f>
        <v>2652228308</v>
      </c>
      <c r="AS57" s="342"/>
      <c r="AT57" s="343"/>
      <c r="AU57" s="344">
        <f>SUM(AU46:AU56)</f>
        <v>99.999999999999972</v>
      </c>
      <c r="AV57" s="412">
        <f t="shared" si="97"/>
        <v>100</v>
      </c>
      <c r="AW57" s="338"/>
      <c r="AX57" s="341">
        <f>SUM(AX46:AX56)</f>
        <v>2594188</v>
      </c>
      <c r="AY57" s="339"/>
      <c r="AZ57" s="340"/>
      <c r="BA57" s="341">
        <f>SUM(BA46:BA56)</f>
        <v>2654822496</v>
      </c>
      <c r="BB57" s="342"/>
      <c r="BC57" s="343"/>
      <c r="BD57" s="344">
        <f>SUM(BD46:BD56)</f>
        <v>100</v>
      </c>
      <c r="BE57" s="412">
        <f t="shared" si="99"/>
        <v>100</v>
      </c>
      <c r="BF57" s="364"/>
      <c r="BG57" s="338"/>
      <c r="BH57" s="341">
        <f>SUM(BH46:BH56)</f>
        <v>415365629</v>
      </c>
      <c r="BI57" s="339"/>
      <c r="BJ57" s="340"/>
      <c r="BK57" s="341">
        <f>SUM(BK46:BK56)</f>
        <v>3070188125</v>
      </c>
      <c r="BL57" s="342"/>
      <c r="BM57" s="343"/>
      <c r="BN57" s="344">
        <f>SUM(BN46:BN56)</f>
        <v>100</v>
      </c>
      <c r="BO57" s="412">
        <f t="shared" si="101"/>
        <v>100</v>
      </c>
      <c r="BP57" s="364"/>
      <c r="BQ57" s="338"/>
      <c r="BR57" s="341">
        <f>SUM(BR46:BR56)</f>
        <v>12961573</v>
      </c>
      <c r="BS57" s="339"/>
      <c r="BT57" s="340"/>
      <c r="BU57" s="341">
        <f>SUM(BU46:BU56)</f>
        <v>3083149698</v>
      </c>
      <c r="BV57" s="342"/>
      <c r="BW57" s="343"/>
      <c r="BX57" s="344">
        <f>SUM(BX46:BX56)</f>
        <v>100</v>
      </c>
      <c r="BY57" s="412">
        <f t="shared" si="103"/>
        <v>100</v>
      </c>
      <c r="BZ57" s="364"/>
      <c r="CA57" s="338"/>
      <c r="CB57" s="341">
        <f>SUM(CB46:CB56)</f>
        <v>30179954</v>
      </c>
      <c r="CC57" s="339"/>
      <c r="CD57" s="340"/>
      <c r="CE57" s="341">
        <f>SUM(CE46:CE56)</f>
        <v>3113329652</v>
      </c>
      <c r="CF57" s="342"/>
      <c r="CG57" s="343"/>
      <c r="CH57" s="344">
        <f>SUM(CH46:CH56)</f>
        <v>100</v>
      </c>
      <c r="CI57" s="412">
        <f t="shared" si="105"/>
        <v>100</v>
      </c>
      <c r="CJ57" s="364"/>
      <c r="CK57" s="338"/>
      <c r="CL57" s="341">
        <f>SUM(CL46:CL56)</f>
        <v>431430677</v>
      </c>
      <c r="CM57" s="339"/>
      <c r="CN57" s="340"/>
      <c r="CO57" s="341">
        <f>SUM(CO46:CO56)</f>
        <v>3544760329</v>
      </c>
      <c r="CP57" s="342"/>
      <c r="CQ57" s="343"/>
      <c r="CR57" s="344">
        <f>SUM(CR46:CR56)</f>
        <v>100</v>
      </c>
      <c r="CS57" s="412">
        <f t="shared" si="107"/>
        <v>100</v>
      </c>
      <c r="CT57" s="364"/>
      <c r="CU57" s="338"/>
      <c r="CV57" s="341">
        <f>SUM(CV46:CV56)</f>
        <v>0</v>
      </c>
      <c r="CW57" s="339"/>
      <c r="CX57" s="340"/>
      <c r="CY57" s="341">
        <f>SUM(CY46:CY56)</f>
        <v>3544760329</v>
      </c>
      <c r="CZ57" s="342"/>
      <c r="DA57" s="343"/>
      <c r="DB57" s="344">
        <f>SUM(DB46:DB56)</f>
        <v>100</v>
      </c>
      <c r="DC57" s="412">
        <f t="shared" si="109"/>
        <v>100</v>
      </c>
      <c r="DD57" s="364"/>
      <c r="DE57" s="338"/>
      <c r="DF57" s="341">
        <f>SUM(DF46:DF56)</f>
        <v>0</v>
      </c>
      <c r="DG57" s="339"/>
      <c r="DH57" s="340"/>
      <c r="DI57" s="341">
        <f>SUM(DI46:DI56)</f>
        <v>3544760329</v>
      </c>
      <c r="DJ57" s="342"/>
      <c r="DK57" s="343"/>
      <c r="DL57" s="344">
        <f>SUM(DL46:DL56)</f>
        <v>100</v>
      </c>
      <c r="DM57" s="412">
        <f t="shared" si="111"/>
        <v>100</v>
      </c>
      <c r="DN57" s="364"/>
    </row>
    <row r="58" spans="1:118" ht="15.75" customHeight="1" x14ac:dyDescent="0.15">
      <c r="B58" s="175"/>
      <c r="C58" s="250"/>
      <c r="D58" s="250"/>
      <c r="E58" s="285"/>
      <c r="F58" s="137"/>
      <c r="G58" s="137"/>
      <c r="H58" s="138"/>
      <c r="I58" s="176"/>
      <c r="J58" s="176"/>
      <c r="K58" s="177"/>
      <c r="L58" s="176"/>
      <c r="M58" s="178"/>
      <c r="N58" s="138"/>
      <c r="O58" s="176"/>
      <c r="P58" s="176"/>
      <c r="Q58" s="177"/>
      <c r="R58" s="176"/>
      <c r="S58" s="178"/>
      <c r="T58" s="138"/>
      <c r="U58" s="176"/>
      <c r="V58" s="176"/>
      <c r="W58" s="177"/>
      <c r="X58" s="176"/>
      <c r="Y58" s="176"/>
      <c r="Z58" s="177"/>
      <c r="AA58" s="176"/>
      <c r="AB58" s="176"/>
      <c r="AC58" s="177"/>
      <c r="AD58" s="176"/>
      <c r="AE58" s="263"/>
      <c r="AF58" s="258"/>
      <c r="AG58" s="258"/>
      <c r="AH58" s="264"/>
      <c r="AI58" s="258"/>
      <c r="AJ58" s="265"/>
      <c r="AK58" s="265"/>
      <c r="AL58" s="252"/>
      <c r="AM58" s="265"/>
      <c r="AN58" s="263"/>
      <c r="AO58" s="258"/>
      <c r="AP58" s="258"/>
      <c r="AQ58" s="264"/>
      <c r="AR58" s="258"/>
      <c r="AS58" s="265"/>
      <c r="AT58" s="265"/>
      <c r="AU58" s="252"/>
      <c r="AV58" s="265"/>
      <c r="AW58" s="263"/>
      <c r="AX58" s="258"/>
      <c r="AY58" s="258"/>
      <c r="AZ58" s="264"/>
      <c r="BA58" s="258"/>
      <c r="BB58" s="265"/>
      <c r="BC58" s="265"/>
      <c r="BD58" s="252"/>
      <c r="BE58" s="265"/>
      <c r="BF58" s="291"/>
      <c r="BG58" s="263"/>
      <c r="BH58" s="258"/>
      <c r="BI58" s="258"/>
      <c r="BJ58" s="264"/>
      <c r="BK58" s="258"/>
      <c r="BL58" s="265"/>
      <c r="BM58" s="265"/>
      <c r="BN58" s="252"/>
      <c r="BO58" s="265"/>
      <c r="BP58" s="291"/>
      <c r="BQ58" s="263"/>
      <c r="BR58" s="258"/>
      <c r="BS58" s="258"/>
      <c r="BT58" s="264"/>
      <c r="BU58" s="258"/>
      <c r="BV58" s="265"/>
      <c r="BW58" s="265"/>
      <c r="BX58" s="252"/>
      <c r="BY58" s="265"/>
      <c r="BZ58" s="291"/>
      <c r="CA58" s="263"/>
      <c r="CB58" s="258"/>
      <c r="CC58" s="258"/>
      <c r="CD58" s="264"/>
      <c r="CE58" s="258"/>
      <c r="CF58" s="265"/>
      <c r="CG58" s="265"/>
      <c r="CH58" s="252"/>
      <c r="CI58" s="265"/>
      <c r="CJ58" s="291"/>
      <c r="CK58" s="263"/>
      <c r="CL58" s="258"/>
      <c r="CM58" s="258"/>
      <c r="CN58" s="264"/>
      <c r="CO58" s="258"/>
      <c r="CP58" s="265"/>
      <c r="CQ58" s="265"/>
      <c r="CR58" s="252"/>
      <c r="CS58" s="265"/>
      <c r="CT58" s="291"/>
      <c r="CU58" s="263"/>
      <c r="CV58" s="258"/>
      <c r="CW58" s="258"/>
      <c r="CX58" s="264"/>
      <c r="CY58" s="258"/>
      <c r="CZ58" s="265"/>
      <c r="DA58" s="265"/>
      <c r="DB58" s="252"/>
      <c r="DC58" s="265"/>
      <c r="DD58" s="291"/>
      <c r="DE58" s="263"/>
      <c r="DF58" s="258"/>
      <c r="DG58" s="258"/>
      <c r="DH58" s="264"/>
      <c r="DI58" s="258"/>
      <c r="DJ58" s="265"/>
      <c r="DK58" s="265"/>
      <c r="DL58" s="252"/>
      <c r="DM58" s="265"/>
      <c r="DN58" s="291"/>
    </row>
    <row r="59" spans="1:118" ht="15.75" customHeight="1" x14ac:dyDescent="0.15">
      <c r="B59" s="139" t="s">
        <v>61</v>
      </c>
    </row>
    <row r="61" spans="1:118" x14ac:dyDescent="0.15">
      <c r="H61" s="173"/>
      <c r="T61" s="173"/>
    </row>
    <row r="62" spans="1:118" x14ac:dyDescent="0.15">
      <c r="T62" s="174"/>
    </row>
    <row r="63" spans="1:118" x14ac:dyDescent="0.15">
      <c r="H63" s="174"/>
      <c r="T63" s="174"/>
    </row>
    <row r="64" spans="1:118" x14ac:dyDescent="0.15">
      <c r="T64" s="174"/>
    </row>
  </sheetData>
  <mergeCells count="76">
    <mergeCell ref="CB2:CH2"/>
    <mergeCell ref="CB23:CH23"/>
    <mergeCell ref="CB43:CH43"/>
    <mergeCell ref="BR2:BX2"/>
    <mergeCell ref="BR23:BX23"/>
    <mergeCell ref="BR43:BX43"/>
    <mergeCell ref="C57:E57"/>
    <mergeCell ref="C53:E53"/>
    <mergeCell ref="C54:E54"/>
    <mergeCell ref="C55:E55"/>
    <mergeCell ref="C56:E56"/>
    <mergeCell ref="C48:E48"/>
    <mergeCell ref="C49:E49"/>
    <mergeCell ref="C50:E50"/>
    <mergeCell ref="C51:E51"/>
    <mergeCell ref="C52:E52"/>
    <mergeCell ref="AX43:BD43"/>
    <mergeCell ref="Y45:AA45"/>
    <mergeCell ref="C46:E46"/>
    <mergeCell ref="C47:E47"/>
    <mergeCell ref="T43:W43"/>
    <mergeCell ref="Z43:Z44"/>
    <mergeCell ref="AC43:AC44"/>
    <mergeCell ref="AF43:AL43"/>
    <mergeCell ref="AO43:AU43"/>
    <mergeCell ref="C43:E45"/>
    <mergeCell ref="H43:K43"/>
    <mergeCell ref="N43:Q43"/>
    <mergeCell ref="AB45:AD45"/>
    <mergeCell ref="C30:E30"/>
    <mergeCell ref="C31:E31"/>
    <mergeCell ref="C34:E34"/>
    <mergeCell ref="AO2:AU2"/>
    <mergeCell ref="AO23:AU23"/>
    <mergeCell ref="AF23:AL23"/>
    <mergeCell ref="AX23:BD23"/>
    <mergeCell ref="C39:E39"/>
    <mergeCell ref="C2:E4"/>
    <mergeCell ref="C13:E13"/>
    <mergeCell ref="C15:E15"/>
    <mergeCell ref="C14:E14"/>
    <mergeCell ref="H2:K2"/>
    <mergeCell ref="N2:Q2"/>
    <mergeCell ref="C5:E5"/>
    <mergeCell ref="C19:E19"/>
    <mergeCell ref="Y4:AA4"/>
    <mergeCell ref="AC23:AC24"/>
    <mergeCell ref="T23:W23"/>
    <mergeCell ref="Z23:Z24"/>
    <mergeCell ref="AF2:AL2"/>
    <mergeCell ref="C26:E26"/>
    <mergeCell ref="BH2:BN2"/>
    <mergeCell ref="BH23:BN23"/>
    <mergeCell ref="BH43:BN43"/>
    <mergeCell ref="C10:E10"/>
    <mergeCell ref="C23:E25"/>
    <mergeCell ref="H23:K23"/>
    <mergeCell ref="N23:Q23"/>
    <mergeCell ref="C11:E11"/>
    <mergeCell ref="C12:E12"/>
    <mergeCell ref="Y25:AA25"/>
    <mergeCell ref="AB25:AD25"/>
    <mergeCell ref="T2:W2"/>
    <mergeCell ref="Z2:Z3"/>
    <mergeCell ref="AC2:AC3"/>
    <mergeCell ref="AB4:AD4"/>
    <mergeCell ref="AX2:BD2"/>
    <mergeCell ref="DF2:DL2"/>
    <mergeCell ref="DF23:DL23"/>
    <mergeCell ref="DF43:DL43"/>
    <mergeCell ref="CL2:CR2"/>
    <mergeCell ref="CV2:DB2"/>
    <mergeCell ref="CL23:CR23"/>
    <mergeCell ref="CV23:DB23"/>
    <mergeCell ref="CL43:CR43"/>
    <mergeCell ref="CV43:DB43"/>
  </mergeCells>
  <phoneticPr fontId="2"/>
  <printOptions horizontalCentered="1"/>
  <pageMargins left="0.19685039370078741" right="0.19685039370078741" top="0.59055118110236227" bottom="0.59055118110236227" header="0.19685039370078741" footer="0.19685039370078741"/>
  <pageSetup paperSize="9" scale="59" fitToWidth="0" orientation="landscape" r:id="rId1"/>
  <ignoredErrors>
    <ignoredError sqref="Q39 W39" formula="1"/>
    <ignoredError sqref="T2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当初</vt:lpstr>
      <vt:lpstr>当初表①</vt:lpstr>
      <vt:lpstr>当初表②</vt:lpstr>
      <vt:lpstr>当初表③</vt:lpstr>
      <vt:lpstr>当初表④</vt:lpstr>
      <vt:lpstr>主なもの</vt:lpstr>
      <vt:lpstr>計数整理表（千単）</vt:lpstr>
      <vt:lpstr>'計数整理表（千単）'!Print_Area</vt:lpstr>
      <vt:lpstr>当初!Print_Area</vt:lpstr>
      <vt:lpstr>当初表①!Print_Area</vt:lpstr>
      <vt:lpstr>'計数整理表（千単）'!Print_Titles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2020-08-28T04:33:02Z</cp:lastPrinted>
  <dcterms:created xsi:type="dcterms:W3CDTF">2016-09-04T05:00:12Z</dcterms:created>
  <dcterms:modified xsi:type="dcterms:W3CDTF">2020-09-16T07:11:57Z</dcterms:modified>
</cp:coreProperties>
</file>