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161$\doc\0200_推進課\0800_病害虫防除グループ\0001_\01 エコ農産物関係\HP_SNS\R6.5細則・様式改正\"/>
    </mc:Choice>
  </mc:AlternateContent>
  <xr:revisionPtr revIDLastSave="0" documentId="13_ncr:1_{C12C5008-4084-4F33-88F7-45BD2D3ED6F1}" xr6:coauthVersionLast="47" xr6:coauthVersionMax="47" xr10:uidLastSave="{00000000-0000-0000-0000-000000000000}"/>
  <bookViews>
    <workbookView xWindow="-110" yWindow="-110" windowWidth="19420" windowHeight="10560" tabRatio="603" activeTab="6" xr2:uid="{00000000-000D-0000-FFFF-FFFF00000000}"/>
  </bookViews>
  <sheets>
    <sheet name="操作方法" sheetId="48" r:id="rId1"/>
    <sheet name="基本事項計画実績" sheetId="25" r:id="rId2"/>
    <sheet name="集団栽培者" sheetId="4" r:id="rId3"/>
    <sheet name="別紙２" sheetId="50" r:id="rId4"/>
    <sheet name="別紙２Ａ（参考様式）" sheetId="18" r:id="rId5"/>
    <sheet name="別紙２Ｂ（参考様式）" sheetId="53" r:id="rId6"/>
    <sheet name="段まき" sheetId="51" r:id="rId7"/>
    <sheet name="データシート" sheetId="49" r:id="rId8"/>
    <sheet name="コード" sheetId="26" r:id="rId9"/>
  </sheets>
  <definedNames>
    <definedName name="_xlnm.Print_Area" localSheetId="1">基本事項計画実績!$D$1:$AG$45</definedName>
    <definedName name="_xlnm.Print_Area" localSheetId="3">別紙２!$A$1:$AR$63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25" l="1"/>
  <c r="AL37" i="25"/>
  <c r="AK37" i="25"/>
  <c r="AJ37" i="25"/>
  <c r="AA37" i="25"/>
  <c r="AL35" i="25"/>
  <c r="AK35" i="25"/>
  <c r="AJ35" i="25"/>
  <c r="AA35" i="25"/>
  <c r="T13" i="49" s="1"/>
  <c r="E35" i="25"/>
  <c r="D35" i="25"/>
  <c r="AL33" i="25"/>
  <c r="AK33" i="25"/>
  <c r="AJ33" i="25"/>
  <c r="AA33" i="25"/>
  <c r="AL31" i="25"/>
  <c r="AK31" i="25"/>
  <c r="AJ31" i="25"/>
  <c r="AA31" i="25"/>
  <c r="E31" i="25"/>
  <c r="D31" i="25"/>
  <c r="AL29" i="25"/>
  <c r="AK29" i="25"/>
  <c r="AJ29" i="25"/>
  <c r="AA29" i="25"/>
  <c r="AK11" i="49" s="1"/>
  <c r="AL27" i="25"/>
  <c r="AK27" i="25"/>
  <c r="AJ27" i="25"/>
  <c r="AA27" i="25"/>
  <c r="T11" i="49" s="1"/>
  <c r="E27" i="25"/>
  <c r="D27" i="25"/>
  <c r="AL25" i="25"/>
  <c r="AK25" i="25"/>
  <c r="AJ25" i="25"/>
  <c r="AA25" i="25"/>
  <c r="AL23" i="25"/>
  <c r="AK23" i="25"/>
  <c r="AJ23" i="25"/>
  <c r="AA23" i="25"/>
  <c r="E23" i="25"/>
  <c r="D23" i="25"/>
  <c r="AL21" i="25"/>
  <c r="AK21" i="25"/>
  <c r="AJ21" i="25"/>
  <c r="AA21" i="25"/>
  <c r="AL19" i="25"/>
  <c r="AK19" i="25"/>
  <c r="AJ19" i="25"/>
  <c r="AA19" i="25"/>
  <c r="T9" i="49" s="1"/>
  <c r="E19" i="25"/>
  <c r="D19" i="25"/>
  <c r="AL17" i="25"/>
  <c r="AK17" i="25"/>
  <c r="AJ17" i="25"/>
  <c r="AA17" i="25"/>
  <c r="AL15" i="25"/>
  <c r="AK15" i="25"/>
  <c r="AJ15" i="25"/>
  <c r="AA15" i="25"/>
  <c r="E15" i="25"/>
  <c r="D15" i="25"/>
  <c r="AL13" i="25"/>
  <c r="AK13" i="25"/>
  <c r="AJ13" i="25"/>
  <c r="AA13" i="25"/>
  <c r="AK7" i="49" s="1"/>
  <c r="AL11" i="25"/>
  <c r="AK11" i="25"/>
  <c r="AJ11" i="25"/>
  <c r="AA11" i="25"/>
  <c r="T7" i="49" s="1"/>
  <c r="E11" i="25"/>
  <c r="AL9" i="25"/>
  <c r="AK9" i="25"/>
  <c r="AJ9" i="25"/>
  <c r="AA9" i="25"/>
  <c r="AL7" i="25"/>
  <c r="AK7" i="25"/>
  <c r="AJ7" i="25"/>
  <c r="AD7" i="25"/>
  <c r="AA7" i="25"/>
  <c r="T6" i="49" s="1"/>
  <c r="E7" i="25"/>
  <c r="D7" i="25"/>
  <c r="H2" i="53"/>
  <c r="N2" i="18"/>
  <c r="D15" i="50"/>
  <c r="W23" i="53"/>
  <c r="V23" i="53"/>
  <c r="P23" i="53"/>
  <c r="O23" i="53"/>
  <c r="W22" i="53"/>
  <c r="V22" i="53"/>
  <c r="P22" i="53"/>
  <c r="O22" i="53"/>
  <c r="W21" i="53"/>
  <c r="V21" i="53"/>
  <c r="P21" i="53"/>
  <c r="O21" i="53"/>
  <c r="W20" i="53"/>
  <c r="V20" i="53"/>
  <c r="P20" i="53"/>
  <c r="O20" i="53"/>
  <c r="W19" i="53"/>
  <c r="V19" i="53"/>
  <c r="P19" i="53"/>
  <c r="O19" i="53"/>
  <c r="W18" i="53"/>
  <c r="V18" i="53"/>
  <c r="P18" i="53"/>
  <c r="O18" i="53"/>
  <c r="W17" i="53"/>
  <c r="V17" i="53"/>
  <c r="P17" i="53"/>
  <c r="O17" i="53"/>
  <c r="W16" i="53"/>
  <c r="V16" i="53"/>
  <c r="P16" i="53"/>
  <c r="O16" i="53"/>
  <c r="W15" i="53"/>
  <c r="V15" i="53"/>
  <c r="P15" i="53"/>
  <c r="O15" i="53"/>
  <c r="W14" i="53"/>
  <c r="V14" i="53"/>
  <c r="P14" i="53"/>
  <c r="O14" i="53"/>
  <c r="O25" i="53" s="1"/>
  <c r="W13" i="53"/>
  <c r="V13" i="53"/>
  <c r="P13" i="53"/>
  <c r="O13" i="53"/>
  <c r="W12" i="53"/>
  <c r="W25" i="53"/>
  <c r="V12" i="53"/>
  <c r="V25" i="53" s="1"/>
  <c r="P12" i="53"/>
  <c r="P25" i="53" s="1"/>
  <c r="O12" i="53"/>
  <c r="W11" i="53"/>
  <c r="V11" i="53"/>
  <c r="J4" i="53"/>
  <c r="I4" i="53"/>
  <c r="C2" i="53"/>
  <c r="AA16" i="51"/>
  <c r="AA17" i="51"/>
  <c r="AA18" i="51"/>
  <c r="AA19" i="51" s="1"/>
  <c r="AA20" i="51" s="1"/>
  <c r="AA21" i="51" s="1"/>
  <c r="AA23" i="50"/>
  <c r="AA24" i="50" s="1"/>
  <c r="AA25" i="50" s="1"/>
  <c r="AA26" i="50" s="1"/>
  <c r="AA27" i="50" s="1"/>
  <c r="AA28" i="50" s="1"/>
  <c r="AA29" i="50" s="1"/>
  <c r="AA30" i="50" s="1"/>
  <c r="AA31" i="50" s="1"/>
  <c r="AA32" i="50" s="1"/>
  <c r="P12" i="18"/>
  <c r="P13" i="18"/>
  <c r="P14" i="18" s="1"/>
  <c r="P15" i="18" s="1"/>
  <c r="P16" i="18" s="1"/>
  <c r="P17" i="18" s="1"/>
  <c r="P18" i="18" s="1"/>
  <c r="P19" i="18" s="1"/>
  <c r="P20" i="18" s="1"/>
  <c r="P21" i="18" s="1"/>
  <c r="P22" i="18" s="1"/>
  <c r="P23" i="18" s="1"/>
  <c r="P24" i="18" s="1"/>
  <c r="P25" i="18" s="1"/>
  <c r="P26" i="18" s="1"/>
  <c r="H3" i="50"/>
  <c r="I12" i="26"/>
  <c r="J12" i="26"/>
  <c r="K12" i="26"/>
  <c r="I13" i="26"/>
  <c r="J13" i="26"/>
  <c r="K13" i="26"/>
  <c r="I14" i="26"/>
  <c r="J14" i="26"/>
  <c r="K14" i="26"/>
  <c r="I15" i="26"/>
  <c r="J15" i="26"/>
  <c r="K15" i="26"/>
  <c r="I16" i="26"/>
  <c r="J16" i="26"/>
  <c r="K16" i="26"/>
  <c r="I17" i="26"/>
  <c r="J17" i="26"/>
  <c r="K17" i="26"/>
  <c r="I18" i="26"/>
  <c r="J18" i="26"/>
  <c r="K18" i="26"/>
  <c r="I19" i="26"/>
  <c r="J19" i="26"/>
  <c r="K19" i="26"/>
  <c r="I20" i="26"/>
  <c r="J20" i="26"/>
  <c r="K20" i="26"/>
  <c r="I21" i="26"/>
  <c r="J21" i="26"/>
  <c r="K21" i="26"/>
  <c r="I22" i="26"/>
  <c r="J22" i="26"/>
  <c r="K22" i="26"/>
  <c r="I23" i="26"/>
  <c r="J23" i="26"/>
  <c r="K23" i="26"/>
  <c r="I35" i="26"/>
  <c r="J35" i="26"/>
  <c r="K35" i="26"/>
  <c r="I36" i="26"/>
  <c r="J36" i="26"/>
  <c r="K36" i="26"/>
  <c r="I37" i="26"/>
  <c r="J37" i="26"/>
  <c r="K37" i="26"/>
  <c r="I38" i="26"/>
  <c r="J38" i="26"/>
  <c r="K38" i="26"/>
  <c r="I39" i="26"/>
  <c r="J39" i="26"/>
  <c r="K39" i="26"/>
  <c r="I40" i="26"/>
  <c r="J40" i="26"/>
  <c r="K40" i="26"/>
  <c r="I41" i="26"/>
  <c r="J41" i="26"/>
  <c r="K41" i="26"/>
  <c r="I42" i="26"/>
  <c r="J42" i="26"/>
  <c r="K42" i="26"/>
  <c r="I43" i="26"/>
  <c r="J43" i="26"/>
  <c r="K43" i="26"/>
  <c r="I44" i="26"/>
  <c r="J44" i="26"/>
  <c r="K44" i="26"/>
  <c r="I45" i="26"/>
  <c r="J45" i="26"/>
  <c r="K45" i="26"/>
  <c r="I46" i="26"/>
  <c r="J46" i="26"/>
  <c r="K46" i="26"/>
  <c r="I48" i="26"/>
  <c r="J48" i="26"/>
  <c r="K48" i="26"/>
  <c r="I49" i="26"/>
  <c r="J49" i="26"/>
  <c r="K49" i="26"/>
  <c r="I50" i="26"/>
  <c r="J50" i="26"/>
  <c r="K50" i="26"/>
  <c r="I51" i="26"/>
  <c r="J51" i="26"/>
  <c r="K51" i="26"/>
  <c r="I52" i="26"/>
  <c r="J52" i="26"/>
  <c r="K52" i="26"/>
  <c r="I53" i="26"/>
  <c r="J53" i="26"/>
  <c r="K53" i="26"/>
  <c r="I54" i="26"/>
  <c r="J54" i="26"/>
  <c r="K54" i="26"/>
  <c r="I55" i="26"/>
  <c r="J55" i="26"/>
  <c r="K55" i="26"/>
  <c r="I56" i="26"/>
  <c r="J56" i="26"/>
  <c r="K56" i="26"/>
  <c r="I57" i="26"/>
  <c r="J57" i="26"/>
  <c r="K57" i="26"/>
  <c r="I58" i="26"/>
  <c r="J58" i="26"/>
  <c r="K58" i="26"/>
  <c r="I59" i="26"/>
  <c r="J59" i="26"/>
  <c r="K59" i="26"/>
  <c r="I77" i="26"/>
  <c r="J77" i="26"/>
  <c r="K77" i="26"/>
  <c r="I78" i="26"/>
  <c r="J78" i="26"/>
  <c r="K78" i="26"/>
  <c r="I79" i="26"/>
  <c r="J79" i="26"/>
  <c r="K79" i="26"/>
  <c r="I80" i="26"/>
  <c r="J80" i="26"/>
  <c r="K80" i="26"/>
  <c r="I81" i="26"/>
  <c r="J81" i="26"/>
  <c r="K81" i="26"/>
  <c r="I82" i="26"/>
  <c r="J82" i="26"/>
  <c r="K82" i="26"/>
  <c r="I83" i="26"/>
  <c r="J83" i="26"/>
  <c r="K83" i="26"/>
  <c r="I84" i="26"/>
  <c r="J84" i="26"/>
  <c r="K84" i="26"/>
  <c r="I85" i="26"/>
  <c r="J85" i="26"/>
  <c r="K85" i="26"/>
  <c r="I86" i="26"/>
  <c r="J86" i="26"/>
  <c r="K86" i="26"/>
  <c r="I87" i="26"/>
  <c r="J87" i="26"/>
  <c r="K87" i="26"/>
  <c r="I88" i="26"/>
  <c r="J88" i="26"/>
  <c r="K88" i="26"/>
  <c r="I90" i="26"/>
  <c r="J90" i="26"/>
  <c r="K90" i="26"/>
  <c r="I91" i="26"/>
  <c r="J91" i="26"/>
  <c r="K91" i="26"/>
  <c r="I92" i="26"/>
  <c r="J92" i="26"/>
  <c r="K92" i="26"/>
  <c r="I93" i="26"/>
  <c r="J93" i="26"/>
  <c r="K93" i="26"/>
  <c r="I94" i="26"/>
  <c r="J94" i="26"/>
  <c r="K94" i="26"/>
  <c r="I95" i="26"/>
  <c r="J95" i="26"/>
  <c r="K95" i="26"/>
  <c r="I96" i="26"/>
  <c r="J96" i="26"/>
  <c r="K96" i="26"/>
  <c r="I97" i="26"/>
  <c r="J97" i="26"/>
  <c r="K97" i="26"/>
  <c r="I98" i="26"/>
  <c r="J98" i="26"/>
  <c r="K98" i="26"/>
  <c r="I99" i="26"/>
  <c r="J99" i="26"/>
  <c r="K99" i="26"/>
  <c r="I100" i="26"/>
  <c r="J100" i="26"/>
  <c r="K100" i="26"/>
  <c r="I101" i="26"/>
  <c r="J101" i="26"/>
  <c r="K101" i="26"/>
  <c r="I103" i="26"/>
  <c r="J103" i="26"/>
  <c r="K103" i="26"/>
  <c r="I104" i="26"/>
  <c r="J104" i="26"/>
  <c r="K104" i="26"/>
  <c r="I105" i="26"/>
  <c r="J105" i="26"/>
  <c r="K105" i="26"/>
  <c r="I106" i="26"/>
  <c r="J106" i="26"/>
  <c r="K106" i="26"/>
  <c r="I107" i="26"/>
  <c r="J107" i="26"/>
  <c r="K107" i="26"/>
  <c r="I108" i="26"/>
  <c r="J108" i="26"/>
  <c r="K108" i="26"/>
  <c r="I109" i="26"/>
  <c r="J109" i="26"/>
  <c r="K109" i="26"/>
  <c r="I110" i="26"/>
  <c r="J110" i="26"/>
  <c r="K110" i="26"/>
  <c r="I111" i="26"/>
  <c r="J111" i="26"/>
  <c r="K111" i="26"/>
  <c r="I112" i="26"/>
  <c r="J112" i="26"/>
  <c r="K112" i="26"/>
  <c r="I113" i="26"/>
  <c r="J113" i="26"/>
  <c r="K113" i="26"/>
  <c r="I114" i="26"/>
  <c r="J114" i="26"/>
  <c r="K114" i="26"/>
  <c r="I116" i="26"/>
  <c r="J116" i="26"/>
  <c r="K116" i="26"/>
  <c r="I117" i="26"/>
  <c r="J117" i="26"/>
  <c r="K117" i="26"/>
  <c r="I118" i="26"/>
  <c r="J118" i="26"/>
  <c r="K118" i="26"/>
  <c r="I119" i="26"/>
  <c r="J119" i="26"/>
  <c r="K119" i="26"/>
  <c r="I120" i="26"/>
  <c r="J120" i="26"/>
  <c r="K120" i="26"/>
  <c r="I121" i="26"/>
  <c r="J121" i="26"/>
  <c r="K121" i="26"/>
  <c r="I122" i="26"/>
  <c r="J122" i="26"/>
  <c r="K122" i="26"/>
  <c r="I123" i="26"/>
  <c r="J123" i="26"/>
  <c r="K123" i="26"/>
  <c r="I124" i="26"/>
  <c r="J124" i="26"/>
  <c r="K124" i="26"/>
  <c r="I125" i="26"/>
  <c r="J125" i="26"/>
  <c r="K125" i="26"/>
  <c r="I126" i="26"/>
  <c r="J126" i="26"/>
  <c r="K126" i="26"/>
  <c r="I127" i="26"/>
  <c r="J127" i="26"/>
  <c r="K127" i="26"/>
  <c r="I129" i="26"/>
  <c r="J129" i="26"/>
  <c r="K129" i="26"/>
  <c r="I130" i="26"/>
  <c r="J130" i="26"/>
  <c r="K130" i="26"/>
  <c r="I131" i="26"/>
  <c r="J131" i="26"/>
  <c r="K131" i="26"/>
  <c r="I132" i="26"/>
  <c r="J132" i="26"/>
  <c r="K132" i="26"/>
  <c r="I133" i="26"/>
  <c r="J133" i="26"/>
  <c r="K133" i="26"/>
  <c r="I134" i="26"/>
  <c r="J134" i="26"/>
  <c r="K134" i="26"/>
  <c r="I135" i="26"/>
  <c r="J135" i="26"/>
  <c r="K135" i="26"/>
  <c r="I136" i="26"/>
  <c r="J136" i="26"/>
  <c r="K136" i="26"/>
  <c r="I137" i="26"/>
  <c r="J137" i="26"/>
  <c r="K137" i="26"/>
  <c r="I138" i="26"/>
  <c r="J138" i="26"/>
  <c r="K138" i="26"/>
  <c r="I139" i="26"/>
  <c r="J139" i="26"/>
  <c r="K139" i="26"/>
  <c r="I140" i="26"/>
  <c r="J140" i="26"/>
  <c r="K140" i="26"/>
  <c r="I152" i="26"/>
  <c r="J152" i="26"/>
  <c r="K152" i="26"/>
  <c r="I153" i="26"/>
  <c r="J153" i="26"/>
  <c r="K153" i="26"/>
  <c r="I154" i="26"/>
  <c r="J154" i="26"/>
  <c r="K154" i="26"/>
  <c r="I155" i="26"/>
  <c r="J155" i="26"/>
  <c r="K155" i="26"/>
  <c r="I156" i="26"/>
  <c r="J156" i="26"/>
  <c r="K156" i="26"/>
  <c r="I157" i="26"/>
  <c r="J157" i="26"/>
  <c r="K157" i="26"/>
  <c r="I158" i="26"/>
  <c r="J158" i="26"/>
  <c r="K158" i="26"/>
  <c r="I159" i="26"/>
  <c r="J159" i="26"/>
  <c r="K159" i="26"/>
  <c r="I160" i="26"/>
  <c r="J160" i="26"/>
  <c r="K160" i="26"/>
  <c r="I161" i="26"/>
  <c r="J161" i="26"/>
  <c r="K161" i="26"/>
  <c r="I162" i="26"/>
  <c r="J162" i="26"/>
  <c r="K162" i="26"/>
  <c r="I163" i="26"/>
  <c r="J163" i="26"/>
  <c r="K163" i="26"/>
  <c r="I173" i="26"/>
  <c r="J173" i="26"/>
  <c r="K173" i="26"/>
  <c r="I174" i="26"/>
  <c r="J174" i="26"/>
  <c r="K174" i="26"/>
  <c r="I175" i="26"/>
  <c r="J175" i="26"/>
  <c r="K175" i="26"/>
  <c r="I176" i="26"/>
  <c r="J176" i="26"/>
  <c r="K176" i="26"/>
  <c r="I177" i="26"/>
  <c r="J177" i="26"/>
  <c r="K177" i="26"/>
  <c r="I178" i="26"/>
  <c r="J178" i="26"/>
  <c r="K178" i="26"/>
  <c r="I179" i="26"/>
  <c r="J179" i="26"/>
  <c r="K179" i="26"/>
  <c r="I180" i="26"/>
  <c r="J180" i="26"/>
  <c r="K180" i="26"/>
  <c r="I181" i="26"/>
  <c r="J181" i="26"/>
  <c r="K181" i="26"/>
  <c r="I182" i="26"/>
  <c r="J182" i="26"/>
  <c r="K182" i="26"/>
  <c r="I183" i="26"/>
  <c r="J183" i="26"/>
  <c r="K183" i="26"/>
  <c r="I184" i="26"/>
  <c r="J184" i="26"/>
  <c r="K184" i="26"/>
  <c r="C6" i="49"/>
  <c r="BT4" i="51" s="1"/>
  <c r="AL14" i="50"/>
  <c r="D6" i="49"/>
  <c r="E6" i="49"/>
  <c r="F6" i="49"/>
  <c r="G6" i="49"/>
  <c r="H6" i="49"/>
  <c r="I6" i="49"/>
  <c r="J6" i="49"/>
  <c r="K6" i="49"/>
  <c r="L6" i="49"/>
  <c r="M6" i="49"/>
  <c r="N6" i="49"/>
  <c r="O6" i="49"/>
  <c r="P6" i="49"/>
  <c r="Q6" i="49"/>
  <c r="R6" i="49"/>
  <c r="S6" i="49"/>
  <c r="U6" i="49"/>
  <c r="V6" i="49"/>
  <c r="W6" i="49"/>
  <c r="X6" i="49"/>
  <c r="Y6" i="49"/>
  <c r="Z6" i="49"/>
  <c r="AA6" i="49"/>
  <c r="AB6" i="49"/>
  <c r="AC6" i="49"/>
  <c r="AD6" i="49"/>
  <c r="AE6" i="49"/>
  <c r="AF6" i="49"/>
  <c r="AG6" i="49"/>
  <c r="AH6" i="49"/>
  <c r="AI6" i="49"/>
  <c r="AJ6" i="49"/>
  <c r="C7" i="49"/>
  <c r="D7" i="49"/>
  <c r="E7" i="49"/>
  <c r="F7" i="49"/>
  <c r="G7" i="49"/>
  <c r="H7" i="49"/>
  <c r="I7" i="49"/>
  <c r="J7" i="49"/>
  <c r="K7" i="49"/>
  <c r="L7" i="49"/>
  <c r="M7" i="49"/>
  <c r="N7" i="49"/>
  <c r="O7" i="49"/>
  <c r="P7" i="49"/>
  <c r="Q7" i="49"/>
  <c r="R7" i="49"/>
  <c r="S7" i="49"/>
  <c r="U7" i="49"/>
  <c r="V7" i="49"/>
  <c r="W7" i="49"/>
  <c r="X7" i="49"/>
  <c r="Y7" i="49"/>
  <c r="Z7" i="49"/>
  <c r="AA7" i="49"/>
  <c r="AB7" i="49"/>
  <c r="AC7" i="49"/>
  <c r="AD7" i="49"/>
  <c r="AE7" i="49"/>
  <c r="AF7" i="49"/>
  <c r="AG7" i="49"/>
  <c r="AH7" i="49"/>
  <c r="AI7" i="49"/>
  <c r="AJ7" i="49"/>
  <c r="C8" i="49"/>
  <c r="D8" i="49"/>
  <c r="E8" i="49"/>
  <c r="F8" i="49"/>
  <c r="G8" i="49"/>
  <c r="H8" i="49"/>
  <c r="I8" i="49"/>
  <c r="J8" i="49"/>
  <c r="K8" i="49"/>
  <c r="L8" i="49"/>
  <c r="M8" i="49"/>
  <c r="N8" i="49"/>
  <c r="O8" i="49"/>
  <c r="P8" i="49"/>
  <c r="Q8" i="49"/>
  <c r="R8" i="49"/>
  <c r="S8" i="49"/>
  <c r="U8" i="49"/>
  <c r="V5" i="18"/>
  <c r="V27" i="18" s="1"/>
  <c r="V8" i="49"/>
  <c r="W8" i="49"/>
  <c r="X8" i="49"/>
  <c r="Y8" i="49"/>
  <c r="Z8" i="49"/>
  <c r="AA8" i="49"/>
  <c r="AB8" i="49"/>
  <c r="AC8" i="49"/>
  <c r="AD8" i="49"/>
  <c r="AE8" i="49"/>
  <c r="AF8" i="49"/>
  <c r="AG8" i="49"/>
  <c r="AH8" i="49"/>
  <c r="AI8" i="49"/>
  <c r="AJ8" i="49"/>
  <c r="C9" i="49"/>
  <c r="D9" i="49"/>
  <c r="E9" i="49"/>
  <c r="F9" i="49"/>
  <c r="G9" i="49"/>
  <c r="F15" i="50"/>
  <c r="H9" i="49"/>
  <c r="AO5" i="51"/>
  <c r="I9" i="49"/>
  <c r="J9" i="49"/>
  <c r="K9" i="49"/>
  <c r="J15" i="50"/>
  <c r="L9" i="49"/>
  <c r="H16" i="50"/>
  <c r="M9" i="49"/>
  <c r="N9" i="49"/>
  <c r="O9" i="49"/>
  <c r="P9" i="49"/>
  <c r="N16" i="50"/>
  <c r="Q9" i="49"/>
  <c r="Q15" i="50"/>
  <c r="R9" i="49"/>
  <c r="P16" i="50"/>
  <c r="S9" i="49"/>
  <c r="R16" i="50"/>
  <c r="U9" i="49"/>
  <c r="AQ6" i="50"/>
  <c r="AJ33" i="50" s="1"/>
  <c r="V9" i="49"/>
  <c r="W9" i="49"/>
  <c r="X9" i="49"/>
  <c r="Y9" i="49"/>
  <c r="D18" i="50"/>
  <c r="Z9" i="49"/>
  <c r="F18" i="50"/>
  <c r="AA9" i="49"/>
  <c r="AB9" i="49"/>
  <c r="AC9" i="49"/>
  <c r="H18" i="50"/>
  <c r="AD9" i="49"/>
  <c r="J18" i="50"/>
  <c r="AE9" i="49"/>
  <c r="M17" i="50"/>
  <c r="AF9" i="49"/>
  <c r="AG9" i="49"/>
  <c r="N18" i="50"/>
  <c r="AH9" i="49"/>
  <c r="AI9" i="49"/>
  <c r="AJ9" i="49"/>
  <c r="R18" i="50"/>
  <c r="C10" i="49"/>
  <c r="D10" i="49"/>
  <c r="AQ14" i="50"/>
  <c r="E10" i="49"/>
  <c r="F10" i="49"/>
  <c r="AO4" i="51"/>
  <c r="G10" i="49"/>
  <c r="AQ4" i="51"/>
  <c r="H10" i="49"/>
  <c r="I10" i="49"/>
  <c r="J10" i="49"/>
  <c r="K10" i="49"/>
  <c r="AU4" i="51"/>
  <c r="L10" i="49"/>
  <c r="M10" i="49"/>
  <c r="N10" i="49"/>
  <c r="O10" i="49"/>
  <c r="AW5" i="51"/>
  <c r="P10" i="49"/>
  <c r="AY5" i="51"/>
  <c r="Q10" i="49"/>
  <c r="R10" i="49"/>
  <c r="S10" i="49"/>
  <c r="BV4" i="51"/>
  <c r="U10" i="49"/>
  <c r="V10" i="49"/>
  <c r="W10" i="49"/>
  <c r="X10" i="49"/>
  <c r="Y10" i="49"/>
  <c r="Z10" i="49"/>
  <c r="AA10" i="49"/>
  <c r="AB10" i="49"/>
  <c r="AC10" i="49"/>
  <c r="AD10" i="49"/>
  <c r="AE10" i="49"/>
  <c r="AF10" i="49"/>
  <c r="AG10" i="49"/>
  <c r="AH10" i="49"/>
  <c r="AI10" i="49"/>
  <c r="AJ10" i="49"/>
  <c r="C11" i="49"/>
  <c r="D11" i="49"/>
  <c r="E11" i="49"/>
  <c r="F11" i="49"/>
  <c r="G11" i="49"/>
  <c r="H11" i="49"/>
  <c r="I11" i="49"/>
  <c r="J11" i="49"/>
  <c r="K11" i="49"/>
  <c r="L11" i="49"/>
  <c r="M11" i="49"/>
  <c r="N11" i="49"/>
  <c r="O11" i="49"/>
  <c r="P11" i="49"/>
  <c r="Q11" i="49"/>
  <c r="R11" i="49"/>
  <c r="S11" i="49"/>
  <c r="U11" i="49"/>
  <c r="V11" i="49"/>
  <c r="W11" i="49"/>
  <c r="X11" i="49"/>
  <c r="Y11" i="49"/>
  <c r="Z11" i="49"/>
  <c r="AA11" i="49"/>
  <c r="AB11" i="49"/>
  <c r="AC11" i="49"/>
  <c r="AD11" i="49"/>
  <c r="AE11" i="49"/>
  <c r="AF11" i="49"/>
  <c r="AG11" i="49"/>
  <c r="AH11" i="49"/>
  <c r="AI11" i="49"/>
  <c r="AJ11" i="49"/>
  <c r="C12" i="49"/>
  <c r="D12" i="49"/>
  <c r="E12" i="49"/>
  <c r="F12" i="49"/>
  <c r="G12" i="49"/>
  <c r="H12" i="49"/>
  <c r="I12" i="49"/>
  <c r="J12" i="49"/>
  <c r="K12" i="49"/>
  <c r="L12" i="49"/>
  <c r="M12" i="49"/>
  <c r="N12" i="49"/>
  <c r="O12" i="49"/>
  <c r="P12" i="49"/>
  <c r="Q12" i="49"/>
  <c r="R12" i="49"/>
  <c r="S12" i="49"/>
  <c r="U12" i="49"/>
  <c r="V12" i="49"/>
  <c r="W12" i="49"/>
  <c r="X12" i="49"/>
  <c r="Y12" i="49"/>
  <c r="Z12" i="49"/>
  <c r="AA12" i="49"/>
  <c r="AB12" i="49"/>
  <c r="AC12" i="49"/>
  <c r="AD12" i="49"/>
  <c r="AE12" i="49"/>
  <c r="AF12" i="49"/>
  <c r="AG12" i="49"/>
  <c r="AH12" i="49"/>
  <c r="AI12" i="49"/>
  <c r="AJ12" i="49"/>
  <c r="C13" i="49"/>
  <c r="D13" i="49"/>
  <c r="E13" i="49"/>
  <c r="F13" i="49"/>
  <c r="G13" i="49"/>
  <c r="H13" i="49"/>
  <c r="I13" i="49"/>
  <c r="J13" i="49"/>
  <c r="K13" i="49"/>
  <c r="L13" i="49"/>
  <c r="M13" i="49"/>
  <c r="N13" i="49"/>
  <c r="O13" i="49"/>
  <c r="P13" i="49"/>
  <c r="Q13" i="49"/>
  <c r="R13" i="49"/>
  <c r="S13" i="49"/>
  <c r="U13" i="49"/>
  <c r="V13" i="49"/>
  <c r="W13" i="49"/>
  <c r="X13" i="49"/>
  <c r="Y13" i="49"/>
  <c r="Z13" i="49"/>
  <c r="AA13" i="49"/>
  <c r="AB13" i="49"/>
  <c r="AC13" i="49"/>
  <c r="AD13" i="49"/>
  <c r="AE13" i="49"/>
  <c r="AF13" i="49"/>
  <c r="AG13" i="49"/>
  <c r="AH13" i="49"/>
  <c r="AI13" i="49"/>
  <c r="AJ13" i="49"/>
  <c r="H4" i="51"/>
  <c r="AD4" i="51"/>
  <c r="AS4" i="51"/>
  <c r="AX4" i="51"/>
  <c r="BB4" i="51"/>
  <c r="BX4" i="51"/>
  <c r="BZ4" i="51"/>
  <c r="AQ5" i="51"/>
  <c r="AS5" i="51"/>
  <c r="AU5" i="51"/>
  <c r="BA5" i="51"/>
  <c r="AM16" i="51"/>
  <c r="AN16" i="51"/>
  <c r="AN17" i="51"/>
  <c r="AN18" i="51" s="1"/>
  <c r="AN19" i="51" s="1"/>
  <c r="AN20" i="51" s="1"/>
  <c r="AN21" i="51" s="1"/>
  <c r="AY16" i="51"/>
  <c r="AZ16" i="51" s="1"/>
  <c r="AZ17" i="51" s="1"/>
  <c r="AZ18" i="51" s="1"/>
  <c r="AZ19" i="51" s="1"/>
  <c r="AZ20" i="51" s="1"/>
  <c r="AZ21" i="51" s="1"/>
  <c r="BK16" i="51"/>
  <c r="BL16" i="51"/>
  <c r="BL17" i="51" s="1"/>
  <c r="BL18" i="51" s="1"/>
  <c r="BL19" i="51" s="1"/>
  <c r="BL20" i="51" s="1"/>
  <c r="BL21" i="51" s="1"/>
  <c r="BW16" i="51"/>
  <c r="BX16" i="51" s="1"/>
  <c r="BX17" i="51" s="1"/>
  <c r="BX18" i="51" s="1"/>
  <c r="BX19" i="51" s="1"/>
  <c r="BX20" i="51" s="1"/>
  <c r="BX21" i="51" s="1"/>
  <c r="AM17" i="51"/>
  <c r="AY17" i="51"/>
  <c r="BK17" i="51"/>
  <c r="BW17" i="51"/>
  <c r="AM18" i="51"/>
  <c r="AY18" i="51"/>
  <c r="BK18" i="51"/>
  <c r="BW18" i="51"/>
  <c r="AM19" i="51"/>
  <c r="AY19" i="51"/>
  <c r="BK19" i="51"/>
  <c r="BW19" i="51"/>
  <c r="AM20" i="51"/>
  <c r="AY20" i="51"/>
  <c r="BK20" i="51"/>
  <c r="BW20" i="51"/>
  <c r="AM21" i="51"/>
  <c r="AY21" i="51"/>
  <c r="BK21" i="51"/>
  <c r="BW21" i="51"/>
  <c r="AB26" i="51"/>
  <c r="AD26" i="51"/>
  <c r="AM26" i="51"/>
  <c r="AM31" i="51" s="1"/>
  <c r="AO26" i="51"/>
  <c r="AY26" i="51"/>
  <c r="BA26" i="51"/>
  <c r="BK26" i="51"/>
  <c r="BK31" i="51" s="1"/>
  <c r="BM26" i="51"/>
  <c r="BW26" i="51"/>
  <c r="BW31" i="51" s="1"/>
  <c r="BY26" i="51"/>
  <c r="BY31" i="51" s="1"/>
  <c r="AB27" i="51"/>
  <c r="AB31" i="51"/>
  <c r="AD27" i="51"/>
  <c r="AM27" i="51"/>
  <c r="AO27" i="51"/>
  <c r="AY27" i="51"/>
  <c r="BA27" i="51"/>
  <c r="BK27" i="51"/>
  <c r="BM27" i="51"/>
  <c r="BW27" i="51"/>
  <c r="BY27" i="51"/>
  <c r="AB28" i="51"/>
  <c r="AD28" i="51"/>
  <c r="AM28" i="51"/>
  <c r="AO28" i="51"/>
  <c r="AO31" i="51" s="1"/>
  <c r="AY28" i="51"/>
  <c r="AY31" i="51"/>
  <c r="BA28" i="51"/>
  <c r="BA31" i="51" s="1"/>
  <c r="BK28" i="51"/>
  <c r="BM28" i="51"/>
  <c r="BW28" i="51"/>
  <c r="BY28" i="51"/>
  <c r="AB29" i="51"/>
  <c r="AD29" i="51"/>
  <c r="AD31" i="51" s="1"/>
  <c r="AM29" i="51"/>
  <c r="AO29" i="51"/>
  <c r="AY29" i="51"/>
  <c r="BA29" i="51"/>
  <c r="BK29" i="51"/>
  <c r="BM29" i="51"/>
  <c r="BM31" i="51" s="1"/>
  <c r="BW29" i="51"/>
  <c r="BY29" i="51"/>
  <c r="AG3" i="50"/>
  <c r="H15" i="50"/>
  <c r="M15" i="50"/>
  <c r="F16" i="50"/>
  <c r="J16" i="50"/>
  <c r="L16" i="50"/>
  <c r="D17" i="50"/>
  <c r="F17" i="50"/>
  <c r="H17" i="50"/>
  <c r="J17" i="50"/>
  <c r="Q17" i="50"/>
  <c r="AL17" i="50"/>
  <c r="L18" i="50"/>
  <c r="P18" i="50"/>
  <c r="AS23" i="50"/>
  <c r="AJ23" i="50" s="1"/>
  <c r="AJ24" i="50" s="1"/>
  <c r="AJ25" i="50" s="1"/>
  <c r="AJ26" i="50" s="1"/>
  <c r="AJ27" i="50" s="1"/>
  <c r="AJ28" i="50" s="1"/>
  <c r="AJ29" i="50" s="1"/>
  <c r="AJ30" i="50" s="1"/>
  <c r="AJ31" i="50" s="1"/>
  <c r="AJ32" i="50" s="1"/>
  <c r="AS24" i="50"/>
  <c r="AS25" i="50"/>
  <c r="AS26" i="50"/>
  <c r="AS27" i="50"/>
  <c r="AS28" i="50"/>
  <c r="AS29" i="50"/>
  <c r="AS30" i="50"/>
  <c r="AS31" i="50"/>
  <c r="AS32" i="50"/>
  <c r="AB45" i="50"/>
  <c r="AD45" i="50"/>
  <c r="AN45" i="50"/>
  <c r="AP45" i="50"/>
  <c r="AB46" i="50"/>
  <c r="AD46" i="50"/>
  <c r="AN46" i="50"/>
  <c r="AP46" i="50"/>
  <c r="AB47" i="50"/>
  <c r="AD47" i="50"/>
  <c r="AN47" i="50"/>
  <c r="AP47" i="50"/>
  <c r="AB48" i="50"/>
  <c r="AD48" i="50"/>
  <c r="AN48" i="50"/>
  <c r="AP48" i="50"/>
  <c r="AB49" i="50"/>
  <c r="AD49" i="50"/>
  <c r="AN49" i="50"/>
  <c r="AP49" i="50"/>
  <c r="AB50" i="50"/>
  <c r="AD50" i="50"/>
  <c r="AN50" i="50"/>
  <c r="AP50" i="50"/>
  <c r="AB51" i="50"/>
  <c r="AD51" i="50"/>
  <c r="AN51" i="50"/>
  <c r="AP51" i="50"/>
  <c r="C2" i="18"/>
  <c r="V11" i="18"/>
  <c r="X12" i="18"/>
  <c r="V12" i="18"/>
  <c r="V13" i="18" s="1"/>
  <c r="V14" i="18" s="1"/>
  <c r="V15" i="18" s="1"/>
  <c r="V16" i="18" s="1"/>
  <c r="V17" i="18" s="1"/>
  <c r="V18" i="18" s="1"/>
  <c r="V19" i="18" s="1"/>
  <c r="V20" i="18" s="1"/>
  <c r="V21" i="18" s="1"/>
  <c r="V22" i="18" s="1"/>
  <c r="V23" i="18" s="1"/>
  <c r="V24" i="18" s="1"/>
  <c r="V25" i="18" s="1"/>
  <c r="V26" i="18" s="1"/>
  <c r="X13" i="18"/>
  <c r="X14" i="18"/>
  <c r="X15" i="18"/>
  <c r="X16" i="18"/>
  <c r="X17" i="18"/>
  <c r="X18" i="18"/>
  <c r="X19" i="18"/>
  <c r="X20" i="18"/>
  <c r="X21" i="18"/>
  <c r="X22" i="18"/>
  <c r="X23" i="18"/>
  <c r="X24" i="18"/>
  <c r="X25" i="18"/>
  <c r="X26" i="18"/>
  <c r="F7" i="25"/>
  <c r="G7" i="25"/>
  <c r="AK6" i="49"/>
  <c r="F11" i="25"/>
  <c r="G11" i="25"/>
  <c r="F15" i="25"/>
  <c r="G15" i="25"/>
  <c r="T8" i="49"/>
  <c r="AK8" i="49"/>
  <c r="F19" i="25"/>
  <c r="G19" i="25"/>
  <c r="AK9" i="49"/>
  <c r="F23" i="25"/>
  <c r="G23" i="25"/>
  <c r="T10" i="49"/>
  <c r="AK10" i="49"/>
  <c r="F27" i="25"/>
  <c r="G27" i="25"/>
  <c r="F31" i="25"/>
  <c r="G31" i="25"/>
  <c r="T12" i="49"/>
  <c r="AK12" i="49"/>
  <c r="AK13" i="49"/>
  <c r="D16" i="50"/>
  <c r="AC11" i="51"/>
  <c r="W4" i="53"/>
  <c r="W27" i="53" s="1"/>
  <c r="BC5" i="51"/>
  <c r="BW4" i="51"/>
  <c r="BU4" i="51"/>
  <c r="BY4" i="51"/>
  <c r="W3" i="53"/>
  <c r="P27" i="53" s="1"/>
  <c r="AN16" i="50"/>
  <c r="N15" i="50"/>
  <c r="AY4" i="51"/>
  <c r="AL16" i="50"/>
  <c r="AP16" i="50"/>
  <c r="AC10" i="51"/>
  <c r="X9" i="51" s="1"/>
  <c r="AM14" i="50"/>
  <c r="BC4" i="51"/>
  <c r="AO14" i="50"/>
  <c r="V4" i="18"/>
  <c r="P27" i="18" s="1"/>
  <c r="AN14" i="50"/>
  <c r="S16" i="50"/>
  <c r="S18" i="50"/>
  <c r="N17" i="50"/>
  <c r="S17" i="50"/>
  <c r="AQ5" i="50"/>
  <c r="AD57" i="50" s="1"/>
  <c r="AM15" i="50"/>
  <c r="AQ16" i="50"/>
  <c r="R15" i="50"/>
  <c r="AO16" i="50"/>
  <c r="AP14" i="50"/>
  <c r="AP15" i="50"/>
  <c r="AL15" i="50"/>
  <c r="AM16" i="50"/>
  <c r="S15" i="50"/>
  <c r="AN15" i="50"/>
  <c r="AO15" i="50"/>
  <c r="AQ15" i="50"/>
  <c r="R17" i="50"/>
  <c r="Y10" i="51" l="1"/>
  <c r="AD53" i="50"/>
  <c r="AB53" i="50"/>
  <c r="AB55" i="50"/>
  <c r="AN55" i="50"/>
  <c r="AP55" i="50"/>
  <c r="U15" i="50"/>
  <c r="C5" i="18"/>
  <c r="D6" i="50"/>
  <c r="U8" i="50"/>
  <c r="U17" i="50"/>
  <c r="I5" i="18"/>
  <c r="AA33" i="50"/>
  <c r="AD55" i="50"/>
  <c r="D8" i="50"/>
  <c r="E7" i="51"/>
  <c r="D8" i="51"/>
  <c r="Q8" i="51"/>
  <c r="AA22" i="51"/>
  <c r="AB33" i="51"/>
  <c r="AD33" i="51"/>
  <c r="C4" i="53"/>
  <c r="H4" i="53"/>
  <c r="O27" i="53"/>
  <c r="V27" i="53"/>
  <c r="AN53" i="50"/>
  <c r="AP53" i="50"/>
  <c r="Z9" i="50"/>
  <c r="AL33" i="50"/>
  <c r="AE56" i="50"/>
  <c r="AC57" i="50"/>
  <c r="S10" i="51"/>
  <c r="E10" i="51"/>
  <c r="U16" i="50"/>
  <c r="AB8" i="50"/>
  <c r="M5" i="18"/>
  <c r="W11" i="51"/>
  <c r="X8" i="51"/>
  <c r="U9" i="51"/>
  <c r="J5" i="18"/>
  <c r="K10" i="51"/>
  <c r="G8" i="51"/>
  <c r="AC56" i="50"/>
  <c r="E11" i="51"/>
  <c r="O5" i="18"/>
  <c r="E8" i="51"/>
  <c r="K11" i="51"/>
  <c r="V11" i="51"/>
  <c r="R8" i="51"/>
  <c r="W9" i="51"/>
  <c r="K9" i="51"/>
  <c r="AD56" i="50"/>
  <c r="J8" i="51"/>
  <c r="Y11" i="51"/>
  <c r="R11" i="51"/>
  <c r="AO56" i="50"/>
  <c r="AB33" i="50"/>
  <c r="AA9" i="50"/>
  <c r="V9" i="51"/>
  <c r="F11" i="51"/>
  <c r="F9" i="51"/>
  <c r="Q10" i="51"/>
  <c r="T9" i="51"/>
  <c r="X10" i="51"/>
  <c r="I8" i="51"/>
  <c r="G10" i="51"/>
  <c r="F8" i="51"/>
  <c r="Q9" i="51"/>
  <c r="F10" i="51"/>
  <c r="AB22" i="51"/>
  <c r="H10" i="51"/>
  <c r="T10" i="51"/>
  <c r="R10" i="51"/>
  <c r="S11" i="51"/>
  <c r="I10" i="51"/>
  <c r="J9" i="51"/>
  <c r="AC33" i="51"/>
  <c r="J11" i="51"/>
  <c r="K8" i="51"/>
  <c r="R9" i="51"/>
  <c r="Q11" i="51"/>
  <c r="S9" i="51"/>
  <c r="D10" i="51"/>
  <c r="S8" i="51"/>
  <c r="I9" i="51"/>
  <c r="U11" i="51"/>
  <c r="G11" i="51"/>
  <c r="Y8" i="51"/>
  <c r="V8" i="51"/>
  <c r="V10" i="51"/>
  <c r="D11" i="51"/>
  <c r="AE33" i="51"/>
  <c r="J10" i="51"/>
  <c r="X11" i="51"/>
  <c r="H9" i="51"/>
  <c r="U10" i="51"/>
  <c r="D9" i="51"/>
  <c r="H11" i="51"/>
  <c r="G9" i="51"/>
  <c r="AC58" i="50"/>
  <c r="H8" i="51"/>
  <c r="I11" i="51"/>
  <c r="AC22" i="51"/>
  <c r="Y9" i="51"/>
  <c r="T8" i="51"/>
  <c r="AE58" i="50"/>
  <c r="W8" i="51"/>
  <c r="W10" i="51"/>
  <c r="E9" i="51"/>
  <c r="AB57" i="50"/>
  <c r="T11" i="51"/>
  <c r="U8" i="51"/>
  <c r="L5" i="18"/>
  <c r="N5" i="18"/>
  <c r="K5" i="18"/>
  <c r="Z10" i="50"/>
  <c r="U10" i="50"/>
  <c r="AP57" i="50"/>
  <c r="X9" i="50"/>
  <c r="AO57" i="50"/>
  <c r="W8" i="50"/>
  <c r="AE55" i="50"/>
  <c r="AP56" i="50"/>
  <c r="Y8" i="50"/>
  <c r="AN58" i="50"/>
  <c r="AP58" i="50"/>
  <c r="W10" i="50"/>
  <c r="AC33" i="50"/>
  <c r="W9" i="50"/>
  <c r="AN57" i="50"/>
  <c r="AE57" i="50"/>
  <c r="Y10" i="50"/>
  <c r="AM33" i="50"/>
  <c r="AB10" i="50"/>
  <c r="AK33" i="50"/>
  <c r="AC55" i="50"/>
  <c r="Z8" i="50"/>
  <c r="AB58" i="50"/>
  <c r="X10" i="50"/>
  <c r="V10" i="50"/>
  <c r="AB9" i="50"/>
  <c r="U9" i="50"/>
  <c r="AA8" i="50"/>
  <c r="V8" i="50"/>
  <c r="X8" i="50"/>
  <c r="AO55" i="50"/>
  <c r="V9" i="50"/>
  <c r="Y9" i="50"/>
  <c r="AA10" i="50"/>
  <c r="AD58" i="50"/>
  <c r="U18" i="50"/>
  <c r="AN56" i="50"/>
  <c r="AB56" i="50"/>
  <c r="AO58" i="50"/>
</calcChain>
</file>

<file path=xl/sharedStrings.xml><?xml version="1.0" encoding="utf-8"?>
<sst xmlns="http://schemas.openxmlformats.org/spreadsheetml/2006/main" count="1702" uniqueCount="413">
  <si>
    <t>住所</t>
    <rPh sb="0" eb="2">
      <t>ジュウショ</t>
    </rPh>
    <phoneticPr fontId="1"/>
  </si>
  <si>
    <t>備考</t>
    <rPh sb="0" eb="2">
      <t>ビコウ</t>
    </rPh>
    <phoneticPr fontId="1"/>
  </si>
  <si>
    <t>計画</t>
    <rPh sb="0" eb="2">
      <t>ケイカク</t>
    </rPh>
    <phoneticPr fontId="1"/>
  </si>
  <si>
    <t>実績</t>
    <rPh sb="0" eb="2">
      <t>ジッセキ</t>
    </rPh>
    <phoneticPr fontId="1"/>
  </si>
  <si>
    <t>合計</t>
    <rPh sb="0" eb="2">
      <t>ゴウケイ</t>
    </rPh>
    <phoneticPr fontId="1"/>
  </si>
  <si>
    <t>栽培責任者氏名</t>
    <rPh sb="0" eb="2">
      <t>サイバイ</t>
    </rPh>
    <rPh sb="2" eb="5">
      <t>セキニンシャ</t>
    </rPh>
    <rPh sb="5" eb="6">
      <t>シ</t>
    </rPh>
    <phoneticPr fontId="1"/>
  </si>
  <si>
    <t>申請年月</t>
    <rPh sb="0" eb="2">
      <t>シンセイネンツキ</t>
    </rPh>
    <rPh sb="2" eb="4">
      <t>ネンゲツ</t>
    </rPh>
    <phoneticPr fontId="1"/>
  </si>
  <si>
    <t>（１）基本事項</t>
    <rPh sb="3" eb="5">
      <t>キホン</t>
    </rPh>
    <rPh sb="5" eb="7">
      <t>ジコウ</t>
    </rPh>
    <phoneticPr fontId="1"/>
  </si>
  <si>
    <t>ア</t>
    <phoneticPr fontId="1"/>
  </si>
  <si>
    <t>作 物 名</t>
    <phoneticPr fontId="1"/>
  </si>
  <si>
    <t>露地・施設の別</t>
    <rPh sb="3" eb="5">
      <t>シセツ</t>
    </rPh>
    <phoneticPr fontId="1"/>
  </si>
  <si>
    <t>エコ農産物生産ほ場の所在地</t>
    <phoneticPr fontId="1"/>
  </si>
  <si>
    <t>＊   いずれの用紙も、記入欄が足りない場合は同じ用紙を足して使用する。</t>
    <phoneticPr fontId="1"/>
  </si>
  <si>
    <t>* 通しページ番号を栽培責任者が記入する。</t>
    <rPh sb="2" eb="3">
      <t>トオ</t>
    </rPh>
    <rPh sb="7" eb="9">
      <t>バンゴウ</t>
    </rPh>
    <rPh sb="10" eb="12">
      <t>サイバイ</t>
    </rPh>
    <rPh sb="12" eb="15">
      <t>セキニンシャ</t>
    </rPh>
    <rPh sb="16" eb="18">
      <t>キニュウ</t>
    </rPh>
    <phoneticPr fontId="1"/>
  </si>
  <si>
    <t xml:space="preserve">収穫開始
</t>
    <phoneticPr fontId="1"/>
  </si>
  <si>
    <t xml:space="preserve">収穫終了
</t>
    <phoneticPr fontId="1"/>
  </si>
  <si>
    <t>イ</t>
    <phoneticPr fontId="1"/>
  </si>
  <si>
    <t>ウ</t>
    <phoneticPr fontId="1"/>
  </si>
  <si>
    <t>エ</t>
    <phoneticPr fontId="1"/>
  </si>
  <si>
    <t>（１）－２  集団申請時の生産者一覧（集団申請の場合のみ添付する）</t>
    <rPh sb="7" eb="8">
      <t>シュウ</t>
    </rPh>
    <rPh sb="8" eb="9">
      <t>ダン</t>
    </rPh>
    <rPh sb="9" eb="12">
      <t>シンセイジ</t>
    </rPh>
    <rPh sb="13" eb="16">
      <t>セイサンシャ</t>
    </rPh>
    <rPh sb="16" eb="18">
      <t>イチラン</t>
    </rPh>
    <rPh sb="19" eb="21">
      <t>シュウダン</t>
    </rPh>
    <rPh sb="21" eb="23">
      <t>シンセイ</t>
    </rPh>
    <rPh sb="24" eb="26">
      <t>バアイ</t>
    </rPh>
    <rPh sb="28" eb="30">
      <t>テンプ</t>
    </rPh>
    <phoneticPr fontId="1"/>
  </si>
  <si>
    <t>作 物 名</t>
  </si>
  <si>
    <t>栽培者氏名</t>
    <rPh sb="0" eb="3">
      <t>サイバイシャ</t>
    </rPh>
    <rPh sb="3" eb="5">
      <t>シメイ</t>
    </rPh>
    <phoneticPr fontId="1"/>
  </si>
  <si>
    <t>エコ農産物生産ほ場の所在地</t>
    <phoneticPr fontId="1"/>
  </si>
  <si>
    <t>栽培面積（ａ）</t>
    <phoneticPr fontId="1"/>
  </si>
  <si>
    <t>＊    栽培者氏名は、集団の役職者を先に記入し、あとは５０音順に記入する。なお、役職名は備考欄に記入する。</t>
    <rPh sb="5" eb="8">
      <t>サイバイシャ</t>
    </rPh>
    <rPh sb="8" eb="10">
      <t>シメイ</t>
    </rPh>
    <rPh sb="12" eb="14">
      <t>シュウダン</t>
    </rPh>
    <rPh sb="15" eb="18">
      <t>ヤクショクシャ</t>
    </rPh>
    <rPh sb="19" eb="20">
      <t>サキ</t>
    </rPh>
    <rPh sb="21" eb="23">
      <t>キニュウ</t>
    </rPh>
    <rPh sb="30" eb="31">
      <t>オン</t>
    </rPh>
    <rPh sb="31" eb="32">
      <t>ジュン</t>
    </rPh>
    <rPh sb="33" eb="35">
      <t>キニュウ</t>
    </rPh>
    <phoneticPr fontId="1"/>
  </si>
  <si>
    <t>栽培期間
（カ月）</t>
    <rPh sb="0" eb="2">
      <t>サイバイ</t>
    </rPh>
    <rPh sb="2" eb="4">
      <t>キカン</t>
    </rPh>
    <rPh sb="7" eb="8">
      <t>ゲツ</t>
    </rPh>
    <phoneticPr fontId="1"/>
  </si>
  <si>
    <t>（２）農薬使用計画と実績</t>
    <rPh sb="3" eb="5">
      <t>ノウヤク</t>
    </rPh>
    <phoneticPr fontId="1"/>
  </si>
  <si>
    <t>＜計　画＞</t>
  </si>
  <si>
    <t>農 薬 商 品 名</t>
    <rPh sb="0" eb="1">
      <t>ノウ</t>
    </rPh>
    <rPh sb="2" eb="3">
      <t>クスリ</t>
    </rPh>
    <rPh sb="4" eb="5">
      <t>ショウ</t>
    </rPh>
    <rPh sb="6" eb="7">
      <t>シナ</t>
    </rPh>
    <rPh sb="8" eb="9">
      <t>メイ</t>
    </rPh>
    <phoneticPr fontId="1"/>
  </si>
  <si>
    <t>成分数</t>
    <rPh sb="0" eb="2">
      <t>セイブン</t>
    </rPh>
    <rPh sb="2" eb="3">
      <t>スウ</t>
    </rPh>
    <phoneticPr fontId="1"/>
  </si>
  <si>
    <t>累計使用
成分回数</t>
    <rPh sb="0" eb="2">
      <t>ルイケイ</t>
    </rPh>
    <rPh sb="2" eb="4">
      <t>シヨウ</t>
    </rPh>
    <rPh sb="5" eb="7">
      <t>セイブン</t>
    </rPh>
    <rPh sb="7" eb="9">
      <t>カイスウ</t>
    </rPh>
    <phoneticPr fontId="1"/>
  </si>
  <si>
    <t>上限使用
成分回数</t>
    <rPh sb="0" eb="2">
      <t>ジョウゲン</t>
    </rPh>
    <rPh sb="2" eb="4">
      <t>シヨウ</t>
    </rPh>
    <rPh sb="5" eb="7">
      <t>セイブン</t>
    </rPh>
    <rPh sb="7" eb="9">
      <t>カイスウ</t>
    </rPh>
    <phoneticPr fontId="1"/>
  </si>
  <si>
    <t>使用予定時期</t>
    <rPh sb="2" eb="4">
      <t>ヨテイ</t>
    </rPh>
    <phoneticPr fontId="1"/>
  </si>
  <si>
    <t>使用実績月日</t>
    <rPh sb="2" eb="4">
      <t>ジッセキ</t>
    </rPh>
    <phoneticPr fontId="1"/>
  </si>
  <si>
    <t>（３）肥料使用計画と実績</t>
  </si>
  <si>
    <t>＜計  画＞</t>
    <rPh sb="1" eb="2">
      <t>ケイ</t>
    </rPh>
    <rPh sb="4" eb="5">
      <t>ガ</t>
    </rPh>
    <phoneticPr fontId="1"/>
  </si>
  <si>
    <t>＜実　績＞</t>
  </si>
  <si>
    <t>肥料商品名</t>
    <rPh sb="0" eb="2">
      <t>ヒリョウ</t>
    </rPh>
    <rPh sb="2" eb="5">
      <t>ショウヒンメイ</t>
    </rPh>
    <phoneticPr fontId="1"/>
  </si>
  <si>
    <t>化学肥料由来チッソ使用量（kg/10a）</t>
    <rPh sb="4" eb="6">
      <t>ユライ</t>
    </rPh>
    <rPh sb="9" eb="11">
      <t>シヨウ</t>
    </rPh>
    <phoneticPr fontId="1"/>
  </si>
  <si>
    <t>化学肥料由来リン酸使用量（kg/10a）</t>
    <rPh sb="4" eb="6">
      <t>ユライ</t>
    </rPh>
    <rPh sb="9" eb="11">
      <t>シヨウ</t>
    </rPh>
    <phoneticPr fontId="1"/>
  </si>
  <si>
    <t>使用実績量（kg/10a）</t>
    <rPh sb="2" eb="4">
      <t>ジッセキ</t>
    </rPh>
    <phoneticPr fontId="1"/>
  </si>
  <si>
    <t>化学肥料上限使用量（kg/10a）</t>
    <rPh sb="0" eb="2">
      <t>カガク</t>
    </rPh>
    <rPh sb="2" eb="4">
      <t>ヒリョウ</t>
    </rPh>
    <rPh sb="4" eb="6">
      <t>ジョウゲン</t>
    </rPh>
    <rPh sb="6" eb="9">
      <t>シヨウリョウ</t>
    </rPh>
    <phoneticPr fontId="1"/>
  </si>
  <si>
    <t>露地・施設の別</t>
    <rPh sb="0" eb="2">
      <t>ロジ</t>
    </rPh>
    <rPh sb="3" eb="5">
      <t>シセツ</t>
    </rPh>
    <rPh sb="6" eb="7">
      <t>ベツ</t>
    </rPh>
    <phoneticPr fontId="1"/>
  </si>
  <si>
    <t>使用実績　　月日</t>
    <rPh sb="0" eb="2">
      <t>シヨウ</t>
    </rPh>
    <rPh sb="2" eb="4">
      <t>ジッセキ</t>
    </rPh>
    <rPh sb="6" eb="8">
      <t>ツキヒ</t>
    </rPh>
    <phoneticPr fontId="1"/>
  </si>
  <si>
    <t>露地・施設
の別</t>
    <rPh sb="3" eb="5">
      <t>シセツ</t>
    </rPh>
    <phoneticPr fontId="1"/>
  </si>
  <si>
    <t>月 　　　　</t>
    <rPh sb="0" eb="1">
      <t>ツキ</t>
    </rPh>
    <phoneticPr fontId="1"/>
  </si>
  <si>
    <t>は種</t>
    <phoneticPr fontId="1"/>
  </si>
  <si>
    <t>定植</t>
    <rPh sb="0" eb="1">
      <t>テイ</t>
    </rPh>
    <rPh sb="1" eb="2">
      <t>ショク</t>
    </rPh>
    <phoneticPr fontId="1"/>
  </si>
  <si>
    <t>年</t>
    <rPh sb="0" eb="1">
      <t>ネン</t>
    </rPh>
    <phoneticPr fontId="1"/>
  </si>
  <si>
    <t>月</t>
    <rPh sb="0" eb="1">
      <t>ツキ</t>
    </rPh>
    <phoneticPr fontId="1"/>
  </si>
  <si>
    <t>日</t>
    <rPh sb="0" eb="1">
      <t>ヒ</t>
    </rPh>
    <phoneticPr fontId="1"/>
  </si>
  <si>
    <t>＜実　績＞</t>
    <phoneticPr fontId="1"/>
  </si>
  <si>
    <t xml:space="preserve">Ｐ          </t>
    <phoneticPr fontId="1"/>
  </si>
  <si>
    <t>発生初期</t>
    <rPh sb="0" eb="2">
      <t>ハッセイ</t>
    </rPh>
    <rPh sb="2" eb="4">
      <t>ショキ</t>
    </rPh>
    <phoneticPr fontId="1"/>
  </si>
  <si>
    <t>・</t>
    <phoneticPr fontId="1"/>
  </si>
  <si>
    <t>旬</t>
    <rPh sb="0" eb="1">
      <t>シュン</t>
    </rPh>
    <phoneticPr fontId="1"/>
  </si>
  <si>
    <t>全チッソ成分の割合
（％）</t>
    <phoneticPr fontId="1"/>
  </si>
  <si>
    <t>化学肥料
由来チッソ成分の割合
（％）</t>
    <phoneticPr fontId="1"/>
  </si>
  <si>
    <t>化学肥料
由来リン酸成分の割合
（％）</t>
    <phoneticPr fontId="1"/>
  </si>
  <si>
    <t>使用予定量(kg/10a)</t>
    <phoneticPr fontId="1"/>
  </si>
  <si>
    <t>N</t>
    <phoneticPr fontId="1"/>
  </si>
  <si>
    <t>P</t>
    <phoneticPr fontId="1"/>
  </si>
  <si>
    <t xml:space="preserve">Ｐ        </t>
    <phoneticPr fontId="1"/>
  </si>
  <si>
    <t>追肥</t>
    <rPh sb="0" eb="2">
      <t>ツイヒ</t>
    </rPh>
    <phoneticPr fontId="1"/>
  </si>
  <si>
    <t>旬</t>
    <rPh sb="0" eb="1">
      <t>ジュン</t>
    </rPh>
    <phoneticPr fontId="1"/>
  </si>
  <si>
    <t>計</t>
    <rPh sb="0" eb="1">
      <t>ケイ</t>
    </rPh>
    <phoneticPr fontId="1"/>
  </si>
  <si>
    <t>画</t>
    <rPh sb="0" eb="1">
      <t>カ</t>
    </rPh>
    <phoneticPr fontId="1"/>
  </si>
  <si>
    <t>実</t>
    <rPh sb="0" eb="1">
      <t>ジツ</t>
    </rPh>
    <phoneticPr fontId="1"/>
  </si>
  <si>
    <t>績</t>
    <rPh sb="0" eb="1">
      <t>セキ</t>
    </rPh>
    <phoneticPr fontId="1"/>
  </si>
  <si>
    <t>大阪エコ農産物生産計画・実績</t>
    <rPh sb="9" eb="11">
      <t>ケイカク</t>
    </rPh>
    <rPh sb="12" eb="14">
      <t>ジッセキ</t>
    </rPh>
    <phoneticPr fontId="1"/>
  </si>
  <si>
    <t>計画／実績</t>
    <rPh sb="0" eb="2">
      <t>ケイカク</t>
    </rPh>
    <rPh sb="3" eb="5">
      <t>ジッセキ</t>
    </rPh>
    <phoneticPr fontId="1"/>
  </si>
  <si>
    <t>P</t>
    <phoneticPr fontId="1"/>
  </si>
  <si>
    <t>ア 「エコ農産物栽培基準」の「作型」欄に露地または施設の記載のある場合のみ、露地または施設を選択する。</t>
    <rPh sb="15" eb="16">
      <t>サク</t>
    </rPh>
    <rPh sb="16" eb="17">
      <t>ガタ</t>
    </rPh>
    <rPh sb="18" eb="19">
      <t>ラン</t>
    </rPh>
    <rPh sb="20" eb="22">
      <t>ロジ</t>
    </rPh>
    <rPh sb="25" eb="27">
      <t>シセツ</t>
    </rPh>
    <rPh sb="28" eb="30">
      <t>キサイ</t>
    </rPh>
    <rPh sb="33" eb="35">
      <t>バアイ</t>
    </rPh>
    <rPh sb="46" eb="48">
      <t>センタク</t>
    </rPh>
    <phoneticPr fontId="1"/>
  </si>
  <si>
    <t>化学肥料削減の技術（計画）○で囲む</t>
    <rPh sb="0" eb="2">
      <t>カガク</t>
    </rPh>
    <rPh sb="2" eb="4">
      <t>ヒリョウ</t>
    </rPh>
    <rPh sb="4" eb="6">
      <t>サクゲン</t>
    </rPh>
    <rPh sb="7" eb="9">
      <t>ギジュツ</t>
    </rPh>
    <rPh sb="10" eb="12">
      <t>ケイカク</t>
    </rPh>
    <rPh sb="15" eb="16">
      <t>カコ</t>
    </rPh>
    <phoneticPr fontId="1"/>
  </si>
  <si>
    <t>使用予定別＊</t>
    <rPh sb="0" eb="2">
      <t>シヨウ</t>
    </rPh>
    <rPh sb="2" eb="4">
      <t>ヨテイ</t>
    </rPh>
    <rPh sb="4" eb="5">
      <t>ベツ</t>
    </rPh>
    <phoneticPr fontId="1"/>
  </si>
  <si>
    <t>施設</t>
  </si>
  <si>
    <t>露地</t>
    <rPh sb="0" eb="2">
      <t>ロジ</t>
    </rPh>
    <phoneticPr fontId="1"/>
  </si>
  <si>
    <t>全リン酸成分の割合
（％）</t>
    <phoneticPr fontId="1"/>
  </si>
  <si>
    <t>Ｐ</t>
    <phoneticPr fontId="1"/>
  </si>
  <si>
    <t>農薬削減の技術
（計画）○で囲む</t>
    <rPh sb="2" eb="3">
      <t>サク</t>
    </rPh>
    <rPh sb="5" eb="7">
      <t>ギジュツ</t>
    </rPh>
    <rPh sb="9" eb="11">
      <t>ケイカク</t>
    </rPh>
    <rPh sb="14" eb="15">
      <t>カコ</t>
    </rPh>
    <phoneticPr fontId="1"/>
  </si>
  <si>
    <t>作物コード</t>
    <rPh sb="0" eb="2">
      <t>サクモツ</t>
    </rPh>
    <phoneticPr fontId="23"/>
  </si>
  <si>
    <t>計画</t>
    <rPh sb="0" eb="2">
      <t>ケイカク</t>
    </rPh>
    <phoneticPr fontId="23"/>
  </si>
  <si>
    <t>実績</t>
    <rPh sb="0" eb="2">
      <t>ジッセキ</t>
    </rPh>
    <phoneticPr fontId="23"/>
  </si>
  <si>
    <t>コード</t>
    <phoneticPr fontId="1"/>
  </si>
  <si>
    <t>作物名</t>
    <rPh sb="0" eb="2">
      <t>サクモツ</t>
    </rPh>
    <rPh sb="2" eb="3">
      <t>メイ</t>
    </rPh>
    <phoneticPr fontId="1"/>
  </si>
  <si>
    <t>作型</t>
    <rPh sb="0" eb="1">
      <t>サク</t>
    </rPh>
    <rPh sb="1" eb="2">
      <t>ガタ</t>
    </rPh>
    <phoneticPr fontId="1"/>
  </si>
  <si>
    <t>栽培期間</t>
    <rPh sb="0" eb="2">
      <t>サイバイ</t>
    </rPh>
    <rPh sb="2" eb="4">
      <t>キカン</t>
    </rPh>
    <phoneticPr fontId="1"/>
  </si>
  <si>
    <t>農薬</t>
    <rPh sb="0" eb="2">
      <t>ノウヤク</t>
    </rPh>
    <phoneticPr fontId="1"/>
  </si>
  <si>
    <t>窒素</t>
    <rPh sb="0" eb="2">
      <t>チッソ</t>
    </rPh>
    <phoneticPr fontId="1"/>
  </si>
  <si>
    <t>リン酸</t>
    <rPh sb="2" eb="3">
      <t>サン</t>
    </rPh>
    <phoneticPr fontId="1"/>
  </si>
  <si>
    <t>－</t>
    <phoneticPr fontId="1"/>
  </si>
  <si>
    <t>さつまいも</t>
  </si>
  <si>
    <t>さといも</t>
  </si>
  <si>
    <t>じゃがいも</t>
  </si>
  <si>
    <t>ヤーコン</t>
  </si>
  <si>
    <t>やまのいも</t>
  </si>
  <si>
    <t>スィートコーン</t>
  </si>
  <si>
    <t>赤しそ</t>
  </si>
  <si>
    <t>いちご</t>
    <phoneticPr fontId="1"/>
  </si>
  <si>
    <t>未記入</t>
    <rPh sb="0" eb="3">
      <t>ミキニュウ</t>
    </rPh>
    <phoneticPr fontId="1"/>
  </si>
  <si>
    <t>いちご</t>
  </si>
  <si>
    <t>えだまめ</t>
  </si>
  <si>
    <t>露 地</t>
  </si>
  <si>
    <t>施 設</t>
  </si>
  <si>
    <t>おおば</t>
  </si>
  <si>
    <t>オクラ</t>
  </si>
  <si>
    <t>かぶ</t>
  </si>
  <si>
    <t>かぼちゃ</t>
  </si>
  <si>
    <t>カリフラワー</t>
  </si>
  <si>
    <t>キャベツ</t>
  </si>
  <si>
    <t>きゅうり</t>
    <phoneticPr fontId="1"/>
  </si>
  <si>
    <t>きゅうり</t>
  </si>
  <si>
    <t>露地</t>
  </si>
  <si>
    <t>くわい</t>
  </si>
  <si>
    <t>ごぼう</t>
  </si>
  <si>
    <t>こまつな</t>
  </si>
  <si>
    <t>さやいんげん</t>
  </si>
  <si>
    <t>さやえんどう</t>
  </si>
  <si>
    <t>しゅんぎく</t>
  </si>
  <si>
    <t>しろうり</t>
    <phoneticPr fontId="1"/>
  </si>
  <si>
    <t>すいか</t>
  </si>
  <si>
    <t>だいこん</t>
  </si>
  <si>
    <t>たまねぎ</t>
  </si>
  <si>
    <t>チンゲンサイ</t>
  </si>
  <si>
    <t>とうがらし類</t>
  </si>
  <si>
    <t>とうがん</t>
  </si>
  <si>
    <t>トマト</t>
    <phoneticPr fontId="1"/>
  </si>
  <si>
    <t>トマト</t>
  </si>
  <si>
    <t>なす（水なす）</t>
    <rPh sb="3" eb="4">
      <t>ミズ</t>
    </rPh>
    <phoneticPr fontId="1"/>
  </si>
  <si>
    <t>なす（水なす以外）</t>
    <rPh sb="3" eb="4">
      <t>ミズ</t>
    </rPh>
    <rPh sb="6" eb="8">
      <t>イガイ</t>
    </rPh>
    <phoneticPr fontId="1"/>
  </si>
  <si>
    <t>にがうり</t>
  </si>
  <si>
    <t>にんじん</t>
  </si>
  <si>
    <t>にんにく</t>
    <phoneticPr fontId="1"/>
  </si>
  <si>
    <t>ねぎ</t>
  </si>
  <si>
    <t>はくさい</t>
  </si>
  <si>
    <t>葉ごぼう</t>
  </si>
  <si>
    <t>葉だいこん</t>
  </si>
  <si>
    <t>非結球あぶらな科葉菜類</t>
  </si>
  <si>
    <t>非結球メキャベツ</t>
    <phoneticPr fontId="1"/>
  </si>
  <si>
    <t>非結球レタス</t>
    <phoneticPr fontId="1"/>
  </si>
  <si>
    <t>ピーマン</t>
  </si>
  <si>
    <t>ふき</t>
  </si>
  <si>
    <t>ブロッコリー</t>
  </si>
  <si>
    <t>ほうれんそう</t>
    <phoneticPr fontId="1"/>
  </si>
  <si>
    <t>実えんどう（グリーンピース）</t>
    <phoneticPr fontId="1"/>
  </si>
  <si>
    <t>みずな</t>
  </si>
  <si>
    <t>未成熟そらまめ</t>
  </si>
  <si>
    <t>みつば</t>
    <phoneticPr fontId="1"/>
  </si>
  <si>
    <t>ミニトマト</t>
  </si>
  <si>
    <t>モロヘイヤ</t>
  </si>
  <si>
    <t>レタス</t>
  </si>
  <si>
    <t>れんこん</t>
  </si>
  <si>
    <t>いちじく</t>
  </si>
  <si>
    <t>うめ</t>
  </si>
  <si>
    <t>温州みかん</t>
  </si>
  <si>
    <t>かき</t>
  </si>
  <si>
    <t>くり</t>
  </si>
  <si>
    <t>すもも</t>
  </si>
  <si>
    <t>なし</t>
  </si>
  <si>
    <t>もも</t>
  </si>
  <si>
    <t>アイリス</t>
  </si>
  <si>
    <t>きく（夏小ぎく）</t>
    <rPh sb="3" eb="4">
      <t>ナツ</t>
    </rPh>
    <rPh sb="4" eb="5">
      <t>コ</t>
    </rPh>
    <phoneticPr fontId="1"/>
  </si>
  <si>
    <t>きく（秋ぎく）</t>
    <rPh sb="3" eb="4">
      <t>アキ</t>
    </rPh>
    <phoneticPr fontId="1"/>
  </si>
  <si>
    <t>半電２度切り以外</t>
  </si>
  <si>
    <t>半電２度切り</t>
  </si>
  <si>
    <t>けいとう</t>
  </si>
  <si>
    <t>チューリップ</t>
  </si>
  <si>
    <t>はぼたん</t>
  </si>
  <si>
    <t>フリージア</t>
  </si>
  <si>
    <t>ゆり</t>
  </si>
  <si>
    <t>まつ（ごようまつ以外）</t>
    <rPh sb="8" eb="10">
      <t>イガイ</t>
    </rPh>
    <phoneticPr fontId="1"/>
  </si>
  <si>
    <t>成木</t>
  </si>
  <si>
    <t>苗木</t>
  </si>
  <si>
    <t>まつ（ごようまつ）</t>
    <phoneticPr fontId="1"/>
  </si>
  <si>
    <t>農薬</t>
    <rPh sb="0" eb="2">
      <t>ノウヤク</t>
    </rPh>
    <phoneticPr fontId="23"/>
  </si>
  <si>
    <t>窒素</t>
    <rPh sb="0" eb="2">
      <t>チッソ</t>
    </rPh>
    <phoneticPr fontId="23"/>
  </si>
  <si>
    <t>リン酸</t>
    <rPh sb="2" eb="3">
      <t>サン</t>
    </rPh>
    <phoneticPr fontId="23"/>
  </si>
  <si>
    <t>べたがけ、トンネルがけ等</t>
    <rPh sb="11" eb="12">
      <t>トウ</t>
    </rPh>
    <phoneticPr fontId="1"/>
  </si>
  <si>
    <t>寒冷紗等開口部被覆</t>
    <rPh sb="0" eb="3">
      <t>カンレイシャ</t>
    </rPh>
    <rPh sb="3" eb="4">
      <t>トウ</t>
    </rPh>
    <rPh sb="4" eb="7">
      <t>カイコウブ</t>
    </rPh>
    <rPh sb="7" eb="9">
      <t>ヒフク</t>
    </rPh>
    <phoneticPr fontId="1"/>
  </si>
  <si>
    <t>マルハナバチ等授粉昆虫</t>
    <rPh sb="6" eb="7">
      <t>トウ</t>
    </rPh>
    <rPh sb="7" eb="9">
      <t>ジュフン</t>
    </rPh>
    <rPh sb="9" eb="11">
      <t>コンチュウ</t>
    </rPh>
    <phoneticPr fontId="1"/>
  </si>
  <si>
    <t>太陽熱利用土壌消毒</t>
    <rPh sb="0" eb="3">
      <t>タイヨウネツ</t>
    </rPh>
    <rPh sb="3" eb="5">
      <t>リヨウ</t>
    </rPh>
    <rPh sb="5" eb="7">
      <t>ドジョウ</t>
    </rPh>
    <rPh sb="7" eb="9">
      <t>ショウドク</t>
    </rPh>
    <phoneticPr fontId="1"/>
  </si>
  <si>
    <t>ソルゴー囲い込み栽培</t>
    <rPh sb="4" eb="5">
      <t>カコ</t>
    </rPh>
    <rPh sb="6" eb="7">
      <t>コ</t>
    </rPh>
    <rPh sb="8" eb="10">
      <t>サイバイ</t>
    </rPh>
    <phoneticPr fontId="1"/>
  </si>
  <si>
    <t>機械除草、手刈り</t>
    <rPh sb="0" eb="2">
      <t>キカイ</t>
    </rPh>
    <rPh sb="2" eb="4">
      <t>ジョソウ</t>
    </rPh>
    <rPh sb="5" eb="6">
      <t>テ</t>
    </rPh>
    <rPh sb="6" eb="7">
      <t>カ</t>
    </rPh>
    <phoneticPr fontId="1"/>
  </si>
  <si>
    <t>温湯種子消毒</t>
    <rPh sb="0" eb="2">
      <t>オントウ</t>
    </rPh>
    <rPh sb="2" eb="4">
      <t>シュシ</t>
    </rPh>
    <rPh sb="4" eb="6">
      <t>ショウドク</t>
    </rPh>
    <phoneticPr fontId="1"/>
  </si>
  <si>
    <t>マルチ</t>
    <phoneticPr fontId="1"/>
  </si>
  <si>
    <t>特になし</t>
    <rPh sb="0" eb="1">
      <t>トク</t>
    </rPh>
    <phoneticPr fontId="1"/>
  </si>
  <si>
    <t>堆肥の施用</t>
    <rPh sb="0" eb="2">
      <t>タイヒ</t>
    </rPh>
    <rPh sb="3" eb="4">
      <t>セ</t>
    </rPh>
    <rPh sb="4" eb="5">
      <t>ヨウ</t>
    </rPh>
    <phoneticPr fontId="1"/>
  </si>
  <si>
    <t>緑肥植物の施用</t>
    <rPh sb="0" eb="2">
      <t>リョクヒ</t>
    </rPh>
    <rPh sb="2" eb="4">
      <t>ショクブツ</t>
    </rPh>
    <rPh sb="5" eb="6">
      <t>セ</t>
    </rPh>
    <rPh sb="6" eb="7">
      <t>ヨウ</t>
    </rPh>
    <phoneticPr fontId="1"/>
  </si>
  <si>
    <t>局所施肥、側条施肥</t>
    <rPh sb="0" eb="2">
      <t>キョクショ</t>
    </rPh>
    <rPh sb="2" eb="4">
      <t>セヒ</t>
    </rPh>
    <rPh sb="5" eb="6">
      <t>ソバ</t>
    </rPh>
    <rPh sb="6" eb="7">
      <t>ジョウ</t>
    </rPh>
    <rPh sb="7" eb="9">
      <t>セヒ</t>
    </rPh>
    <phoneticPr fontId="1"/>
  </si>
  <si>
    <t>土壌診断等による適正施肥</t>
    <rPh sb="0" eb="2">
      <t>ドジョウ</t>
    </rPh>
    <rPh sb="2" eb="4">
      <t>シンダン</t>
    </rPh>
    <rPh sb="4" eb="5">
      <t>トウ</t>
    </rPh>
    <rPh sb="8" eb="10">
      <t>テキセイ</t>
    </rPh>
    <rPh sb="10" eb="12">
      <t>セヒ</t>
    </rPh>
    <phoneticPr fontId="1"/>
  </si>
  <si>
    <t>飛行調節柄肥料の施用</t>
    <rPh sb="0" eb="2">
      <t>ヒコウ</t>
    </rPh>
    <rPh sb="2" eb="4">
      <t>チョウセツ</t>
    </rPh>
    <rPh sb="4" eb="5">
      <t>ガラ</t>
    </rPh>
    <rPh sb="5" eb="7">
      <t>ヒリョウ</t>
    </rPh>
    <rPh sb="8" eb="9">
      <t>セ</t>
    </rPh>
    <rPh sb="9" eb="10">
      <t>ヨウ</t>
    </rPh>
    <phoneticPr fontId="1"/>
  </si>
  <si>
    <t>元肥</t>
    <rPh sb="0" eb="2">
      <t>モトゴエ</t>
    </rPh>
    <phoneticPr fontId="1"/>
  </si>
  <si>
    <t>上</t>
    <rPh sb="0" eb="1">
      <t>ジョウ</t>
    </rPh>
    <phoneticPr fontId="1"/>
  </si>
  <si>
    <t>中</t>
    <rPh sb="0" eb="1">
      <t>ナカ</t>
    </rPh>
    <phoneticPr fontId="1"/>
  </si>
  <si>
    <t>下</t>
    <rPh sb="0" eb="1">
      <t>ゲ</t>
    </rPh>
    <phoneticPr fontId="1"/>
  </si>
  <si>
    <t>は種前</t>
    <rPh sb="1" eb="2">
      <t>タネ</t>
    </rPh>
    <rPh sb="2" eb="3">
      <t>マエ</t>
    </rPh>
    <phoneticPr fontId="1"/>
  </si>
  <si>
    <t>は種後</t>
    <rPh sb="1" eb="2">
      <t>タネ</t>
    </rPh>
    <rPh sb="2" eb="3">
      <t>ゴ</t>
    </rPh>
    <phoneticPr fontId="1"/>
  </si>
  <si>
    <t>定植前</t>
    <rPh sb="0" eb="2">
      <t>テイショク</t>
    </rPh>
    <rPh sb="2" eb="3">
      <t>マエ</t>
    </rPh>
    <phoneticPr fontId="1"/>
  </si>
  <si>
    <t>定植後</t>
    <rPh sb="0" eb="3">
      <t>テイショクゴ</t>
    </rPh>
    <phoneticPr fontId="1"/>
  </si>
  <si>
    <t>開花期</t>
    <rPh sb="0" eb="3">
      <t>カイカキ</t>
    </rPh>
    <phoneticPr fontId="1"/>
  </si>
  <si>
    <t>育苗期</t>
    <rPh sb="0" eb="3">
      <t>イクビョウキ</t>
    </rPh>
    <phoneticPr fontId="1"/>
  </si>
  <si>
    <t>１　計画書の入力</t>
  </si>
  <si>
    <t>（１）「基本事項計画実績」シートの入力</t>
  </si>
  <si>
    <t>①氏名、申請年月日を記入する。→各農薬や肥料のシートに反映される。</t>
  </si>
  <si>
    <t>②基本事項の行頭にある作物コード欄に、コードを入力する。</t>
  </si>
  <si>
    <t>　→作物名、作型、栽培月数等は自動入力される。</t>
  </si>
  <si>
    <t>④備考欄を入力する。</t>
  </si>
  <si>
    <t>　非結球レタス、非結球あぶらな科葉菜類、とうがらし類については、備考欄に作物名を入力する。</t>
  </si>
  <si>
    <t>　ぶどう（デラウエア以外）の場合は品種名も入力する。</t>
  </si>
  <si>
    <t>　購入苗を使用する場合は「購入苗」と入力する。</t>
  </si>
  <si>
    <t>　周年栽培の場合は計画作付け数を入力する。</t>
  </si>
  <si>
    <t xml:space="preserve"> 農薬カウント外となる農薬（有機ＪＡＳで使用できる農薬）の成分数は「0」として入力する。</t>
  </si>
  <si>
    <t>　◎上限を超えた場合は、赤地に白文字の反転表示となる。</t>
  </si>
  <si>
    <t>　◎上限成分を超過した場合は、赤地に白文字で表示される。</t>
  </si>
  <si>
    <t>（３）肥料使用計画の入力</t>
  </si>
  <si>
    <t>　→化学肥料由来のチッ素、リン酸の上限成分量は自動入力される。</t>
  </si>
  <si>
    <t>④ 10aあたり使用量を入力する。</t>
  </si>
  <si>
    <t>　→化学肥料由来のチッ素、リン酸の成分量は自動計算される。</t>
  </si>
  <si>
    <t>２　実績報告書の入力</t>
  </si>
  <si>
    <t>①基本事項の行頭にある作物コード欄に、コードを入力する。</t>
  </si>
  <si>
    <t>　申請時と基本的には同じコードを入力する。</t>
  </si>
  <si>
    <t>　栽培月数の変更がある場合は実績に応じて入力する。</t>
  </si>
  <si>
    <t>②栽培面積、は種日、定植日、収穫開始、収穫終了を入力する。</t>
  </si>
  <si>
    <t>（２）農薬使用実績の入力</t>
  </si>
  <si>
    <t>①農薬使用日付を入力する。</t>
  </si>
  <si>
    <t>　トマトトーンなど長期間使用する薬剤は、最初に使用した日付を入力する。</t>
  </si>
  <si>
    <t>　使用しなかった薬剤は、日付を入力しない。</t>
  </si>
  <si>
    <t>　→日付を入力することで、計算式に反映される。</t>
  </si>
  <si>
    <t>②計画以外の農薬を使用した場合は、名称と成分数を追加して記載する。</t>
  </si>
  <si>
    <t>　◎上限量を超過した場合は、赤地に白文字で表示される。</t>
  </si>
  <si>
    <t>（３）肥料使用実績の入力</t>
  </si>
  <si>
    <t>①使用日付と使用実績量を入力する。</t>
  </si>
  <si>
    <t>　使用しなかっ肥料は、日付を入力しない。</t>
  </si>
  <si>
    <t>②計画以外の肥料を使用した場合は、名称と成分量を追加して記載する。</t>
  </si>
  <si>
    <t xml:space="preserve"> 　→上限成分を超過した場合は、赤地に白文字で表示される。</t>
  </si>
  <si>
    <t xml:space="preserve">「銅」はカウント外の成分となるので「１」を入力する。      </t>
    <phoneticPr fontId="1"/>
  </si>
  <si>
    <t>所在地</t>
    <rPh sb="0" eb="3">
      <t>ショザイチ</t>
    </rPh>
    <phoneticPr fontId="1"/>
  </si>
  <si>
    <t>定植</t>
    <rPh sb="0" eb="2">
      <t>テイショク</t>
    </rPh>
    <phoneticPr fontId="1"/>
  </si>
  <si>
    <t>は種</t>
    <rPh sb="1" eb="2">
      <t>タネ</t>
    </rPh>
    <phoneticPr fontId="1"/>
  </si>
  <si>
    <t>開始</t>
    <rPh sb="0" eb="2">
      <t>カイシ</t>
    </rPh>
    <phoneticPr fontId="1"/>
  </si>
  <si>
    <t>面積</t>
    <rPh sb="0" eb="2">
      <t>メンセキ</t>
    </rPh>
    <phoneticPr fontId="1"/>
  </si>
  <si>
    <t>月</t>
    <rPh sb="0" eb="1">
      <t>ガツ</t>
    </rPh>
    <phoneticPr fontId="1"/>
  </si>
  <si>
    <t>終了</t>
    <rPh sb="0" eb="2">
      <t>シュウリョウ</t>
    </rPh>
    <phoneticPr fontId="1"/>
  </si>
  <si>
    <t>収穫</t>
    <rPh sb="0" eb="2">
      <t>シュウカク</t>
    </rPh>
    <phoneticPr fontId="1"/>
  </si>
  <si>
    <t>＃</t>
    <phoneticPr fontId="1"/>
  </si>
  <si>
    <t>Ａ</t>
    <phoneticPr fontId="1"/>
  </si>
  <si>
    <t>Ｂ</t>
    <phoneticPr fontId="1"/>
  </si>
  <si>
    <t>Ｃ</t>
    <phoneticPr fontId="1"/>
  </si>
  <si>
    <t>Ｄ</t>
    <phoneticPr fontId="1"/>
  </si>
  <si>
    <t>Ｅ</t>
    <phoneticPr fontId="1"/>
  </si>
  <si>
    <t>Ｆ</t>
    <phoneticPr fontId="1"/>
  </si>
  <si>
    <t>Ｇ</t>
    <phoneticPr fontId="1"/>
  </si>
  <si>
    <t>Ｈ</t>
    <phoneticPr fontId="1"/>
  </si>
  <si>
    <t>Ａ</t>
    <phoneticPr fontId="23"/>
  </si>
  <si>
    <t>Ｂ</t>
    <phoneticPr fontId="23"/>
  </si>
  <si>
    <t>Ｃ</t>
    <phoneticPr fontId="23"/>
  </si>
  <si>
    <t>Ｄ</t>
    <phoneticPr fontId="23"/>
  </si>
  <si>
    <t>Ｅ</t>
    <phoneticPr fontId="23"/>
  </si>
  <si>
    <t>Ｆ</t>
    <phoneticPr fontId="23"/>
  </si>
  <si>
    <t>Ｇ</t>
    <phoneticPr fontId="23"/>
  </si>
  <si>
    <t>Ｈ</t>
    <phoneticPr fontId="23"/>
  </si>
  <si>
    <t>件名</t>
    <rPh sb="0" eb="2">
      <t>ケンメイ</t>
    </rPh>
    <phoneticPr fontId="23"/>
  </si>
  <si>
    <t>件名</t>
    <rPh sb="0" eb="2">
      <t>ケンメイ</t>
    </rPh>
    <phoneticPr fontId="1"/>
  </si>
  <si>
    <t>申請</t>
    <rPh sb="0" eb="2">
      <t>シンセイ</t>
    </rPh>
    <phoneticPr fontId="1"/>
  </si>
  <si>
    <t>農薬及び肥料の使用計画及び実績</t>
    <rPh sb="0" eb="2">
      <t>ノウヤク</t>
    </rPh>
    <rPh sb="2" eb="3">
      <t>オヨ</t>
    </rPh>
    <rPh sb="4" eb="6">
      <t>ヒリョウ</t>
    </rPh>
    <rPh sb="11" eb="12">
      <t>オヨ</t>
    </rPh>
    <phoneticPr fontId="1"/>
  </si>
  <si>
    <t>現地確認</t>
    <rPh sb="0" eb="2">
      <t>ゲンチ</t>
    </rPh>
    <rPh sb="2" eb="4">
      <t>カクニン</t>
    </rPh>
    <phoneticPr fontId="1"/>
  </si>
  <si>
    <t>日</t>
    <rPh sb="0" eb="1">
      <t>ニチ</t>
    </rPh>
    <phoneticPr fontId="1"/>
  </si>
  <si>
    <t>＊ 太線枠内は、別紙２，３における必須記載事項。</t>
    <rPh sb="2" eb="4">
      <t>フトセン</t>
    </rPh>
    <rPh sb="4" eb="6">
      <t>ワクナイ</t>
    </rPh>
    <rPh sb="17" eb="19">
      <t>ヒッス</t>
    </rPh>
    <rPh sb="19" eb="21">
      <t>キサイ</t>
    </rPh>
    <rPh sb="21" eb="23">
      <t>ジコウ</t>
    </rPh>
    <phoneticPr fontId="1"/>
  </si>
  <si>
    <t>作物名</t>
    <phoneticPr fontId="1"/>
  </si>
  <si>
    <t>適</t>
    <rPh sb="0" eb="1">
      <t>テキ</t>
    </rPh>
    <phoneticPr fontId="1"/>
  </si>
  <si>
    <t>不適</t>
    <rPh sb="0" eb="2">
      <t>フテキ</t>
    </rPh>
    <phoneticPr fontId="1"/>
  </si>
  <si>
    <t>＊  栽培期間は、「エコ農産物栽培基準」の「栽培期間」欄に○カ月と記載のある場合のみ、実際の栽培期間の通算月数を記入する。</t>
    <rPh sb="3" eb="5">
      <t>サイバイ</t>
    </rPh>
    <rPh sb="5" eb="7">
      <t>キカン</t>
    </rPh>
    <rPh sb="43" eb="45">
      <t>ジッサイ</t>
    </rPh>
    <rPh sb="46" eb="48">
      <t>サイバイ</t>
    </rPh>
    <rPh sb="48" eb="50">
      <t>キカン</t>
    </rPh>
    <rPh sb="51" eb="53">
      <t>ツウサン</t>
    </rPh>
    <rPh sb="53" eb="54">
      <t>ツキ</t>
    </rPh>
    <rPh sb="54" eb="55">
      <t>スウ</t>
    </rPh>
    <rPh sb="56" eb="58">
      <t>キニュウ</t>
    </rPh>
    <phoneticPr fontId="1"/>
  </si>
  <si>
    <t>栽培概要</t>
    <rPh sb="0" eb="2">
      <t>サイバイ</t>
    </rPh>
    <rPh sb="2" eb="4">
      <t>ガイヨウ</t>
    </rPh>
    <phoneticPr fontId="1"/>
  </si>
  <si>
    <t>は種</t>
    <rPh sb="1" eb="2">
      <t>シュ</t>
    </rPh>
    <phoneticPr fontId="1"/>
  </si>
  <si>
    <t>収穫開始</t>
    <rPh sb="0" eb="2">
      <t>シュウカク</t>
    </rPh>
    <rPh sb="2" eb="4">
      <t>カイシ</t>
    </rPh>
    <phoneticPr fontId="1"/>
  </si>
  <si>
    <t>収穫終了</t>
    <rPh sb="0" eb="2">
      <t>シュウカク</t>
    </rPh>
    <rPh sb="2" eb="4">
      <t>シュウリョウ</t>
    </rPh>
    <phoneticPr fontId="1"/>
  </si>
  <si>
    <t>栽培期間*</t>
    <rPh sb="0" eb="2">
      <t>サイバイ</t>
    </rPh>
    <rPh sb="2" eb="4">
      <t>キカン</t>
    </rPh>
    <phoneticPr fontId="1"/>
  </si>
  <si>
    <t>出荷量</t>
    <rPh sb="0" eb="3">
      <t>シュッカリョウ</t>
    </rPh>
    <phoneticPr fontId="1"/>
  </si>
  <si>
    <t>マーク使用</t>
    <rPh sb="3" eb="5">
      <t>シヨウ</t>
    </rPh>
    <phoneticPr fontId="1"/>
  </si>
  <si>
    <t>ほ　　場</t>
    <rPh sb="3" eb="4">
      <t>ジョウ</t>
    </rPh>
    <phoneticPr fontId="1"/>
  </si>
  <si>
    <t>＜計画＞</t>
    <rPh sb="1" eb="3">
      <t>ケイカク</t>
    </rPh>
    <phoneticPr fontId="1"/>
  </si>
  <si>
    <t>年</t>
    <rPh sb="0" eb="1">
      <t>トシ</t>
    </rPh>
    <phoneticPr fontId="1"/>
  </si>
  <si>
    <t>ｶ月</t>
    <rPh sb="1" eb="2">
      <t>ツキ</t>
    </rPh>
    <phoneticPr fontId="1"/>
  </si>
  <si>
    <t>ｋｇ</t>
    <phoneticPr fontId="1"/>
  </si>
  <si>
    <t>枚</t>
    <rPh sb="0" eb="1">
      <t>マイ</t>
    </rPh>
    <phoneticPr fontId="1"/>
  </si>
  <si>
    <t>＜実績＞</t>
    <rPh sb="1" eb="3">
      <t>ジッセキ</t>
    </rPh>
    <phoneticPr fontId="1"/>
  </si>
  <si>
    <t>ａ</t>
    <phoneticPr fontId="1"/>
  </si>
  <si>
    <t>＜計　画＞</t>
    <phoneticPr fontId="1"/>
  </si>
  <si>
    <t>使用月日</t>
    <rPh sb="2" eb="4">
      <t>ツキヒ</t>
    </rPh>
    <phoneticPr fontId="1"/>
  </si>
  <si>
    <t>農薬削
減の技術（計画）○で囲む</t>
    <rPh sb="2" eb="3">
      <t>サク</t>
    </rPh>
    <rPh sb="6" eb="8">
      <t>ギジュツ</t>
    </rPh>
    <rPh sb="9" eb="11">
      <t>ケイカク</t>
    </rPh>
    <rPh sb="14" eb="15">
      <t>カコ</t>
    </rPh>
    <phoneticPr fontId="1"/>
  </si>
  <si>
    <t>*  収穫後施用する「お礼肥」は元肥に含める</t>
    <rPh sb="3" eb="6">
      <t>シュウカクゴ</t>
    </rPh>
    <rPh sb="6" eb="7">
      <t>セ</t>
    </rPh>
    <rPh sb="7" eb="8">
      <t>ヨウ</t>
    </rPh>
    <rPh sb="12" eb="13">
      <t>レイ</t>
    </rPh>
    <rPh sb="13" eb="14">
      <t>コエ</t>
    </rPh>
    <rPh sb="16" eb="17">
      <t>モト</t>
    </rPh>
    <rPh sb="17" eb="18">
      <t>コエ</t>
    </rPh>
    <rPh sb="19" eb="20">
      <t>フク</t>
    </rPh>
    <phoneticPr fontId="1"/>
  </si>
  <si>
    <t>参考</t>
    <rPh sb="0" eb="2">
      <t>サンコウ</t>
    </rPh>
    <phoneticPr fontId="1"/>
  </si>
  <si>
    <t>全チッソ成分の割合（％）</t>
    <rPh sb="0" eb="1">
      <t>ゼン</t>
    </rPh>
    <phoneticPr fontId="1"/>
  </si>
  <si>
    <t>化学肥料由来チッソ成分の割合（％）</t>
    <phoneticPr fontId="1"/>
  </si>
  <si>
    <t>全リン酸成分の割合（％）</t>
    <rPh sb="0" eb="1">
      <t>ゼン</t>
    </rPh>
    <rPh sb="3" eb="4">
      <t>サン</t>
    </rPh>
    <phoneticPr fontId="1"/>
  </si>
  <si>
    <t>化学肥料由来リン酸成分の割合（％）</t>
    <phoneticPr fontId="1"/>
  </si>
  <si>
    <t>使用予定別*</t>
    <rPh sb="0" eb="2">
      <t>シヨウ</t>
    </rPh>
    <rPh sb="2" eb="4">
      <t>ヨテイ</t>
    </rPh>
    <rPh sb="4" eb="5">
      <t>ベツ</t>
    </rPh>
    <phoneticPr fontId="1"/>
  </si>
  <si>
    <t>使用予定量(kg/
10a)</t>
    <phoneticPr fontId="1"/>
  </si>
  <si>
    <t>化学肥料由来チッソ使用量（kg/
10a）</t>
    <rPh sb="4" eb="6">
      <t>ユライ</t>
    </rPh>
    <rPh sb="9" eb="11">
      <t>シヨウ</t>
    </rPh>
    <phoneticPr fontId="1"/>
  </si>
  <si>
    <t>化学肥料由来リン酸使用量（kg/
10a）</t>
    <rPh sb="4" eb="6">
      <t>ユライ</t>
    </rPh>
    <rPh sb="9" eb="11">
      <t>シヨウ</t>
    </rPh>
    <phoneticPr fontId="1"/>
  </si>
  <si>
    <t>使用月日</t>
    <rPh sb="0" eb="2">
      <t>シヨウ</t>
    </rPh>
    <rPh sb="2" eb="4">
      <t>ツキヒ</t>
    </rPh>
    <phoneticPr fontId="1"/>
  </si>
  <si>
    <t>使用量（kg/
10a）</t>
    <rPh sb="2" eb="3">
      <t>リョウ</t>
    </rPh>
    <phoneticPr fontId="1"/>
  </si>
  <si>
    <t>実際の投入量（kg）</t>
    <rPh sb="0" eb="2">
      <t>ジッサイ</t>
    </rPh>
    <rPh sb="3" eb="6">
      <t>トウニュウリョウ</t>
    </rPh>
    <phoneticPr fontId="1"/>
  </si>
  <si>
    <t xml:space="preserve">
合計</t>
    <rPh sb="1" eb="3">
      <t>ゴウケイ</t>
    </rPh>
    <phoneticPr fontId="1"/>
  </si>
  <si>
    <t>N</t>
    <phoneticPr fontId="1"/>
  </si>
  <si>
    <t>P</t>
    <phoneticPr fontId="1"/>
  </si>
  <si>
    <t>化学肥料上限使用量(kg/
10a）</t>
    <rPh sb="0" eb="2">
      <t>カガク</t>
    </rPh>
    <rPh sb="2" eb="4">
      <t>ヒリョウ</t>
    </rPh>
    <rPh sb="4" eb="6">
      <t>ジョウゲン</t>
    </rPh>
    <rPh sb="6" eb="9">
      <t>シヨウリョウ</t>
    </rPh>
    <phoneticPr fontId="1"/>
  </si>
  <si>
    <t>化学肥料上限使用量
(kg/
10a）</t>
    <rPh sb="0" eb="2">
      <t>カガク</t>
    </rPh>
    <rPh sb="2" eb="4">
      <t>ヒリョウ</t>
    </rPh>
    <rPh sb="4" eb="6">
      <t>ジョウゲン</t>
    </rPh>
    <rPh sb="6" eb="9">
      <t>シヨウリョウ</t>
    </rPh>
    <phoneticPr fontId="1"/>
  </si>
  <si>
    <t xml:space="preserve">Ｐ  </t>
    <phoneticPr fontId="1"/>
  </si>
  <si>
    <t>面 積</t>
    <rPh sb="0" eb="1">
      <t>メン</t>
    </rPh>
    <rPh sb="2" eb="3">
      <t>セキ</t>
    </rPh>
    <phoneticPr fontId="1"/>
  </si>
  <si>
    <t>:</t>
    <phoneticPr fontId="1"/>
  </si>
  <si>
    <t>＊ 太線枠内は、別紙２，３における必須記載事項。</t>
    <rPh sb="2" eb="4">
      <t>フトセン</t>
    </rPh>
    <rPh sb="4" eb="6">
      <t>ワクナイ</t>
    </rPh>
    <rPh sb="8" eb="10">
      <t>ベッシ</t>
    </rPh>
    <rPh sb="17" eb="19">
      <t>ヒッス</t>
    </rPh>
    <rPh sb="19" eb="21">
      <t>キサイ</t>
    </rPh>
    <rPh sb="21" eb="23">
      <t>ジコウ</t>
    </rPh>
    <phoneticPr fontId="1"/>
  </si>
  <si>
    <t>ほ場区分</t>
    <rPh sb="1" eb="2">
      <t>ジョウ</t>
    </rPh>
    <rPh sb="2" eb="4">
      <t>クブン</t>
    </rPh>
    <phoneticPr fontId="1"/>
  </si>
  <si>
    <t>ｋｇ・袋・束</t>
    <rPh sb="3" eb="4">
      <t>フクロ</t>
    </rPh>
    <rPh sb="5" eb="6">
      <t>タバ</t>
    </rPh>
    <phoneticPr fontId="1"/>
  </si>
  <si>
    <t>＜計　画＞</t>
    <phoneticPr fontId="1"/>
  </si>
  <si>
    <t>マーク使用枚数</t>
    <rPh sb="3" eb="5">
      <t>シヨウ</t>
    </rPh>
    <rPh sb="5" eb="7">
      <t>マイスウ</t>
    </rPh>
    <phoneticPr fontId="1"/>
  </si>
  <si>
    <t>　＜実　績  第　　　作＞</t>
    <rPh sb="7" eb="8">
      <t>ダイ</t>
    </rPh>
    <rPh sb="11" eb="12">
      <t>サク</t>
    </rPh>
    <phoneticPr fontId="1"/>
  </si>
  <si>
    <t>化学肥料由来チッソ成分の割合（％）</t>
    <phoneticPr fontId="1"/>
  </si>
  <si>
    <t>化学肥料由来リン酸成分の割合（％）</t>
    <phoneticPr fontId="1"/>
  </si>
  <si>
    <t>使用予定別</t>
    <rPh sb="0" eb="2">
      <t>シヨウ</t>
    </rPh>
    <rPh sb="2" eb="4">
      <t>ヨテイ</t>
    </rPh>
    <rPh sb="4" eb="5">
      <t>ベツ</t>
    </rPh>
    <phoneticPr fontId="1"/>
  </si>
  <si>
    <t>使用予定量(kg/
10a)</t>
    <phoneticPr fontId="1"/>
  </si>
  <si>
    <t>実際の投入量(kg）</t>
    <rPh sb="0" eb="2">
      <t>ジッサイ</t>
    </rPh>
    <rPh sb="3" eb="6">
      <t>トウニュウリョウ</t>
    </rPh>
    <phoneticPr fontId="1"/>
  </si>
  <si>
    <t>N</t>
    <phoneticPr fontId="1"/>
  </si>
  <si>
    <t>P</t>
    <phoneticPr fontId="1"/>
  </si>
  <si>
    <t>・</t>
    <phoneticPr fontId="1"/>
  </si>
  <si>
    <t>不
適</t>
    <rPh sb="0" eb="1">
      <t>フ</t>
    </rPh>
    <rPh sb="2" eb="3">
      <t>テキ</t>
    </rPh>
    <phoneticPr fontId="1"/>
  </si>
  <si>
    <t>化学肥料削減の技術(計画)○で囲む</t>
    <rPh sb="0" eb="2">
      <t>カガク</t>
    </rPh>
    <rPh sb="2" eb="4">
      <t>ヒリョウ</t>
    </rPh>
    <rPh sb="4" eb="6">
      <t>サクゲン</t>
    </rPh>
    <rPh sb="7" eb="9">
      <t>ギジュツ</t>
    </rPh>
    <rPh sb="10" eb="12">
      <t>ケイカク</t>
    </rPh>
    <rPh sb="15" eb="16">
      <t>カコ</t>
    </rPh>
    <phoneticPr fontId="1"/>
  </si>
  <si>
    <t xml:space="preserve">Ｐ  </t>
    <phoneticPr fontId="1"/>
  </si>
  <si>
    <t>は種時</t>
    <rPh sb="1" eb="2">
      <t>タネ</t>
    </rPh>
    <rPh sb="2" eb="3">
      <t>ジ</t>
    </rPh>
    <phoneticPr fontId="1"/>
  </si>
  <si>
    <t>定植時</t>
    <rPh sb="0" eb="2">
      <t>テイショク</t>
    </rPh>
    <rPh sb="2" eb="3">
      <t>ジ</t>
    </rPh>
    <phoneticPr fontId="1"/>
  </si>
  <si>
    <t>（２）農薬使用計画</t>
    <phoneticPr fontId="1"/>
  </si>
  <si>
    <t>(2)様式の選択</t>
    <rPh sb="3" eb="5">
      <t>ヨウシキ</t>
    </rPh>
    <rPh sb="6" eb="8">
      <t>センタク</t>
    </rPh>
    <phoneticPr fontId="1"/>
  </si>
  <si>
    <t>基本事項で入力した内容は、該当する欄に転記される。</t>
    <rPh sb="0" eb="2">
      <t>キホン</t>
    </rPh>
    <rPh sb="2" eb="4">
      <t>ジコウ</t>
    </rPh>
    <rPh sb="5" eb="7">
      <t>ニュウリョク</t>
    </rPh>
    <rPh sb="9" eb="11">
      <t>ナイヨウ</t>
    </rPh>
    <rPh sb="13" eb="15">
      <t>ガイトウ</t>
    </rPh>
    <rPh sb="17" eb="18">
      <t>ラン</t>
    </rPh>
    <rPh sb="19" eb="21">
      <t>テンキ</t>
    </rPh>
    <phoneticPr fontId="1"/>
  </si>
  <si>
    <t>同じ様式を複数使用する場合は、シートをコピーする。</t>
    <rPh sb="0" eb="1">
      <t>オナ</t>
    </rPh>
    <rPh sb="2" eb="4">
      <t>ヨウシキ</t>
    </rPh>
    <rPh sb="5" eb="7">
      <t>フクスウ</t>
    </rPh>
    <rPh sb="7" eb="9">
      <t>シヨウ</t>
    </rPh>
    <rPh sb="11" eb="13">
      <t>バアイ</t>
    </rPh>
    <phoneticPr fontId="1"/>
  </si>
  <si>
    <t>農薬の名称および成分数を入力する。</t>
    <phoneticPr fontId="1"/>
  </si>
  <si>
    <t xml:space="preserve"> ２成分以上を含む剤で、農薬カウント外となる成分を含む剤は、カウントする成分数のみ入力する</t>
    <phoneticPr fontId="1"/>
  </si>
  <si>
    <t>累積使用成分回数は、自動計算される。</t>
    <phoneticPr fontId="1"/>
  </si>
  <si>
    <t>作物名</t>
    <phoneticPr fontId="1"/>
  </si>
  <si>
    <t>N</t>
    <phoneticPr fontId="1"/>
  </si>
  <si>
    <t>P</t>
    <phoneticPr fontId="1"/>
  </si>
  <si>
    <t>N</t>
    <phoneticPr fontId="1"/>
  </si>
  <si>
    <t>P</t>
    <phoneticPr fontId="1"/>
  </si>
  <si>
    <t>キウイフルーツ</t>
    <phoneticPr fontId="1"/>
  </si>
  <si>
    <t>水稲</t>
    <phoneticPr fontId="1"/>
  </si>
  <si>
    <t>だいず</t>
    <phoneticPr fontId="1"/>
  </si>
  <si>
    <t>日</t>
    <phoneticPr fontId="1"/>
  </si>
  <si>
    <t>日</t>
    <phoneticPr fontId="1"/>
  </si>
  <si>
    <t>かんきつ</t>
    <phoneticPr fontId="1"/>
  </si>
  <si>
    <t>栽培責任者氏名・住所</t>
    <rPh sb="0" eb="2">
      <t>サイバイ</t>
    </rPh>
    <rPh sb="2" eb="5">
      <t>セキニンシャ</t>
    </rPh>
    <rPh sb="5" eb="6">
      <t>シ</t>
    </rPh>
    <rPh sb="8" eb="10">
      <t>ジュウショ</t>
    </rPh>
    <phoneticPr fontId="1"/>
  </si>
  <si>
    <t>申請年月日</t>
    <rPh sb="0" eb="2">
      <t>シンセイ</t>
    </rPh>
    <rPh sb="2" eb="3">
      <t>ネン</t>
    </rPh>
    <rPh sb="3" eb="4">
      <t>ツキ</t>
    </rPh>
    <rPh sb="4" eb="5">
      <t>ヒ</t>
    </rPh>
    <phoneticPr fontId="1"/>
  </si>
  <si>
    <t>＊斜がけ部分については任意記載とする。</t>
    <rPh sb="1" eb="2">
      <t>シャ</t>
    </rPh>
    <rPh sb="4" eb="6">
      <t>ブブン</t>
    </rPh>
    <rPh sb="11" eb="13">
      <t>ニンイ</t>
    </rPh>
    <rPh sb="13" eb="15">
      <t>キサイ</t>
    </rPh>
    <phoneticPr fontId="1"/>
  </si>
  <si>
    <t>＊   同一作物であっても、栽培方法が異なるものは段を変えて記入する。</t>
    <rPh sb="27" eb="28">
      <t>カ</t>
    </rPh>
    <phoneticPr fontId="1"/>
  </si>
  <si>
    <t>イ　 別記Ⅰ「エコ農産物栽培基準」の「栽培期間」欄に○カ月と記載のある場合のみ、実際の栽培期間の通算月数を記入する。</t>
    <rPh sb="40" eb="42">
      <t>ジッサイ</t>
    </rPh>
    <rPh sb="43" eb="45">
      <t>サイバイ</t>
    </rPh>
    <rPh sb="45" eb="47">
      <t>キカン</t>
    </rPh>
    <rPh sb="48" eb="50">
      <t>ツウサン</t>
    </rPh>
    <rPh sb="50" eb="51">
      <t>ツキ</t>
    </rPh>
    <rPh sb="51" eb="52">
      <t>スウ</t>
    </rPh>
    <rPh sb="53" eb="55">
      <t>キニュウ</t>
    </rPh>
    <phoneticPr fontId="1"/>
  </si>
  <si>
    <t>＊ いずれの用紙も、記入欄が足りない場合は同じ用紙を足して使用する。</t>
    <phoneticPr fontId="1"/>
  </si>
  <si>
    <t>＊ 使用予定時期は、水稲及び果樹は記載、その他の品目は任意記載とする。</t>
    <rPh sb="2" eb="4">
      <t>シヨウ</t>
    </rPh>
    <rPh sb="4" eb="6">
      <t>ヨテイ</t>
    </rPh>
    <rPh sb="6" eb="8">
      <t>ジキ</t>
    </rPh>
    <rPh sb="10" eb="12">
      <t>スイトウ</t>
    </rPh>
    <rPh sb="12" eb="13">
      <t>オヨ</t>
    </rPh>
    <rPh sb="14" eb="16">
      <t>カジュ</t>
    </rPh>
    <rPh sb="17" eb="19">
      <t>キサイ</t>
    </rPh>
    <rPh sb="22" eb="23">
      <t>ホカ</t>
    </rPh>
    <rPh sb="24" eb="26">
      <t>ヒンモク</t>
    </rPh>
    <rPh sb="27" eb="29">
      <t>ニンイ</t>
    </rPh>
    <rPh sb="29" eb="31">
      <t>キサイ</t>
    </rPh>
    <phoneticPr fontId="1"/>
  </si>
  <si>
    <t>・マルハナバチ等受粉昆虫
・温湯種子消毒</t>
    <rPh sb="7" eb="8">
      <t>トウ</t>
    </rPh>
    <rPh sb="8" eb="10">
      <t>ジュフン</t>
    </rPh>
    <rPh sb="10" eb="12">
      <t>コンチュウ</t>
    </rPh>
    <rPh sb="15" eb="16">
      <t>オン</t>
    </rPh>
    <rPh sb="16" eb="17">
      <t>ユ</t>
    </rPh>
    <rPh sb="17" eb="19">
      <t>シュシ</t>
    </rPh>
    <rPh sb="19" eb="21">
      <t>ショウドク</t>
    </rPh>
    <phoneticPr fontId="1"/>
  </si>
  <si>
    <t>・マルハナバチ等受粉昆虫
・温等種子消毒</t>
    <rPh sb="7" eb="8">
      <t>トウ</t>
    </rPh>
    <rPh sb="8" eb="10">
      <t>ジュフン</t>
    </rPh>
    <rPh sb="10" eb="12">
      <t>コンチュウ</t>
    </rPh>
    <rPh sb="15" eb="16">
      <t>オン</t>
    </rPh>
    <rPh sb="16" eb="17">
      <t>トウ</t>
    </rPh>
    <rPh sb="17" eb="19">
      <t>シュシ</t>
    </rPh>
    <rPh sb="19" eb="21">
      <t>ショウドク</t>
    </rPh>
    <phoneticPr fontId="1"/>
  </si>
  <si>
    <t>しろな</t>
    <phoneticPr fontId="1"/>
  </si>
  <si>
    <t>ずいき（さといも葉柄）</t>
    <rPh sb="8" eb="10">
      <t>ヨウヘイ</t>
    </rPh>
    <phoneticPr fontId="1"/>
  </si>
  <si>
    <t>ズッキーニ</t>
    <phoneticPr fontId="1"/>
  </si>
  <si>
    <t>協議会栽培状況
確認日（協議会
が記入する）</t>
    <rPh sb="0" eb="3">
      <t>キョウギカイ</t>
    </rPh>
    <rPh sb="3" eb="5">
      <t>サイバイ</t>
    </rPh>
    <rPh sb="5" eb="7">
      <t>ジョウキョウ</t>
    </rPh>
    <rPh sb="8" eb="10">
      <t>カクニン</t>
    </rPh>
    <rPh sb="10" eb="11">
      <t>ビ</t>
    </rPh>
    <rPh sb="12" eb="13">
      <t>キョウ</t>
    </rPh>
    <rPh sb="13" eb="14">
      <t>ギ</t>
    </rPh>
    <rPh sb="14" eb="15">
      <t>カイ</t>
    </rPh>
    <rPh sb="17" eb="19">
      <t>キニュウ</t>
    </rPh>
    <phoneticPr fontId="1"/>
  </si>
  <si>
    <t>まこもたけ</t>
    <phoneticPr fontId="1"/>
  </si>
  <si>
    <t>－</t>
  </si>
  <si>
    <t>　・ 堆肥の施用　　　　　　　　　　　　　　　　　　　　　　　　　　・ 土壌診断等による適正施肥
　・ 緑肥作物の利用　　　　　　　　　　　　　　　　　　　　　　　・ 肥効調節型肥料の施用
　・ 局所施肥、側条施肥 　　　　　　　　　　　　　　　　　　　　・ 特になし
　・ その他（　　　　　　　　　　　　　　　　　　　　　　　　　　　　　　　　　　　　　　　　　　　　　　　　　　　　　　）</t>
    <rPh sb="3" eb="5">
      <t>タイヒ</t>
    </rPh>
    <rPh sb="6" eb="7">
      <t>セ</t>
    </rPh>
    <rPh sb="7" eb="8">
      <t>ヨウ</t>
    </rPh>
    <rPh sb="36" eb="38">
      <t>ドジョウ</t>
    </rPh>
    <rPh sb="38" eb="40">
      <t>シンダン</t>
    </rPh>
    <rPh sb="40" eb="41">
      <t>トウ</t>
    </rPh>
    <rPh sb="44" eb="46">
      <t>テキセイ</t>
    </rPh>
    <rPh sb="46" eb="48">
      <t>セヒ</t>
    </rPh>
    <rPh sb="52" eb="54">
      <t>リョクヒ</t>
    </rPh>
    <rPh sb="54" eb="56">
      <t>サクモツ</t>
    </rPh>
    <rPh sb="57" eb="59">
      <t>リヨウ</t>
    </rPh>
    <rPh sb="84" eb="85">
      <t>コエ</t>
    </rPh>
    <rPh sb="85" eb="86">
      <t>コウ</t>
    </rPh>
    <rPh sb="86" eb="89">
      <t>チョウセツガタ</t>
    </rPh>
    <rPh sb="89" eb="91">
      <t>ヒリョウ</t>
    </rPh>
    <rPh sb="92" eb="94">
      <t>セヨウ</t>
    </rPh>
    <rPh sb="98" eb="100">
      <t>キョクショ</t>
    </rPh>
    <rPh sb="100" eb="102">
      <t>セヒ</t>
    </rPh>
    <rPh sb="103" eb="104">
      <t>ソク</t>
    </rPh>
    <rPh sb="104" eb="105">
      <t>ジョウ</t>
    </rPh>
    <rPh sb="105" eb="107">
      <t>セヒ</t>
    </rPh>
    <rPh sb="130" eb="131">
      <t>トク</t>
    </rPh>
    <rPh sb="141" eb="142">
      <t>タ</t>
    </rPh>
    <phoneticPr fontId="1"/>
  </si>
  <si>
    <t xml:space="preserve">・マルハナバチ等受粉昆虫
・温湯種子消毒
</t>
    <rPh sb="7" eb="8">
      <t>トウ</t>
    </rPh>
    <rPh sb="8" eb="10">
      <t>ジュフン</t>
    </rPh>
    <rPh sb="10" eb="12">
      <t>コンチュウ</t>
    </rPh>
    <rPh sb="15" eb="17">
      <t>オントウ</t>
    </rPh>
    <rPh sb="17" eb="19">
      <t>シュシ</t>
    </rPh>
    <rPh sb="19" eb="21">
      <t>ショウドク</t>
    </rPh>
    <phoneticPr fontId="1"/>
  </si>
  <si>
    <t>・堆肥の施用          ・土壌診断等による適正施肥
・緑肥作物の利用      ・肥効調節型肥料の施用
・局所施肥、側条施肥  ・特になし
・その他（　　　　     　  　　　　　　　　　）</t>
    <rPh sb="1" eb="3">
      <t>タイヒ</t>
    </rPh>
    <rPh sb="4" eb="5">
      <t>セ</t>
    </rPh>
    <rPh sb="5" eb="6">
      <t>ヨウ</t>
    </rPh>
    <rPh sb="17" eb="19">
      <t>ドジョウ</t>
    </rPh>
    <rPh sb="19" eb="21">
      <t>シンダン</t>
    </rPh>
    <rPh sb="21" eb="22">
      <t>トウ</t>
    </rPh>
    <rPh sb="25" eb="27">
      <t>テキセイ</t>
    </rPh>
    <rPh sb="27" eb="29">
      <t>セヒ</t>
    </rPh>
    <rPh sb="31" eb="33">
      <t>リョクヒ</t>
    </rPh>
    <rPh sb="33" eb="35">
      <t>サクモツ</t>
    </rPh>
    <rPh sb="36" eb="38">
      <t>リヨウ</t>
    </rPh>
    <rPh sb="45" eb="46">
      <t>コエ</t>
    </rPh>
    <rPh sb="46" eb="47">
      <t>コウ</t>
    </rPh>
    <rPh sb="47" eb="50">
      <t>チョウセツガタ</t>
    </rPh>
    <rPh sb="50" eb="52">
      <t>ヒリョウ</t>
    </rPh>
    <rPh sb="53" eb="55">
      <t>セヨウ</t>
    </rPh>
    <rPh sb="57" eb="59">
      <t>キョクショ</t>
    </rPh>
    <rPh sb="59" eb="61">
      <t>セヒ</t>
    </rPh>
    <rPh sb="62" eb="63">
      <t>ソク</t>
    </rPh>
    <rPh sb="63" eb="64">
      <t>ジョウ</t>
    </rPh>
    <rPh sb="64" eb="66">
      <t>セヒ</t>
    </rPh>
    <rPh sb="69" eb="70">
      <t>トク</t>
    </rPh>
    <rPh sb="78" eb="79">
      <t>タ</t>
    </rPh>
    <phoneticPr fontId="1"/>
  </si>
  <si>
    <t>・堆肥の施用         　　   ・土壌診断等による適正施肥 
・緑肥作物の利用     　  　 ・肥効調節型肥料の施用
・局所施肥、側条施肥   　　 ・特になし
・その他（　   　　　    　　　　　　　　　　            ）</t>
    <phoneticPr fontId="1"/>
  </si>
  <si>
    <t>申請年月日</t>
    <rPh sb="0" eb="2">
      <t>シンセイ</t>
    </rPh>
    <rPh sb="2" eb="4">
      <t>ネンゲツ</t>
    </rPh>
    <rPh sb="4" eb="5">
      <t>ヒ</t>
    </rPh>
    <phoneticPr fontId="1"/>
  </si>
  <si>
    <t>　新規申請者の場合は「新規」と入力する。</t>
    <rPh sb="15" eb="17">
      <t>ニュウリョク</t>
    </rPh>
    <phoneticPr fontId="1"/>
  </si>
  <si>
    <t>2枚式の様式（青タグ）、1枚式の様式（緑タグ）、段まき様式（黄色タブ）のうち、使用する様式を選択する。</t>
    <rPh sb="1" eb="2">
      <t>マイ</t>
    </rPh>
    <rPh sb="2" eb="3">
      <t>シキ</t>
    </rPh>
    <rPh sb="4" eb="6">
      <t>ヨウシキ</t>
    </rPh>
    <rPh sb="7" eb="8">
      <t>アオ</t>
    </rPh>
    <rPh sb="13" eb="14">
      <t>マイ</t>
    </rPh>
    <rPh sb="14" eb="15">
      <t>シキ</t>
    </rPh>
    <rPh sb="16" eb="18">
      <t>ヨウシキ</t>
    </rPh>
    <rPh sb="19" eb="20">
      <t>ミドリ</t>
    </rPh>
    <rPh sb="24" eb="25">
      <t>ダン</t>
    </rPh>
    <rPh sb="27" eb="29">
      <t>ヨウシキ</t>
    </rPh>
    <rPh sb="30" eb="32">
      <t>キイロ</t>
    </rPh>
    <rPh sb="39" eb="41">
      <t>シヨウ</t>
    </rPh>
    <rPh sb="43" eb="45">
      <t>ヨウシキ</t>
    </rPh>
    <rPh sb="46" eb="48">
      <t>センタク</t>
    </rPh>
    <phoneticPr fontId="1"/>
  </si>
  <si>
    <t>選んだ様式の「件名」欄に、基本事項計画実績欄のコード欄右の件名（1～8の数字）を入力する。</t>
    <rPh sb="0" eb="1">
      <t>エラ</t>
    </rPh>
    <rPh sb="3" eb="5">
      <t>ヨウシキ</t>
    </rPh>
    <rPh sb="7" eb="9">
      <t>ケンメイ</t>
    </rPh>
    <rPh sb="10" eb="11">
      <t>ラン</t>
    </rPh>
    <rPh sb="13" eb="15">
      <t>キホン</t>
    </rPh>
    <rPh sb="15" eb="17">
      <t>ジコウ</t>
    </rPh>
    <rPh sb="17" eb="19">
      <t>ケイカク</t>
    </rPh>
    <rPh sb="19" eb="21">
      <t>ジッセキ</t>
    </rPh>
    <rPh sb="21" eb="22">
      <t>ラン</t>
    </rPh>
    <rPh sb="26" eb="27">
      <t>ラン</t>
    </rPh>
    <rPh sb="27" eb="28">
      <t>ミギ</t>
    </rPh>
    <rPh sb="29" eb="31">
      <t>ケンメイ</t>
    </rPh>
    <rPh sb="36" eb="38">
      <t>スウジ</t>
    </rPh>
    <rPh sb="40" eb="42">
      <t>ニュウリョク</t>
    </rPh>
    <phoneticPr fontId="1"/>
  </si>
  <si>
    <r>
      <t>農薬削減技術</t>
    </r>
    <r>
      <rPr>
        <sz val="11"/>
        <color indexed="62"/>
        <rFont val="ＭＳ Ｐゴシック"/>
        <family val="3"/>
        <charset val="128"/>
      </rPr>
      <t>（任意記載）</t>
    </r>
    <r>
      <rPr>
        <sz val="11"/>
        <rFont val="ＭＳ Ｐゴシック"/>
        <family val="3"/>
        <charset val="128"/>
      </rPr>
      <t>：該当するものに○を付ける。その他の入力は手入力する。</t>
    </r>
    <rPh sb="7" eb="9">
      <t>ニンイ</t>
    </rPh>
    <rPh sb="9" eb="11">
      <t>キサイ</t>
    </rPh>
    <rPh sb="13" eb="15">
      <t>ガイトウ</t>
    </rPh>
    <rPh sb="22" eb="23">
      <t>ツ</t>
    </rPh>
    <phoneticPr fontId="1"/>
  </si>
  <si>
    <r>
      <t>③栽培面積を入力する。</t>
    </r>
    <r>
      <rPr>
        <sz val="11"/>
        <color indexed="62"/>
        <rFont val="ＭＳ Ｐゴシック"/>
        <family val="3"/>
        <charset val="128"/>
      </rPr>
      <t>は種日、定植日、収穫開始、収穫終了も入力できる（記載は任意）。</t>
    </r>
    <rPh sb="6" eb="8">
      <t>ニュウリョク</t>
    </rPh>
    <rPh sb="35" eb="37">
      <t>キサイ</t>
    </rPh>
    <rPh sb="38" eb="40">
      <t>ニンイ</t>
    </rPh>
    <phoneticPr fontId="1"/>
  </si>
  <si>
    <r>
      <t>② 肥料の名称および窒素リン酸等の成分量を入力する。</t>
    </r>
    <r>
      <rPr>
        <sz val="11"/>
        <color indexed="56"/>
        <rFont val="ＭＳ Ｐゴシック"/>
        <family val="3"/>
        <charset val="128"/>
      </rPr>
      <t>（化学肥料由来リン酸は任意記載）</t>
    </r>
    <rPh sb="27" eb="29">
      <t>カガク</t>
    </rPh>
    <rPh sb="29" eb="31">
      <t>ヒリョウ</t>
    </rPh>
    <rPh sb="31" eb="33">
      <t>ユライ</t>
    </rPh>
    <rPh sb="35" eb="36">
      <t>サン</t>
    </rPh>
    <rPh sb="37" eb="39">
      <t>ニンイ</t>
    </rPh>
    <rPh sb="39" eb="41">
      <t>キサイ</t>
    </rPh>
    <phoneticPr fontId="1"/>
  </si>
  <si>
    <r>
      <t>③元肥、追肥の別を入力</t>
    </r>
    <r>
      <rPr>
        <sz val="11"/>
        <color indexed="56"/>
        <rFont val="ＭＳ Ｐゴシック"/>
        <family val="3"/>
        <charset val="128"/>
      </rPr>
      <t>できる（任意記載）</t>
    </r>
    <r>
      <rPr>
        <sz val="11"/>
        <rFont val="ＭＳ Ｐゴシック"/>
        <family val="3"/>
        <charset val="128"/>
      </rPr>
      <t>。</t>
    </r>
    <rPh sb="9" eb="11">
      <t>ニュウリョク</t>
    </rPh>
    <rPh sb="15" eb="17">
      <t>ニンイ</t>
    </rPh>
    <rPh sb="17" eb="19">
      <t>キサイ</t>
    </rPh>
    <phoneticPr fontId="1"/>
  </si>
  <si>
    <r>
      <t>⑤化学肥料削減技術</t>
    </r>
    <r>
      <rPr>
        <sz val="11"/>
        <color indexed="56"/>
        <rFont val="ＭＳ Ｐゴシック"/>
        <family val="3"/>
        <charset val="128"/>
      </rPr>
      <t>（任意記載）</t>
    </r>
    <r>
      <rPr>
        <sz val="11"/>
        <rFont val="ＭＳ Ｐゴシック"/>
        <family val="3"/>
        <charset val="128"/>
      </rPr>
      <t>：該当するものに○を付ける。その他の入力は手入力する。有機100%資材もここに記載可能</t>
    </r>
    <rPh sb="42" eb="44">
      <t>ユウキ</t>
    </rPh>
    <rPh sb="48" eb="50">
      <t>シザイ</t>
    </rPh>
    <rPh sb="54" eb="56">
      <t>キサイ</t>
    </rPh>
    <rPh sb="56" eb="58">
      <t>カノウ</t>
    </rPh>
    <phoneticPr fontId="1"/>
  </si>
  <si>
    <t>基本事項計画実績シートに入力したデータの一部が転記されるので、協議会一覧表等のとりまとめ表へコピーペーストできる。</t>
    <rPh sb="12" eb="14">
      <t>ニュウリョク</t>
    </rPh>
    <rPh sb="20" eb="22">
      <t>イチブ</t>
    </rPh>
    <rPh sb="23" eb="25">
      <t>テンキ</t>
    </rPh>
    <rPh sb="31" eb="34">
      <t>キョウギカイ</t>
    </rPh>
    <rPh sb="34" eb="37">
      <t>イチランヒョウ</t>
    </rPh>
    <rPh sb="37" eb="38">
      <t>トウ</t>
    </rPh>
    <rPh sb="44" eb="45">
      <t>ヒョウ</t>
    </rPh>
    <phoneticPr fontId="1"/>
  </si>
  <si>
    <t>データシートについて</t>
    <phoneticPr fontId="1"/>
  </si>
  <si>
    <t>一枚もの参考様式や段まき様式へのデータ転記にも使用しているので、シートを削除しないこと。</t>
    <rPh sb="0" eb="2">
      <t>イチマイ</t>
    </rPh>
    <rPh sb="4" eb="6">
      <t>サンコウ</t>
    </rPh>
    <rPh sb="6" eb="8">
      <t>ヨウシキ</t>
    </rPh>
    <rPh sb="9" eb="10">
      <t>ダン</t>
    </rPh>
    <rPh sb="12" eb="14">
      <t>ヨウシキ</t>
    </rPh>
    <rPh sb="19" eb="21">
      <t>テンキ</t>
    </rPh>
    <rPh sb="23" eb="25">
      <t>シヨウ</t>
    </rPh>
    <rPh sb="36" eb="38">
      <t>サクジョ</t>
    </rPh>
    <phoneticPr fontId="1"/>
  </si>
  <si>
    <t>任意記載の箇所はグレーになっている。</t>
    <rPh sb="0" eb="2">
      <t>ニンイ</t>
    </rPh>
    <rPh sb="2" eb="4">
      <t>キサイ</t>
    </rPh>
    <rPh sb="5" eb="7">
      <t>カショ</t>
    </rPh>
    <phoneticPr fontId="1"/>
  </si>
  <si>
    <t>計算式により自動入力される箇所は水色になっている。</t>
    <phoneticPr fontId="1"/>
  </si>
  <si>
    <r>
      <t>使用予定時期を入力する（</t>
    </r>
    <r>
      <rPr>
        <sz val="11"/>
        <color indexed="62"/>
        <rFont val="ＭＳ Ｐゴシック"/>
        <family val="3"/>
        <charset val="128"/>
      </rPr>
      <t>水稲及び果樹は記載必須、その他の品目は任意記載）。</t>
    </r>
    <rPh sb="21" eb="23">
      <t>ヒッス</t>
    </rPh>
    <phoneticPr fontId="1"/>
  </si>
  <si>
    <t xml:space="preserve"> （例）テクリードＣ（２成分剤で、ｲﾌﾟｺﾅｿﾞｰﾙと銅を含む）の場合    </t>
    <phoneticPr fontId="1"/>
  </si>
  <si>
    <t>2017/11/24　修正（病害虫防除G）</t>
    <rPh sb="11" eb="13">
      <t>シュウセイ</t>
    </rPh>
    <rPh sb="14" eb="17">
      <t>ビョウガイチュウ</t>
    </rPh>
    <rPh sb="17" eb="19">
      <t>ボウジョ</t>
    </rPh>
    <phoneticPr fontId="1"/>
  </si>
  <si>
    <t>なばな類</t>
    <rPh sb="3" eb="4">
      <t>ルイ</t>
    </rPh>
    <phoneticPr fontId="1"/>
  </si>
  <si>
    <t>ごま</t>
    <phoneticPr fontId="1"/>
  </si>
  <si>
    <t>農薬・化学肥料不使用認証の希望</t>
    <rPh sb="0" eb="2">
      <t>ノウヤク</t>
    </rPh>
    <rPh sb="3" eb="5">
      <t>カガク</t>
    </rPh>
    <rPh sb="5" eb="7">
      <t>ヒリョウ</t>
    </rPh>
    <rPh sb="7" eb="10">
      <t>フシヨウ</t>
    </rPh>
    <rPh sb="10" eb="12">
      <t>ニンショウ</t>
    </rPh>
    <rPh sb="13" eb="15">
      <t>キボウ</t>
    </rPh>
    <phoneticPr fontId="1"/>
  </si>
  <si>
    <t xml:space="preserve">申請年月日  </t>
    <rPh sb="0" eb="2">
      <t>シンセイネンツキ</t>
    </rPh>
    <rPh sb="2" eb="3">
      <t>ネン</t>
    </rPh>
    <rPh sb="3" eb="4">
      <t>ガツ</t>
    </rPh>
    <rPh sb="4" eb="5">
      <t>ヒ</t>
    </rPh>
    <phoneticPr fontId="1"/>
  </si>
  <si>
    <t>申請年月日</t>
    <rPh sb="0" eb="2">
      <t>シンセイネンツキ</t>
    </rPh>
    <rPh sb="2" eb="4">
      <t>ネンゲツ</t>
    </rPh>
    <rPh sb="4" eb="5">
      <t>ヒ</t>
    </rPh>
    <phoneticPr fontId="1"/>
  </si>
  <si>
    <t>申請年月日</t>
    <rPh sb="0" eb="2">
      <t>シンセイ</t>
    </rPh>
    <rPh sb="2" eb="3">
      <t>ネン</t>
    </rPh>
    <rPh sb="3" eb="4">
      <t>ツキ</t>
    </rPh>
    <rPh sb="4" eb="5">
      <t>ツキヒ</t>
    </rPh>
    <phoneticPr fontId="1"/>
  </si>
  <si>
    <r>
      <t>＊</t>
    </r>
    <r>
      <rPr>
        <sz val="11"/>
        <rFont val="ＭＳ Ｐ明朝"/>
        <family val="1"/>
        <charset val="128"/>
      </rPr>
      <t>グレー着色部については、任意記載とする。</t>
    </r>
    <rPh sb="4" eb="6">
      <t>チャクショク</t>
    </rPh>
    <rPh sb="6" eb="7">
      <t>ブ</t>
    </rPh>
    <rPh sb="13" eb="15">
      <t>ニンイ</t>
    </rPh>
    <rPh sb="15" eb="17">
      <t>キサイ</t>
    </rPh>
    <phoneticPr fontId="1"/>
  </si>
  <si>
    <t>＊化学肥料由来チッソ成分割合が０％の肥料・資材の使用予定量は任意記載とする。</t>
    <rPh sb="18" eb="20">
      <t>ヒリョウ</t>
    </rPh>
    <rPh sb="21" eb="23">
      <t>シザイ</t>
    </rPh>
    <rPh sb="24" eb="26">
      <t>シヨウ</t>
    </rPh>
    <rPh sb="26" eb="29">
      <t>ヨテイリョウ</t>
    </rPh>
    <rPh sb="30" eb="32">
      <t>ニンイ</t>
    </rPh>
    <rPh sb="32" eb="34">
      <t>キサイ</t>
    </rPh>
    <phoneticPr fontId="1"/>
  </si>
  <si>
    <t>＊いずれの用紙も、記入欄が足りない場合は同じ用紙を足して使用する。</t>
    <phoneticPr fontId="1"/>
  </si>
  <si>
    <t>＊農薬使用計画については、ＪＡや直売所等が作成した生産履歴記帳様式を添付することによって、記載を省略することができる。</t>
    <rPh sb="1" eb="3">
      <t>ノウヤク</t>
    </rPh>
    <rPh sb="3" eb="5">
      <t>シヨウ</t>
    </rPh>
    <rPh sb="5" eb="7">
      <t>ケイカク</t>
    </rPh>
    <rPh sb="16" eb="19">
      <t>チョクバイショ</t>
    </rPh>
    <rPh sb="19" eb="20">
      <t>トウ</t>
    </rPh>
    <rPh sb="21" eb="23">
      <t>サクセイ</t>
    </rPh>
    <rPh sb="25" eb="27">
      <t>セイサン</t>
    </rPh>
    <rPh sb="27" eb="29">
      <t>リレキ</t>
    </rPh>
    <rPh sb="29" eb="31">
      <t>キチョウ</t>
    </rPh>
    <rPh sb="31" eb="33">
      <t>ヨウシキ</t>
    </rPh>
    <rPh sb="34" eb="36">
      <t>テンプ</t>
    </rPh>
    <rPh sb="45" eb="47">
      <t>キサイ</t>
    </rPh>
    <rPh sb="48" eb="50">
      <t>ショウリャク</t>
    </rPh>
    <phoneticPr fontId="1"/>
  </si>
  <si>
    <t>アスパラガス</t>
    <phoneticPr fontId="1"/>
  </si>
  <si>
    <t>ぶどう（デラウェア）</t>
    <phoneticPr fontId="1"/>
  </si>
  <si>
    <t>ぶどう（デラウェア以外）</t>
    <rPh sb="9" eb="11">
      <t>イガイ</t>
    </rPh>
    <phoneticPr fontId="1"/>
  </si>
  <si>
    <t>その他作物</t>
    <rPh sb="2" eb="5">
      <t>タサクモツ</t>
    </rPh>
    <phoneticPr fontId="1"/>
  </si>
  <si>
    <r>
      <t>ウ  備考欄には、新規申請、購入苗使用の場合その旨を、周年栽培等の場合計画作付数を記入する。</t>
    </r>
    <r>
      <rPr>
        <u/>
        <sz val="11"/>
        <rFont val="ＭＳ 明朝"/>
        <family val="1"/>
        <charset val="128"/>
      </rPr>
      <t>非結球レタス、非結球あぶらな科葉菜類、とうがらし類、かんきつ、</t>
    </r>
    <r>
      <rPr>
        <u/>
        <sz val="11"/>
        <color rgb="FFFF0000"/>
        <rFont val="ＭＳ 明朝"/>
        <family val="1"/>
        <charset val="128"/>
      </rPr>
      <t>なばな類</t>
    </r>
    <r>
      <rPr>
        <u/>
        <sz val="11"/>
        <rFont val="ＭＳ 明朝"/>
        <family val="1"/>
        <charset val="128"/>
      </rPr>
      <t>については、</t>
    </r>
    <r>
      <rPr>
        <u/>
        <sz val="11"/>
        <color rgb="FFFF0000"/>
        <rFont val="ＭＳ 明朝"/>
        <family val="1"/>
        <charset val="128"/>
      </rPr>
      <t>作物名を記入する。ぶどうについては、品種名を記入する。</t>
    </r>
    <r>
      <rPr>
        <sz val="11"/>
        <rFont val="ＭＳ 明朝"/>
        <family val="1"/>
        <charset val="128"/>
      </rPr>
      <t>実績の作付数が異なった場合は、実績作付数をかっこ書きで追記する。報告時、変更、中止があった場合は、その旨を記入する。</t>
    </r>
    <rPh sb="3" eb="6">
      <t>ビコウラン</t>
    </rPh>
    <rPh sb="9" eb="11">
      <t>シンキ</t>
    </rPh>
    <rPh sb="11" eb="13">
      <t>シンセイ</t>
    </rPh>
    <rPh sb="17" eb="19">
      <t>シヨウ</t>
    </rPh>
    <rPh sb="37" eb="39">
      <t>サクツ</t>
    </rPh>
    <rPh sb="80" eb="81">
      <t>ルイ</t>
    </rPh>
    <rPh sb="105" eb="108">
      <t>ヒンシュメイ</t>
    </rPh>
    <rPh sb="109" eb="111">
      <t>キニュウ</t>
    </rPh>
    <rPh sb="114" eb="116">
      <t>ジッセキ</t>
    </rPh>
    <rPh sb="117" eb="119">
      <t>サクツ</t>
    </rPh>
    <rPh sb="119" eb="120">
      <t>スウ</t>
    </rPh>
    <rPh sb="121" eb="122">
      <t>コト</t>
    </rPh>
    <rPh sb="125" eb="127">
      <t>バアイ</t>
    </rPh>
    <rPh sb="129" eb="131">
      <t>ジッセキ</t>
    </rPh>
    <rPh sb="131" eb="133">
      <t>サクツ</t>
    </rPh>
    <rPh sb="133" eb="134">
      <t>スウ</t>
    </rPh>
    <rPh sb="138" eb="139">
      <t>ガ</t>
    </rPh>
    <rPh sb="141" eb="143">
      <t>ツイキ</t>
    </rPh>
    <rPh sb="146" eb="148">
      <t>ホウコク</t>
    </rPh>
    <rPh sb="148" eb="149">
      <t>ジ</t>
    </rPh>
    <rPh sb="150" eb="152">
      <t>ヘンコウ</t>
    </rPh>
    <rPh sb="153" eb="155">
      <t>チュウシ</t>
    </rPh>
    <rPh sb="159" eb="161">
      <t>バアイ</t>
    </rPh>
    <rPh sb="165" eb="166">
      <t>ムネ</t>
    </rPh>
    <rPh sb="167" eb="169">
      <t>キニュウ</t>
    </rPh>
    <phoneticPr fontId="1"/>
  </si>
  <si>
    <t>エ　有機JAS認証に基づく申請の場合は、「農薬・化学肥料不使用認証の希望」の欄に印を入れるともに、同認証を受けたほ場であることを証明する書類を添付する。
オ　本様式でその他作物を申請する場合、作物コードに901（作物名にその他作物と自動記入）、備考欄に作物名を記入する。</t>
    <rPh sb="2" eb="4">
      <t>ユウキ</t>
    </rPh>
    <rPh sb="7" eb="9">
      <t>ニンショウ</t>
    </rPh>
    <rPh sb="10" eb="11">
      <t>モト</t>
    </rPh>
    <rPh sb="13" eb="15">
      <t>シンセイ</t>
    </rPh>
    <rPh sb="16" eb="18">
      <t>バアイ</t>
    </rPh>
    <rPh sb="21" eb="23">
      <t>ノウヤク</t>
    </rPh>
    <rPh sb="24" eb="28">
      <t>カガクヒリョウ</t>
    </rPh>
    <rPh sb="28" eb="33">
      <t>フシヨウニンショウ</t>
    </rPh>
    <rPh sb="34" eb="36">
      <t>キボウ</t>
    </rPh>
    <rPh sb="38" eb="39">
      <t>ラン</t>
    </rPh>
    <rPh sb="40" eb="41">
      <t>シルシ</t>
    </rPh>
    <rPh sb="42" eb="43">
      <t>イ</t>
    </rPh>
    <rPh sb="49" eb="52">
      <t>ドウニンショウ</t>
    </rPh>
    <rPh sb="53" eb="54">
      <t>ウ</t>
    </rPh>
    <rPh sb="57" eb="58">
      <t>ジョウ</t>
    </rPh>
    <rPh sb="64" eb="66">
      <t>ショウメイ</t>
    </rPh>
    <rPh sb="68" eb="70">
      <t>ショルイ</t>
    </rPh>
    <rPh sb="71" eb="73">
      <t>テンプ</t>
    </rPh>
    <rPh sb="79" eb="82">
      <t>ホンヨウシキ</t>
    </rPh>
    <rPh sb="85" eb="88">
      <t>タサクモツ</t>
    </rPh>
    <rPh sb="89" eb="91">
      <t>シンセイ</t>
    </rPh>
    <rPh sb="93" eb="95">
      <t>バアイ</t>
    </rPh>
    <rPh sb="96" eb="98">
      <t>サクモツ</t>
    </rPh>
    <rPh sb="106" eb="109">
      <t>サクモツメイ</t>
    </rPh>
    <rPh sb="112" eb="115">
      <t>タサクモツ</t>
    </rPh>
    <rPh sb="116" eb="120">
      <t>ジドウキニュウ</t>
    </rPh>
    <rPh sb="122" eb="125">
      <t>ビコウラン</t>
    </rPh>
    <rPh sb="126" eb="129">
      <t>サクモツメイ</t>
    </rPh>
    <rPh sb="130" eb="132">
      <t>キニュウ</t>
    </rPh>
    <phoneticPr fontId="1"/>
  </si>
  <si>
    <r>
      <rPr>
        <sz val="12"/>
        <rFont val="ＭＳ 明朝"/>
        <family val="1"/>
        <charset val="128"/>
      </rPr>
      <t>備　考</t>
    </r>
    <r>
      <rPr>
        <sz val="11"/>
        <rFont val="ＭＳ 明朝"/>
        <family val="1"/>
        <charset val="128"/>
      </rPr>
      <t xml:space="preserve">
新規申請者の場合は新規と記載のこと
</t>
    </r>
    <r>
      <rPr>
        <sz val="11"/>
        <color rgb="FFFF0000"/>
        <rFont val="ＭＳ 明朝"/>
        <family val="1"/>
        <charset val="128"/>
      </rPr>
      <t>有機JAS認証ほ場の場合は、有機JASと記載</t>
    </r>
    <rPh sb="0" eb="1">
      <t>ソナエ</t>
    </rPh>
    <rPh sb="2" eb="3">
      <t>コウ</t>
    </rPh>
    <rPh sb="4" eb="6">
      <t>シンキ</t>
    </rPh>
    <rPh sb="6" eb="9">
      <t>シンセイシャ</t>
    </rPh>
    <rPh sb="10" eb="12">
      <t>バアイ</t>
    </rPh>
    <rPh sb="13" eb="15">
      <t>シンキ</t>
    </rPh>
    <rPh sb="16" eb="18">
      <t>キサイ</t>
    </rPh>
    <phoneticPr fontId="1"/>
  </si>
  <si>
    <t>＊  有機JAS認証制度の認証を受けたほ場では、本様式の代わりに同制度で使用した農薬・肥料使用計画を提出する。</t>
    <rPh sb="3" eb="5">
      <t>ユウキ</t>
    </rPh>
    <rPh sb="8" eb="12">
      <t>ニンショウセイド</t>
    </rPh>
    <rPh sb="13" eb="15">
      <t>ニンショウ</t>
    </rPh>
    <rPh sb="16" eb="17">
      <t>ウ</t>
    </rPh>
    <rPh sb="22" eb="25">
      <t>ホンヨウシキ</t>
    </rPh>
    <rPh sb="28" eb="29">
      <t>カ</t>
    </rPh>
    <rPh sb="45" eb="47">
      <t>シヨウ</t>
    </rPh>
    <phoneticPr fontId="1"/>
  </si>
  <si>
    <t>＊  いずれの用紙も、記入欄が足りない場合は同じ用紙を足して使用する。</t>
    <phoneticPr fontId="1"/>
  </si>
  <si>
    <r>
      <t>＊　</t>
    </r>
    <r>
      <rPr>
        <sz val="11"/>
        <rFont val="ＭＳ Ｐ明朝"/>
        <family val="1"/>
        <charset val="128"/>
      </rPr>
      <t>グレー着色部、化学肥料由来チッソ成分割合が０％の肥料等の使用予定量は任意記載。</t>
    </r>
    <rPh sb="5" eb="7">
      <t>チャクショク</t>
    </rPh>
    <rPh sb="7" eb="8">
      <t>ブ</t>
    </rPh>
    <rPh sb="28" eb="29">
      <t>ナド</t>
    </rPh>
    <phoneticPr fontId="1"/>
  </si>
  <si>
    <t>＊  農薬、肥料使用計画については、基本的に本様式を使用する。</t>
    <rPh sb="10" eb="12">
      <t>ケイカク</t>
    </rPh>
    <rPh sb="18" eb="21">
      <t>キホンテキ</t>
    </rPh>
    <rPh sb="22" eb="23">
      <t>ホン</t>
    </rPh>
    <rPh sb="23" eb="25">
      <t>ヨウシキ</t>
    </rPh>
    <rPh sb="26" eb="28">
      <t>シヨウ</t>
    </rPh>
    <phoneticPr fontId="1"/>
  </si>
  <si>
    <t>＊　通しページ番号を栽培責任者が記入する。</t>
    <rPh sb="2" eb="3">
      <t>トオ</t>
    </rPh>
    <rPh sb="7" eb="9">
      <t>バンゴウ</t>
    </rPh>
    <rPh sb="10" eb="12">
      <t>サイバイ</t>
    </rPh>
    <rPh sb="12" eb="15">
      <t>セキニンシャ</t>
    </rPh>
    <rPh sb="16" eb="18">
      <t>キニュウ</t>
    </rPh>
    <phoneticPr fontId="1"/>
  </si>
  <si>
    <t>＊ 農薬、肥料使用計画については、基本的に１枚にまとめた様式（別紙２）を使用する。</t>
    <rPh sb="9" eb="11">
      <t>ケイカク</t>
    </rPh>
    <rPh sb="17" eb="20">
      <t>キホンテキ</t>
    </rPh>
    <rPh sb="22" eb="23">
      <t>マイ</t>
    </rPh>
    <rPh sb="28" eb="30">
      <t>ヨウシキ</t>
    </rPh>
    <rPh sb="31" eb="33">
      <t>ベッシ</t>
    </rPh>
    <rPh sb="36" eb="38">
      <t>シヨウ</t>
    </rPh>
    <phoneticPr fontId="1"/>
  </si>
  <si>
    <t>＊ 有機JAS認証制度の認証を受けたほ場では、本様式の代わりに同制度で使用した農薬使用計画を提出してもよい。</t>
    <rPh sb="2" eb="4">
      <t>ユウキ</t>
    </rPh>
    <rPh sb="7" eb="11">
      <t>ニンショウセイド</t>
    </rPh>
    <rPh sb="12" eb="14">
      <t>ニンショウ</t>
    </rPh>
    <rPh sb="15" eb="16">
      <t>ウ</t>
    </rPh>
    <rPh sb="21" eb="24">
      <t>ホンヨウシキ</t>
    </rPh>
    <rPh sb="27" eb="28">
      <t>カ</t>
    </rPh>
    <rPh sb="41" eb="43">
      <t>シヨウ</t>
    </rPh>
    <phoneticPr fontId="1"/>
  </si>
  <si>
    <t>＊ 有機JAS認証制度の認証を受けたほ場では、本様式の代わりに同制度で使用した肥料使用計画を提出してもよい。</t>
    <rPh sb="2" eb="4">
      <t>ユウキ</t>
    </rPh>
    <rPh sb="7" eb="11">
      <t>ニンショウセイド</t>
    </rPh>
    <rPh sb="12" eb="14">
      <t>ニンショウ</t>
    </rPh>
    <rPh sb="15" eb="16">
      <t>ウ</t>
    </rPh>
    <rPh sb="21" eb="24">
      <t>ホンヨウシキ</t>
    </rPh>
    <rPh sb="27" eb="28">
      <t>カ</t>
    </rPh>
    <rPh sb="39" eb="41">
      <t>ヒリョウ</t>
    </rPh>
    <rPh sb="41" eb="43">
      <t>シヨウ</t>
    </rPh>
    <phoneticPr fontId="1"/>
  </si>
  <si>
    <t>＊　グレー着色部、化学肥料由来チッソ成分の割合が０％の肥料・資材の使用予定量については任意記載とする。</t>
    <rPh sb="5" eb="7">
      <t>チャクショク</t>
    </rPh>
    <rPh sb="7" eb="8">
      <t>ブ</t>
    </rPh>
    <phoneticPr fontId="1"/>
  </si>
  <si>
    <t>大阪太郎</t>
    <rPh sb="0" eb="4">
      <t>オオサカタロウ</t>
    </rPh>
    <phoneticPr fontId="23"/>
  </si>
  <si>
    <t>羽曳野市尺度４４２</t>
    <rPh sb="0" eb="6">
      <t>ハビキノシシャクド</t>
    </rPh>
    <phoneticPr fontId="23"/>
  </si>
  <si>
    <t>しょうが</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</si>
</sst>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0\)"/>
    <numFmt numFmtId="177" formatCode="0.0_);[Red]\(0.0\)"/>
    <numFmt numFmtId="178" formatCode="0_ "/>
    <numFmt numFmtId="179" formatCode="0.00_ "/>
    <numFmt numFmtId="180" formatCode="0.0_ "/>
    <numFmt numFmtId="181" formatCode="#,##0.0_ "/>
    <numFmt numFmtId="182" formatCode="[$-411]ggge&quot;年&quot;m&quot;月&quot;d&quot;日&quot;;@"/>
    <numFmt numFmtId="183" formatCode="0.00_);[Red]\(0.00\)"/>
  </numFmts>
  <fonts count="60" x14ac:knownFonts="1">
    <font>
      <sz val="11"/>
      <name val="ＭＳ Ｐゴシック"/>
      <family val="3"/>
      <charset val="128"/>
    </font>
    <font>
      <sz val="6"/>
      <name val="ＭＳ Ｐゴシック"/>
      <family val="3"/>
      <charset val="128"/>
    </font>
    <font>
      <sz val="14"/>
      <name val="ＭＳ Ｐゴシック"/>
      <family val="3"/>
      <charset val="128"/>
    </font>
    <font>
      <b/>
      <sz val="11"/>
      <name val="ＭＳ ゴシック"/>
      <family val="3"/>
      <charset val="128"/>
    </font>
    <font>
      <sz val="11"/>
      <name val="ＭＳ ゴシック"/>
      <family val="3"/>
      <charset val="128"/>
    </font>
    <font>
      <sz val="11"/>
      <name val="ＭＳ 明朝"/>
      <family val="1"/>
      <charset val="128"/>
    </font>
    <font>
      <b/>
      <sz val="16"/>
      <name val="ＭＳ 明朝"/>
      <family val="1"/>
      <charset val="128"/>
    </font>
    <font>
      <b/>
      <sz val="11"/>
      <name val="ＭＳ 明朝"/>
      <family val="1"/>
      <charset val="128"/>
    </font>
    <font>
      <b/>
      <sz val="7"/>
      <name val="ＭＳ 明朝"/>
      <family val="1"/>
      <charset val="128"/>
    </font>
    <font>
      <sz val="7"/>
      <name val="ＭＳ 明朝"/>
      <family val="1"/>
      <charset val="128"/>
    </font>
    <font>
      <sz val="10"/>
      <name val="ＭＳ 明朝"/>
      <family val="1"/>
      <charset val="128"/>
    </font>
    <font>
      <b/>
      <sz val="11"/>
      <name val="ＭＳ Ｐゴシック"/>
      <family val="3"/>
      <charset val="128"/>
    </font>
    <font>
      <sz val="10"/>
      <name val="ＭＳ ゴシック"/>
      <family val="3"/>
      <charset val="128"/>
    </font>
    <font>
      <b/>
      <sz val="10"/>
      <name val="ＭＳ 明朝"/>
      <family val="1"/>
      <charset val="128"/>
    </font>
    <font>
      <sz val="9"/>
      <name val="ＭＳ 明朝"/>
      <family val="1"/>
      <charset val="128"/>
    </font>
    <font>
      <sz val="13"/>
      <name val="ＭＳ 明朝"/>
      <family val="1"/>
      <charset val="128"/>
    </font>
    <font>
      <sz val="13"/>
      <name val="ＭＳ Ｐゴシック"/>
      <family val="3"/>
      <charset val="128"/>
    </font>
    <font>
      <b/>
      <sz val="13"/>
      <name val="ＭＳ ゴシック"/>
      <family val="3"/>
      <charset val="128"/>
    </font>
    <font>
      <b/>
      <sz val="13"/>
      <name val="ＭＳ 明朝"/>
      <family val="1"/>
      <charset val="128"/>
    </font>
    <font>
      <sz val="12"/>
      <name val="ＭＳ 明朝"/>
      <family val="1"/>
      <charset val="128"/>
    </font>
    <font>
      <sz val="11"/>
      <name val="ＭＳ Ｐ明朝"/>
      <family val="1"/>
      <charset val="128"/>
    </font>
    <font>
      <b/>
      <sz val="11"/>
      <name val="ＭＳ Ｐ明朝"/>
      <family val="1"/>
      <charset val="128"/>
    </font>
    <font>
      <sz val="11"/>
      <name val="ＭＳ Ｐゴシック"/>
      <family val="3"/>
      <charset val="128"/>
    </font>
    <font>
      <sz val="6"/>
      <name val="ＭＳ Ｐゴシック"/>
      <family val="3"/>
      <charset val="128"/>
    </font>
    <font>
      <sz val="14"/>
      <name val="ＭＳ 明朝"/>
      <family val="1"/>
      <charset val="128"/>
    </font>
    <font>
      <sz val="10"/>
      <name val="ＭＳ Ｐゴシック"/>
      <family val="3"/>
      <charset val="128"/>
    </font>
    <font>
      <sz val="8"/>
      <name val="ＭＳ Ｐゴシック"/>
      <family val="3"/>
      <charset val="128"/>
    </font>
    <font>
      <sz val="16"/>
      <name val="ＭＳ Ｐゴシック"/>
      <family val="3"/>
      <charset val="128"/>
    </font>
    <font>
      <sz val="10"/>
      <color indexed="8"/>
      <name val="ＭＳ Ｐゴシック"/>
      <family val="3"/>
      <charset val="128"/>
    </font>
    <font>
      <b/>
      <sz val="12"/>
      <name val="ＭＳ 明朝"/>
      <family val="1"/>
      <charset val="128"/>
    </font>
    <font>
      <sz val="8"/>
      <name val="ＭＳ Ｐ明朝"/>
      <family val="1"/>
      <charset val="128"/>
    </font>
    <font>
      <sz val="14"/>
      <name val="ＭＳ Ｐ明朝"/>
      <family val="1"/>
      <charset val="128"/>
    </font>
    <font>
      <sz val="12"/>
      <name val="ＭＳ Ｐゴシック"/>
      <family val="3"/>
      <charset val="128"/>
    </font>
    <font>
      <b/>
      <sz val="14"/>
      <name val="ＭＳ Ｐゴシック"/>
      <family val="3"/>
      <charset val="128"/>
    </font>
    <font>
      <sz val="12"/>
      <name val="ＭＳ Ｐ明朝"/>
      <family val="1"/>
      <charset val="128"/>
    </font>
    <font>
      <sz val="18"/>
      <name val="ＭＳ Ｐゴシック"/>
      <family val="3"/>
      <charset val="128"/>
    </font>
    <font>
      <sz val="16"/>
      <name val="ＭＳ 明朝"/>
      <family val="1"/>
      <charset val="128"/>
    </font>
    <font>
      <sz val="18"/>
      <name val="ＭＳ 明朝"/>
      <family val="1"/>
      <charset val="128"/>
    </font>
    <font>
      <sz val="16"/>
      <name val="ＭＳ Ｐ明朝"/>
      <family val="1"/>
      <charset val="128"/>
    </font>
    <font>
      <sz val="18"/>
      <name val="ＭＳ Ｐ明朝"/>
      <family val="1"/>
      <charset val="128"/>
    </font>
    <font>
      <sz val="20"/>
      <name val="ＭＳ Ｐ明朝"/>
      <family val="1"/>
      <charset val="128"/>
    </font>
    <font>
      <sz val="11"/>
      <color indexed="10"/>
      <name val="ＭＳ Ｐゴシック"/>
      <family val="3"/>
      <charset val="128"/>
    </font>
    <font>
      <sz val="11"/>
      <color indexed="30"/>
      <name val="ＭＳ Ｐゴシック"/>
      <family val="3"/>
      <charset val="128"/>
    </font>
    <font>
      <sz val="16"/>
      <name val="ＭＳ Ｐゴシック"/>
      <family val="3"/>
      <charset val="128"/>
    </font>
    <font>
      <sz val="11"/>
      <name val="ＭＳ Ｐゴシック"/>
      <family val="3"/>
      <charset val="128"/>
    </font>
    <font>
      <sz val="12"/>
      <name val="ＭＳ Ｐゴシック"/>
      <family val="3"/>
      <charset val="128"/>
    </font>
    <font>
      <u/>
      <sz val="11"/>
      <name val="ＭＳ 明朝"/>
      <family val="1"/>
      <charset val="128"/>
    </font>
    <font>
      <u/>
      <sz val="16"/>
      <name val="ＭＳ Ｐゴシック"/>
      <family val="3"/>
      <charset val="128"/>
    </font>
    <font>
      <sz val="13"/>
      <name val="ＭＳ Ｐ明朝"/>
      <family val="1"/>
      <charset val="128"/>
    </font>
    <font>
      <sz val="11"/>
      <color indexed="56"/>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theme="0"/>
      <name val="ＭＳ Ｐ明朝"/>
      <family val="1"/>
      <charset val="128"/>
    </font>
    <font>
      <sz val="11"/>
      <color theme="4"/>
      <name val="ＭＳ Ｐゴシック"/>
      <family val="3"/>
      <charset val="128"/>
    </font>
    <font>
      <u/>
      <sz val="11"/>
      <color rgb="FFFF0000"/>
      <name val="ＭＳ 明朝"/>
      <family val="1"/>
      <charset val="128"/>
    </font>
    <font>
      <sz val="11"/>
      <color rgb="FFFF0000"/>
      <name val="ＭＳ 明朝"/>
      <family val="1"/>
      <charset val="128"/>
    </font>
    <font>
      <sz val="10"/>
      <color rgb="FFFF0000"/>
      <name val="ＭＳ 明朝"/>
      <family val="1"/>
      <charset val="128"/>
    </font>
    <font>
      <strike/>
      <sz val="18"/>
      <color rgb="FFFF0000"/>
      <name val="ＭＳ Ｐゴシック"/>
      <family val="3"/>
      <charset val="128"/>
    </font>
    <font>
      <sz val="12"/>
      <color rgb="FFFF0000"/>
      <name val="ＭＳ 明朝"/>
      <family val="1"/>
      <charset val="128"/>
    </font>
    <font>
      <sz val="12"/>
      <color rgb="FFFF0000"/>
      <name val="ＭＳ Ｐ明朝"/>
      <family val="1"/>
      <charset val="128"/>
    </font>
  </fonts>
  <fills count="14">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27"/>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65"/>
        <bgColor indexed="64"/>
      </patternFill>
    </fill>
    <fill>
      <patternFill patternType="solid">
        <fgColor rgb="FFFFFF99"/>
        <bgColor indexed="64"/>
      </patternFill>
    </fill>
    <fill>
      <patternFill patternType="solid">
        <fgColor theme="2"/>
        <bgColor indexed="64"/>
      </patternFill>
    </fill>
    <fill>
      <patternFill patternType="solid">
        <fgColor rgb="FFEDF789"/>
        <bgColor indexed="64"/>
      </patternFill>
    </fill>
    <fill>
      <patternFill patternType="solid">
        <fgColor theme="0" tint="-4.9989318521683403E-2"/>
        <bgColor indexed="64"/>
      </patternFill>
    </fill>
    <fill>
      <patternFill patternType="solid">
        <fgColor rgb="FFFFFF00"/>
        <bgColor indexed="64"/>
      </patternFill>
    </fill>
  </fills>
  <borders count="91">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diagonal/>
    </border>
    <border>
      <left style="double">
        <color indexed="64"/>
      </left>
      <right style="medium">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style="double">
        <color indexed="64"/>
      </left>
      <right style="double">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s>
  <cellStyleXfs count="3">
    <xf numFmtId="0" fontId="0" fillId="0" borderId="0"/>
    <xf numFmtId="0" fontId="51" fillId="0" borderId="0">
      <alignment vertical="center"/>
    </xf>
    <xf numFmtId="0" fontId="22" fillId="0" borderId="0">
      <alignment vertical="center"/>
    </xf>
  </cellStyleXfs>
  <cellXfs count="1107">
    <xf numFmtId="0" fontId="0" fillId="0" borderId="0" xfId="0"/>
    <xf numFmtId="0" fontId="4" fillId="0" borderId="0" xfId="0" applyFont="1" applyFill="1" applyAlignment="1">
      <alignment horizontal="left"/>
    </xf>
    <xf numFmtId="0" fontId="5" fillId="0" borderId="0" xfId="0" applyFont="1" applyFill="1"/>
    <xf numFmtId="0" fontId="6" fillId="0" borderId="0" xfId="0" applyFont="1" applyFill="1" applyAlignment="1">
      <alignment horizontal="center" vertical="center"/>
    </xf>
    <xf numFmtId="0" fontId="6" fillId="0" borderId="0" xfId="0" applyFont="1" applyFill="1"/>
    <xf numFmtId="0" fontId="5" fillId="0" borderId="1" xfId="0" applyFont="1" applyFill="1" applyBorder="1" applyAlignment="1">
      <alignment horizontal="center" vertical="center"/>
    </xf>
    <xf numFmtId="0" fontId="7" fillId="0" borderId="0" xfId="0" applyFont="1" applyFill="1"/>
    <xf numFmtId="0" fontId="8" fillId="0" borderId="2" xfId="0" applyNumberFormat="1" applyFont="1" applyFill="1" applyBorder="1" applyAlignment="1">
      <alignment horizontal="right" vertical="center"/>
    </xf>
    <xf numFmtId="0" fontId="9" fillId="0" borderId="3" xfId="0" applyNumberFormat="1" applyFont="1" applyFill="1" applyBorder="1" applyAlignment="1">
      <alignment horizontal="right" vertical="center"/>
    </xf>
    <xf numFmtId="0" fontId="9" fillId="0" borderId="4" xfId="0" applyNumberFormat="1" applyFont="1" applyFill="1" applyBorder="1" applyAlignment="1">
      <alignment horizontal="right" vertical="center"/>
    </xf>
    <xf numFmtId="0" fontId="9" fillId="0" borderId="5" xfId="0" applyNumberFormat="1" applyFont="1" applyFill="1" applyBorder="1" applyAlignment="1">
      <alignment horizontal="right" vertical="center"/>
    </xf>
    <xf numFmtId="176" fontId="9" fillId="0" borderId="0" xfId="0" applyNumberFormat="1" applyFont="1" applyFill="1" applyAlignment="1">
      <alignment horizontal="right" vertical="center"/>
    </xf>
    <xf numFmtId="0" fontId="5" fillId="0" borderId="6" xfId="0" applyFont="1" applyFill="1" applyBorder="1" applyAlignment="1">
      <alignment horizontal="center" vertical="top"/>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0" xfId="0" applyFont="1" applyFill="1" applyAlignment="1">
      <alignment horizontal="center" vertical="top"/>
    </xf>
    <xf numFmtId="0" fontId="5" fillId="0" borderId="0" xfId="0" applyFont="1" applyFill="1" applyBorder="1"/>
    <xf numFmtId="0" fontId="5" fillId="0" borderId="0" xfId="0" applyFont="1" applyFill="1" applyBorder="1" applyAlignment="1">
      <alignment vertical="center"/>
    </xf>
    <xf numFmtId="0" fontId="5" fillId="0" borderId="0" xfId="0" applyFont="1" applyFill="1" applyAlignment="1"/>
    <xf numFmtId="0" fontId="10" fillId="0" borderId="0" xfId="0" applyFont="1" applyFill="1" applyBorder="1" applyAlignment="1">
      <alignment horizontal="left"/>
    </xf>
    <xf numFmtId="0" fontId="0" fillId="0" borderId="0" xfId="0" applyFont="1"/>
    <xf numFmtId="0" fontId="0" fillId="0" borderId="0" xfId="0" applyFont="1" applyAlignment="1">
      <alignment horizontal="center" vertical="center"/>
    </xf>
    <xf numFmtId="0" fontId="5" fillId="0" borderId="0" xfId="0" applyFont="1" applyBorder="1" applyAlignment="1">
      <alignment horizontal="center"/>
    </xf>
    <xf numFmtId="0" fontId="10" fillId="0" borderId="0" xfId="0" applyFont="1" applyBorder="1" applyAlignment="1">
      <alignment horizontal="left"/>
    </xf>
    <xf numFmtId="0" fontId="5" fillId="0" borderId="0" xfId="0" applyFont="1" applyBorder="1" applyAlignment="1">
      <alignment horizontal="center" vertical="center"/>
    </xf>
    <xf numFmtId="0" fontId="5" fillId="0" borderId="9" xfId="0" applyFont="1" applyFill="1" applyBorder="1" applyAlignment="1">
      <alignment horizontal="center" vertical="top" wrapText="1"/>
    </xf>
    <xf numFmtId="0" fontId="5" fillId="0" borderId="0" xfId="0" applyFont="1" applyAlignment="1">
      <alignment horizontal="center" vertical="center"/>
    </xf>
    <xf numFmtId="0" fontId="5" fillId="0" borderId="0" xfId="0" applyFont="1" applyBorder="1" applyAlignment="1">
      <alignment horizontal="center" vertical="center" wrapText="1"/>
    </xf>
    <xf numFmtId="0" fontId="14" fillId="0" borderId="0" xfId="0" applyFont="1" applyAlignment="1">
      <alignment horizontal="left" vertical="center"/>
    </xf>
    <xf numFmtId="0" fontId="7" fillId="0" borderId="0" xfId="0" applyFont="1"/>
    <xf numFmtId="0" fontId="14" fillId="0" borderId="0" xfId="0" applyFont="1" applyAlignment="1">
      <alignment horizontal="right" vertical="top" indent="3"/>
    </xf>
    <xf numFmtId="0" fontId="5" fillId="0" borderId="0" xfId="0" applyFont="1" applyBorder="1" applyAlignment="1">
      <alignment horizontal="left"/>
    </xf>
    <xf numFmtId="0" fontId="0" fillId="0" borderId="0" xfId="0" applyFill="1" applyBorder="1" applyAlignment="1">
      <alignment horizontal="right" vertical="center"/>
    </xf>
    <xf numFmtId="0" fontId="5" fillId="0" borderId="0" xfId="0" applyFont="1"/>
    <xf numFmtId="0" fontId="15" fillId="0" borderId="0" xfId="0" applyFont="1" applyAlignment="1">
      <alignment horizontal="center" vertical="center"/>
    </xf>
    <xf numFmtId="0" fontId="15" fillId="0" borderId="0" xfId="0" applyFont="1" applyBorder="1" applyAlignment="1">
      <alignment horizontal="center" vertical="center"/>
    </xf>
    <xf numFmtId="0" fontId="15" fillId="0" borderId="0" xfId="0" applyFont="1" applyAlignment="1">
      <alignment horizontal="center"/>
    </xf>
    <xf numFmtId="0" fontId="5" fillId="0" borderId="0" xfId="0" applyFont="1" applyBorder="1" applyAlignment="1">
      <alignment horizontal="left" vertical="center"/>
    </xf>
    <xf numFmtId="0" fontId="5" fillId="0" borderId="0" xfId="0" applyFont="1" applyFill="1" applyBorder="1" applyAlignment="1">
      <alignment horizontal="center" vertical="center"/>
    </xf>
    <xf numFmtId="0" fontId="24" fillId="0" borderId="0" xfId="0" applyFont="1" applyFill="1"/>
    <xf numFmtId="0" fontId="5" fillId="0" borderId="0" xfId="0" applyFont="1" applyFill="1" applyBorder="1" applyAlignment="1">
      <alignment horizontal="center" vertical="center" wrapText="1"/>
    </xf>
    <xf numFmtId="0" fontId="2" fillId="0" borderId="0" xfId="0" applyFont="1" applyFill="1" applyBorder="1" applyAlignment="1">
      <alignment vertical="center"/>
    </xf>
    <xf numFmtId="0" fontId="10" fillId="0" borderId="0" xfId="0" applyFont="1" applyFill="1"/>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9" fillId="0" borderId="3" xfId="0" applyNumberFormat="1" applyFont="1" applyFill="1" applyBorder="1" applyAlignment="1">
      <alignment vertical="center" wrapText="1"/>
    </xf>
    <xf numFmtId="0" fontId="5" fillId="0" borderId="0" xfId="0" applyFont="1" applyFill="1" applyBorder="1" applyAlignment="1">
      <alignment horizontal="left"/>
    </xf>
    <xf numFmtId="0" fontId="15" fillId="0" borderId="0" xfId="0" applyFont="1" applyAlignment="1">
      <alignment horizontal="left"/>
    </xf>
    <xf numFmtId="0" fontId="20" fillId="0" borderId="0" xfId="0" applyFont="1"/>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15" fillId="0" borderId="13" xfId="0" applyFont="1" applyFill="1" applyBorder="1" applyAlignment="1">
      <alignment horizontal="center" vertical="center"/>
    </xf>
    <xf numFmtId="0" fontId="16" fillId="0" borderId="0" xfId="0" applyFont="1" applyFill="1" applyBorder="1" applyAlignment="1">
      <alignment vertical="center"/>
    </xf>
    <xf numFmtId="0" fontId="15" fillId="0" borderId="1" xfId="0" applyFont="1" applyFill="1" applyBorder="1" applyAlignment="1">
      <alignment horizontal="center" vertical="center"/>
    </xf>
    <xf numFmtId="0" fontId="0" fillId="0" borderId="0" xfId="0" applyFill="1" applyBorder="1" applyAlignment="1">
      <alignment horizontal="center" vertical="center"/>
    </xf>
    <xf numFmtId="0" fontId="17" fillId="0" borderId="0" xfId="0" applyFont="1" applyFill="1" applyAlignment="1">
      <alignment horizontal="center" vertical="center"/>
    </xf>
    <xf numFmtId="0" fontId="4" fillId="0" borderId="0" xfId="0" applyFont="1" applyFill="1" applyAlignment="1">
      <alignment horizontal="left" vertical="center"/>
    </xf>
    <xf numFmtId="0" fontId="18" fillId="0" borderId="0" xfId="0" applyFont="1" applyFill="1" applyAlignment="1">
      <alignment horizontal="left" vertical="center"/>
    </xf>
    <xf numFmtId="0" fontId="0" fillId="0" borderId="0" xfId="0" applyFill="1"/>
    <xf numFmtId="0" fontId="15" fillId="0" borderId="0" xfId="0" applyFont="1" applyFill="1" applyAlignment="1">
      <alignment horizontal="center" vertical="center"/>
    </xf>
    <xf numFmtId="0" fontId="18" fillId="0" borderId="0" xfId="0" applyFont="1" applyFill="1" applyAlignment="1">
      <alignment horizontal="center" vertical="center"/>
    </xf>
    <xf numFmtId="0" fontId="12" fillId="0" borderId="0" xfId="0" applyFont="1" applyFill="1" applyAlignment="1">
      <alignment horizontal="left" vertical="center"/>
    </xf>
    <xf numFmtId="0" fontId="5" fillId="0" borderId="0" xfId="0" applyFont="1" applyFill="1" applyAlignment="1">
      <alignment vertical="center"/>
    </xf>
    <xf numFmtId="0" fontId="20" fillId="0" borderId="0" xfId="0" applyFont="1" applyFill="1" applyAlignment="1">
      <alignment horizontal="left"/>
    </xf>
    <xf numFmtId="0" fontId="13" fillId="0" borderId="0" xfId="0" applyFont="1" applyFill="1" applyAlignment="1">
      <alignment horizontal="left" vertical="top"/>
    </xf>
    <xf numFmtId="0" fontId="15"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6" xfId="0" applyFont="1" applyFill="1" applyBorder="1" applyAlignment="1">
      <alignment horizontal="right" vertical="center"/>
    </xf>
    <xf numFmtId="0" fontId="15" fillId="0" borderId="17" xfId="0" applyFont="1" applyFill="1" applyBorder="1" applyAlignment="1">
      <alignment horizontal="right" vertical="center"/>
    </xf>
    <xf numFmtId="0" fontId="15" fillId="0" borderId="18" xfId="0" applyFont="1" applyFill="1" applyBorder="1" applyAlignment="1">
      <alignment horizontal="right" vertical="center"/>
    </xf>
    <xf numFmtId="0" fontId="0" fillId="0" borderId="0" xfId="0" applyFill="1" applyBorder="1"/>
    <xf numFmtId="0" fontId="15" fillId="0" borderId="0"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19" xfId="0" applyFont="1" applyFill="1" applyBorder="1" applyAlignment="1">
      <alignment horizontal="center" vertical="center"/>
    </xf>
    <xf numFmtId="0" fontId="0" fillId="0" borderId="0" xfId="0" applyFont="1" applyFill="1" applyBorder="1" applyAlignment="1">
      <alignment vertical="center"/>
    </xf>
    <xf numFmtId="0" fontId="3" fillId="0" borderId="0" xfId="0" applyFont="1" applyFill="1" applyAlignment="1">
      <alignment horizontal="center" vertical="center"/>
    </xf>
    <xf numFmtId="0" fontId="7" fillId="0" borderId="0" xfId="0" applyFont="1" applyFill="1" applyAlignment="1">
      <alignment horizontal="left" vertical="center"/>
    </xf>
    <xf numFmtId="0" fontId="5" fillId="0" borderId="0" xfId="0" applyFont="1" applyFill="1" applyAlignment="1">
      <alignment horizontal="center" vertical="center"/>
    </xf>
    <xf numFmtId="0" fontId="5" fillId="0" borderId="9" xfId="0" applyFont="1" applyFill="1" applyBorder="1" applyAlignment="1">
      <alignment horizontal="center" vertical="center" wrapText="1"/>
    </xf>
    <xf numFmtId="0" fontId="5" fillId="0" borderId="16" xfId="0" applyFont="1" applyFill="1" applyBorder="1" applyAlignment="1">
      <alignment horizontal="right" vertical="center"/>
    </xf>
    <xf numFmtId="0" fontId="14" fillId="0" borderId="0" xfId="0" applyFont="1" applyFill="1" applyAlignment="1">
      <alignment horizontal="left" vertical="center"/>
    </xf>
    <xf numFmtId="0" fontId="14" fillId="0" borderId="0" xfId="0" applyFont="1" applyFill="1" applyAlignment="1">
      <alignment horizontal="right" vertical="top" indent="3"/>
    </xf>
    <xf numFmtId="0" fontId="0" fillId="0" borderId="0" xfId="0" applyFont="1" applyFill="1"/>
    <xf numFmtId="0" fontId="11" fillId="0" borderId="0" xfId="0" applyFont="1" applyFill="1"/>
    <xf numFmtId="0" fontId="0" fillId="0" borderId="0" xfId="0" applyFont="1" applyFill="1" applyAlignment="1">
      <alignment horizontal="center" vertical="center"/>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xf>
    <xf numFmtId="0" fontId="0" fillId="0" borderId="0" xfId="0" applyFont="1" applyAlignment="1">
      <alignment horizontal="center"/>
    </xf>
    <xf numFmtId="0" fontId="10" fillId="0" borderId="0" xfId="0" applyFont="1" applyFill="1" applyBorder="1" applyAlignment="1">
      <alignment vertical="center"/>
    </xf>
    <xf numFmtId="0" fontId="7" fillId="0" borderId="0" xfId="0" applyFont="1" applyFill="1" applyBorder="1" applyAlignment="1">
      <alignment vertical="center"/>
    </xf>
    <xf numFmtId="0" fontId="19" fillId="0" borderId="0" xfId="0" applyFont="1" applyFill="1" applyBorder="1" applyAlignment="1">
      <alignment horizontal="right" vertical="center"/>
    </xf>
    <xf numFmtId="0" fontId="3" fillId="0" borderId="0" xfId="0" applyFont="1" applyFill="1"/>
    <xf numFmtId="0" fontId="15" fillId="0" borderId="3" xfId="0" applyFont="1" applyFill="1" applyBorder="1" applyAlignment="1">
      <alignment horizontal="left" vertical="center"/>
    </xf>
    <xf numFmtId="0" fontId="15" fillId="0" borderId="22" xfId="0" applyFont="1" applyFill="1" applyBorder="1" applyAlignment="1">
      <alignment horizontal="left" vertical="center"/>
    </xf>
    <xf numFmtId="0" fontId="5" fillId="0" borderId="0" xfId="0" applyFont="1" applyFill="1" applyBorder="1" applyAlignment="1">
      <alignment horizontal="center" vertical="top" wrapText="1"/>
    </xf>
    <xf numFmtId="0" fontId="5" fillId="0" borderId="0" xfId="0" applyFont="1" applyFill="1" applyBorder="1" applyAlignment="1">
      <alignment horizontal="left" vertical="top" wrapText="1"/>
    </xf>
    <xf numFmtId="179" fontId="0" fillId="2" borderId="20" xfId="0" applyNumberFormat="1" applyFill="1" applyBorder="1" applyAlignment="1">
      <alignment horizontal="center" vertical="center"/>
    </xf>
    <xf numFmtId="0" fontId="0" fillId="2" borderId="20" xfId="0" applyFill="1" applyBorder="1" applyAlignment="1">
      <alignment horizontal="center" vertical="center"/>
    </xf>
    <xf numFmtId="177" fontId="28" fillId="2" borderId="20" xfId="0" applyNumberFormat="1" applyFont="1" applyFill="1" applyBorder="1" applyAlignment="1">
      <alignment horizontal="center" vertical="center"/>
    </xf>
    <xf numFmtId="0" fontId="0" fillId="2" borderId="0" xfId="0" applyFill="1" applyAlignment="1">
      <alignment horizontal="center" vertical="center"/>
    </xf>
    <xf numFmtId="179" fontId="0" fillId="2" borderId="20" xfId="0" applyNumberFormat="1" applyFill="1" applyBorder="1" applyAlignment="1">
      <alignment vertical="center"/>
    </xf>
    <xf numFmtId="0" fontId="25" fillId="2" borderId="20" xfId="1" applyFont="1" applyFill="1" applyBorder="1" applyAlignment="1">
      <alignment horizontal="left" vertical="center" wrapText="1"/>
    </xf>
    <xf numFmtId="0" fontId="25" fillId="2" borderId="20" xfId="1" applyFont="1" applyFill="1" applyBorder="1" applyAlignment="1">
      <alignment horizontal="center" vertical="center" wrapText="1"/>
    </xf>
    <xf numFmtId="0" fontId="25" fillId="2" borderId="20" xfId="1" applyNumberFormat="1" applyFont="1" applyFill="1" applyBorder="1" applyAlignment="1">
      <alignment horizontal="right" vertical="center"/>
    </xf>
    <xf numFmtId="177" fontId="25" fillId="2" borderId="20" xfId="1" applyNumberFormat="1" applyFont="1" applyFill="1" applyBorder="1" applyAlignment="1">
      <alignment horizontal="right" vertical="center" wrapText="1"/>
    </xf>
    <xf numFmtId="0" fontId="0" fillId="2" borderId="0" xfId="0" applyFill="1" applyAlignment="1">
      <alignment vertical="center"/>
    </xf>
    <xf numFmtId="179" fontId="0" fillId="3" borderId="20" xfId="0" applyNumberFormat="1" applyFill="1" applyBorder="1" applyAlignment="1">
      <alignment vertical="center"/>
    </xf>
    <xf numFmtId="0" fontId="25" fillId="3" borderId="20" xfId="1" applyFont="1" applyFill="1" applyBorder="1" applyAlignment="1">
      <alignment horizontal="left" vertical="center" wrapText="1"/>
    </xf>
    <xf numFmtId="0" fontId="25" fillId="3" borderId="20" xfId="1" applyFont="1" applyFill="1" applyBorder="1" applyAlignment="1">
      <alignment horizontal="center" vertical="top" wrapText="1"/>
    </xf>
    <xf numFmtId="0" fontId="25" fillId="3" borderId="20" xfId="1" applyFont="1" applyFill="1" applyBorder="1" applyAlignment="1">
      <alignment horizontal="right" vertical="center" wrapText="1"/>
    </xf>
    <xf numFmtId="0" fontId="25" fillId="3" borderId="20" xfId="1" applyNumberFormat="1" applyFont="1" applyFill="1" applyBorder="1" applyAlignment="1">
      <alignment horizontal="right" vertical="center"/>
    </xf>
    <xf numFmtId="177" fontId="25" fillId="3" borderId="20" xfId="1" applyNumberFormat="1" applyFont="1" applyFill="1" applyBorder="1" applyAlignment="1">
      <alignment horizontal="right" vertical="center" wrapText="1"/>
    </xf>
    <xf numFmtId="179" fontId="0" fillId="4" borderId="20" xfId="0" applyNumberFormat="1" applyFill="1" applyBorder="1" applyAlignment="1">
      <alignment vertical="center"/>
    </xf>
    <xf numFmtId="0" fontId="25" fillId="4" borderId="20" xfId="1" applyFont="1" applyFill="1" applyBorder="1" applyAlignment="1">
      <alignment horizontal="left" vertical="center" wrapText="1"/>
    </xf>
    <xf numFmtId="0" fontId="25" fillId="4" borderId="20" xfId="1" applyFont="1" applyFill="1" applyBorder="1" applyAlignment="1">
      <alignment horizontal="center" vertical="top" wrapText="1"/>
    </xf>
    <xf numFmtId="0" fontId="25" fillId="4" borderId="20" xfId="1" applyFont="1" applyFill="1" applyBorder="1" applyAlignment="1">
      <alignment horizontal="right" vertical="center" wrapText="1"/>
    </xf>
    <xf numFmtId="0" fontId="25" fillId="4" borderId="20" xfId="1" applyNumberFormat="1" applyFont="1" applyFill="1" applyBorder="1" applyAlignment="1">
      <alignment horizontal="right" vertical="center"/>
    </xf>
    <xf numFmtId="177" fontId="25" fillId="4" borderId="20" xfId="1" applyNumberFormat="1" applyFont="1" applyFill="1" applyBorder="1" applyAlignment="1">
      <alignment horizontal="right" vertical="center" wrapText="1"/>
    </xf>
    <xf numFmtId="0" fontId="25" fillId="2" borderId="20" xfId="1" applyFont="1" applyFill="1" applyBorder="1" applyAlignment="1">
      <alignment vertical="center" wrapText="1"/>
    </xf>
    <xf numFmtId="0" fontId="25" fillId="2" borderId="22" xfId="1" applyNumberFormat="1" applyFont="1" applyFill="1" applyBorder="1" applyAlignment="1">
      <alignment horizontal="right" vertical="center"/>
    </xf>
    <xf numFmtId="0" fontId="25" fillId="4" borderId="20" xfId="1" applyFont="1" applyFill="1" applyBorder="1" applyAlignment="1">
      <alignment vertical="center" wrapText="1"/>
    </xf>
    <xf numFmtId="0" fontId="25" fillId="4" borderId="20" xfId="1" applyFont="1" applyFill="1" applyBorder="1" applyAlignment="1">
      <alignment horizontal="center" vertical="center" wrapText="1"/>
    </xf>
    <xf numFmtId="0" fontId="25" fillId="3" borderId="20" xfId="1" applyFont="1" applyFill="1" applyBorder="1" applyAlignment="1">
      <alignment vertical="center" wrapText="1"/>
    </xf>
    <xf numFmtId="0" fontId="25" fillId="3" borderId="20" xfId="1" applyFont="1" applyFill="1" applyBorder="1" applyAlignment="1">
      <alignment horizontal="center" vertical="center" wrapText="1"/>
    </xf>
    <xf numFmtId="0" fontId="25" fillId="2" borderId="22" xfId="1" applyNumberFormat="1" applyFont="1" applyFill="1" applyBorder="1" applyAlignment="1">
      <alignment vertical="center"/>
    </xf>
    <xf numFmtId="0" fontId="25" fillId="2" borderId="20" xfId="1" applyFont="1" applyFill="1" applyBorder="1" applyAlignment="1">
      <alignment horizontal="right" vertical="center" wrapText="1"/>
    </xf>
    <xf numFmtId="49" fontId="25" fillId="3" borderId="20" xfId="1" applyNumberFormat="1" applyFont="1" applyFill="1" applyBorder="1" applyAlignment="1">
      <alignment horizontal="right" vertical="center" wrapText="1"/>
    </xf>
    <xf numFmtId="0" fontId="25" fillId="4" borderId="20" xfId="1" applyNumberFormat="1" applyFont="1" applyFill="1" applyBorder="1" applyAlignment="1">
      <alignment horizontal="right" vertical="center" wrapText="1"/>
    </xf>
    <xf numFmtId="0" fontId="0" fillId="4" borderId="20" xfId="0" applyFill="1" applyBorder="1" applyAlignment="1">
      <alignment horizontal="right" vertical="center"/>
    </xf>
    <xf numFmtId="177" fontId="28" fillId="4" borderId="20" xfId="0" applyNumberFormat="1" applyFont="1" applyFill="1" applyBorder="1" applyAlignment="1">
      <alignment horizontal="right" vertical="center"/>
    </xf>
    <xf numFmtId="0" fontId="25" fillId="3" borderId="20" xfId="1" applyNumberFormat="1" applyFont="1" applyFill="1" applyBorder="1" applyAlignment="1">
      <alignment horizontal="right" vertical="center" wrapText="1"/>
    </xf>
    <xf numFmtId="0" fontId="0" fillId="3" borderId="20" xfId="0" applyFill="1" applyBorder="1" applyAlignment="1">
      <alignment horizontal="right" vertical="center"/>
    </xf>
    <xf numFmtId="177" fontId="28" fillId="3" borderId="20" xfId="0" applyNumberFormat="1" applyFont="1" applyFill="1" applyBorder="1" applyAlignment="1">
      <alignment horizontal="right" vertical="center"/>
    </xf>
    <xf numFmtId="0" fontId="25" fillId="2" borderId="20" xfId="1" applyFont="1" applyFill="1" applyBorder="1" applyAlignment="1">
      <alignment horizontal="left" vertical="center" shrinkToFit="1"/>
    </xf>
    <xf numFmtId="0" fontId="0" fillId="4" borderId="20" xfId="0" applyFill="1" applyBorder="1" applyAlignment="1">
      <alignment vertical="center"/>
    </xf>
    <xf numFmtId="0" fontId="25" fillId="2" borderId="20" xfId="1" applyFont="1" applyFill="1" applyBorder="1" applyAlignment="1">
      <alignment vertical="center" shrinkToFit="1"/>
    </xf>
    <xf numFmtId="0" fontId="25" fillId="2" borderId="22" xfId="1" applyFont="1" applyFill="1" applyBorder="1" applyAlignment="1">
      <alignment vertical="center" wrapText="1"/>
    </xf>
    <xf numFmtId="0" fontId="25" fillId="2" borderId="20" xfId="1" applyFont="1" applyFill="1" applyBorder="1" applyAlignment="1">
      <alignment horizontal="left" vertical="center" wrapText="1" shrinkToFit="1"/>
    </xf>
    <xf numFmtId="0" fontId="25" fillId="2" borderId="20" xfId="1" applyFont="1" applyFill="1" applyBorder="1" applyAlignment="1">
      <alignment horizontal="center" vertical="top" wrapText="1"/>
    </xf>
    <xf numFmtId="178" fontId="25" fillId="2" borderId="20" xfId="1" applyNumberFormat="1" applyFont="1" applyFill="1" applyBorder="1" applyAlignment="1">
      <alignment horizontal="right" vertical="center" wrapText="1"/>
    </xf>
    <xf numFmtId="49" fontId="25" fillId="2" borderId="20" xfId="1" applyNumberFormat="1" applyFont="1" applyFill="1" applyBorder="1" applyAlignment="1">
      <alignment horizontal="right" vertical="center" wrapText="1"/>
    </xf>
    <xf numFmtId="0" fontId="26" fillId="2" borderId="20" xfId="1" applyFont="1" applyFill="1" applyBorder="1" applyAlignment="1">
      <alignment horizontal="center" vertical="center" shrinkToFit="1"/>
    </xf>
    <xf numFmtId="49" fontId="25" fillId="2" borderId="22" xfId="1" applyNumberFormat="1" applyFont="1" applyFill="1" applyBorder="1" applyAlignment="1">
      <alignment horizontal="right" vertical="center" wrapText="1"/>
    </xf>
    <xf numFmtId="0" fontId="25" fillId="2" borderId="20" xfId="1" applyFont="1" applyFill="1" applyBorder="1" applyAlignment="1">
      <alignment horizontal="center" vertical="center" shrinkToFit="1"/>
    </xf>
    <xf numFmtId="177" fontId="25" fillId="2" borderId="22" xfId="1" applyNumberFormat="1" applyFont="1" applyFill="1" applyBorder="1" applyAlignment="1">
      <alignment vertical="center" wrapText="1"/>
    </xf>
    <xf numFmtId="177" fontId="25" fillId="2" borderId="20" xfId="1" applyNumberFormat="1" applyFont="1" applyFill="1" applyBorder="1" applyAlignment="1">
      <alignment vertical="center" wrapText="1"/>
    </xf>
    <xf numFmtId="179" fontId="0" fillId="2" borderId="0" xfId="0" applyNumberFormat="1" applyFill="1" applyAlignment="1">
      <alignment vertical="center"/>
    </xf>
    <xf numFmtId="0" fontId="0" fillId="2" borderId="0" xfId="0" applyFill="1" applyAlignment="1">
      <alignment horizontal="right" vertical="center"/>
    </xf>
    <xf numFmtId="177" fontId="28" fillId="2" borderId="0" xfId="0" applyNumberFormat="1" applyFont="1" applyFill="1" applyAlignment="1">
      <alignment horizontal="right" vertical="center"/>
    </xf>
    <xf numFmtId="0" fontId="5" fillId="4" borderId="0" xfId="0" applyFont="1" applyFill="1" applyBorder="1" applyAlignment="1">
      <alignment horizontal="center" vertical="center"/>
    </xf>
    <xf numFmtId="180" fontId="15" fillId="0" borderId="0" xfId="0" applyNumberFormat="1" applyFont="1" applyFill="1" applyBorder="1" applyAlignment="1">
      <alignment horizontal="center" vertical="center"/>
    </xf>
    <xf numFmtId="180" fontId="15" fillId="0" borderId="19" xfId="0" applyNumberFormat="1" applyFont="1" applyFill="1" applyBorder="1" applyAlignment="1">
      <alignment horizontal="center" vertical="center"/>
    </xf>
    <xf numFmtId="0" fontId="9" fillId="0" borderId="0" xfId="0" applyNumberFormat="1" applyFont="1" applyFill="1" applyBorder="1" applyAlignment="1">
      <alignment horizontal="center" vertical="center"/>
    </xf>
    <xf numFmtId="176" fontId="9" fillId="5" borderId="0" xfId="0" applyNumberFormat="1" applyFont="1" applyFill="1" applyAlignment="1">
      <alignment horizontal="right" vertical="center"/>
    </xf>
    <xf numFmtId="0" fontId="5" fillId="5" borderId="23" xfId="0" applyFont="1" applyFill="1" applyBorder="1"/>
    <xf numFmtId="0" fontId="5" fillId="5" borderId="24" xfId="0" applyFont="1" applyFill="1" applyBorder="1"/>
    <xf numFmtId="0" fontId="5" fillId="5" borderId="25" xfId="0" applyFont="1" applyFill="1" applyBorder="1"/>
    <xf numFmtId="0" fontId="5" fillId="5" borderId="26" xfId="0" applyFont="1" applyFill="1" applyBorder="1"/>
    <xf numFmtId="0" fontId="5" fillId="5" borderId="23" xfId="0" applyFont="1" applyFill="1" applyBorder="1" applyAlignment="1">
      <alignment horizontal="center" vertical="top"/>
    </xf>
    <xf numFmtId="0" fontId="5" fillId="5" borderId="3" xfId="0" applyFont="1" applyFill="1" applyBorder="1" applyAlignment="1">
      <alignment horizontal="center" vertical="top"/>
    </xf>
    <xf numFmtId="0" fontId="5" fillId="5" borderId="27" xfId="0" applyFont="1" applyFill="1" applyBorder="1" applyAlignment="1">
      <alignment horizontal="center" vertical="top"/>
    </xf>
    <xf numFmtId="0" fontId="5" fillId="5" borderId="5" xfId="0" applyFont="1" applyFill="1" applyBorder="1" applyAlignment="1">
      <alignment horizontal="center" vertical="top"/>
    </xf>
    <xf numFmtId="0" fontId="5" fillId="5" borderId="28" xfId="0" applyFont="1" applyFill="1" applyBorder="1"/>
    <xf numFmtId="0" fontId="0" fillId="0" borderId="0" xfId="0" applyAlignment="1">
      <alignment horizontal="left"/>
    </xf>
    <xf numFmtId="0" fontId="5" fillId="0" borderId="0" xfId="0" applyFont="1" applyAlignment="1">
      <alignment horizontal="left"/>
    </xf>
    <xf numFmtId="0" fontId="5" fillId="0" borderId="0" xfId="0" applyFont="1" applyAlignment="1">
      <alignment horizontal="left" vertical="center"/>
    </xf>
    <xf numFmtId="0" fontId="0" fillId="4" borderId="0" xfId="0" applyFill="1"/>
    <xf numFmtId="0" fontId="41" fillId="0" borderId="0" xfId="0" applyFont="1"/>
    <xf numFmtId="0" fontId="42" fillId="0" borderId="0" xfId="0" applyFont="1"/>
    <xf numFmtId="0" fontId="0" fillId="4" borderId="20" xfId="0" applyFill="1" applyBorder="1"/>
    <xf numFmtId="0" fontId="0" fillId="6" borderId="20" xfId="0" applyFill="1" applyBorder="1" applyAlignment="1">
      <alignment horizontal="center"/>
    </xf>
    <xf numFmtId="0" fontId="0" fillId="4" borderId="20" xfId="0" applyFill="1" applyBorder="1" applyAlignment="1">
      <alignment horizontal="center"/>
    </xf>
    <xf numFmtId="0" fontId="26" fillId="0" borderId="0" xfId="0" applyFont="1"/>
    <xf numFmtId="0" fontId="26" fillId="6" borderId="20" xfId="0" applyFont="1" applyFill="1" applyBorder="1"/>
    <xf numFmtId="0" fontId="26" fillId="4" borderId="20" xfId="0" applyFont="1" applyFill="1" applyBorder="1"/>
    <xf numFmtId="0" fontId="26" fillId="7" borderId="20" xfId="0" applyFont="1" applyFill="1" applyBorder="1"/>
    <xf numFmtId="0" fontId="5" fillId="0" borderId="0" xfId="0" applyFont="1" applyFill="1" applyAlignment="1">
      <alignment horizontal="center" vertical="center" textRotation="255"/>
    </xf>
    <xf numFmtId="0" fontId="3" fillId="0" borderId="20" xfId="0" applyFont="1" applyFill="1" applyBorder="1" applyAlignment="1">
      <alignment horizontal="center" vertical="center" textRotation="255"/>
    </xf>
    <xf numFmtId="0" fontId="0" fillId="0" borderId="0" xfId="0" applyFill="1" applyAlignment="1">
      <alignment horizontal="right"/>
    </xf>
    <xf numFmtId="0" fontId="5" fillId="0" borderId="0" xfId="0" applyFont="1" applyFill="1" applyBorder="1" applyAlignment="1">
      <alignment horizontal="right" vertical="center"/>
    </xf>
    <xf numFmtId="0" fontId="29" fillId="0" borderId="0" xfId="0" applyFont="1" applyAlignment="1">
      <alignment horizontal="left" vertical="center"/>
    </xf>
    <xf numFmtId="0" fontId="7" fillId="0" borderId="0" xfId="0" applyFont="1" applyAlignment="1">
      <alignment horizontal="left" vertical="center"/>
    </xf>
    <xf numFmtId="0" fontId="10" fillId="0" borderId="0" xfId="0" applyFont="1" applyBorder="1" applyAlignment="1">
      <alignment vertical="center"/>
    </xf>
    <xf numFmtId="0" fontId="20" fillId="0" borderId="29" xfId="0" applyFont="1" applyBorder="1" applyAlignment="1">
      <alignment vertical="top" wrapText="1"/>
    </xf>
    <xf numFmtId="0" fontId="20" fillId="0" borderId="30" xfId="0" applyFont="1" applyBorder="1" applyAlignment="1">
      <alignment vertical="top" wrapText="1"/>
    </xf>
    <xf numFmtId="0" fontId="20" fillId="0" borderId="0" xfId="0" applyFont="1" applyBorder="1" applyAlignment="1">
      <alignment horizontal="center" vertical="top"/>
    </xf>
    <xf numFmtId="0" fontId="20" fillId="0" borderId="0" xfId="0" applyFont="1" applyBorder="1" applyAlignment="1">
      <alignment horizontal="center" vertical="center" wrapText="1"/>
    </xf>
    <xf numFmtId="0" fontId="20" fillId="0" borderId="31" xfId="0" applyFont="1" applyBorder="1" applyAlignment="1">
      <alignment horizontal="center" vertical="center" wrapText="1"/>
    </xf>
    <xf numFmtId="0" fontId="7" fillId="0" borderId="0" xfId="0" applyFont="1" applyBorder="1" applyAlignment="1">
      <alignment horizontal="center" vertical="center"/>
    </xf>
    <xf numFmtId="0" fontId="0" fillId="0" borderId="0" xfId="0" applyBorder="1" applyAlignment="1"/>
    <xf numFmtId="0" fontId="20" fillId="0" borderId="16"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Border="1" applyAlignment="1"/>
    <xf numFmtId="0" fontId="20" fillId="0" borderId="0" xfId="0" applyFont="1" applyBorder="1" applyAlignment="1">
      <alignment horizontal="center"/>
    </xf>
    <xf numFmtId="0" fontId="20" fillId="0" borderId="0" xfId="0" applyFont="1" applyBorder="1"/>
    <xf numFmtId="0" fontId="0" fillId="0" borderId="0" xfId="0" applyBorder="1"/>
    <xf numFmtId="0" fontId="20" fillId="0" borderId="20" xfId="0" applyFont="1" applyBorder="1" applyAlignment="1">
      <alignment horizontal="center" vertical="center"/>
    </xf>
    <xf numFmtId="0" fontId="20" fillId="0" borderId="32" xfId="0" applyFont="1" applyBorder="1" applyAlignment="1">
      <alignment horizontal="center"/>
    </xf>
    <xf numFmtId="0" fontId="0" fillId="0" borderId="0" xfId="0" applyAlignment="1">
      <alignment horizontal="center" vertical="center" wrapText="1"/>
    </xf>
    <xf numFmtId="0" fontId="0" fillId="0" borderId="12" xfId="0" applyBorder="1"/>
    <xf numFmtId="0" fontId="0" fillId="0" borderId="33" xfId="0" applyBorder="1"/>
    <xf numFmtId="0" fontId="20" fillId="0" borderId="16" xfId="0" applyFont="1" applyBorder="1" applyAlignment="1">
      <alignment horizontal="right" vertical="center"/>
    </xf>
    <xf numFmtId="0" fontId="20" fillId="0" borderId="34" xfId="0" applyFont="1" applyBorder="1" applyAlignment="1">
      <alignment horizontal="right" vertical="center"/>
    </xf>
    <xf numFmtId="0" fontId="5" fillId="0" borderId="27" xfId="0" applyFont="1" applyBorder="1" applyAlignment="1">
      <alignment horizontal="center" vertical="center"/>
    </xf>
    <xf numFmtId="0" fontId="5" fillId="0" borderId="35" xfId="0" applyFont="1" applyBorder="1" applyAlignment="1">
      <alignment horizontal="center" vertical="center"/>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20" fillId="0" borderId="0" xfId="0" applyFont="1" applyAlignment="1">
      <alignment horizontal="left"/>
    </xf>
    <xf numFmtId="0" fontId="10" fillId="0" borderId="16" xfId="0" applyFont="1" applyBorder="1" applyAlignment="1">
      <alignment horizontal="center" vertical="center"/>
    </xf>
    <xf numFmtId="0" fontId="10" fillId="0" borderId="34"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vertical="center" wrapText="1"/>
    </xf>
    <xf numFmtId="0" fontId="20" fillId="0" borderId="31" xfId="0" applyFont="1" applyBorder="1" applyAlignment="1">
      <alignment vertical="center" wrapText="1"/>
    </xf>
    <xf numFmtId="0" fontId="0" fillId="4" borderId="29" xfId="0" applyFill="1" applyBorder="1"/>
    <xf numFmtId="0" fontId="0" fillId="4" borderId="30" xfId="0" applyFill="1" applyBorder="1"/>
    <xf numFmtId="0" fontId="20" fillId="0" borderId="31" xfId="0" applyFont="1" applyFill="1" applyBorder="1" applyAlignment="1">
      <alignment vertical="center" wrapText="1"/>
    </xf>
    <xf numFmtId="0" fontId="20" fillId="0" borderId="31" xfId="0" applyFont="1" applyFill="1" applyBorder="1" applyAlignment="1">
      <alignment wrapText="1"/>
    </xf>
    <xf numFmtId="0" fontId="5" fillId="0" borderId="0" xfId="0" applyFont="1" applyAlignment="1">
      <alignment horizontal="center" vertical="center" wrapText="1"/>
    </xf>
    <xf numFmtId="0" fontId="5" fillId="0" borderId="36" xfId="0" applyFont="1" applyBorder="1"/>
    <xf numFmtId="0" fontId="5" fillId="0" borderId="29" xfId="0" applyFont="1" applyBorder="1"/>
    <xf numFmtId="0" fontId="5" fillId="0" borderId="30" xfId="0" applyFont="1" applyBorder="1"/>
    <xf numFmtId="0" fontId="5" fillId="0" borderId="37" xfId="0" applyFont="1" applyBorder="1"/>
    <xf numFmtId="0" fontId="5" fillId="0" borderId="0" xfId="0" applyFont="1" applyBorder="1"/>
    <xf numFmtId="0" fontId="5" fillId="0" borderId="38" xfId="0" applyFont="1" applyBorder="1"/>
    <xf numFmtId="0" fontId="5" fillId="0" borderId="23" xfId="0" applyFont="1" applyBorder="1"/>
    <xf numFmtId="0" fontId="5" fillId="0" borderId="27" xfId="0" applyFont="1" applyBorder="1"/>
    <xf numFmtId="0" fontId="5" fillId="0" borderId="35" xfId="0" applyFont="1" applyBorder="1"/>
    <xf numFmtId="0" fontId="5" fillId="0" borderId="28" xfId="0" applyFont="1" applyBorder="1"/>
    <xf numFmtId="0" fontId="5" fillId="0" borderId="39" xfId="0" applyFont="1" applyBorder="1"/>
    <xf numFmtId="0" fontId="20" fillId="0" borderId="0" xfId="0" applyFont="1" applyBorder="1" applyAlignment="1">
      <alignment vertical="center" wrapText="1"/>
    </xf>
    <xf numFmtId="0" fontId="20" fillId="0" borderId="0" xfId="0" applyFont="1" applyBorder="1" applyAlignment="1">
      <alignment horizontal="right" vertical="top" wrapText="1"/>
    </xf>
    <xf numFmtId="0" fontId="20" fillId="0" borderId="0" xfId="0" applyFont="1" applyBorder="1" applyAlignment="1">
      <alignment vertical="top" wrapText="1"/>
    </xf>
    <xf numFmtId="0" fontId="20" fillId="0" borderId="0" xfId="0" applyFont="1" applyBorder="1" applyAlignment="1">
      <alignment vertical="center"/>
    </xf>
    <xf numFmtId="0" fontId="5" fillId="0" borderId="12" xfId="0" applyFont="1" applyBorder="1"/>
    <xf numFmtId="0" fontId="5" fillId="0" borderId="33" xfId="0" applyFont="1" applyBorder="1"/>
    <xf numFmtId="0" fontId="5" fillId="0" borderId="38" xfId="0" applyFont="1" applyBorder="1" applyAlignment="1">
      <alignment horizontal="right"/>
    </xf>
    <xf numFmtId="0" fontId="20" fillId="0" borderId="37" xfId="0" applyFont="1" applyBorder="1" applyAlignment="1">
      <alignment vertical="center"/>
    </xf>
    <xf numFmtId="0" fontId="21" fillId="0" borderId="0" xfId="0" applyFont="1" applyBorder="1" applyAlignment="1">
      <alignment vertical="center"/>
    </xf>
    <xf numFmtId="0" fontId="20" fillId="0" borderId="38" xfId="0" applyFont="1" applyBorder="1" applyAlignment="1">
      <alignment vertical="center"/>
    </xf>
    <xf numFmtId="0" fontId="20" fillId="0" borderId="17" xfId="0" applyFont="1" applyBorder="1" applyAlignment="1">
      <alignment horizontal="right" vertical="center"/>
    </xf>
    <xf numFmtId="0" fontId="20" fillId="0" borderId="18" xfId="0" applyFont="1" applyBorder="1" applyAlignment="1">
      <alignment horizontal="right" vertical="center"/>
    </xf>
    <xf numFmtId="0" fontId="20" fillId="0" borderId="28" xfId="0" applyFont="1" applyBorder="1" applyAlignment="1">
      <alignment vertical="center" wrapText="1"/>
    </xf>
    <xf numFmtId="0" fontId="33" fillId="0" borderId="23" xfId="0" applyFont="1" applyBorder="1" applyAlignment="1"/>
    <xf numFmtId="0" fontId="20" fillId="0" borderId="27" xfId="0" applyFont="1" applyBorder="1" applyAlignment="1">
      <alignment vertical="center" wrapText="1"/>
    </xf>
    <xf numFmtId="0" fontId="20" fillId="0" borderId="27" xfId="0" applyFont="1" applyFill="1" applyBorder="1" applyAlignment="1">
      <alignment vertical="center" wrapText="1"/>
    </xf>
    <xf numFmtId="0" fontId="0" fillId="0" borderId="27" xfId="0" applyBorder="1"/>
    <xf numFmtId="0" fontId="0" fillId="0" borderId="35" xfId="0" applyBorder="1"/>
    <xf numFmtId="0" fontId="0" fillId="0" borderId="0" xfId="0" applyBorder="1" applyAlignment="1">
      <alignment horizontal="left"/>
    </xf>
    <xf numFmtId="0" fontId="0" fillId="0" borderId="28" xfId="0" applyBorder="1"/>
    <xf numFmtId="0" fontId="0" fillId="0" borderId="39" xfId="0" applyBorder="1"/>
    <xf numFmtId="0" fontId="0" fillId="0" borderId="26" xfId="0" applyBorder="1"/>
    <xf numFmtId="0" fontId="21" fillId="0" borderId="12" xfId="0" applyFont="1" applyBorder="1" applyAlignment="1">
      <alignment vertical="center"/>
    </xf>
    <xf numFmtId="0" fontId="21" fillId="0" borderId="33" xfId="0" applyFont="1" applyBorder="1" applyAlignment="1">
      <alignment vertical="center"/>
    </xf>
    <xf numFmtId="0" fontId="20" fillId="0" borderId="34" xfId="0" applyFont="1" applyBorder="1" applyAlignment="1">
      <alignment vertical="center" shrinkToFit="1"/>
    </xf>
    <xf numFmtId="0" fontId="20" fillId="0" borderId="34" xfId="0" applyFont="1" applyBorder="1" applyAlignment="1">
      <alignment vertical="center" wrapText="1"/>
    </xf>
    <xf numFmtId="0" fontId="10" fillId="0" borderId="16" xfId="0" applyFont="1" applyBorder="1" applyAlignment="1">
      <alignment horizontal="center"/>
    </xf>
    <xf numFmtId="0" fontId="10" fillId="0" borderId="16" xfId="0" applyFont="1" applyBorder="1" applyAlignment="1">
      <alignment vertical="center"/>
    </xf>
    <xf numFmtId="0" fontId="10" fillId="0" borderId="17" xfId="0" applyFont="1" applyBorder="1" applyAlignment="1">
      <alignment horizontal="center"/>
    </xf>
    <xf numFmtId="0" fontId="20" fillId="0" borderId="29" xfId="0" applyFont="1" applyBorder="1" applyAlignment="1">
      <alignment horizontal="right" vertical="top" wrapText="1"/>
    </xf>
    <xf numFmtId="0" fontId="10" fillId="0" borderId="0" xfId="0" applyFont="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0" fillId="0" borderId="0" xfId="0" applyAlignment="1"/>
    <xf numFmtId="0" fontId="15" fillId="0" borderId="0" xfId="0" applyFont="1" applyBorder="1" applyAlignment="1">
      <alignment vertical="center"/>
    </xf>
    <xf numFmtId="0" fontId="36" fillId="4" borderId="36" xfId="0" applyFont="1" applyFill="1" applyBorder="1" applyAlignment="1">
      <alignment horizontal="center" vertical="center"/>
    </xf>
    <xf numFmtId="0" fontId="27" fillId="0" borderId="40" xfId="0" applyFont="1" applyFill="1" applyBorder="1"/>
    <xf numFmtId="0" fontId="27" fillId="0" borderId="20" xfId="0" applyFont="1" applyFill="1" applyBorder="1"/>
    <xf numFmtId="0" fontId="27" fillId="0" borderId="41" xfId="0" applyFont="1" applyFill="1" applyBorder="1"/>
    <xf numFmtId="0" fontId="27" fillId="0" borderId="42" xfId="0" applyFont="1" applyFill="1" applyBorder="1"/>
    <xf numFmtId="0" fontId="27" fillId="0" borderId="43" xfId="0" applyFont="1" applyFill="1" applyBorder="1"/>
    <xf numFmtId="0" fontId="27" fillId="0" borderId="44" xfId="0" applyFont="1" applyFill="1" applyBorder="1"/>
    <xf numFmtId="0" fontId="27" fillId="0" borderId="45" xfId="0" applyFont="1" applyFill="1" applyBorder="1"/>
    <xf numFmtId="0" fontId="27" fillId="0" borderId="46" xfId="0" applyFont="1" applyFill="1" applyBorder="1"/>
    <xf numFmtId="0" fontId="36" fillId="0" borderId="41" xfId="0" applyFont="1" applyFill="1" applyBorder="1" applyAlignment="1">
      <alignment horizontal="center" vertical="center"/>
    </xf>
    <xf numFmtId="0" fontId="36" fillId="0" borderId="16" xfId="0" applyFont="1" applyFill="1" applyBorder="1" applyAlignment="1">
      <alignment horizontal="right" vertical="center"/>
    </xf>
    <xf numFmtId="0" fontId="36" fillId="4" borderId="41" xfId="0" applyFont="1" applyFill="1" applyBorder="1" applyAlignment="1">
      <alignment horizontal="center" vertical="center"/>
    </xf>
    <xf numFmtId="0" fontId="36" fillId="4" borderId="42" xfId="0" applyFont="1" applyFill="1" applyBorder="1" applyAlignment="1">
      <alignment horizontal="center" vertical="center"/>
    </xf>
    <xf numFmtId="0" fontId="36" fillId="0" borderId="47" xfId="0" applyFont="1" applyFill="1" applyBorder="1" applyAlignment="1">
      <alignment horizontal="right" vertical="center"/>
    </xf>
    <xf numFmtId="0" fontId="36" fillId="0" borderId="48" xfId="0" applyFont="1" applyFill="1" applyBorder="1" applyAlignment="1">
      <alignment horizontal="right" vertical="center"/>
    </xf>
    <xf numFmtId="0" fontId="36" fillId="0" borderId="17" xfId="0" applyFont="1" applyFill="1" applyBorder="1" applyAlignment="1">
      <alignment horizontal="right" vertical="center"/>
    </xf>
    <xf numFmtId="0" fontId="36" fillId="0" borderId="36" xfId="0" applyFont="1" applyFill="1" applyBorder="1" applyAlignment="1">
      <alignment horizontal="center" vertical="center"/>
    </xf>
    <xf numFmtId="0" fontId="31" fillId="0" borderId="29" xfId="0" applyFont="1" applyBorder="1" applyAlignment="1">
      <alignment horizontal="center" vertical="center" wrapText="1"/>
    </xf>
    <xf numFmtId="0" fontId="10" fillId="0" borderId="17" xfId="0" applyFont="1" applyBorder="1" applyAlignment="1">
      <alignment vertical="center"/>
    </xf>
    <xf numFmtId="180" fontId="36" fillId="4" borderId="49" xfId="0" applyNumberFormat="1" applyFont="1" applyFill="1" applyBorder="1" applyAlignment="1">
      <alignment horizontal="right" vertical="center"/>
    </xf>
    <xf numFmtId="180" fontId="36" fillId="4" borderId="50" xfId="0" applyNumberFormat="1" applyFont="1" applyFill="1" applyBorder="1" applyAlignment="1">
      <alignment vertical="center"/>
    </xf>
    <xf numFmtId="0" fontId="2" fillId="0" borderId="20" xfId="0" applyFont="1" applyBorder="1" applyAlignment="1">
      <alignment vertical="center" textRotation="255"/>
    </xf>
    <xf numFmtId="0" fontId="30" fillId="0" borderId="0" xfId="0" applyFont="1" applyBorder="1" applyAlignment="1">
      <alignment vertical="top"/>
    </xf>
    <xf numFmtId="0" fontId="30" fillId="0" borderId="39" xfId="0" applyFont="1" applyBorder="1" applyAlignment="1">
      <alignment vertical="center"/>
    </xf>
    <xf numFmtId="0" fontId="30" fillId="0" borderId="51" xfId="0" applyFont="1" applyBorder="1" applyAlignment="1">
      <alignment vertical="center"/>
    </xf>
    <xf numFmtId="0" fontId="35" fillId="5" borderId="20" xfId="0" applyFont="1" applyFill="1" applyBorder="1" applyAlignment="1">
      <alignment horizontal="center" vertical="center"/>
    </xf>
    <xf numFmtId="0" fontId="0" fillId="5" borderId="0" xfId="0" applyFill="1"/>
    <xf numFmtId="0" fontId="5" fillId="5" borderId="20" xfId="0" applyFont="1" applyFill="1" applyBorder="1"/>
    <xf numFmtId="0" fontId="24" fillId="5" borderId="20" xfId="0" applyFont="1" applyFill="1" applyBorder="1" applyAlignment="1">
      <alignment horizontal="center"/>
    </xf>
    <xf numFmtId="0" fontId="0" fillId="5" borderId="20" xfId="0" applyFill="1" applyBorder="1"/>
    <xf numFmtId="0" fontId="0" fillId="5" borderId="52" xfId="0" applyFill="1" applyBorder="1" applyAlignment="1"/>
    <xf numFmtId="0" fontId="5" fillId="5" borderId="22" xfId="0" applyFont="1" applyFill="1" applyBorder="1" applyAlignment="1">
      <alignment vertical="center"/>
    </xf>
    <xf numFmtId="0" fontId="37" fillId="0" borderId="35" xfId="0" applyFont="1" applyFill="1" applyBorder="1" applyAlignment="1">
      <alignment horizontal="right" vertical="center"/>
    </xf>
    <xf numFmtId="0" fontId="5" fillId="0" borderId="33" xfId="0" applyFont="1" applyFill="1" applyBorder="1" applyAlignment="1">
      <alignment horizontal="right" vertical="center"/>
    </xf>
    <xf numFmtId="0" fontId="37" fillId="0" borderId="27" xfId="0" applyFont="1" applyFill="1" applyBorder="1" applyAlignment="1">
      <alignment horizontal="right" vertical="center"/>
    </xf>
    <xf numFmtId="0" fontId="5" fillId="0" borderId="12" xfId="0" applyFont="1" applyFill="1" applyBorder="1" applyAlignment="1">
      <alignment horizontal="right" vertical="center"/>
    </xf>
    <xf numFmtId="0" fontId="38" fillId="0" borderId="0" xfId="0" applyFont="1" applyFill="1" applyBorder="1" applyAlignment="1">
      <alignment vertical="center" wrapText="1"/>
    </xf>
    <xf numFmtId="0" fontId="10" fillId="0" borderId="47" xfId="0" applyFont="1" applyBorder="1" applyAlignment="1">
      <alignment vertical="center" shrinkToFit="1"/>
    </xf>
    <xf numFmtId="0" fontId="10" fillId="0" borderId="48" xfId="0" applyFont="1" applyBorder="1" applyAlignment="1">
      <alignment vertical="center" shrinkToFit="1"/>
    </xf>
    <xf numFmtId="0" fontId="0" fillId="0" borderId="34" xfId="0" applyBorder="1" applyAlignment="1">
      <alignment shrinkToFit="1"/>
    </xf>
    <xf numFmtId="0" fontId="36" fillId="0" borderId="50" xfId="0" applyFont="1" applyFill="1" applyBorder="1" applyAlignment="1">
      <alignment horizontal="center" vertical="center"/>
    </xf>
    <xf numFmtId="0" fontId="46" fillId="0" borderId="0" xfId="0" applyFont="1" applyFill="1"/>
    <xf numFmtId="0" fontId="36" fillId="0" borderId="20" xfId="0" applyFont="1" applyFill="1" applyBorder="1" applyAlignment="1">
      <alignment horizontal="center" vertical="center"/>
    </xf>
    <xf numFmtId="0" fontId="5" fillId="9" borderId="22" xfId="0" applyFont="1" applyFill="1" applyBorder="1"/>
    <xf numFmtId="0" fontId="5" fillId="9" borderId="49" xfId="0" applyFont="1" applyFill="1" applyBorder="1"/>
    <xf numFmtId="0" fontId="34" fillId="4" borderId="36" xfId="0" applyFont="1" applyFill="1" applyBorder="1" applyAlignment="1">
      <alignment horizontal="center"/>
    </xf>
    <xf numFmtId="0" fontId="34" fillId="4" borderId="29" xfId="0" applyFont="1" applyFill="1" applyBorder="1" applyAlignment="1">
      <alignment horizontal="right" wrapText="1"/>
    </xf>
    <xf numFmtId="0" fontId="34" fillId="4" borderId="29" xfId="0" applyFont="1" applyFill="1" applyBorder="1" applyAlignment="1">
      <alignment horizontal="center"/>
    </xf>
    <xf numFmtId="0" fontId="34" fillId="4" borderId="30" xfId="0" applyFont="1" applyFill="1" applyBorder="1" applyAlignment="1">
      <alignment horizontal="right" wrapText="1"/>
    </xf>
    <xf numFmtId="0" fontId="34" fillId="4" borderId="36" xfId="0" applyFont="1" applyFill="1" applyBorder="1" applyAlignment="1"/>
    <xf numFmtId="0" fontId="34" fillId="4" borderId="7" xfId="0" applyFont="1" applyFill="1" applyBorder="1" applyAlignment="1">
      <alignment horizontal="center"/>
    </xf>
    <xf numFmtId="0" fontId="34" fillId="4" borderId="31" xfId="0" applyFont="1" applyFill="1" applyBorder="1" applyAlignment="1">
      <alignment horizontal="right" wrapText="1"/>
    </xf>
    <xf numFmtId="0" fontId="34" fillId="4" borderId="31" xfId="0" applyFont="1" applyFill="1" applyBorder="1" applyAlignment="1">
      <alignment horizontal="center"/>
    </xf>
    <xf numFmtId="0" fontId="34" fillId="4" borderId="32" xfId="0" applyFont="1" applyFill="1" applyBorder="1" applyAlignment="1">
      <alignment horizontal="right" wrapText="1"/>
    </xf>
    <xf numFmtId="0" fontId="52" fillId="4" borderId="41" xfId="0" applyFont="1" applyFill="1" applyBorder="1" applyAlignment="1">
      <alignment vertical="center"/>
    </xf>
    <xf numFmtId="0" fontId="36" fillId="10" borderId="29" xfId="0" applyFont="1" applyFill="1" applyBorder="1" applyAlignment="1">
      <alignment horizontal="right" vertical="center" wrapText="1"/>
    </xf>
    <xf numFmtId="0" fontId="5" fillId="10" borderId="29" xfId="0" applyFont="1" applyFill="1" applyBorder="1" applyAlignment="1">
      <alignment horizontal="right" vertical="center" wrapText="1"/>
    </xf>
    <xf numFmtId="0" fontId="36" fillId="10" borderId="31" xfId="0" applyFont="1" applyFill="1" applyBorder="1" applyAlignment="1">
      <alignment horizontal="right" vertical="center" wrapText="1"/>
    </xf>
    <xf numFmtId="0" fontId="5" fillId="10" borderId="31" xfId="0" applyFont="1" applyFill="1" applyBorder="1" applyAlignment="1">
      <alignment horizontal="right" vertical="center" wrapText="1"/>
    </xf>
    <xf numFmtId="0" fontId="36" fillId="10" borderId="53" xfId="0" applyFont="1" applyFill="1" applyBorder="1" applyAlignment="1">
      <alignment horizontal="right" vertical="center" wrapText="1"/>
    </xf>
    <xf numFmtId="0" fontId="5" fillId="10" borderId="12" xfId="0" applyFont="1" applyFill="1" applyBorder="1" applyAlignment="1">
      <alignment horizontal="right" vertical="center" wrapText="1"/>
    </xf>
    <xf numFmtId="0" fontId="5" fillId="10" borderId="30" xfId="0" applyFont="1" applyFill="1" applyBorder="1" applyAlignment="1">
      <alignment horizontal="right" vertical="center" wrapText="1"/>
    </xf>
    <xf numFmtId="0" fontId="5" fillId="10" borderId="36" xfId="0" applyFont="1" applyFill="1" applyBorder="1" applyAlignment="1">
      <alignment horizontal="center" vertical="center" wrapText="1"/>
    </xf>
    <xf numFmtId="0" fontId="36" fillId="10" borderId="29" xfId="0" applyFont="1" applyFill="1" applyBorder="1" applyAlignment="1">
      <alignment horizontal="center"/>
    </xf>
    <xf numFmtId="0" fontId="5" fillId="10" borderId="30" xfId="0" applyFont="1" applyFill="1" applyBorder="1" applyAlignment="1">
      <alignment vertical="center" wrapText="1"/>
    </xf>
    <xf numFmtId="0" fontId="36" fillId="10" borderId="31" xfId="0" applyFont="1" applyFill="1" applyBorder="1" applyAlignment="1">
      <alignment horizontal="center" vertical="center" wrapText="1"/>
    </xf>
    <xf numFmtId="0" fontId="5" fillId="10" borderId="32" xfId="0" applyFont="1" applyFill="1" applyBorder="1" applyAlignment="1">
      <alignment horizontal="right" vertical="center" wrapText="1"/>
    </xf>
    <xf numFmtId="0" fontId="36" fillId="10" borderId="7" xfId="0" applyFont="1" applyFill="1" applyBorder="1" applyAlignment="1">
      <alignment horizontal="center" vertical="center" wrapText="1"/>
    </xf>
    <xf numFmtId="0" fontId="5" fillId="10" borderId="31" xfId="0" applyFont="1" applyFill="1" applyBorder="1" applyAlignment="1">
      <alignment vertical="center" wrapText="1"/>
    </xf>
    <xf numFmtId="0" fontId="36" fillId="10" borderId="31" xfId="0" applyFont="1" applyFill="1" applyBorder="1" applyAlignment="1">
      <alignment horizontal="center"/>
    </xf>
    <xf numFmtId="0" fontId="5" fillId="10" borderId="32" xfId="0" applyFont="1" applyFill="1" applyBorder="1" applyAlignment="1">
      <alignment vertical="center" wrapText="1"/>
    </xf>
    <xf numFmtId="0" fontId="36" fillId="10" borderId="12" xfId="0" applyFont="1" applyFill="1" applyBorder="1" applyAlignment="1">
      <alignment horizontal="center" vertical="center" wrapText="1"/>
    </xf>
    <xf numFmtId="0" fontId="5" fillId="10" borderId="54" xfId="0" applyFont="1" applyFill="1" applyBorder="1" applyAlignment="1">
      <alignment horizontal="right" vertical="center" wrapText="1"/>
    </xf>
    <xf numFmtId="0" fontId="36" fillId="10" borderId="12" xfId="0" applyFont="1" applyFill="1" applyBorder="1" applyAlignment="1">
      <alignment horizontal="right" vertical="center" wrapText="1"/>
    </xf>
    <xf numFmtId="0" fontId="36" fillId="10" borderId="53" xfId="0" applyFont="1" applyFill="1" applyBorder="1" applyAlignment="1">
      <alignment horizontal="center" vertical="center" wrapText="1"/>
    </xf>
    <xf numFmtId="0" fontId="5" fillId="10" borderId="12" xfId="0" applyFont="1" applyFill="1" applyBorder="1" applyAlignment="1">
      <alignment vertical="center" wrapText="1"/>
    </xf>
    <xf numFmtId="0" fontId="36" fillId="10" borderId="12" xfId="0" applyFont="1" applyFill="1" applyBorder="1" applyAlignment="1">
      <alignment horizontal="center"/>
    </xf>
    <xf numFmtId="0" fontId="5" fillId="10" borderId="54" xfId="0" applyFont="1" applyFill="1" applyBorder="1" applyAlignment="1">
      <alignment vertical="center" wrapText="1"/>
    </xf>
    <xf numFmtId="0" fontId="5" fillId="10" borderId="16" xfId="0" applyFont="1" applyFill="1" applyBorder="1" applyAlignment="1">
      <alignment horizontal="center" vertical="center"/>
    </xf>
    <xf numFmtId="0" fontId="36" fillId="10" borderId="16" xfId="0" applyFont="1" applyFill="1" applyBorder="1" applyAlignment="1">
      <alignment horizontal="right" vertical="center"/>
    </xf>
    <xf numFmtId="0" fontId="5" fillId="10" borderId="16" xfId="0" applyFont="1" applyFill="1" applyBorder="1" applyAlignment="1">
      <alignment horizontal="right" vertical="center"/>
    </xf>
    <xf numFmtId="0" fontId="5" fillId="10" borderId="29" xfId="0" applyFont="1" applyFill="1" applyBorder="1" applyAlignment="1">
      <alignment horizontal="center" vertical="center"/>
    </xf>
    <xf numFmtId="0" fontId="36" fillId="10" borderId="29" xfId="0" applyFont="1" applyFill="1" applyBorder="1" applyAlignment="1">
      <alignment horizontal="right" vertical="center"/>
    </xf>
    <xf numFmtId="0" fontId="5" fillId="10" borderId="29" xfId="0" applyFont="1" applyFill="1" applyBorder="1" applyAlignment="1">
      <alignment horizontal="right" vertical="center"/>
    </xf>
    <xf numFmtId="0" fontId="5" fillId="10" borderId="47" xfId="0" applyFont="1" applyFill="1" applyBorder="1" applyAlignment="1">
      <alignment horizontal="right" vertical="center"/>
    </xf>
    <xf numFmtId="0" fontId="5" fillId="10" borderId="25" xfId="0" applyFont="1" applyFill="1" applyBorder="1" applyAlignment="1">
      <alignment horizontal="right" vertical="center"/>
    </xf>
    <xf numFmtId="0" fontId="36" fillId="10" borderId="16" xfId="0" applyFont="1" applyFill="1" applyBorder="1" applyAlignment="1">
      <alignment horizontal="center" vertical="center"/>
    </xf>
    <xf numFmtId="0" fontId="5" fillId="10" borderId="16" xfId="0" applyFont="1" applyFill="1" applyBorder="1" applyAlignment="1">
      <alignment horizontal="left" vertical="center"/>
    </xf>
    <xf numFmtId="0" fontId="36" fillId="10" borderId="29" xfId="0" applyFont="1" applyFill="1" applyBorder="1" applyAlignment="1">
      <alignment horizontal="center" vertical="center"/>
    </xf>
    <xf numFmtId="183" fontId="0" fillId="9" borderId="55" xfId="0" applyNumberFormat="1" applyFill="1" applyBorder="1" applyAlignment="1">
      <alignment vertical="center"/>
    </xf>
    <xf numFmtId="183" fontId="5" fillId="9" borderId="55" xfId="0" applyNumberFormat="1" applyFont="1" applyFill="1" applyBorder="1"/>
    <xf numFmtId="179" fontId="2" fillId="5" borderId="20" xfId="0" applyNumberFormat="1" applyFont="1" applyFill="1" applyBorder="1"/>
    <xf numFmtId="179" fontId="2" fillId="5" borderId="20" xfId="0" applyNumberFormat="1" applyFont="1" applyFill="1" applyBorder="1" applyAlignment="1">
      <alignment horizontal="center"/>
    </xf>
    <xf numFmtId="0" fontId="53" fillId="0" borderId="0" xfId="0" applyFont="1"/>
    <xf numFmtId="0" fontId="0" fillId="10" borderId="0" xfId="0" applyFill="1"/>
    <xf numFmtId="0" fontId="53" fillId="11" borderId="0" xfId="0" applyFont="1" applyFill="1"/>
    <xf numFmtId="0" fontId="0" fillId="0" borderId="0" xfId="0" applyAlignment="1">
      <alignment horizontal="right"/>
    </xf>
    <xf numFmtId="0" fontId="15" fillId="12" borderId="72" xfId="0" applyFont="1" applyFill="1" applyBorder="1" applyAlignment="1">
      <alignment horizontal="center" vertical="center" wrapText="1"/>
    </xf>
    <xf numFmtId="0" fontId="36" fillId="12" borderId="16" xfId="0" applyFont="1" applyFill="1" applyBorder="1" applyAlignment="1">
      <alignment horizontal="center" vertical="center"/>
    </xf>
    <xf numFmtId="0" fontId="36" fillId="12" borderId="17" xfId="0" applyFont="1" applyFill="1" applyBorder="1" applyAlignment="1">
      <alignment horizontal="center" vertical="center"/>
    </xf>
    <xf numFmtId="0" fontId="15" fillId="12" borderId="89" xfId="0" applyFont="1" applyFill="1" applyBorder="1" applyAlignment="1">
      <alignment horizontal="center" vertical="center" wrapText="1"/>
    </xf>
    <xf numFmtId="0" fontId="36" fillId="12" borderId="42" xfId="0" applyFont="1" applyFill="1" applyBorder="1" applyAlignment="1">
      <alignment horizontal="center" vertical="center"/>
    </xf>
    <xf numFmtId="0" fontId="36" fillId="12" borderId="77" xfId="0" applyFont="1" applyFill="1" applyBorder="1" applyAlignment="1">
      <alignment horizontal="center" vertical="center"/>
    </xf>
    <xf numFmtId="0" fontId="15" fillId="12" borderId="5" xfId="0" applyFont="1" applyFill="1" applyBorder="1" applyAlignment="1">
      <alignment horizontal="left" vertical="center"/>
    </xf>
    <xf numFmtId="180" fontId="36" fillId="12" borderId="52" xfId="0" applyNumberFormat="1" applyFont="1" applyFill="1" applyBorder="1" applyAlignment="1">
      <alignment horizontal="right" vertical="center"/>
    </xf>
    <xf numFmtId="0" fontId="15" fillId="12" borderId="76" xfId="0" applyFont="1" applyFill="1" applyBorder="1" applyAlignment="1">
      <alignment horizontal="left" vertical="center"/>
    </xf>
    <xf numFmtId="180" fontId="36" fillId="12" borderId="77" xfId="0" applyNumberFormat="1" applyFont="1" applyFill="1" applyBorder="1" applyAlignment="1">
      <alignment vertical="center"/>
    </xf>
    <xf numFmtId="0" fontId="36" fillId="12" borderId="76" xfId="0" applyFont="1" applyFill="1" applyBorder="1" applyAlignment="1">
      <alignment horizontal="center" vertical="center"/>
    </xf>
    <xf numFmtId="0" fontId="34" fillId="12" borderId="36" xfId="0" applyFont="1" applyFill="1" applyBorder="1" applyAlignment="1">
      <alignment horizontal="center"/>
    </xf>
    <xf numFmtId="0" fontId="34" fillId="12" borderId="29" xfId="0" applyFont="1" applyFill="1" applyBorder="1" applyAlignment="1">
      <alignment horizontal="right" wrapText="1"/>
    </xf>
    <xf numFmtId="0" fontId="34" fillId="12" borderId="29" xfId="0" applyFont="1" applyFill="1" applyBorder="1" applyAlignment="1">
      <alignment horizontal="center"/>
    </xf>
    <xf numFmtId="0" fontId="34" fillId="12" borderId="30" xfId="0" applyFont="1" applyFill="1" applyBorder="1" applyAlignment="1">
      <alignment horizontal="right" wrapText="1"/>
    </xf>
    <xf numFmtId="0" fontId="34" fillId="12" borderId="36" xfId="0" applyFont="1" applyFill="1" applyBorder="1" applyAlignment="1"/>
    <xf numFmtId="0" fontId="34" fillId="12" borderId="7" xfId="0" applyFont="1" applyFill="1" applyBorder="1" applyAlignment="1">
      <alignment horizontal="center"/>
    </xf>
    <xf numFmtId="0" fontId="34" fillId="12" borderId="31" xfId="0" applyFont="1" applyFill="1" applyBorder="1" applyAlignment="1">
      <alignment horizontal="right" wrapText="1"/>
    </xf>
    <xf numFmtId="0" fontId="34" fillId="12" borderId="31" xfId="0" applyFont="1" applyFill="1" applyBorder="1" applyAlignment="1">
      <alignment horizontal="center"/>
    </xf>
    <xf numFmtId="0" fontId="34" fillId="12" borderId="32" xfId="0" applyFont="1" applyFill="1" applyBorder="1" applyAlignment="1">
      <alignment horizontal="right" wrapText="1"/>
    </xf>
    <xf numFmtId="0" fontId="5" fillId="12" borderId="47" xfId="0" applyFont="1" applyFill="1" applyBorder="1" applyAlignment="1">
      <alignment vertical="center"/>
    </xf>
    <xf numFmtId="0" fontId="5" fillId="12" borderId="16" xfId="0" applyFont="1" applyFill="1" applyBorder="1" applyAlignment="1">
      <alignment horizontal="center" vertical="center"/>
    </xf>
    <xf numFmtId="0" fontId="5" fillId="12" borderId="34" xfId="0" applyFont="1" applyFill="1" applyBorder="1" applyAlignment="1">
      <alignment horizontal="center" vertical="center"/>
    </xf>
    <xf numFmtId="0" fontId="10" fillId="12" borderId="5" xfId="0" applyFont="1" applyFill="1" applyBorder="1" applyAlignment="1">
      <alignment horizontal="center" vertical="center" wrapText="1"/>
    </xf>
    <xf numFmtId="180" fontId="43" fillId="12" borderId="42" xfId="0" applyNumberFormat="1" applyFont="1" applyFill="1" applyBorder="1" applyAlignment="1">
      <alignment horizontal="center" vertical="center" shrinkToFit="1"/>
    </xf>
    <xf numFmtId="180" fontId="43" fillId="12" borderId="46" xfId="0" applyNumberFormat="1" applyFont="1" applyFill="1" applyBorder="1" applyAlignment="1">
      <alignment horizontal="center" vertical="center" shrinkToFit="1"/>
    </xf>
    <xf numFmtId="180" fontId="36" fillId="12" borderId="9" xfId="0" applyNumberFormat="1" applyFont="1" applyFill="1" applyBorder="1" applyAlignment="1">
      <alignment vertical="center" shrinkToFit="1"/>
    </xf>
    <xf numFmtId="0" fontId="27" fillId="0" borderId="0" xfId="0" applyFont="1" applyFill="1" applyBorder="1" applyAlignment="1">
      <alignment vertical="center" wrapText="1"/>
    </xf>
    <xf numFmtId="0" fontId="44" fillId="12" borderId="47" xfId="0" applyFont="1" applyFill="1" applyBorder="1" applyAlignment="1">
      <alignment vertical="center"/>
    </xf>
    <xf numFmtId="0" fontId="44" fillId="12" borderId="16" xfId="0" applyFont="1" applyFill="1" applyBorder="1" applyAlignment="1">
      <alignment horizontal="right" vertical="center"/>
    </xf>
    <xf numFmtId="0" fontId="43" fillId="12" borderId="16" xfId="0" applyFont="1" applyFill="1" applyBorder="1" applyAlignment="1">
      <alignment horizontal="center" vertical="center"/>
    </xf>
    <xf numFmtId="0" fontId="44" fillId="12" borderId="34" xfId="0" applyFont="1" applyFill="1" applyBorder="1" applyAlignment="1">
      <alignment horizontal="center" vertical="center"/>
    </xf>
    <xf numFmtId="0" fontId="47" fillId="0" borderId="0" xfId="0" applyFont="1" applyAlignment="1">
      <alignment vertical="center" wrapText="1"/>
    </xf>
    <xf numFmtId="0" fontId="20" fillId="12" borderId="41" xfId="0" applyFont="1" applyFill="1" applyBorder="1" applyAlignment="1">
      <alignment vertical="center"/>
    </xf>
    <xf numFmtId="0" fontId="20" fillId="12" borderId="16" xfId="0" applyFont="1" applyFill="1" applyBorder="1" applyAlignment="1">
      <alignment vertical="center"/>
    </xf>
    <xf numFmtId="0" fontId="20" fillId="12" borderId="34" xfId="0" applyFont="1" applyFill="1" applyBorder="1" applyAlignment="1">
      <alignment vertical="center"/>
    </xf>
    <xf numFmtId="0" fontId="34" fillId="12" borderId="36" xfId="0" applyFont="1" applyFill="1" applyBorder="1" applyAlignment="1">
      <alignment vertical="center"/>
    </xf>
    <xf numFmtId="0" fontId="20" fillId="12" borderId="29" xfId="0" applyFont="1" applyFill="1" applyBorder="1" applyAlignment="1">
      <alignment vertical="center"/>
    </xf>
    <xf numFmtId="0" fontId="34" fillId="12" borderId="29" xfId="0" applyFont="1" applyFill="1" applyBorder="1" applyAlignment="1">
      <alignment vertical="center"/>
    </xf>
    <xf numFmtId="0" fontId="20" fillId="12" borderId="30" xfId="0" applyFont="1" applyFill="1" applyBorder="1" applyAlignment="1">
      <alignment vertical="center" wrapText="1"/>
    </xf>
    <xf numFmtId="0" fontId="20" fillId="12" borderId="36" xfId="0" applyFont="1" applyFill="1" applyBorder="1" applyAlignment="1">
      <alignment vertical="center"/>
    </xf>
    <xf numFmtId="0" fontId="20" fillId="12" borderId="30" xfId="0" applyFont="1" applyFill="1" applyBorder="1" applyAlignment="1">
      <alignment horizontal="right" vertical="center" wrapText="1"/>
    </xf>
    <xf numFmtId="0" fontId="20" fillId="12" borderId="29" xfId="0" applyFont="1" applyFill="1" applyBorder="1" applyAlignment="1"/>
    <xf numFmtId="0" fontId="20" fillId="12" borderId="36" xfId="0" applyFont="1" applyFill="1" applyBorder="1" applyAlignment="1"/>
    <xf numFmtId="0" fontId="34" fillId="12" borderId="7" xfId="0" applyFont="1" applyFill="1" applyBorder="1" applyAlignment="1">
      <alignment vertical="center"/>
    </xf>
    <xf numFmtId="0" fontId="20" fillId="12" borderId="31" xfId="0" applyFont="1" applyFill="1" applyBorder="1" applyAlignment="1"/>
    <xf numFmtId="0" fontId="34" fillId="12" borderId="31" xfId="0" applyFont="1" applyFill="1" applyBorder="1" applyAlignment="1">
      <alignment vertical="center"/>
    </xf>
    <xf numFmtId="0" fontId="20" fillId="12" borderId="32" xfId="0" applyFont="1" applyFill="1" applyBorder="1" applyAlignment="1">
      <alignment wrapText="1"/>
    </xf>
    <xf numFmtId="0" fontId="20" fillId="12" borderId="31" xfId="0" applyFont="1" applyFill="1" applyBorder="1" applyAlignment="1">
      <alignment horizontal="center"/>
    </xf>
    <xf numFmtId="0" fontId="20" fillId="12" borderId="32" xfId="0" applyFont="1" applyFill="1" applyBorder="1" applyAlignment="1">
      <alignment horizontal="right" wrapText="1"/>
    </xf>
    <xf numFmtId="0" fontId="20" fillId="12" borderId="7" xfId="0" applyFont="1" applyFill="1" applyBorder="1" applyAlignment="1"/>
    <xf numFmtId="179" fontId="0" fillId="13" borderId="20" xfId="0" applyNumberFormat="1" applyFill="1" applyBorder="1" applyAlignment="1">
      <alignment vertical="center"/>
    </xf>
    <xf numFmtId="0" fontId="25" fillId="13" borderId="20" xfId="1" applyFont="1" applyFill="1" applyBorder="1" applyAlignment="1">
      <alignment vertical="center" wrapText="1"/>
    </xf>
    <xf numFmtId="0" fontId="25" fillId="13" borderId="20" xfId="1" applyFont="1" applyFill="1" applyBorder="1" applyAlignment="1">
      <alignment horizontal="center" vertical="top" wrapText="1"/>
    </xf>
    <xf numFmtId="0" fontId="25" fillId="13" borderId="20" xfId="1" applyFont="1" applyFill="1" applyBorder="1" applyAlignment="1">
      <alignment horizontal="right" vertical="center" wrapText="1"/>
    </xf>
    <xf numFmtId="177" fontId="25" fillId="13" borderId="20" xfId="1" applyNumberFormat="1" applyFont="1" applyFill="1" applyBorder="1" applyAlignment="1">
      <alignment horizontal="right" vertical="center" wrapText="1"/>
    </xf>
    <xf numFmtId="0" fontId="25" fillId="2" borderId="20" xfId="1" applyNumberFormat="1" applyFont="1" applyFill="1" applyBorder="1" applyAlignment="1">
      <alignment horizontal="right" vertical="center" wrapText="1"/>
    </xf>
    <xf numFmtId="0" fontId="5" fillId="0" borderId="0" xfId="0" applyFont="1" applyAlignment="1">
      <alignment horizontal="right" vertical="center" wrapText="1"/>
    </xf>
    <xf numFmtId="0" fontId="5" fillId="0" borderId="0" xfId="0" applyFont="1" applyAlignment="1">
      <alignment horizontal="center"/>
    </xf>
    <xf numFmtId="0" fontId="55" fillId="0" borderId="0" xfId="0" applyFont="1" applyAlignment="1">
      <alignment horizontal="left"/>
    </xf>
    <xf numFmtId="0" fontId="10" fillId="0" borderId="0" xfId="0" applyFont="1" applyAlignment="1">
      <alignment horizontal="left"/>
    </xf>
    <xf numFmtId="0" fontId="56" fillId="0" borderId="0" xfId="0" applyFont="1" applyAlignment="1">
      <alignment horizontal="left"/>
    </xf>
    <xf numFmtId="0" fontId="10" fillId="0" borderId="0" xfId="0" applyFont="1" applyAlignment="1">
      <alignment vertical="center"/>
    </xf>
    <xf numFmtId="0" fontId="19" fillId="0" borderId="0" xfId="0" applyFont="1" applyAlignment="1">
      <alignment horizontal="left"/>
    </xf>
    <xf numFmtId="0" fontId="57" fillId="0" borderId="0" xfId="0" applyFont="1" applyAlignment="1">
      <alignment vertical="center" wrapText="1"/>
    </xf>
    <xf numFmtId="0" fontId="58" fillId="0" borderId="0" xfId="0" applyFont="1" applyAlignment="1">
      <alignment horizontal="left"/>
    </xf>
    <xf numFmtId="0" fontId="59" fillId="0" borderId="0" xfId="0" applyFont="1" applyAlignment="1">
      <alignment horizontal="left"/>
    </xf>
    <xf numFmtId="0" fontId="5" fillId="0" borderId="0" xfId="0" applyFont="1" applyAlignment="1">
      <alignment horizontal="left" vertical="top" wrapText="1"/>
    </xf>
    <xf numFmtId="0" fontId="55" fillId="0" borderId="0" xfId="0" applyFont="1" applyAlignment="1">
      <alignment vertical="top" wrapText="1"/>
    </xf>
    <xf numFmtId="0" fontId="36" fillId="10" borderId="29" xfId="0" applyFont="1" applyFill="1" applyBorder="1" applyAlignment="1">
      <alignment horizontal="center"/>
    </xf>
    <xf numFmtId="0" fontId="5" fillId="0" borderId="0" xfId="0" applyFont="1" applyAlignment="1">
      <alignment horizontal="left" wrapText="1"/>
    </xf>
    <xf numFmtId="0" fontId="0" fillId="0" borderId="0" xfId="0" applyAlignment="1">
      <alignment wrapText="1"/>
    </xf>
    <xf numFmtId="0" fontId="5" fillId="0" borderId="78" xfId="0" applyFont="1" applyFill="1" applyBorder="1" applyAlignment="1">
      <alignment horizontal="left" vertical="top" wrapText="1"/>
    </xf>
    <xf numFmtId="0" fontId="5" fillId="0" borderId="79" xfId="0" applyFont="1" applyFill="1" applyBorder="1" applyAlignment="1">
      <alignment horizontal="left" vertical="top" wrapText="1"/>
    </xf>
    <xf numFmtId="0" fontId="36" fillId="0" borderId="64" xfId="0" applyFont="1" applyFill="1" applyBorder="1" applyAlignment="1">
      <alignment horizontal="center"/>
    </xf>
    <xf numFmtId="0" fontId="36" fillId="0" borderId="65" xfId="0" applyFont="1" applyFill="1" applyBorder="1" applyAlignment="1">
      <alignment horizontal="center"/>
    </xf>
    <xf numFmtId="0" fontId="36" fillId="0" borderId="67" xfId="0" applyFont="1" applyFill="1" applyBorder="1" applyAlignment="1">
      <alignment horizontal="center"/>
    </xf>
    <xf numFmtId="0" fontId="36" fillId="1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36" fillId="0" borderId="29" xfId="0" applyFont="1" applyFill="1" applyBorder="1" applyAlignment="1">
      <alignment horizontal="center"/>
    </xf>
    <xf numFmtId="0" fontId="36" fillId="0" borderId="0" xfId="0" applyFont="1" applyFill="1" applyBorder="1" applyAlignment="1">
      <alignment horizontal="center"/>
    </xf>
    <xf numFmtId="0" fontId="5" fillId="0" borderId="32" xfId="0" applyFont="1" applyFill="1" applyBorder="1" applyAlignment="1">
      <alignment horizontal="center" vertical="center" wrapText="1"/>
    </xf>
    <xf numFmtId="0" fontId="36" fillId="4" borderId="56" xfId="0" applyFont="1" applyFill="1" applyBorder="1" applyAlignment="1">
      <alignment horizontal="center" vertical="center" wrapText="1" shrinkToFit="1"/>
    </xf>
    <xf numFmtId="0" fontId="36" fillId="4" borderId="19" xfId="0" applyFont="1" applyFill="1" applyBorder="1" applyAlignment="1">
      <alignment horizontal="center" vertical="center" wrapText="1" shrinkToFit="1"/>
    </xf>
    <xf numFmtId="0" fontId="36" fillId="4" borderId="6" xfId="0" applyFont="1" applyFill="1" applyBorder="1" applyAlignment="1">
      <alignment horizontal="center" vertical="center" wrapText="1" shrinkToFit="1"/>
    </xf>
    <xf numFmtId="178" fontId="36" fillId="0" borderId="22" xfId="0" applyNumberFormat="1" applyFont="1" applyFill="1" applyBorder="1" applyAlignment="1">
      <alignment horizontal="center" vertical="center"/>
    </xf>
    <xf numFmtId="178" fontId="36" fillId="0" borderId="55" xfId="0" applyNumberFormat="1" applyFont="1" applyFill="1" applyBorder="1" applyAlignment="1">
      <alignment horizontal="center" vertical="center"/>
    </xf>
    <xf numFmtId="0" fontId="36" fillId="0" borderId="22" xfId="0" applyFont="1" applyFill="1" applyBorder="1" applyAlignment="1">
      <alignment horizontal="center" vertical="center"/>
    </xf>
    <xf numFmtId="0" fontId="36" fillId="0" borderId="49" xfId="0" applyFont="1" applyFill="1" applyBorder="1" applyAlignment="1">
      <alignment horizontal="center" vertical="center"/>
    </xf>
    <xf numFmtId="0" fontId="36" fillId="0" borderId="55" xfId="0" applyFont="1" applyFill="1" applyBorder="1" applyAlignment="1">
      <alignment horizontal="center" vertical="center"/>
    </xf>
    <xf numFmtId="0" fontId="36" fillId="4" borderId="36" xfId="0" applyFont="1" applyFill="1" applyBorder="1" applyAlignment="1">
      <alignment horizontal="center" vertical="center"/>
    </xf>
    <xf numFmtId="0" fontId="36" fillId="4" borderId="29" xfId="0" applyFont="1" applyFill="1" applyBorder="1" applyAlignment="1">
      <alignment horizontal="center" vertical="center"/>
    </xf>
    <xf numFmtId="0" fontId="36" fillId="4" borderId="30" xfId="0" applyFont="1" applyFill="1" applyBorder="1" applyAlignment="1">
      <alignment horizontal="center" vertical="center"/>
    </xf>
    <xf numFmtId="0" fontId="36" fillId="4" borderId="37" xfId="0" applyFont="1" applyFill="1" applyBorder="1" applyAlignment="1">
      <alignment horizontal="center" vertical="center"/>
    </xf>
    <xf numFmtId="0" fontId="36" fillId="4" borderId="0" xfId="0" applyFont="1" applyFill="1" applyBorder="1" applyAlignment="1">
      <alignment horizontal="center" vertical="center"/>
    </xf>
    <xf numFmtId="0" fontId="36" fillId="4" borderId="38" xfId="0" applyFont="1" applyFill="1" applyBorder="1" applyAlignment="1">
      <alignment horizontal="center" vertical="center"/>
    </xf>
    <xf numFmtId="0" fontId="36" fillId="4" borderId="7" xfId="0" applyFont="1" applyFill="1" applyBorder="1" applyAlignment="1">
      <alignment horizontal="center" vertical="center"/>
    </xf>
    <xf numFmtId="0" fontId="36" fillId="4" borderId="31" xfId="0" applyFont="1" applyFill="1" applyBorder="1" applyAlignment="1">
      <alignment horizontal="center" vertical="center"/>
    </xf>
    <xf numFmtId="0" fontId="36" fillId="4" borderId="32" xfId="0" applyFont="1" applyFill="1" applyBorder="1" applyAlignment="1">
      <alignment horizontal="center" vertical="center"/>
    </xf>
    <xf numFmtId="0" fontId="36" fillId="4" borderId="56" xfId="0" applyFont="1" applyFill="1" applyBorder="1" applyAlignment="1">
      <alignment horizontal="center" vertical="center" wrapText="1"/>
    </xf>
    <xf numFmtId="0" fontId="36" fillId="4" borderId="19" xfId="0" applyFont="1" applyFill="1" applyBorder="1" applyAlignment="1">
      <alignment horizontal="center" vertical="center" wrapText="1"/>
    </xf>
    <xf numFmtId="0" fontId="36" fillId="4"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5" fillId="5" borderId="20" xfId="0" applyFont="1" applyFill="1" applyBorder="1" applyAlignment="1">
      <alignment horizontal="center" vertical="center"/>
    </xf>
    <xf numFmtId="178" fontId="36" fillId="0" borderId="50" xfId="0" applyNumberFormat="1" applyFont="1" applyFill="1" applyBorder="1" applyAlignment="1">
      <alignment horizontal="center" vertical="center"/>
    </xf>
    <xf numFmtId="0" fontId="36" fillId="4" borderId="58" xfId="0" applyFont="1" applyFill="1" applyBorder="1" applyAlignment="1">
      <alignment horizontal="center" vertical="center" wrapText="1"/>
    </xf>
    <xf numFmtId="0" fontId="36" fillId="4" borderId="57" xfId="0" applyFont="1" applyFill="1" applyBorder="1" applyAlignment="1">
      <alignment horizontal="center"/>
    </xf>
    <xf numFmtId="0" fontId="36" fillId="4" borderId="59" xfId="0" applyFont="1" applyFill="1" applyBorder="1" applyAlignment="1">
      <alignment horizontal="center"/>
    </xf>
    <xf numFmtId="0" fontId="36" fillId="4" borderId="53" xfId="0" applyFont="1" applyFill="1" applyBorder="1" applyAlignment="1">
      <alignment horizontal="center" vertical="center"/>
    </xf>
    <xf numFmtId="0" fontId="36" fillId="4" borderId="12" xfId="0" applyFont="1" applyFill="1" applyBorder="1" applyAlignment="1">
      <alignment horizontal="center" vertical="center"/>
    </xf>
    <xf numFmtId="0" fontId="36" fillId="4" borderId="54" xfId="0" applyFont="1" applyFill="1" applyBorder="1" applyAlignment="1">
      <alignment horizontal="center" vertical="center"/>
    </xf>
    <xf numFmtId="0" fontId="36" fillId="0" borderId="60" xfId="0" applyFont="1" applyFill="1" applyBorder="1" applyAlignment="1">
      <alignment horizontal="center"/>
    </xf>
    <xf numFmtId="0" fontId="36" fillId="0" borderId="61" xfId="0" applyFont="1" applyFill="1" applyBorder="1" applyAlignment="1">
      <alignment horizontal="center"/>
    </xf>
    <xf numFmtId="0" fontId="36" fillId="0" borderId="62" xfId="0" applyFont="1" applyFill="1" applyBorder="1" applyAlignment="1">
      <alignment horizontal="center"/>
    </xf>
    <xf numFmtId="0" fontId="36" fillId="4" borderId="8" xfId="0" applyFont="1" applyFill="1" applyBorder="1" applyAlignment="1">
      <alignment horizontal="center"/>
    </xf>
    <xf numFmtId="0" fontId="5" fillId="5" borderId="22" xfId="0" applyFont="1" applyFill="1" applyBorder="1" applyAlignment="1">
      <alignment horizontal="center"/>
    </xf>
    <xf numFmtId="0" fontId="5" fillId="5" borderId="50" xfId="0" applyFont="1" applyFill="1" applyBorder="1" applyAlignment="1">
      <alignment horizontal="center"/>
    </xf>
    <xf numFmtId="0" fontId="5" fillId="5" borderId="3" xfId="0" applyFont="1" applyFill="1" applyBorder="1" applyAlignment="1">
      <alignment horizontal="center"/>
    </xf>
    <xf numFmtId="0" fontId="5" fillId="5" borderId="55" xfId="0" applyFont="1" applyFill="1" applyBorder="1" applyAlignment="1">
      <alignment horizontal="center"/>
    </xf>
    <xf numFmtId="0" fontId="5" fillId="5" borderId="5" xfId="0" applyFont="1" applyFill="1" applyBorder="1" applyAlignment="1">
      <alignment horizontal="center"/>
    </xf>
    <xf numFmtId="0" fontId="5" fillId="5" borderId="9" xfId="0" applyFont="1" applyFill="1" applyBorder="1" applyAlignment="1">
      <alignment horizontal="center"/>
    </xf>
    <xf numFmtId="0" fontId="5" fillId="5" borderId="76" xfId="0" applyFont="1" applyFill="1" applyBorder="1" applyAlignment="1">
      <alignment horizontal="center"/>
    </xf>
    <xf numFmtId="0" fontId="5" fillId="5" borderId="77" xfId="0" applyFont="1" applyFill="1" applyBorder="1" applyAlignment="1">
      <alignment horizontal="center"/>
    </xf>
    <xf numFmtId="0" fontId="36" fillId="0" borderId="0" xfId="0" applyFont="1" applyFill="1" applyBorder="1" applyAlignment="1">
      <alignment horizontal="center" vertical="center"/>
    </xf>
    <xf numFmtId="0" fontId="36" fillId="0" borderId="31" xfId="0" applyFont="1" applyFill="1" applyBorder="1" applyAlignment="1">
      <alignment horizontal="center" vertical="center"/>
    </xf>
    <xf numFmtId="0" fontId="36" fillId="0" borderId="63" xfId="0" applyFont="1" applyFill="1" applyBorder="1" applyAlignment="1">
      <alignment horizontal="center"/>
    </xf>
    <xf numFmtId="0" fontId="36" fillId="0" borderId="31"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69" xfId="0" applyFont="1" applyFill="1" applyBorder="1" applyAlignment="1">
      <alignment horizontal="center" vertical="center"/>
    </xf>
    <xf numFmtId="0" fontId="9" fillId="10" borderId="14" xfId="0" applyNumberFormat="1" applyFont="1" applyFill="1" applyBorder="1" applyAlignment="1">
      <alignment horizontal="center" vertical="center"/>
    </xf>
    <xf numFmtId="0" fontId="9" fillId="10" borderId="27" xfId="0" applyNumberFormat="1" applyFont="1" applyFill="1" applyBorder="1" applyAlignment="1">
      <alignment horizontal="center" vertical="center"/>
    </xf>
    <xf numFmtId="0" fontId="9" fillId="10" borderId="70" xfId="0" applyNumberFormat="1" applyFont="1" applyFill="1" applyBorder="1" applyAlignment="1">
      <alignment horizontal="center" vertical="center"/>
    </xf>
    <xf numFmtId="0" fontId="9" fillId="10" borderId="71" xfId="0" applyNumberFormat="1" applyFont="1" applyFill="1" applyBorder="1" applyAlignment="1">
      <alignment horizontal="right" vertical="center"/>
    </xf>
    <xf numFmtId="0" fontId="9" fillId="10" borderId="72" xfId="0" applyNumberFormat="1" applyFont="1" applyFill="1" applyBorder="1" applyAlignment="1">
      <alignment horizontal="right" vertical="center"/>
    </xf>
    <xf numFmtId="0" fontId="5" fillId="0" borderId="73"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9" fillId="0" borderId="14" xfId="0" applyNumberFormat="1" applyFont="1" applyFill="1" applyBorder="1" applyAlignment="1">
      <alignment horizontal="right" vertical="center"/>
    </xf>
    <xf numFmtId="0" fontId="9" fillId="0" borderId="27" xfId="0" applyNumberFormat="1" applyFont="1" applyFill="1" applyBorder="1" applyAlignment="1">
      <alignment horizontal="right" vertical="center"/>
    </xf>
    <xf numFmtId="0" fontId="9" fillId="0" borderId="70" xfId="0" applyNumberFormat="1" applyFont="1" applyFill="1" applyBorder="1" applyAlignment="1">
      <alignment horizontal="right" vertical="center"/>
    </xf>
    <xf numFmtId="0" fontId="5" fillId="0" borderId="7" xfId="0" applyFont="1" applyFill="1" applyBorder="1" applyAlignment="1">
      <alignment horizontal="center" vertical="top" wrapText="1"/>
    </xf>
    <xf numFmtId="0" fontId="5" fillId="0" borderId="31" xfId="0" applyFont="1" applyFill="1" applyBorder="1" applyAlignment="1">
      <alignment horizontal="center" vertical="top" wrapText="1"/>
    </xf>
    <xf numFmtId="0" fontId="5" fillId="0" borderId="32" xfId="0" applyFont="1" applyFill="1" applyBorder="1" applyAlignment="1">
      <alignment horizontal="center" vertical="top" wrapText="1"/>
    </xf>
    <xf numFmtId="49" fontId="37" fillId="0" borderId="74" xfId="0" applyNumberFormat="1" applyFont="1" applyFill="1" applyBorder="1" applyAlignment="1">
      <alignment horizontal="center" vertical="center" shrinkToFit="1"/>
    </xf>
    <xf numFmtId="0" fontId="0" fillId="0" borderId="68" xfId="0" applyBorder="1" applyAlignment="1">
      <alignment horizontal="center" vertical="center" shrinkToFit="1"/>
    </xf>
    <xf numFmtId="0" fontId="0" fillId="0" borderId="75" xfId="0" applyBorder="1" applyAlignment="1">
      <alignment horizontal="center" vertical="center" shrinkToFit="1"/>
    </xf>
    <xf numFmtId="49" fontId="37" fillId="0" borderId="13" xfId="0" applyNumberFormat="1" applyFont="1" applyFill="1" applyBorder="1" applyAlignment="1">
      <alignment horizontal="center" vertical="center"/>
    </xf>
    <xf numFmtId="0" fontId="0" fillId="0" borderId="75" xfId="0" applyBorder="1" applyAlignment="1">
      <alignment horizontal="center" vertical="center"/>
    </xf>
    <xf numFmtId="58" fontId="5" fillId="0" borderId="74" xfId="0" applyNumberFormat="1" applyFont="1" applyFill="1" applyBorder="1" applyAlignment="1">
      <alignment horizontal="center" vertical="center"/>
    </xf>
    <xf numFmtId="0" fontId="0" fillId="0" borderId="68" xfId="0" applyBorder="1" applyAlignment="1">
      <alignment horizontal="center" vertical="center"/>
    </xf>
    <xf numFmtId="0" fontId="5" fillId="0" borderId="0" xfId="0" applyFont="1" applyFill="1" applyAlignment="1">
      <alignment horizontal="center"/>
    </xf>
    <xf numFmtId="0" fontId="5" fillId="10" borderId="41" xfId="0" applyFont="1" applyFill="1" applyBorder="1" applyAlignment="1">
      <alignment horizontal="center" vertical="top" wrapText="1"/>
    </xf>
    <xf numFmtId="0" fontId="5" fillId="10" borderId="16" xfId="0" applyFont="1" applyFill="1" applyBorder="1" applyAlignment="1">
      <alignment horizontal="center" vertical="top" wrapText="1"/>
    </xf>
    <xf numFmtId="0" fontId="5" fillId="10" borderId="34" xfId="0" applyFont="1" applyFill="1" applyBorder="1" applyAlignment="1">
      <alignment horizontal="center" vertical="top" wrapText="1"/>
    </xf>
    <xf numFmtId="0" fontId="5" fillId="10" borderId="31" xfId="0" applyFont="1" applyFill="1" applyBorder="1" applyAlignment="1">
      <alignment horizontal="center" vertical="top" wrapText="1"/>
    </xf>
    <xf numFmtId="0" fontId="5" fillId="10" borderId="32" xfId="0" applyFont="1" applyFill="1" applyBorder="1" applyAlignment="1">
      <alignment horizontal="center" vertical="top" wrapText="1"/>
    </xf>
    <xf numFmtId="0" fontId="5" fillId="10" borderId="7" xfId="0" applyFont="1" applyFill="1" applyBorder="1" applyAlignment="1">
      <alignment horizontal="center" vertical="top" wrapText="1"/>
    </xf>
    <xf numFmtId="0" fontId="5" fillId="0" borderId="29" xfId="0" applyFont="1" applyFill="1" applyBorder="1" applyAlignment="1">
      <alignment horizontal="center"/>
    </xf>
    <xf numFmtId="0" fontId="5" fillId="0" borderId="0" xfId="0" applyFont="1" applyFill="1" applyBorder="1" applyAlignment="1">
      <alignment horizontal="center"/>
    </xf>
    <xf numFmtId="0" fontId="9" fillId="0" borderId="29" xfId="0" applyNumberFormat="1" applyFont="1" applyFill="1" applyBorder="1" applyAlignment="1">
      <alignment horizontal="center" vertical="center"/>
    </xf>
    <xf numFmtId="0" fontId="9" fillId="0" borderId="30" xfId="0" applyNumberFormat="1" applyFont="1" applyFill="1" applyBorder="1" applyAlignment="1">
      <alignment horizontal="center" vertical="center"/>
    </xf>
    <xf numFmtId="0" fontId="5" fillId="0" borderId="0" xfId="0" applyFont="1" applyFill="1" applyBorder="1" applyAlignment="1">
      <alignment horizontal="center" vertical="top" wrapText="1"/>
    </xf>
    <xf numFmtId="0" fontId="5" fillId="0" borderId="38" xfId="0" applyFont="1" applyFill="1" applyBorder="1" applyAlignment="1">
      <alignment horizontal="center" vertical="top" wrapText="1"/>
    </xf>
    <xf numFmtId="0" fontId="36" fillId="0" borderId="31" xfId="0" applyFont="1" applyFill="1" applyBorder="1" applyAlignment="1">
      <alignment horizontal="center"/>
    </xf>
    <xf numFmtId="0" fontId="36" fillId="0" borderId="22" xfId="0" applyFont="1" applyFill="1" applyBorder="1" applyAlignment="1">
      <alignment horizontal="center" vertical="center" wrapText="1"/>
    </xf>
    <xf numFmtId="0" fontId="36" fillId="0" borderId="66" xfId="0" applyFont="1" applyFill="1" applyBorder="1" applyAlignment="1">
      <alignment horizontal="center"/>
    </xf>
    <xf numFmtId="0" fontId="36" fillId="0" borderId="50" xfId="0" applyFont="1" applyFill="1" applyBorder="1" applyAlignment="1">
      <alignment horizontal="center" vertical="center"/>
    </xf>
    <xf numFmtId="0" fontId="27" fillId="0" borderId="44" xfId="0" applyFont="1" applyFill="1" applyBorder="1" applyAlignment="1">
      <alignment horizontal="center"/>
    </xf>
    <xf numFmtId="0" fontId="27" fillId="0" borderId="18" xfId="0" applyFont="1" applyFill="1" applyBorder="1" applyAlignment="1">
      <alignment horizontal="center"/>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2" xfId="0" applyFont="1" applyFill="1" applyBorder="1" applyAlignment="1">
      <alignment horizontal="center" vertical="center"/>
    </xf>
    <xf numFmtId="0" fontId="27" fillId="0" borderId="41" xfId="0" applyFont="1" applyFill="1" applyBorder="1" applyAlignment="1">
      <alignment horizontal="center"/>
    </xf>
    <xf numFmtId="0" fontId="27" fillId="0" borderId="34" xfId="0" applyFont="1" applyFill="1" applyBorder="1" applyAlignment="1">
      <alignment horizontal="center"/>
    </xf>
    <xf numFmtId="0" fontId="5" fillId="0" borderId="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58" xfId="0" applyFont="1" applyFill="1" applyBorder="1" applyAlignment="1">
      <alignment horizontal="center" vertical="center"/>
    </xf>
    <xf numFmtId="0" fontId="35" fillId="0" borderId="5" xfId="0" applyFont="1" applyFill="1" applyBorder="1" applyAlignment="1">
      <alignment horizontal="center" vertical="center" shrinkToFit="1"/>
    </xf>
    <xf numFmtId="0" fontId="35" fillId="0" borderId="77" xfId="0" applyFont="1" applyFill="1" applyBorder="1" applyAlignment="1">
      <alignment horizontal="center" vertical="center" shrinkToFit="1"/>
    </xf>
    <xf numFmtId="0" fontId="37" fillId="0" borderId="27" xfId="0" applyFont="1" applyFill="1" applyBorder="1" applyAlignment="1">
      <alignment horizontal="center" vertical="center"/>
    </xf>
    <xf numFmtId="0" fontId="37" fillId="0" borderId="12" xfId="0" applyFont="1" applyFill="1" applyBorder="1" applyAlignment="1">
      <alignment horizontal="center" vertical="center"/>
    </xf>
    <xf numFmtId="180" fontId="36" fillId="4" borderId="37" xfId="0" applyNumberFormat="1" applyFont="1" applyFill="1" applyBorder="1" applyAlignment="1">
      <alignment horizontal="center" vertical="center" shrinkToFit="1"/>
    </xf>
    <xf numFmtId="180" fontId="36" fillId="4" borderId="0" xfId="0" applyNumberFormat="1" applyFont="1" applyFill="1" applyBorder="1" applyAlignment="1">
      <alignment horizontal="center" vertical="center" shrinkToFit="1"/>
    </xf>
    <xf numFmtId="180" fontId="36" fillId="4" borderId="53" xfId="0" applyNumberFormat="1" applyFont="1" applyFill="1" applyBorder="1" applyAlignment="1">
      <alignment horizontal="center" vertical="center" shrinkToFit="1"/>
    </xf>
    <xf numFmtId="180" fontId="36" fillId="4" borderId="12" xfId="0" applyNumberFormat="1" applyFont="1" applyFill="1" applyBorder="1" applyAlignment="1">
      <alignment horizontal="center" vertical="center" shrinkToFit="1"/>
    </xf>
    <xf numFmtId="0" fontId="19" fillId="12" borderId="23" xfId="0" applyFont="1" applyFill="1" applyBorder="1" applyAlignment="1">
      <alignment horizontal="left" vertical="center" wrapText="1"/>
    </xf>
    <xf numFmtId="0" fontId="19" fillId="12" borderId="27" xfId="0" applyFont="1" applyFill="1" applyBorder="1" applyAlignment="1">
      <alignment horizontal="left" vertical="center"/>
    </xf>
    <xf numFmtId="0" fontId="19" fillId="12" borderId="35" xfId="0" applyFont="1" applyFill="1" applyBorder="1" applyAlignment="1">
      <alignment horizontal="left" vertical="center"/>
    </xf>
    <xf numFmtId="0" fontId="19" fillId="12" borderId="28" xfId="0" applyFont="1" applyFill="1" applyBorder="1" applyAlignment="1">
      <alignment horizontal="left" vertical="center"/>
    </xf>
    <xf numFmtId="0" fontId="19" fillId="12" borderId="0" xfId="0" applyFont="1" applyFill="1" applyBorder="1" applyAlignment="1">
      <alignment horizontal="left" vertical="center"/>
    </xf>
    <xf numFmtId="0" fontId="19" fillId="12" borderId="39" xfId="0" applyFont="1" applyFill="1" applyBorder="1" applyAlignment="1">
      <alignment horizontal="left" vertical="center"/>
    </xf>
    <xf numFmtId="0" fontId="19" fillId="12" borderId="26" xfId="0" applyFont="1" applyFill="1" applyBorder="1" applyAlignment="1">
      <alignment horizontal="left" vertical="center"/>
    </xf>
    <xf numFmtId="0" fontId="19" fillId="12" borderId="12" xfId="0" applyFont="1" applyFill="1" applyBorder="1" applyAlignment="1">
      <alignment horizontal="left" vertical="center"/>
    </xf>
    <xf numFmtId="0" fontId="19" fillId="12" borderId="33" xfId="0" applyFont="1" applyFill="1" applyBorder="1" applyAlignment="1">
      <alignment horizontal="left" vertical="center"/>
    </xf>
    <xf numFmtId="180" fontId="36" fillId="12" borderId="52" xfId="0" applyNumberFormat="1" applyFont="1" applyFill="1" applyBorder="1" applyAlignment="1">
      <alignment horizontal="center" vertical="center" shrinkToFit="1"/>
    </xf>
    <xf numFmtId="180" fontId="36" fillId="12" borderId="77" xfId="0" applyNumberFormat="1" applyFont="1" applyFill="1" applyBorder="1" applyAlignment="1">
      <alignment horizontal="center" vertical="center" shrinkToFit="1"/>
    </xf>
    <xf numFmtId="0" fontId="43" fillId="0" borderId="17" xfId="0" applyFont="1" applyBorder="1" applyAlignment="1">
      <alignment horizontal="center" vertical="center"/>
    </xf>
    <xf numFmtId="0" fontId="43" fillId="0" borderId="18" xfId="0" applyFont="1" applyBorder="1" applyAlignment="1">
      <alignment horizontal="center" vertical="center"/>
    </xf>
    <xf numFmtId="180" fontId="43" fillId="4" borderId="45" xfId="0" applyNumberFormat="1" applyFont="1" applyFill="1" applyBorder="1" applyAlignment="1">
      <alignment horizontal="center" vertical="center" shrinkToFit="1"/>
    </xf>
    <xf numFmtId="181" fontId="36" fillId="12" borderId="7" xfId="0" applyNumberFormat="1" applyFont="1" applyFill="1" applyBorder="1" applyAlignment="1">
      <alignment vertical="center" shrinkToFit="1"/>
    </xf>
    <xf numFmtId="181" fontId="36" fillId="12" borderId="51" xfId="0" applyNumberFormat="1" applyFont="1" applyFill="1" applyBorder="1" applyAlignment="1">
      <alignment vertical="center" shrinkToFit="1"/>
    </xf>
    <xf numFmtId="0" fontId="43" fillId="0" borderId="16" xfId="0" applyFont="1" applyBorder="1" applyAlignment="1">
      <alignment horizontal="center" vertical="center"/>
    </xf>
    <xf numFmtId="0" fontId="43" fillId="0" borderId="34" xfId="0" applyFont="1" applyBorder="1" applyAlignment="1">
      <alignment horizontal="center" vertical="center"/>
    </xf>
    <xf numFmtId="180" fontId="43" fillId="4" borderId="20" xfId="0" applyNumberFormat="1" applyFont="1" applyFill="1" applyBorder="1" applyAlignment="1">
      <alignment horizontal="center" vertical="center" shrinkToFit="1"/>
    </xf>
    <xf numFmtId="0" fontId="43" fillId="0" borderId="20" xfId="0" applyFont="1" applyBorder="1" applyAlignment="1">
      <alignment horizontal="center" vertical="center" shrinkToFit="1"/>
    </xf>
    <xf numFmtId="0" fontId="15" fillId="12" borderId="14" xfId="0" applyFont="1" applyFill="1" applyBorder="1" applyAlignment="1">
      <alignment horizontal="left" vertical="center" shrinkToFit="1"/>
    </xf>
    <xf numFmtId="0" fontId="15" fillId="12" borderId="35" xfId="0" applyFont="1" applyFill="1" applyBorder="1" applyAlignment="1">
      <alignment horizontal="left" vertical="center" shrinkToFit="1"/>
    </xf>
    <xf numFmtId="0" fontId="10" fillId="0" borderId="23" xfId="0" applyFont="1" applyBorder="1" applyAlignment="1">
      <alignment horizontal="center" vertical="center" wrapText="1"/>
    </xf>
    <xf numFmtId="0" fontId="10" fillId="0" borderId="70" xfId="0" applyFont="1" applyBorder="1" applyAlignment="1">
      <alignment horizontal="center" vertical="center"/>
    </xf>
    <xf numFmtId="0" fontId="10" fillId="0" borderId="24" xfId="0" applyFont="1" applyBorder="1" applyAlignment="1">
      <alignment horizontal="center" vertical="center"/>
    </xf>
    <xf numFmtId="0" fontId="10" fillId="0" borderId="32" xfId="0" applyFont="1" applyBorder="1" applyAlignment="1">
      <alignment horizontal="center" vertical="center"/>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12" xfId="0" applyFont="1" applyFill="1" applyBorder="1" applyAlignment="1">
      <alignment horizontal="center" vertical="center" wrapText="1"/>
    </xf>
    <xf numFmtId="180" fontId="36" fillId="12" borderId="37" xfId="0" applyNumberFormat="1" applyFont="1" applyFill="1" applyBorder="1" applyAlignment="1">
      <alignment horizontal="center" vertical="center" shrinkToFit="1"/>
    </xf>
    <xf numFmtId="180" fontId="36" fillId="12" borderId="39" xfId="0" applyNumberFormat="1" applyFont="1" applyFill="1" applyBorder="1" applyAlignment="1">
      <alignment horizontal="center" vertical="center" shrinkToFit="1"/>
    </xf>
    <xf numFmtId="180" fontId="36" fillId="12" borderId="53" xfId="0" applyNumberFormat="1" applyFont="1" applyFill="1" applyBorder="1" applyAlignment="1">
      <alignment horizontal="center" vertical="center" shrinkToFit="1"/>
    </xf>
    <xf numFmtId="180" fontId="36" fillId="12" borderId="33" xfId="0" applyNumberFormat="1" applyFont="1" applyFill="1" applyBorder="1" applyAlignment="1">
      <alignment horizontal="center" vertical="center" shrinkToFit="1"/>
    </xf>
    <xf numFmtId="0" fontId="15" fillId="12" borderId="36" xfId="0" applyFont="1" applyFill="1" applyBorder="1" applyAlignment="1">
      <alignment horizontal="left" vertical="center" shrinkToFit="1"/>
    </xf>
    <xf numFmtId="0" fontId="15" fillId="12" borderId="90" xfId="0" applyFont="1" applyFill="1" applyBorder="1" applyAlignment="1">
      <alignment horizontal="left" vertical="center" shrinkToFit="1"/>
    </xf>
    <xf numFmtId="180" fontId="36" fillId="4" borderId="7" xfId="0" applyNumberFormat="1" applyFont="1" applyFill="1" applyBorder="1" applyAlignment="1">
      <alignment vertical="center" shrinkToFit="1"/>
    </xf>
    <xf numFmtId="180" fontId="36" fillId="4" borderId="32" xfId="0" applyNumberFormat="1" applyFont="1" applyFill="1" applyBorder="1" applyAlignment="1">
      <alignment vertical="center" shrinkToFit="1"/>
    </xf>
    <xf numFmtId="0" fontId="15" fillId="4" borderId="14" xfId="0" applyFont="1" applyFill="1" applyBorder="1" applyAlignment="1">
      <alignment horizontal="left" vertical="center"/>
    </xf>
    <xf numFmtId="0" fontId="15" fillId="4" borderId="70" xfId="0" applyFont="1" applyFill="1" applyBorder="1" applyAlignment="1">
      <alignment horizontal="left" vertical="center"/>
    </xf>
    <xf numFmtId="0" fontId="15" fillId="4" borderId="36" xfId="0" applyFont="1" applyFill="1" applyBorder="1" applyAlignment="1">
      <alignment horizontal="left" vertical="center"/>
    </xf>
    <xf numFmtId="0" fontId="15" fillId="4" borderId="29" xfId="0" applyFont="1" applyFill="1" applyBorder="1" applyAlignment="1">
      <alignment horizontal="left" vertical="center"/>
    </xf>
    <xf numFmtId="0" fontId="27" fillId="0" borderId="40" xfId="0" applyFont="1" applyBorder="1" applyAlignment="1">
      <alignment horizontal="center"/>
    </xf>
    <xf numFmtId="0" fontId="27" fillId="0" borderId="20" xfId="0" applyFont="1" applyBorder="1" applyAlignment="1">
      <alignment horizontal="center"/>
    </xf>
    <xf numFmtId="0" fontId="43" fillId="12" borderId="16" xfId="0" applyFont="1" applyFill="1" applyBorder="1" applyAlignment="1">
      <alignment horizontal="center" vertical="center"/>
    </xf>
    <xf numFmtId="0" fontId="43" fillId="12" borderId="34" xfId="0" applyFont="1" applyFill="1" applyBorder="1" applyAlignment="1">
      <alignment horizontal="center" vertical="center"/>
    </xf>
    <xf numFmtId="0" fontId="43" fillId="0" borderId="41" xfId="0" applyFont="1" applyBorder="1" applyAlignment="1">
      <alignment horizontal="center" vertical="center"/>
    </xf>
    <xf numFmtId="0" fontId="43" fillId="12" borderId="41" xfId="0" applyFont="1" applyFill="1" applyBorder="1" applyAlignment="1">
      <alignment horizontal="center" vertical="center"/>
    </xf>
    <xf numFmtId="0" fontId="43" fillId="12" borderId="80" xfId="0" applyFont="1" applyFill="1" applyBorder="1" applyAlignment="1">
      <alignment horizontal="center" vertical="center"/>
    </xf>
    <xf numFmtId="0" fontId="20" fillId="12" borderId="23" xfId="0" applyFont="1" applyFill="1" applyBorder="1" applyAlignment="1">
      <alignment horizontal="center" vertical="center" wrapText="1"/>
    </xf>
    <xf numFmtId="0" fontId="20" fillId="12" borderId="28" xfId="0" applyFont="1" applyFill="1" applyBorder="1" applyAlignment="1">
      <alignment horizontal="center" vertical="center" wrapText="1"/>
    </xf>
    <xf numFmtId="0" fontId="20" fillId="12" borderId="26" xfId="0" applyFont="1" applyFill="1" applyBorder="1" applyAlignment="1">
      <alignment horizontal="center" vertical="center" wrapText="1"/>
    </xf>
    <xf numFmtId="181" fontId="36" fillId="4" borderId="7" xfId="0" applyNumberFormat="1" applyFont="1" applyFill="1" applyBorder="1" applyAlignment="1">
      <alignment vertical="center" shrinkToFit="1"/>
    </xf>
    <xf numFmtId="181" fontId="36" fillId="4" borderId="32" xfId="0" applyNumberFormat="1" applyFont="1" applyFill="1" applyBorder="1" applyAlignment="1">
      <alignment vertical="center" shrinkToFit="1"/>
    </xf>
    <xf numFmtId="0" fontId="43" fillId="12" borderId="53" xfId="0" applyFont="1" applyFill="1" applyBorder="1" applyAlignment="1">
      <alignment horizontal="center" vertical="center"/>
    </xf>
    <xf numFmtId="0" fontId="43" fillId="12" borderId="33" xfId="0" applyFont="1" applyFill="1" applyBorder="1" applyAlignment="1">
      <alignment horizontal="center" vertical="center"/>
    </xf>
    <xf numFmtId="0" fontId="43" fillId="12" borderId="48" xfId="0" applyFont="1" applyFill="1" applyBorder="1" applyAlignment="1">
      <alignment horizontal="center" vertical="center"/>
    </xf>
    <xf numFmtId="0" fontId="43" fillId="12" borderId="17" xfId="0" applyFont="1" applyFill="1" applyBorder="1" applyAlignment="1">
      <alignment horizontal="center" vertical="center"/>
    </xf>
    <xf numFmtId="0" fontId="43" fillId="12" borderId="18" xfId="0" applyFont="1" applyFill="1" applyBorder="1" applyAlignment="1">
      <alignment horizontal="center" vertical="center"/>
    </xf>
    <xf numFmtId="0" fontId="27" fillId="0" borderId="43" xfId="0" applyFont="1" applyBorder="1" applyAlignment="1">
      <alignment horizontal="center"/>
    </xf>
    <xf numFmtId="0" fontId="27" fillId="0" borderId="45" xfId="0" applyFont="1" applyBorder="1" applyAlignment="1">
      <alignment horizontal="center"/>
    </xf>
    <xf numFmtId="0" fontId="43" fillId="0" borderId="53" xfId="0" applyFont="1" applyBorder="1" applyAlignment="1">
      <alignment horizontal="center" vertical="center"/>
    </xf>
    <xf numFmtId="0" fontId="43" fillId="0" borderId="54" xfId="0" applyFont="1" applyBorder="1" applyAlignment="1">
      <alignment horizontal="center" vertical="center"/>
    </xf>
    <xf numFmtId="0" fontId="43" fillId="12" borderId="12" xfId="0" applyFont="1" applyFill="1" applyBorder="1" applyAlignment="1">
      <alignment horizontal="center" vertical="center"/>
    </xf>
    <xf numFmtId="0" fontId="43" fillId="12" borderId="54" xfId="0" applyFont="1" applyFill="1" applyBorder="1" applyAlignment="1">
      <alignment horizontal="center" vertical="center"/>
    </xf>
    <xf numFmtId="0" fontId="15" fillId="4" borderId="14" xfId="0" applyFont="1" applyFill="1" applyBorder="1" applyAlignment="1">
      <alignment horizontal="left" vertical="center" shrinkToFit="1"/>
    </xf>
    <xf numFmtId="0" fontId="15" fillId="4" borderId="70" xfId="0" applyFont="1" applyFill="1" applyBorder="1" applyAlignment="1">
      <alignment horizontal="left" vertical="center" shrinkToFi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2" xfId="0" applyFont="1" applyBorder="1" applyAlignment="1">
      <alignment horizontal="center" vertical="center" wrapText="1"/>
    </xf>
    <xf numFmtId="0" fontId="15" fillId="4" borderId="36" xfId="0" applyFont="1" applyFill="1" applyBorder="1" applyAlignment="1">
      <alignment horizontal="left" vertical="center" shrinkToFit="1"/>
    </xf>
    <xf numFmtId="0" fontId="15" fillId="4" borderId="29" xfId="0" applyFont="1" applyFill="1" applyBorder="1" applyAlignment="1">
      <alignment horizontal="left" vertical="center" shrinkToFit="1"/>
    </xf>
    <xf numFmtId="0" fontId="43" fillId="0" borderId="20" xfId="0" applyFont="1" applyBorder="1" applyAlignment="1">
      <alignment horizontal="center" vertical="center"/>
    </xf>
    <xf numFmtId="0" fontId="43" fillId="0" borderId="48" xfId="0" applyFont="1" applyBorder="1" applyAlignment="1">
      <alignment horizontal="center" vertical="center"/>
    </xf>
    <xf numFmtId="0" fontId="43" fillId="0" borderId="45" xfId="0" applyFont="1" applyBorder="1" applyAlignment="1">
      <alignment horizontal="center" vertical="center" shrinkToFit="1"/>
    </xf>
    <xf numFmtId="0" fontId="43" fillId="0" borderId="47" xfId="0" applyFont="1" applyBorder="1" applyAlignment="1">
      <alignment horizontal="center" vertical="center"/>
    </xf>
    <xf numFmtId="0" fontId="43" fillId="12" borderId="47" xfId="0" applyFont="1" applyFill="1" applyBorder="1" applyAlignment="1">
      <alignment horizontal="center" vertical="center"/>
    </xf>
    <xf numFmtId="0" fontId="20" fillId="0" borderId="47"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47" xfId="0" applyFont="1" applyBorder="1" applyAlignment="1">
      <alignment horizontal="center" vertical="center"/>
    </xf>
    <xf numFmtId="0" fontId="20" fillId="0" borderId="34"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10" fillId="12" borderId="71" xfId="0" applyFont="1" applyFill="1" applyBorder="1" applyAlignment="1">
      <alignment horizontal="center" vertical="center" wrapText="1"/>
    </xf>
    <xf numFmtId="0" fontId="10" fillId="12" borderId="72"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72" xfId="0" applyFont="1" applyBorder="1" applyAlignment="1">
      <alignment horizontal="center" vertical="center" wrapText="1"/>
    </xf>
    <xf numFmtId="0" fontId="10" fillId="12" borderId="15" xfId="0" applyFont="1" applyFill="1" applyBorder="1" applyAlignment="1">
      <alignment horizontal="center" vertical="center" wrapText="1"/>
    </xf>
    <xf numFmtId="0" fontId="10" fillId="12" borderId="82" xfId="0" applyFont="1" applyFill="1" applyBorder="1" applyAlignment="1">
      <alignment horizontal="center" vertical="center" wrapText="1"/>
    </xf>
    <xf numFmtId="0" fontId="10" fillId="12" borderId="83" xfId="0" applyFont="1" applyFill="1" applyBorder="1" applyAlignment="1">
      <alignment horizontal="center" vertical="center" wrapText="1"/>
    </xf>
    <xf numFmtId="0" fontId="10" fillId="0" borderId="71"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14" xfId="0" applyFont="1" applyBorder="1" applyAlignment="1">
      <alignment horizontal="center" vertical="center" wrapText="1"/>
    </xf>
    <xf numFmtId="0" fontId="20" fillId="0" borderId="13" xfId="0" applyFont="1" applyBorder="1" applyAlignment="1">
      <alignment horizontal="center" vertical="center"/>
    </xf>
    <xf numFmtId="0" fontId="20" fillId="0" borderId="68" xfId="0" applyFont="1" applyBorder="1" applyAlignment="1">
      <alignment horizontal="center" vertical="center"/>
    </xf>
    <xf numFmtId="0" fontId="20" fillId="0" borderId="75" xfId="0" applyFont="1" applyBorder="1" applyAlignment="1">
      <alignment horizontal="center" vertical="center"/>
    </xf>
    <xf numFmtId="0" fontId="21" fillId="0" borderId="13" xfId="0" applyFont="1" applyBorder="1" applyAlignment="1">
      <alignment horizontal="center" vertical="center"/>
    </xf>
    <xf numFmtId="0" fontId="21" fillId="0" borderId="68" xfId="0" applyFont="1" applyBorder="1" applyAlignment="1">
      <alignment horizontal="center" vertical="center"/>
    </xf>
    <xf numFmtId="0" fontId="21" fillId="0" borderId="75" xfId="0" applyFont="1" applyBorder="1" applyAlignment="1">
      <alignment horizontal="center" vertical="center"/>
    </xf>
    <xf numFmtId="0" fontId="5" fillId="0" borderId="23"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4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36" fillId="4" borderId="44" xfId="0" applyFont="1" applyFill="1" applyBorder="1" applyAlignment="1">
      <alignment horizontal="center" vertical="center" shrinkToFit="1"/>
    </xf>
    <xf numFmtId="0" fontId="36" fillId="4" borderId="17" xfId="0" applyFont="1" applyFill="1" applyBorder="1" applyAlignment="1">
      <alignment horizontal="center" vertical="center" shrinkToFit="1"/>
    </xf>
    <xf numFmtId="0" fontId="36" fillId="4" borderId="81" xfId="0" applyFont="1" applyFill="1" applyBorder="1" applyAlignment="1">
      <alignment horizontal="center" vertical="center" shrinkToFit="1"/>
    </xf>
    <xf numFmtId="0" fontId="20" fillId="0" borderId="48"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38" fillId="4" borderId="44" xfId="0" applyFont="1" applyFill="1" applyBorder="1" applyAlignment="1">
      <alignment horizontal="center" vertical="center" shrinkToFit="1"/>
    </xf>
    <xf numFmtId="0" fontId="38" fillId="4" borderId="17" xfId="0" applyFont="1" applyFill="1" applyBorder="1" applyAlignment="1">
      <alignment horizontal="center" vertical="center" shrinkToFit="1"/>
    </xf>
    <xf numFmtId="0" fontId="38" fillId="4" borderId="81" xfId="0" applyFont="1" applyFill="1" applyBorder="1" applyAlignment="1">
      <alignment horizontal="center" vertical="center" shrinkToFit="1"/>
    </xf>
    <xf numFmtId="0" fontId="5" fillId="0" borderId="23" xfId="0" applyFont="1" applyBorder="1" applyAlignment="1">
      <alignment vertical="center" wrapText="1"/>
    </xf>
    <xf numFmtId="0" fontId="5" fillId="0" borderId="27" xfId="0" applyFont="1" applyBorder="1" applyAlignment="1">
      <alignment vertical="center"/>
    </xf>
    <xf numFmtId="0" fontId="5" fillId="0" borderId="35" xfId="0" applyFont="1" applyBorder="1" applyAlignment="1">
      <alignment vertical="center"/>
    </xf>
    <xf numFmtId="0" fontId="5" fillId="0" borderId="28" xfId="0" applyFont="1" applyBorder="1" applyAlignment="1">
      <alignment vertical="center"/>
    </xf>
    <xf numFmtId="0" fontId="5" fillId="0" borderId="0" xfId="0" applyFont="1" applyBorder="1" applyAlignment="1">
      <alignment vertical="center"/>
    </xf>
    <xf numFmtId="0" fontId="5" fillId="0" borderId="39" xfId="0" applyFont="1" applyBorder="1" applyAlignment="1">
      <alignment vertical="center"/>
    </xf>
    <xf numFmtId="0" fontId="5" fillId="0" borderId="26" xfId="0" applyFont="1" applyBorder="1" applyAlignment="1">
      <alignment vertical="center"/>
    </xf>
    <xf numFmtId="0" fontId="5" fillId="0" borderId="12" xfId="0" applyFont="1" applyBorder="1" applyAlignment="1">
      <alignment vertical="center"/>
    </xf>
    <xf numFmtId="0" fontId="5" fillId="0" borderId="33" xfId="0" applyFont="1" applyBorder="1" applyAlignment="1">
      <alignment vertical="center"/>
    </xf>
    <xf numFmtId="0" fontId="36" fillId="4" borderId="41" xfId="0" applyFont="1" applyFill="1" applyBorder="1" applyAlignment="1">
      <alignment horizontal="center" vertical="center" shrinkToFit="1"/>
    </xf>
    <xf numFmtId="0" fontId="36" fillId="4" borderId="16" xfId="0" applyFont="1" applyFill="1" applyBorder="1" applyAlignment="1">
      <alignment horizontal="center" vertical="center" shrinkToFit="1"/>
    </xf>
    <xf numFmtId="0" fontId="36" fillId="4" borderId="80" xfId="0" applyFont="1" applyFill="1" applyBorder="1" applyAlignment="1">
      <alignment horizontal="center" vertical="center" shrinkToFit="1"/>
    </xf>
    <xf numFmtId="0" fontId="36" fillId="0" borderId="47" xfId="0" applyFont="1" applyBorder="1" applyAlignment="1">
      <alignment horizontal="center" vertical="center"/>
    </xf>
    <xf numFmtId="0" fontId="36" fillId="0" borderId="16" xfId="0" applyFont="1" applyBorder="1" applyAlignment="1">
      <alignment horizontal="center" vertical="center"/>
    </xf>
    <xf numFmtId="0" fontId="38" fillId="0" borderId="16" xfId="0" applyFont="1" applyBorder="1" applyAlignment="1">
      <alignment horizontal="center" vertical="center"/>
    </xf>
    <xf numFmtId="0" fontId="38" fillId="4" borderId="41" xfId="0" applyFont="1" applyFill="1" applyBorder="1" applyAlignment="1">
      <alignment horizontal="center" vertical="center" shrinkToFit="1"/>
    </xf>
    <xf numFmtId="0" fontId="38" fillId="4" borderId="16" xfId="0" applyFont="1" applyFill="1" applyBorder="1" applyAlignment="1">
      <alignment horizontal="center" vertical="center" shrinkToFit="1"/>
    </xf>
    <xf numFmtId="0" fontId="38" fillId="4" borderId="80" xfId="0" applyFont="1" applyFill="1" applyBorder="1" applyAlignment="1">
      <alignment horizontal="center" vertical="center" shrinkToFit="1"/>
    </xf>
    <xf numFmtId="0" fontId="36" fillId="0" borderId="34" xfId="0" applyFont="1" applyBorder="1" applyAlignment="1">
      <alignment horizontal="center" vertical="center"/>
    </xf>
    <xf numFmtId="0" fontId="36" fillId="0" borderId="41" xfId="0" applyFont="1" applyBorder="1" applyAlignment="1">
      <alignment horizontal="center" vertical="center"/>
    </xf>
    <xf numFmtId="0" fontId="36" fillId="0" borderId="80" xfId="0" applyFont="1" applyBorder="1" applyAlignment="1">
      <alignment horizontal="center" vertical="center"/>
    </xf>
    <xf numFmtId="0" fontId="5" fillId="12" borderId="16" xfId="0" applyFont="1" applyFill="1" applyBorder="1" applyAlignment="1">
      <alignment vertical="center"/>
    </xf>
    <xf numFmtId="0" fontId="36" fillId="12" borderId="16" xfId="0" applyFont="1" applyFill="1" applyBorder="1" applyAlignment="1">
      <alignment horizontal="center" vertical="center"/>
    </xf>
    <xf numFmtId="0" fontId="36" fillId="0" borderId="48" xfId="0" applyFont="1" applyBorder="1" applyAlignment="1">
      <alignment horizontal="center" vertical="center"/>
    </xf>
    <xf numFmtId="0" fontId="36" fillId="0" borderId="17" xfId="0" applyFont="1" applyBorder="1" applyAlignment="1">
      <alignment horizontal="center" vertical="center"/>
    </xf>
    <xf numFmtId="0" fontId="36" fillId="0" borderId="18" xfId="0" applyFont="1" applyBorder="1" applyAlignment="1">
      <alignment horizontal="center" vertical="center"/>
    </xf>
    <xf numFmtId="0" fontId="19" fillId="12" borderId="16" xfId="0" applyFont="1" applyFill="1" applyBorder="1" applyAlignment="1">
      <alignment vertical="center"/>
    </xf>
    <xf numFmtId="0" fontId="5" fillId="0" borderId="83" xfId="0" applyFont="1" applyBorder="1" applyAlignment="1">
      <alignment horizontal="center" vertical="center"/>
    </xf>
    <xf numFmtId="0" fontId="5" fillId="0" borderId="71" xfId="0" applyFont="1" applyBorder="1" applyAlignment="1">
      <alignment horizontal="center" vertical="center"/>
    </xf>
    <xf numFmtId="0" fontId="5" fillId="0" borderId="82" xfId="0" applyFont="1" applyBorder="1" applyAlignment="1">
      <alignment horizontal="center" vertical="center"/>
    </xf>
    <xf numFmtId="0" fontId="20" fillId="0" borderId="29" xfId="0" applyFont="1" applyBorder="1" applyAlignment="1">
      <alignment horizontal="center"/>
    </xf>
    <xf numFmtId="0" fontId="20" fillId="0" borderId="31" xfId="0" applyFont="1" applyBorder="1" applyAlignment="1">
      <alignment horizontal="center"/>
    </xf>
    <xf numFmtId="0" fontId="21" fillId="0" borderId="23" xfId="0" applyFont="1" applyBorder="1" applyAlignment="1">
      <alignment horizontal="center" vertical="center"/>
    </xf>
    <xf numFmtId="0" fontId="21" fillId="0" borderId="27" xfId="0" applyFont="1" applyBorder="1" applyAlignment="1">
      <alignment horizontal="center" vertical="center"/>
    </xf>
    <xf numFmtId="0" fontId="21" fillId="0" borderId="35" xfId="0" applyFont="1" applyBorder="1" applyAlignment="1">
      <alignment horizontal="center" vertical="center"/>
    </xf>
    <xf numFmtId="0" fontId="5" fillId="0" borderId="72" xfId="0" applyFont="1" applyBorder="1" applyAlignment="1">
      <alignment horizontal="center" vertical="center"/>
    </xf>
    <xf numFmtId="0" fontId="5" fillId="0" borderId="7" xfId="0" applyFont="1" applyBorder="1" applyAlignment="1">
      <alignment horizontal="center" vertical="center"/>
    </xf>
    <xf numFmtId="0" fontId="5" fillId="0" borderId="31" xfId="0" applyFont="1" applyBorder="1" applyAlignment="1">
      <alignment horizontal="center" vertical="center"/>
    </xf>
    <xf numFmtId="0" fontId="5" fillId="0" borderId="51" xfId="0" applyFont="1" applyBorder="1" applyAlignment="1">
      <alignment horizontal="center" vertical="center"/>
    </xf>
    <xf numFmtId="0" fontId="5" fillId="12" borderId="40" xfId="0" applyFont="1" applyFill="1" applyBorder="1" applyAlignment="1">
      <alignment horizontal="center" vertical="center" wrapText="1"/>
    </xf>
    <xf numFmtId="0" fontId="5" fillId="12" borderId="34" xfId="0" applyFont="1" applyFill="1" applyBorder="1" applyAlignment="1">
      <alignment horizontal="center" vertical="center" wrapText="1"/>
    </xf>
    <xf numFmtId="0" fontId="5" fillId="12" borderId="20"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20" fillId="0" borderId="16" xfId="0" applyFont="1" applyBorder="1" applyAlignment="1">
      <alignment horizontal="center" vertical="center"/>
    </xf>
    <xf numFmtId="0" fontId="5" fillId="0" borderId="16" xfId="0" applyFont="1" applyBorder="1" applyAlignment="1">
      <alignment horizontal="center" vertical="center" wrapText="1"/>
    </xf>
    <xf numFmtId="0" fontId="5" fillId="0" borderId="80" xfId="0" applyFont="1" applyBorder="1" applyAlignment="1">
      <alignment horizontal="center" vertical="center" wrapText="1"/>
    </xf>
    <xf numFmtId="0" fontId="38" fillId="4" borderId="36" xfId="0" applyFont="1" applyFill="1" applyBorder="1" applyAlignment="1">
      <alignment horizontal="center" vertical="center" wrapText="1"/>
    </xf>
    <xf numFmtId="0" fontId="38" fillId="4" borderId="29" xfId="0" applyFont="1" applyFill="1" applyBorder="1" applyAlignment="1">
      <alignment horizontal="center" vertical="center" wrapText="1"/>
    </xf>
    <xf numFmtId="0" fontId="38" fillId="4" borderId="7" xfId="0" applyFont="1" applyFill="1" applyBorder="1" applyAlignment="1">
      <alignment horizontal="center" vertical="center" wrapText="1"/>
    </xf>
    <xf numFmtId="0" fontId="38" fillId="4" borderId="31" xfId="0" applyFont="1" applyFill="1" applyBorder="1" applyAlignment="1">
      <alignment horizontal="center" vertical="center" wrapText="1"/>
    </xf>
    <xf numFmtId="0" fontId="20" fillId="12" borderId="30" xfId="0" applyFont="1" applyFill="1" applyBorder="1" applyAlignment="1">
      <alignment horizontal="center"/>
    </xf>
    <xf numFmtId="0" fontId="20" fillId="12" borderId="32" xfId="0" applyFont="1" applyFill="1" applyBorder="1" applyAlignment="1">
      <alignment horizontal="center"/>
    </xf>
    <xf numFmtId="0" fontId="20" fillId="0" borderId="30" xfId="0" applyFont="1" applyBorder="1" applyAlignment="1">
      <alignment horizontal="center"/>
    </xf>
    <xf numFmtId="0" fontId="20" fillId="0" borderId="32" xfId="0" applyFont="1" applyBorder="1" applyAlignment="1">
      <alignment horizontal="center"/>
    </xf>
    <xf numFmtId="0" fontId="20" fillId="12" borderId="29" xfId="0" applyFont="1" applyFill="1" applyBorder="1" applyAlignment="1">
      <alignment horizontal="center" vertical="center"/>
    </xf>
    <xf numFmtId="0" fontId="20" fillId="12" borderId="31" xfId="0" applyFont="1" applyFill="1" applyBorder="1" applyAlignment="1">
      <alignment horizontal="center" vertical="center"/>
    </xf>
    <xf numFmtId="0" fontId="21" fillId="0" borderId="22" xfId="0" applyFont="1" applyBorder="1" applyAlignment="1">
      <alignment horizontal="center" vertical="center"/>
    </xf>
    <xf numFmtId="0" fontId="21" fillId="0" borderId="55" xfId="0" applyFont="1" applyBorder="1" applyAlignment="1">
      <alignment horizontal="center" vertical="center"/>
    </xf>
    <xf numFmtId="0" fontId="34" fillId="4" borderId="29" xfId="0" applyFont="1" applyFill="1" applyBorder="1" applyAlignment="1">
      <alignment horizontal="center" wrapText="1"/>
    </xf>
    <xf numFmtId="0" fontId="20" fillId="4" borderId="29" xfId="0" applyFont="1" applyFill="1" applyBorder="1" applyAlignment="1">
      <alignment horizontal="center" vertical="center" shrinkToFit="1"/>
    </xf>
    <xf numFmtId="0" fontId="20" fillId="4" borderId="31" xfId="0" applyFont="1" applyFill="1" applyBorder="1" applyAlignment="1">
      <alignment horizontal="center" vertical="center" shrinkToFit="1"/>
    </xf>
    <xf numFmtId="0" fontId="20" fillId="4" borderId="30" xfId="0" applyFont="1" applyFill="1" applyBorder="1" applyAlignment="1">
      <alignment horizontal="right"/>
    </xf>
    <xf numFmtId="0" fontId="20" fillId="4" borderId="32" xfId="0" applyFont="1" applyFill="1" applyBorder="1" applyAlignment="1">
      <alignment horizontal="right"/>
    </xf>
    <xf numFmtId="0" fontId="34" fillId="4" borderId="31" xfId="0" applyFont="1" applyFill="1" applyBorder="1" applyAlignment="1">
      <alignment horizontal="center"/>
    </xf>
    <xf numFmtId="0" fontId="20" fillId="0" borderId="36" xfId="0" applyFont="1" applyBorder="1" applyAlignment="1">
      <alignment horizontal="center" vertical="center"/>
    </xf>
    <xf numFmtId="0" fontId="20" fillId="0" borderId="7" xfId="0" applyFont="1" applyBorder="1" applyAlignment="1">
      <alignment horizontal="center" vertical="center"/>
    </xf>
    <xf numFmtId="0" fontId="34" fillId="12" borderId="29" xfId="0" applyFont="1" applyFill="1" applyBorder="1" applyAlignment="1">
      <alignment horizontal="center" wrapText="1"/>
    </xf>
    <xf numFmtId="0" fontId="37" fillId="4" borderId="74" xfId="0" applyFont="1" applyFill="1" applyBorder="1" applyAlignment="1">
      <alignment horizontal="center" vertical="center"/>
    </xf>
    <xf numFmtId="0" fontId="37" fillId="4" borderId="68" xfId="0" applyFont="1" applyFill="1" applyBorder="1" applyAlignment="1">
      <alignment horizontal="center" vertical="center"/>
    </xf>
    <xf numFmtId="0" fontId="37" fillId="4" borderId="75" xfId="0" applyFont="1" applyFill="1" applyBorder="1" applyAlignment="1">
      <alignment horizontal="center" vertical="center"/>
    </xf>
    <xf numFmtId="0" fontId="20" fillId="12" borderId="16" xfId="0" applyFont="1" applyFill="1" applyBorder="1" applyAlignment="1">
      <alignment horizontal="center" vertical="center"/>
    </xf>
    <xf numFmtId="0" fontId="20" fillId="12" borderId="34" xfId="0" applyFont="1" applyFill="1" applyBorder="1" applyAlignment="1">
      <alignment horizontal="center" vertical="center"/>
    </xf>
    <xf numFmtId="0" fontId="31" fillId="0" borderId="29" xfId="0" applyFont="1" applyBorder="1" applyAlignment="1">
      <alignment horizontal="left" wrapText="1"/>
    </xf>
    <xf numFmtId="0" fontId="31" fillId="0" borderId="30" xfId="0" applyFont="1" applyBorder="1" applyAlignment="1">
      <alignment horizontal="left" wrapText="1"/>
    </xf>
    <xf numFmtId="0" fontId="31" fillId="0" borderId="0" xfId="0" applyFont="1" applyBorder="1" applyAlignment="1">
      <alignment horizontal="left" wrapText="1"/>
    </xf>
    <xf numFmtId="0" fontId="31" fillId="0" borderId="38" xfId="0" applyFont="1" applyBorder="1" applyAlignment="1">
      <alignment horizontal="left" wrapText="1"/>
    </xf>
    <xf numFmtId="0" fontId="31" fillId="0" borderId="31" xfId="0" applyFont="1" applyBorder="1" applyAlignment="1">
      <alignment horizontal="left" wrapText="1"/>
    </xf>
    <xf numFmtId="0" fontId="31" fillId="0" borderId="32" xfId="0" applyFont="1" applyBorder="1" applyAlignment="1">
      <alignment horizontal="left" wrapText="1"/>
    </xf>
    <xf numFmtId="0" fontId="24" fillId="0" borderId="84" xfId="0" applyFont="1" applyBorder="1" applyAlignment="1">
      <alignment horizontal="center" vertical="center"/>
    </xf>
    <xf numFmtId="0" fontId="24" fillId="0" borderId="85" xfId="0" applyFont="1" applyBorder="1" applyAlignment="1">
      <alignment horizontal="center" vertical="center"/>
    </xf>
    <xf numFmtId="0" fontId="24" fillId="0" borderId="86" xfId="0" applyFont="1" applyBorder="1" applyAlignment="1">
      <alignment horizontal="center" vertical="center"/>
    </xf>
    <xf numFmtId="0" fontId="27" fillId="4" borderId="27" xfId="0" applyFont="1" applyFill="1" applyBorder="1" applyAlignment="1">
      <alignment horizontal="center" vertical="center" shrinkToFit="1"/>
    </xf>
    <xf numFmtId="0" fontId="0" fillId="0" borderId="27" xfId="0" applyBorder="1" applyAlignment="1">
      <alignment shrinkToFit="1"/>
    </xf>
    <xf numFmtId="0" fontId="0" fillId="0" borderId="70" xfId="0" applyBorder="1" applyAlignment="1">
      <alignment shrinkToFit="1"/>
    </xf>
    <xf numFmtId="0" fontId="0" fillId="0" borderId="0" xfId="0" applyBorder="1" applyAlignment="1">
      <alignment shrinkToFit="1"/>
    </xf>
    <xf numFmtId="0" fontId="0" fillId="0" borderId="0" xfId="0" applyAlignment="1">
      <alignment shrinkToFit="1"/>
    </xf>
    <xf numFmtId="0" fontId="0" fillId="0" borderId="38" xfId="0" applyBorder="1" applyAlignment="1">
      <alignment shrinkToFit="1"/>
    </xf>
    <xf numFmtId="0" fontId="0" fillId="0" borderId="12" xfId="0" applyBorder="1" applyAlignment="1">
      <alignment shrinkToFit="1"/>
    </xf>
    <xf numFmtId="0" fontId="0" fillId="0" borderId="54" xfId="0" applyBorder="1" applyAlignment="1">
      <alignment shrinkToFit="1"/>
    </xf>
    <xf numFmtId="0" fontId="36" fillId="0" borderId="3" xfId="0" applyFont="1" applyBorder="1" applyAlignment="1">
      <alignment horizontal="center" vertical="center"/>
    </xf>
    <xf numFmtId="0" fontId="36" fillId="0" borderId="49" xfId="0" applyFont="1" applyBorder="1" applyAlignment="1">
      <alignment horizontal="center" vertical="center"/>
    </xf>
    <xf numFmtId="0" fontId="36" fillId="0" borderId="50" xfId="0" applyFont="1" applyBorder="1" applyAlignment="1">
      <alignment horizontal="center" vertical="center"/>
    </xf>
    <xf numFmtId="0" fontId="36" fillId="4" borderId="14" xfId="0" applyFont="1" applyFill="1" applyBorder="1" applyAlignment="1">
      <alignment horizontal="center" vertical="center"/>
    </xf>
    <xf numFmtId="0" fontId="36" fillId="4" borderId="27" xfId="0" applyFont="1" applyFill="1" applyBorder="1" applyAlignment="1">
      <alignment horizontal="center" vertical="center"/>
    </xf>
    <xf numFmtId="0" fontId="36" fillId="4" borderId="35" xfId="0" applyFont="1" applyFill="1" applyBorder="1" applyAlignment="1">
      <alignment horizontal="center" vertical="center"/>
    </xf>
    <xf numFmtId="0" fontId="36" fillId="4" borderId="39" xfId="0" applyFont="1" applyFill="1" applyBorder="1" applyAlignment="1">
      <alignment horizontal="center" vertical="center"/>
    </xf>
    <xf numFmtId="0" fontId="36" fillId="4" borderId="33" xfId="0" applyFont="1" applyFill="1" applyBorder="1" applyAlignment="1">
      <alignment horizontal="center" vertical="center"/>
    </xf>
    <xf numFmtId="0" fontId="20" fillId="12" borderId="36" xfId="0" applyFont="1" applyFill="1" applyBorder="1" applyAlignment="1">
      <alignment horizontal="center" vertical="center"/>
    </xf>
    <xf numFmtId="0" fontId="20" fillId="12" borderId="30" xfId="0" applyFont="1" applyFill="1" applyBorder="1" applyAlignment="1">
      <alignment horizontal="center" vertical="center"/>
    </xf>
    <xf numFmtId="0" fontId="20" fillId="12" borderId="41" xfId="0" applyFont="1" applyFill="1" applyBorder="1" applyAlignment="1">
      <alignment horizontal="center" vertical="center"/>
    </xf>
    <xf numFmtId="0" fontId="20" fillId="12" borderId="41" xfId="0" applyFont="1" applyFill="1" applyBorder="1" applyAlignment="1">
      <alignment horizontal="center" vertical="center" shrinkToFit="1"/>
    </xf>
    <xf numFmtId="0" fontId="20" fillId="12" borderId="34" xfId="0" applyFont="1" applyFill="1" applyBorder="1" applyAlignment="1">
      <alignment horizontal="center" vertical="center" shrinkToFit="1"/>
    </xf>
    <xf numFmtId="0" fontId="20" fillId="12" borderId="29" xfId="0" applyFont="1" applyFill="1" applyBorder="1" applyAlignment="1">
      <alignment horizontal="center" vertical="center" shrinkToFit="1"/>
    </xf>
    <xf numFmtId="0" fontId="20" fillId="12" borderId="31" xfId="0" applyFont="1" applyFill="1" applyBorder="1" applyAlignment="1">
      <alignment horizontal="center" vertical="center" shrinkToFit="1"/>
    </xf>
    <xf numFmtId="0" fontId="20" fillId="12" borderId="30" xfId="0" applyFont="1" applyFill="1" applyBorder="1" applyAlignment="1">
      <alignment horizontal="right"/>
    </xf>
    <xf numFmtId="0" fontId="20" fillId="12" borderId="32" xfId="0" applyFont="1" applyFill="1" applyBorder="1" applyAlignment="1">
      <alignment horizontal="right"/>
    </xf>
    <xf numFmtId="0" fontId="34" fillId="12" borderId="31" xfId="0" applyFont="1" applyFill="1" applyBorder="1" applyAlignment="1">
      <alignment horizontal="center"/>
    </xf>
    <xf numFmtId="182" fontId="19" fillId="4" borderId="74" xfId="0" applyNumberFormat="1" applyFont="1" applyFill="1" applyBorder="1" applyAlignment="1">
      <alignment horizontal="center" vertical="center"/>
    </xf>
    <xf numFmtId="182" fontId="19" fillId="4" borderId="68" xfId="0" applyNumberFormat="1" applyFont="1" applyFill="1" applyBorder="1" applyAlignment="1">
      <alignment horizontal="center" vertical="center"/>
    </xf>
    <xf numFmtId="182" fontId="32" fillId="0" borderId="68" xfId="0" applyNumberFormat="1" applyFont="1" applyBorder="1" applyAlignment="1">
      <alignment vertical="center"/>
    </xf>
    <xf numFmtId="182" fontId="32" fillId="0" borderId="75" xfId="0" applyNumberFormat="1" applyFont="1" applyBorder="1" applyAlignment="1">
      <alignment vertical="center"/>
    </xf>
    <xf numFmtId="0" fontId="39" fillId="5" borderId="20" xfId="0" applyFont="1" applyFill="1" applyBorder="1" applyAlignment="1">
      <alignment horizontal="center" vertical="center"/>
    </xf>
    <xf numFmtId="179" fontId="0" fillId="5" borderId="20" xfId="0" applyNumberFormat="1" applyFont="1" applyFill="1" applyBorder="1" applyAlignment="1">
      <alignment horizontal="center"/>
    </xf>
    <xf numFmtId="0" fontId="20" fillId="0" borderId="36"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38"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32" xfId="0" applyFont="1" applyBorder="1" applyAlignment="1">
      <alignment horizontal="center" vertical="center" wrapText="1"/>
    </xf>
    <xf numFmtId="0" fontId="20" fillId="12" borderId="7" xfId="0" applyFont="1" applyFill="1" applyBorder="1" applyAlignment="1">
      <alignment horizontal="center" vertical="center"/>
    </xf>
    <xf numFmtId="0" fontId="20" fillId="0" borderId="41" xfId="0" applyFont="1" applyBorder="1" applyAlignment="1">
      <alignment horizontal="center" vertical="center"/>
    </xf>
    <xf numFmtId="0" fontId="20" fillId="0" borderId="36" xfId="0" applyFont="1" applyBorder="1" applyAlignment="1">
      <alignment horizontal="center" vertical="center" textRotation="255"/>
    </xf>
    <xf numFmtId="0" fontId="20" fillId="0" borderId="30" xfId="0" applyFont="1" applyBorder="1" applyAlignment="1">
      <alignment horizontal="center" vertical="center" textRotation="255"/>
    </xf>
    <xf numFmtId="0" fontId="20" fillId="0" borderId="37" xfId="0" applyFont="1" applyBorder="1" applyAlignment="1">
      <alignment horizontal="center" vertical="center" textRotation="255"/>
    </xf>
    <xf numFmtId="0" fontId="20" fillId="0" borderId="38" xfId="0" applyFont="1" applyBorder="1" applyAlignment="1">
      <alignment horizontal="center" vertical="center" textRotation="255"/>
    </xf>
    <xf numFmtId="0" fontId="20" fillId="0" borderId="7" xfId="0" applyFont="1" applyBorder="1" applyAlignment="1">
      <alignment horizontal="center" vertical="center" textRotation="255"/>
    </xf>
    <xf numFmtId="0" fontId="20" fillId="0" borderId="32" xfId="0" applyFont="1" applyBorder="1" applyAlignment="1">
      <alignment horizontal="center" vertical="center" textRotation="255"/>
    </xf>
    <xf numFmtId="0" fontId="20" fillId="0" borderId="36" xfId="0" applyFont="1" applyBorder="1" applyAlignment="1">
      <alignment horizontal="center"/>
    </xf>
    <xf numFmtId="0" fontId="20" fillId="0" borderId="7" xfId="0" applyFont="1" applyBorder="1" applyAlignment="1">
      <alignment horizont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36" fillId="0" borderId="41" xfId="0" applyFont="1" applyFill="1" applyBorder="1" applyAlignment="1">
      <alignment horizontal="center" vertical="center"/>
    </xf>
    <xf numFmtId="0" fontId="36" fillId="0" borderId="16" xfId="0" applyFont="1" applyFill="1" applyBorder="1" applyAlignment="1">
      <alignment horizontal="center" vertical="center"/>
    </xf>
    <xf numFmtId="0" fontId="36" fillId="0" borderId="80" xfId="0" applyFont="1" applyFill="1" applyBorder="1" applyAlignment="1">
      <alignment horizontal="center" vertical="center"/>
    </xf>
    <xf numFmtId="0" fontId="36" fillId="0" borderId="47" xfId="0" applyFont="1" applyFill="1" applyBorder="1" applyAlignment="1">
      <alignment horizontal="center" vertical="center"/>
    </xf>
    <xf numFmtId="0" fontId="36" fillId="0" borderId="34"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83"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72" xfId="0" applyFont="1" applyFill="1" applyBorder="1" applyAlignment="1">
      <alignment horizontal="center" vertical="center"/>
    </xf>
    <xf numFmtId="182" fontId="24" fillId="4" borderId="74" xfId="0" applyNumberFormat="1" applyFont="1" applyFill="1" applyBorder="1" applyAlignment="1">
      <alignment vertical="center" shrinkToFit="1"/>
    </xf>
    <xf numFmtId="182" fontId="2" fillId="0" borderId="68" xfId="0" applyNumberFormat="1" applyFont="1" applyBorder="1" applyAlignment="1">
      <alignment vertical="center" shrinkToFit="1"/>
    </xf>
    <xf numFmtId="182" fontId="2" fillId="0" borderId="75" xfId="0" applyNumberFormat="1" applyFont="1" applyBorder="1" applyAlignment="1">
      <alignment vertical="center" shrinkToFit="1"/>
    </xf>
    <xf numFmtId="0" fontId="35" fillId="4" borderId="74" xfId="0" applyFont="1" applyFill="1" applyBorder="1" applyAlignment="1">
      <alignment horizontal="center" vertical="center" shrinkToFit="1"/>
    </xf>
    <xf numFmtId="0" fontId="35" fillId="4" borderId="75" xfId="0" applyFont="1" applyFill="1" applyBorder="1" applyAlignment="1">
      <alignment horizontal="center" vertical="center" shrinkToFit="1"/>
    </xf>
    <xf numFmtId="0" fontId="7" fillId="0" borderId="23"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35" xfId="0" applyFont="1" applyFill="1" applyBorder="1" applyAlignment="1">
      <alignment horizontal="center" vertical="center"/>
    </xf>
    <xf numFmtId="0" fontId="36" fillId="4" borderId="74" xfId="0" applyFont="1" applyFill="1" applyBorder="1" applyAlignment="1">
      <alignment horizontal="center" vertical="center"/>
    </xf>
    <xf numFmtId="0" fontId="36" fillId="4" borderId="75" xfId="0" applyFont="1" applyFill="1" applyBorder="1" applyAlignment="1">
      <alignment horizontal="center" vertical="center"/>
    </xf>
    <xf numFmtId="0" fontId="5" fillId="0" borderId="41" xfId="0" applyFont="1" applyFill="1" applyBorder="1" applyAlignment="1">
      <alignment horizontal="center" vertical="center" wrapText="1"/>
    </xf>
    <xf numFmtId="0" fontId="5" fillId="0" borderId="80" xfId="0" applyFont="1" applyFill="1" applyBorder="1" applyAlignment="1">
      <alignment horizontal="center" vertical="center" wrapText="1"/>
    </xf>
    <xf numFmtId="0" fontId="36" fillId="4" borderId="68" xfId="0" applyFont="1" applyFill="1" applyBorder="1" applyAlignment="1">
      <alignment horizontal="center" vertical="center"/>
    </xf>
    <xf numFmtId="0" fontId="5" fillId="10" borderId="47" xfId="0" applyFont="1" applyFill="1" applyBorder="1" applyAlignment="1">
      <alignment horizontal="center" vertical="center" wrapText="1"/>
    </xf>
    <xf numFmtId="0" fontId="5" fillId="10" borderId="16" xfId="0" applyFont="1" applyFill="1" applyBorder="1" applyAlignment="1">
      <alignment horizontal="center" vertical="center" wrapText="1"/>
    </xf>
    <xf numFmtId="0" fontId="5" fillId="10" borderId="34" xfId="0" applyFont="1" applyFill="1" applyBorder="1" applyAlignment="1">
      <alignment horizontal="center" vertical="center" wrapText="1"/>
    </xf>
    <xf numFmtId="0" fontId="36" fillId="4" borderId="41" xfId="0" applyFont="1" applyFill="1" applyBorder="1" applyAlignment="1">
      <alignment horizontal="center" vertical="center"/>
    </xf>
    <xf numFmtId="0" fontId="36" fillId="4" borderId="80" xfId="0" applyFont="1" applyFill="1" applyBorder="1" applyAlignment="1">
      <alignment horizontal="center" vertical="center"/>
    </xf>
    <xf numFmtId="0" fontId="7" fillId="0" borderId="71" xfId="0" applyFont="1" applyFill="1" applyBorder="1" applyAlignment="1">
      <alignment horizontal="center" vertical="center"/>
    </xf>
    <xf numFmtId="0" fontId="7" fillId="0" borderId="82"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36" fillId="0" borderId="48"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18" xfId="0"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36" fillId="0" borderId="44" xfId="0" applyFont="1" applyFill="1" applyBorder="1" applyAlignment="1">
      <alignment horizontal="center" vertical="center"/>
    </xf>
    <xf numFmtId="0" fontId="36" fillId="0" borderId="81" xfId="0" applyFont="1" applyFill="1" applyBorder="1" applyAlignment="1">
      <alignment horizontal="center" vertical="center"/>
    </xf>
    <xf numFmtId="0" fontId="24" fillId="0" borderId="23" xfId="0" applyFont="1" applyBorder="1" applyAlignment="1">
      <alignment horizontal="left" vertical="center" wrapText="1"/>
    </xf>
    <xf numFmtId="0" fontId="24" fillId="0" borderId="27" xfId="0" applyFont="1" applyBorder="1" applyAlignment="1">
      <alignment horizontal="left" vertical="center"/>
    </xf>
    <xf numFmtId="0" fontId="24" fillId="0" borderId="35" xfId="0" applyFont="1" applyBorder="1" applyAlignment="1">
      <alignment horizontal="left" vertical="center"/>
    </xf>
    <xf numFmtId="0" fontId="24" fillId="0" borderId="28" xfId="0" applyFont="1" applyBorder="1" applyAlignment="1">
      <alignment horizontal="left" vertical="center"/>
    </xf>
    <xf numFmtId="0" fontId="24" fillId="0" borderId="0" xfId="0" applyFont="1" applyBorder="1" applyAlignment="1">
      <alignment horizontal="left" vertical="center"/>
    </xf>
    <xf numFmtId="0" fontId="24" fillId="0" borderId="39" xfId="0" applyFont="1" applyBorder="1" applyAlignment="1">
      <alignment horizontal="left" vertical="center"/>
    </xf>
    <xf numFmtId="0" fontId="24" fillId="0" borderId="26" xfId="0" applyFont="1" applyBorder="1" applyAlignment="1">
      <alignment horizontal="left" vertical="center"/>
    </xf>
    <xf numFmtId="0" fontId="24" fillId="0" borderId="12" xfId="0" applyFont="1" applyBorder="1" applyAlignment="1">
      <alignment horizontal="left" vertical="center"/>
    </xf>
    <xf numFmtId="0" fontId="24" fillId="0" borderId="33" xfId="0" applyFont="1" applyBorder="1" applyAlignment="1">
      <alignment horizontal="left" vertical="center"/>
    </xf>
    <xf numFmtId="0" fontId="19" fillId="0" borderId="56" xfId="0" applyFont="1" applyFill="1" applyBorder="1" applyAlignment="1">
      <alignment horizontal="center" vertical="center" wrapText="1"/>
    </xf>
    <xf numFmtId="0" fontId="19" fillId="0" borderId="58" xfId="0" applyFont="1" applyFill="1" applyBorder="1" applyAlignment="1">
      <alignment horizontal="center" vertical="center" wrapText="1"/>
    </xf>
    <xf numFmtId="0" fontId="48" fillId="12" borderId="27" xfId="0" applyFont="1" applyFill="1" applyBorder="1" applyAlignment="1">
      <alignment horizontal="left" vertical="center" wrapText="1"/>
    </xf>
    <xf numFmtId="0" fontId="48" fillId="12" borderId="35" xfId="0" applyFont="1" applyFill="1" applyBorder="1" applyAlignment="1">
      <alignment horizontal="left" vertical="center" wrapText="1"/>
    </xf>
    <xf numFmtId="0" fontId="48" fillId="12" borderId="0" xfId="0" applyFont="1" applyFill="1" applyBorder="1" applyAlignment="1">
      <alignment horizontal="left" vertical="center" wrapText="1"/>
    </xf>
    <xf numFmtId="0" fontId="48" fillId="12" borderId="39" xfId="0" applyFont="1" applyFill="1" applyBorder="1" applyAlignment="1">
      <alignment horizontal="left" vertical="center" wrapText="1"/>
    </xf>
    <xf numFmtId="0" fontId="48" fillId="12" borderId="12" xfId="0" applyFont="1" applyFill="1" applyBorder="1" applyAlignment="1">
      <alignment horizontal="left" vertical="center" wrapText="1"/>
    </xf>
    <xf numFmtId="0" fontId="48" fillId="12" borderId="33" xfId="0" applyFont="1" applyFill="1" applyBorder="1" applyAlignment="1">
      <alignment horizontal="left" vertical="center" wrapText="1"/>
    </xf>
    <xf numFmtId="0" fontId="20" fillId="12" borderId="2" xfId="0" applyFont="1" applyFill="1" applyBorder="1" applyAlignment="1">
      <alignment horizontal="center" vertical="center" wrapText="1"/>
    </xf>
    <xf numFmtId="0" fontId="20" fillId="12" borderId="19" xfId="0" applyFont="1" applyFill="1" applyBorder="1" applyAlignment="1">
      <alignment horizontal="center" vertical="center" wrapText="1"/>
    </xf>
    <xf numFmtId="0" fontId="20" fillId="12" borderId="58" xfId="0" applyFont="1" applyFill="1" applyBorder="1" applyAlignment="1">
      <alignment horizontal="center" vertical="center" wrapText="1"/>
    </xf>
    <xf numFmtId="0" fontId="27" fillId="0" borderId="47"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34" xfId="0" applyFont="1" applyFill="1" applyBorder="1" applyAlignment="1">
      <alignment horizontal="center" vertical="center"/>
    </xf>
    <xf numFmtId="0" fontId="36" fillId="12" borderId="41" xfId="0" applyFont="1" applyFill="1" applyBorder="1" applyAlignment="1">
      <alignment horizontal="center" vertical="center"/>
    </xf>
    <xf numFmtId="0" fontId="36" fillId="12" borderId="34" xfId="0" applyFont="1" applyFill="1" applyBorder="1" applyAlignment="1">
      <alignment horizontal="center" vertical="center"/>
    </xf>
    <xf numFmtId="0" fontId="36" fillId="12" borderId="47" xfId="0" applyFont="1" applyFill="1" applyBorder="1" applyAlignment="1">
      <alignment horizontal="center" vertical="center"/>
    </xf>
    <xf numFmtId="0" fontId="27" fillId="0" borderId="48"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18" xfId="0" applyFont="1" applyFill="1" applyBorder="1" applyAlignment="1">
      <alignment horizontal="center" vertical="center"/>
    </xf>
    <xf numFmtId="0" fontId="36" fillId="12" borderId="53" xfId="0" applyFont="1" applyFill="1" applyBorder="1" applyAlignment="1">
      <alignment horizontal="center" vertical="center"/>
    </xf>
    <xf numFmtId="0" fontId="36" fillId="12" borderId="54" xfId="0" applyFont="1" applyFill="1" applyBorder="1" applyAlignment="1">
      <alignment horizontal="center" vertical="center"/>
    </xf>
    <xf numFmtId="0" fontId="36" fillId="12" borderId="48" xfId="0" applyFont="1" applyFill="1" applyBorder="1" applyAlignment="1">
      <alignment horizontal="center" vertical="center"/>
    </xf>
    <xf numFmtId="0" fontId="36" fillId="12" borderId="17" xfId="0" applyFont="1" applyFill="1" applyBorder="1" applyAlignment="1">
      <alignment horizontal="center" vertical="center"/>
    </xf>
    <xf numFmtId="0" fontId="36" fillId="12" borderId="18"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68" xfId="0" applyFont="1" applyFill="1" applyBorder="1" applyAlignment="1">
      <alignment horizontal="center" vertical="center"/>
    </xf>
    <xf numFmtId="0" fontId="18" fillId="0" borderId="75" xfId="0" applyFont="1" applyFill="1" applyBorder="1" applyAlignment="1">
      <alignment horizontal="center" vertical="center"/>
    </xf>
    <xf numFmtId="0" fontId="15" fillId="0" borderId="83" xfId="0" applyFont="1" applyFill="1" applyBorder="1" applyAlignment="1">
      <alignment horizontal="center" vertical="center"/>
    </xf>
    <xf numFmtId="0" fontId="15" fillId="0" borderId="71" xfId="0" applyFont="1" applyFill="1" applyBorder="1" applyAlignment="1">
      <alignment horizontal="center" vertical="center"/>
    </xf>
    <xf numFmtId="0" fontId="15" fillId="0" borderId="72" xfId="0" applyFont="1" applyFill="1" applyBorder="1" applyAlignment="1">
      <alignment horizontal="center" vertical="center"/>
    </xf>
    <xf numFmtId="0" fontId="15" fillId="12" borderId="15" xfId="0" applyFont="1" applyFill="1" applyBorder="1" applyAlignment="1">
      <alignment horizontal="center" vertical="center" wrapText="1"/>
    </xf>
    <xf numFmtId="0" fontId="15" fillId="12" borderId="72" xfId="0" applyFont="1" applyFill="1" applyBorder="1" applyAlignment="1">
      <alignment horizontal="center" vertical="center" wrapText="1"/>
    </xf>
    <xf numFmtId="0" fontId="15" fillId="12" borderId="83" xfId="0" applyFont="1" applyFill="1" applyBorder="1" applyAlignment="1">
      <alignment horizontal="center" vertical="center" wrapText="1"/>
    </xf>
    <xf numFmtId="0" fontId="15" fillId="12" borderId="71" xfId="0" applyFont="1" applyFill="1" applyBorder="1" applyAlignment="1">
      <alignment horizontal="center" vertical="center" wrapText="1"/>
    </xf>
    <xf numFmtId="0" fontId="15" fillId="0" borderId="83" xfId="0" applyFont="1" applyFill="1" applyBorder="1" applyAlignment="1">
      <alignment horizontal="center" vertical="center" wrapText="1"/>
    </xf>
    <xf numFmtId="0" fontId="15" fillId="0" borderId="71" xfId="0" applyFont="1" applyFill="1" applyBorder="1" applyAlignment="1">
      <alignment horizontal="center" vertical="center" wrapText="1"/>
    </xf>
    <xf numFmtId="0" fontId="15" fillId="0" borderId="72" xfId="0" applyFont="1" applyFill="1" applyBorder="1" applyAlignment="1">
      <alignment horizontal="center" vertical="center" wrapText="1"/>
    </xf>
    <xf numFmtId="182" fontId="24" fillId="4" borderId="74" xfId="0" applyNumberFormat="1" applyFont="1" applyFill="1" applyBorder="1" applyAlignment="1">
      <alignment horizontal="right" vertical="center"/>
    </xf>
    <xf numFmtId="182" fontId="24" fillId="4" borderId="68" xfId="0" applyNumberFormat="1" applyFont="1" applyFill="1" applyBorder="1" applyAlignment="1">
      <alignment horizontal="right" vertical="center"/>
    </xf>
    <xf numFmtId="182" fontId="24" fillId="4" borderId="75" xfId="0" applyNumberFormat="1" applyFont="1" applyFill="1" applyBorder="1" applyAlignment="1">
      <alignment horizontal="right" vertical="center"/>
    </xf>
    <xf numFmtId="0" fontId="20" fillId="0" borderId="13" xfId="0" applyFont="1" applyFill="1" applyBorder="1" applyAlignment="1">
      <alignment horizontal="center" vertical="center"/>
    </xf>
    <xf numFmtId="0" fontId="20" fillId="0" borderId="69" xfId="0" applyFont="1" applyFill="1" applyBorder="1" applyAlignment="1">
      <alignment horizontal="center" vertical="center"/>
    </xf>
    <xf numFmtId="0" fontId="38" fillId="4" borderId="74" xfId="0" applyFont="1" applyFill="1" applyBorder="1" applyAlignment="1">
      <alignment horizontal="center" vertical="center"/>
    </xf>
    <xf numFmtId="0" fontId="38" fillId="4" borderId="68" xfId="0" applyFont="1" applyFill="1" applyBorder="1" applyAlignment="1">
      <alignment horizontal="center" vertical="center"/>
    </xf>
    <xf numFmtId="0" fontId="38" fillId="4" borderId="75" xfId="0" applyFont="1" applyFill="1" applyBorder="1" applyAlignment="1">
      <alignment horizontal="center" vertical="center"/>
    </xf>
    <xf numFmtId="0" fontId="20" fillId="4" borderId="0" xfId="0" applyFont="1" applyFill="1" applyBorder="1" applyAlignment="1">
      <alignment horizontal="center" vertical="center" wrapText="1"/>
    </xf>
    <xf numFmtId="0" fontId="20" fillId="4" borderId="38" xfId="0" applyFont="1" applyFill="1" applyBorder="1" applyAlignment="1">
      <alignment horizontal="center" vertical="center" wrapText="1"/>
    </xf>
    <xf numFmtId="0" fontId="20" fillId="4" borderId="29" xfId="0" applyFont="1" applyFill="1" applyBorder="1" applyAlignment="1">
      <alignment horizontal="center" vertical="center" wrapText="1"/>
    </xf>
    <xf numFmtId="0" fontId="20" fillId="12" borderId="36" xfId="0" applyFont="1" applyFill="1" applyBorder="1" applyAlignment="1">
      <alignment horizontal="center" vertical="center" shrinkToFit="1"/>
    </xf>
    <xf numFmtId="0" fontId="20" fillId="12" borderId="30" xfId="0" applyFont="1" applyFill="1" applyBorder="1" applyAlignment="1">
      <alignment horizontal="center" vertical="center" shrinkToFit="1"/>
    </xf>
    <xf numFmtId="0" fontId="20" fillId="12" borderId="7" xfId="0" applyFont="1" applyFill="1" applyBorder="1" applyAlignment="1">
      <alignment horizontal="center" vertical="center" shrinkToFit="1"/>
    </xf>
    <xf numFmtId="0" fontId="20" fillId="12" borderId="32" xfId="0" applyFont="1" applyFill="1" applyBorder="1" applyAlignment="1">
      <alignment horizontal="center" vertical="center" shrinkToFit="1"/>
    </xf>
    <xf numFmtId="0" fontId="5" fillId="5" borderId="20" xfId="0" applyFont="1" applyFill="1" applyBorder="1" applyAlignment="1">
      <alignment horizontal="center" vertical="center" wrapText="1"/>
    </xf>
    <xf numFmtId="0" fontId="19" fillId="8" borderId="88" xfId="0" applyFont="1" applyFill="1" applyBorder="1" applyAlignment="1">
      <alignment horizontal="left" vertical="center" wrapText="1"/>
    </xf>
    <xf numFmtId="0" fontId="19" fillId="8" borderId="89" xfId="0" applyFont="1" applyFill="1" applyBorder="1" applyAlignment="1">
      <alignment horizontal="left" vertical="center" wrapText="1"/>
    </xf>
    <xf numFmtId="0" fontId="19" fillId="8" borderId="45" xfId="0" applyFont="1" applyFill="1" applyBorder="1" applyAlignment="1">
      <alignment horizontal="left" vertical="center" wrapText="1"/>
    </xf>
    <xf numFmtId="0" fontId="19" fillId="8" borderId="46" xfId="0" applyFont="1" applyFill="1" applyBorder="1" applyAlignment="1">
      <alignment horizontal="left" vertical="center" wrapText="1"/>
    </xf>
    <xf numFmtId="0" fontId="34" fillId="12" borderId="29" xfId="0" applyFont="1" applyFill="1" applyBorder="1" applyAlignment="1">
      <alignment horizontal="center" vertical="center"/>
    </xf>
    <xf numFmtId="0" fontId="5" fillId="0" borderId="40" xfId="0" applyFont="1" applyBorder="1" applyAlignment="1">
      <alignment horizontal="center" vertical="center" wrapText="1"/>
    </xf>
    <xf numFmtId="0" fontId="5" fillId="0" borderId="34" xfId="0" applyFont="1" applyBorder="1" applyAlignment="1">
      <alignment horizontal="center" vertical="center" wrapText="1"/>
    </xf>
    <xf numFmtId="0" fontId="20" fillId="0" borderId="83" xfId="0" applyFont="1" applyBorder="1" applyAlignment="1">
      <alignment horizontal="center" vertical="center"/>
    </xf>
    <xf numFmtId="0" fontId="20" fillId="0" borderId="71" xfId="0" applyFont="1" applyBorder="1" applyAlignment="1">
      <alignment horizontal="center" vertical="center"/>
    </xf>
    <xf numFmtId="0" fontId="20" fillId="0" borderId="72" xfId="0" applyFont="1" applyBorder="1" applyAlignment="1">
      <alignment horizontal="center" vertical="center"/>
    </xf>
    <xf numFmtId="0" fontId="5" fillId="0" borderId="15"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82" xfId="0" applyFont="1" applyBorder="1" applyAlignment="1">
      <alignment horizontal="center" vertical="center" wrapText="1"/>
    </xf>
    <xf numFmtId="0" fontId="20" fillId="0" borderId="36"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38" fillId="4" borderId="16" xfId="0" applyFont="1" applyFill="1" applyBorder="1" applyAlignment="1">
      <alignment horizontal="center" vertical="center"/>
    </xf>
    <xf numFmtId="0" fontId="38" fillId="4" borderId="80" xfId="0" applyFont="1" applyFill="1" applyBorder="1" applyAlignment="1">
      <alignment horizontal="center" vertical="center"/>
    </xf>
    <xf numFmtId="0" fontId="40" fillId="5" borderId="20" xfId="0" applyFont="1" applyFill="1" applyBorder="1" applyAlignment="1">
      <alignment horizontal="center" vertical="center"/>
    </xf>
    <xf numFmtId="0" fontId="5" fillId="0" borderId="2" xfId="0" applyFont="1" applyBorder="1" applyAlignment="1">
      <alignment horizontal="center" vertical="center"/>
    </xf>
    <xf numFmtId="0" fontId="5" fillId="0" borderId="19" xfId="0" applyFont="1" applyBorder="1" applyAlignment="1">
      <alignment horizontal="center" vertical="center"/>
    </xf>
    <xf numFmtId="0" fontId="5" fillId="0" borderId="58" xfId="0" applyFont="1" applyBorder="1" applyAlignment="1">
      <alignment horizontal="center" vertical="center"/>
    </xf>
    <xf numFmtId="0" fontId="27" fillId="4" borderId="14" xfId="0" applyFont="1" applyFill="1" applyBorder="1" applyAlignment="1">
      <alignment horizontal="center" vertical="center" wrapText="1"/>
    </xf>
    <xf numFmtId="0" fontId="27" fillId="4" borderId="27" xfId="0" applyFont="1" applyFill="1" applyBorder="1" applyAlignment="1">
      <alignment horizontal="center" vertical="center" wrapText="1"/>
    </xf>
    <xf numFmtId="0" fontId="27" fillId="4" borderId="70" xfId="0"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0"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27" fillId="4" borderId="53"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54" xfId="0" applyFont="1" applyFill="1" applyBorder="1" applyAlignment="1">
      <alignment horizontal="center" vertical="center" wrapText="1"/>
    </xf>
    <xf numFmtId="0" fontId="5" fillId="0" borderId="14" xfId="0" applyFont="1" applyBorder="1" applyAlignment="1">
      <alignment horizontal="center" vertical="center"/>
    </xf>
    <xf numFmtId="0" fontId="5" fillId="0" borderId="27" xfId="0" applyFont="1" applyBorder="1" applyAlignment="1">
      <alignment horizontal="center" vertical="center"/>
    </xf>
    <xf numFmtId="0" fontId="5" fillId="0" borderId="70" xfId="0" applyFont="1" applyBorder="1" applyAlignment="1">
      <alignment horizontal="center" vertical="center"/>
    </xf>
    <xf numFmtId="0" fontId="5" fillId="0" borderId="37" xfId="0" applyFont="1" applyBorder="1" applyAlignment="1">
      <alignment horizontal="center" vertical="center"/>
    </xf>
    <xf numFmtId="0" fontId="5" fillId="0" borderId="0" xfId="0" applyFont="1" applyBorder="1" applyAlignment="1">
      <alignment horizontal="center" vertical="center"/>
    </xf>
    <xf numFmtId="0" fontId="5" fillId="0" borderId="38" xfId="0" applyFont="1" applyBorder="1" applyAlignment="1">
      <alignment horizontal="center" vertical="center"/>
    </xf>
    <xf numFmtId="0" fontId="5" fillId="0" borderId="53" xfId="0" applyFont="1" applyBorder="1" applyAlignment="1">
      <alignment horizontal="center" vertical="center"/>
    </xf>
    <xf numFmtId="0" fontId="5" fillId="0" borderId="12" xfId="0" applyFont="1" applyBorder="1" applyAlignment="1">
      <alignment horizontal="center" vertical="center"/>
    </xf>
    <xf numFmtId="0" fontId="5" fillId="0" borderId="54" xfId="0" applyFont="1" applyBorder="1" applyAlignment="1">
      <alignment horizontal="center" vertical="center"/>
    </xf>
    <xf numFmtId="0" fontId="20" fillId="0" borderId="29" xfId="0" applyFont="1" applyBorder="1" applyAlignment="1">
      <alignment horizontal="center" vertical="center" textRotation="255"/>
    </xf>
    <xf numFmtId="0" fontId="20" fillId="0" borderId="0" xfId="0" applyFont="1" applyBorder="1" applyAlignment="1">
      <alignment horizontal="center" vertical="center" textRotation="255"/>
    </xf>
    <xf numFmtId="0" fontId="20" fillId="0" borderId="31" xfId="0" applyFont="1" applyBorder="1" applyAlignment="1">
      <alignment horizontal="center" vertical="center" textRotation="255"/>
    </xf>
    <xf numFmtId="0" fontId="5" fillId="0" borderId="0" xfId="0" applyFont="1" applyBorder="1" applyAlignment="1">
      <alignment horizontal="center"/>
    </xf>
    <xf numFmtId="0" fontId="5" fillId="0" borderId="28" xfId="0" applyFont="1" applyBorder="1" applyAlignment="1">
      <alignment horizontal="center"/>
    </xf>
    <xf numFmtId="179" fontId="31" fillId="5" borderId="20" xfId="0" applyNumberFormat="1" applyFont="1" applyFill="1" applyBorder="1" applyAlignment="1">
      <alignment horizontal="center" vertical="center" wrapText="1"/>
    </xf>
    <xf numFmtId="0" fontId="24" fillId="5" borderId="20" xfId="0" applyFont="1" applyFill="1" applyBorder="1" applyAlignment="1">
      <alignment horizontal="center" vertical="center" wrapText="1"/>
    </xf>
    <xf numFmtId="0" fontId="5" fillId="0" borderId="26" xfId="0" applyFont="1" applyBorder="1" applyAlignment="1">
      <alignment horizontal="center"/>
    </xf>
    <xf numFmtId="0" fontId="5" fillId="0" borderId="12" xfId="0" applyFont="1" applyBorder="1" applyAlignment="1">
      <alignment horizontal="center"/>
    </xf>
    <xf numFmtId="0" fontId="5" fillId="0" borderId="27" xfId="0" applyFont="1" applyBorder="1" applyAlignment="1">
      <alignment horizontal="center"/>
    </xf>
    <xf numFmtId="0" fontId="27" fillId="0" borderId="47" xfId="0" applyFont="1" applyBorder="1" applyAlignment="1">
      <alignment horizontal="center" vertical="center"/>
    </xf>
    <xf numFmtId="0" fontId="43" fillId="0" borderId="80" xfId="0" applyFont="1" applyBorder="1" applyAlignment="1">
      <alignment horizontal="center" vertical="center"/>
    </xf>
    <xf numFmtId="0" fontId="45" fillId="12" borderId="16" xfId="0" applyFont="1" applyFill="1" applyBorder="1" applyAlignment="1">
      <alignment vertical="center"/>
    </xf>
    <xf numFmtId="0" fontId="43" fillId="4" borderId="41" xfId="0" applyFont="1" applyFill="1" applyBorder="1" applyAlignment="1">
      <alignment horizontal="center" vertical="center"/>
    </xf>
    <xf numFmtId="0" fontId="43" fillId="4" borderId="16" xfId="0" applyFont="1" applyFill="1" applyBorder="1" applyAlignment="1">
      <alignment horizontal="center" vertical="center"/>
    </xf>
    <xf numFmtId="0" fontId="43" fillId="4" borderId="80" xfId="0" applyFont="1" applyFill="1" applyBorder="1" applyAlignment="1">
      <alignment horizontal="center" vertical="center"/>
    </xf>
    <xf numFmtId="0" fontId="36" fillId="4" borderId="44" xfId="0" applyFont="1" applyFill="1" applyBorder="1" applyAlignment="1">
      <alignment horizontal="center" vertical="center" wrapText="1"/>
    </xf>
    <xf numFmtId="0" fontId="36" fillId="4" borderId="17" xfId="0" applyFont="1" applyFill="1" applyBorder="1" applyAlignment="1">
      <alignment horizontal="center" vertical="center" wrapText="1"/>
    </xf>
    <xf numFmtId="0" fontId="36" fillId="4" borderId="81" xfId="0" applyFont="1" applyFill="1" applyBorder="1" applyAlignment="1">
      <alignment horizontal="center" vertical="center" wrapText="1"/>
    </xf>
    <xf numFmtId="0" fontId="43" fillId="0" borderId="44" xfId="0" applyFont="1" applyBorder="1" applyAlignment="1">
      <alignment horizontal="center" vertical="center"/>
    </xf>
    <xf numFmtId="0" fontId="43" fillId="0" borderId="81" xfId="0" applyFont="1" applyBorder="1" applyAlignment="1">
      <alignment horizontal="center" vertical="center"/>
    </xf>
    <xf numFmtId="0" fontId="10" fillId="0" borderId="49" xfId="0" applyFont="1" applyBorder="1" applyAlignment="1">
      <alignment horizontal="center" vertical="center" wrapText="1"/>
    </xf>
    <xf numFmtId="0" fontId="10" fillId="12" borderId="49" xfId="0" applyFont="1" applyFill="1" applyBorder="1" applyAlignment="1">
      <alignment horizontal="center" vertical="center" wrapText="1"/>
    </xf>
    <xf numFmtId="0" fontId="10" fillId="12" borderId="52" xfId="0"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31" xfId="0" applyFont="1" applyBorder="1" applyAlignment="1">
      <alignment horizontal="center" vertical="center" wrapText="1"/>
    </xf>
    <xf numFmtId="0" fontId="38" fillId="4" borderId="17" xfId="0" applyFont="1" applyFill="1" applyBorder="1" applyAlignment="1">
      <alignment horizontal="center" vertical="center"/>
    </xf>
    <xf numFmtId="0" fontId="38" fillId="4" borderId="81" xfId="0" applyFont="1" applyFill="1" applyBorder="1" applyAlignment="1">
      <alignment horizontal="center" vertical="center"/>
    </xf>
    <xf numFmtId="0" fontId="33" fillId="0" borderId="23" xfId="0" applyFont="1" applyBorder="1" applyAlignment="1">
      <alignment horizontal="center"/>
    </xf>
    <xf numFmtId="0" fontId="33" fillId="0" borderId="27" xfId="0" applyFont="1" applyBorder="1" applyAlignment="1">
      <alignment horizontal="center"/>
    </xf>
    <xf numFmtId="0" fontId="33" fillId="0" borderId="35" xfId="0" applyFont="1" applyBorder="1" applyAlignment="1">
      <alignment horizontal="center"/>
    </xf>
    <xf numFmtId="0" fontId="24" fillId="0" borderId="16" xfId="0" applyFont="1" applyBorder="1" applyAlignment="1">
      <alignment horizontal="center" vertical="center"/>
    </xf>
    <xf numFmtId="0" fontId="24" fillId="0" borderId="34" xfId="0" applyFont="1" applyBorder="1" applyAlignment="1">
      <alignment horizontal="center" vertical="center"/>
    </xf>
    <xf numFmtId="0" fontId="24" fillId="4" borderId="41" xfId="0" applyFont="1" applyFill="1" applyBorder="1" applyAlignment="1">
      <alignment horizontal="center" vertical="center"/>
    </xf>
    <xf numFmtId="0" fontId="24" fillId="4" borderId="34" xfId="0" applyFont="1" applyFill="1" applyBorder="1" applyAlignment="1">
      <alignment horizontal="center" vertical="center"/>
    </xf>
    <xf numFmtId="0" fontId="10" fillId="0" borderId="3" xfId="0" applyFont="1" applyBorder="1" applyAlignment="1">
      <alignment horizontal="center" vertical="center" wrapText="1"/>
    </xf>
    <xf numFmtId="0" fontId="10" fillId="12" borderId="3"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24" fillId="12" borderId="16" xfId="0" applyFont="1" applyFill="1" applyBorder="1" applyAlignment="1">
      <alignment horizontal="center" vertical="center"/>
    </xf>
    <xf numFmtId="0" fontId="24" fillId="12" borderId="34" xfId="0" applyFont="1" applyFill="1" applyBorder="1" applyAlignment="1">
      <alignment horizontal="center" vertical="center"/>
    </xf>
    <xf numFmtId="0" fontId="24" fillId="0" borderId="41" xfId="0" applyFont="1" applyBorder="1" applyAlignment="1">
      <alignment horizontal="center" vertical="center"/>
    </xf>
    <xf numFmtId="0" fontId="24" fillId="12" borderId="41" xfId="0" applyFont="1" applyFill="1" applyBorder="1" applyAlignment="1">
      <alignment horizontal="center" vertical="center"/>
    </xf>
    <xf numFmtId="0" fontId="24" fillId="12" borderId="80" xfId="0" applyFont="1" applyFill="1" applyBorder="1" applyAlignment="1">
      <alignment horizontal="center" vertical="center"/>
    </xf>
    <xf numFmtId="0" fontId="24" fillId="12" borderId="47" xfId="0" applyFont="1" applyFill="1" applyBorder="1" applyAlignment="1">
      <alignment horizontal="center" vertical="center"/>
    </xf>
    <xf numFmtId="0" fontId="19" fillId="0" borderId="41" xfId="0" applyFont="1" applyBorder="1" applyAlignment="1">
      <alignment horizontal="center" vertical="center" shrinkToFit="1"/>
    </xf>
    <xf numFmtId="0" fontId="19" fillId="0" borderId="34" xfId="0" applyFont="1" applyBorder="1" applyAlignment="1">
      <alignment horizontal="center" vertical="center" shrinkToFit="1"/>
    </xf>
    <xf numFmtId="0" fontId="24" fillId="4" borderId="41" xfId="0" applyFont="1" applyFill="1" applyBorder="1" applyAlignment="1">
      <alignment horizontal="center" vertical="center" shrinkToFit="1"/>
    </xf>
    <xf numFmtId="0" fontId="24" fillId="4" borderId="34" xfId="0" applyFont="1" applyFill="1" applyBorder="1" applyAlignment="1">
      <alignment horizontal="center" vertical="center" shrinkToFit="1"/>
    </xf>
    <xf numFmtId="0" fontId="24" fillId="12" borderId="41" xfId="0" applyFont="1" applyFill="1" applyBorder="1" applyAlignment="1">
      <alignment horizontal="center" vertical="center" shrinkToFit="1"/>
    </xf>
    <xf numFmtId="0" fontId="24" fillId="12" borderId="80" xfId="0" applyFont="1" applyFill="1" applyBorder="1" applyAlignment="1">
      <alignment horizontal="center" vertical="center" shrinkToFit="1"/>
    </xf>
    <xf numFmtId="0" fontId="24" fillId="12" borderId="17" xfId="0" applyFont="1" applyFill="1" applyBorder="1" applyAlignment="1">
      <alignment horizontal="center" vertical="center"/>
    </xf>
    <xf numFmtId="0" fontId="24" fillId="12" borderId="18" xfId="0" applyFont="1" applyFill="1" applyBorder="1" applyAlignment="1">
      <alignment horizontal="center" vertical="center"/>
    </xf>
    <xf numFmtId="0" fontId="24" fillId="0" borderId="53" xfId="0" applyFont="1" applyBorder="1" applyAlignment="1">
      <alignment horizontal="center" vertical="center"/>
    </xf>
    <xf numFmtId="0" fontId="24" fillId="0" borderId="54" xfId="0" applyFont="1" applyBorder="1" applyAlignment="1">
      <alignment horizontal="center" vertical="center"/>
    </xf>
    <xf numFmtId="0" fontId="24" fillId="12" borderId="53" xfId="0" applyFont="1" applyFill="1" applyBorder="1" applyAlignment="1">
      <alignment horizontal="center" vertical="center"/>
    </xf>
    <xf numFmtId="0" fontId="24" fillId="12" borderId="12" xfId="0" applyFont="1" applyFill="1" applyBorder="1" applyAlignment="1">
      <alignment horizontal="center" vertical="center"/>
    </xf>
    <xf numFmtId="0" fontId="24" fillId="12" borderId="54" xfId="0" applyFont="1" applyFill="1" applyBorder="1" applyAlignment="1">
      <alignment horizontal="center" vertical="center"/>
    </xf>
    <xf numFmtId="0" fontId="24" fillId="12" borderId="33" xfId="0" applyFont="1" applyFill="1" applyBorder="1" applyAlignment="1">
      <alignment horizontal="center" vertical="center"/>
    </xf>
    <xf numFmtId="0" fontId="24" fillId="12" borderId="48" xfId="0" applyFont="1" applyFill="1" applyBorder="1" applyAlignment="1">
      <alignment horizontal="center" vertical="center"/>
    </xf>
    <xf numFmtId="0" fontId="24" fillId="0" borderId="29" xfId="0" applyFont="1" applyBorder="1" applyAlignment="1">
      <alignment horizontal="center" vertical="center"/>
    </xf>
    <xf numFmtId="0" fontId="24" fillId="0" borderId="30" xfId="0" applyFont="1" applyBorder="1" applyAlignment="1">
      <alignment horizontal="center" vertical="center"/>
    </xf>
    <xf numFmtId="0" fontId="19" fillId="0" borderId="44" xfId="0" applyFont="1" applyBorder="1" applyAlignment="1">
      <alignment horizontal="center" vertical="center" shrinkToFit="1"/>
    </xf>
    <xf numFmtId="0" fontId="19" fillId="0" borderId="18" xfId="0" applyFont="1" applyBorder="1" applyAlignment="1">
      <alignment horizontal="center" vertical="center" shrinkToFit="1"/>
    </xf>
    <xf numFmtId="0" fontId="24" fillId="4" borderId="36" xfId="0" applyFont="1" applyFill="1" applyBorder="1" applyAlignment="1">
      <alignment horizontal="center" vertical="center"/>
    </xf>
    <xf numFmtId="0" fontId="24" fillId="4" borderId="30" xfId="0" applyFont="1" applyFill="1" applyBorder="1" applyAlignment="1">
      <alignment horizontal="center" vertical="center"/>
    </xf>
    <xf numFmtId="0" fontId="24" fillId="12" borderId="36" xfId="0" applyFont="1" applyFill="1" applyBorder="1" applyAlignment="1">
      <alignment horizontal="center" vertical="center"/>
    </xf>
    <xf numFmtId="0" fontId="24" fillId="12" borderId="90" xfId="0" applyFont="1" applyFill="1" applyBorder="1" applyAlignment="1">
      <alignment horizontal="center" vertical="center"/>
    </xf>
    <xf numFmtId="0" fontId="15" fillId="12" borderId="14" xfId="0" applyFont="1" applyFill="1" applyBorder="1" applyAlignment="1">
      <alignment horizontal="left" vertical="center"/>
    </xf>
    <xf numFmtId="0" fontId="15" fillId="12" borderId="35" xfId="0" applyFont="1" applyFill="1" applyBorder="1" applyAlignment="1">
      <alignment horizontal="left" vertical="center"/>
    </xf>
    <xf numFmtId="0" fontId="10" fillId="0" borderId="54" xfId="0" applyFont="1" applyBorder="1" applyAlignment="1">
      <alignment horizontal="center" vertical="center" wrapText="1"/>
    </xf>
    <xf numFmtId="0" fontId="24" fillId="4" borderId="14" xfId="0" applyFont="1" applyFill="1" applyBorder="1" applyAlignment="1">
      <alignment horizontal="left" vertical="center"/>
    </xf>
    <xf numFmtId="0" fontId="24" fillId="4" borderId="70" xfId="0" applyFont="1" applyFill="1" applyBorder="1" applyAlignment="1">
      <alignment horizontal="left" vertical="center"/>
    </xf>
    <xf numFmtId="0" fontId="24" fillId="12" borderId="53" xfId="0" applyFont="1" applyFill="1" applyBorder="1" applyAlignment="1">
      <alignment horizontal="center" vertical="center" shrinkToFit="1"/>
    </xf>
    <xf numFmtId="0" fontId="24" fillId="12" borderId="33" xfId="0" applyFont="1" applyFill="1" applyBorder="1" applyAlignment="1">
      <alignment horizontal="center" vertical="center" shrinkToFit="1"/>
    </xf>
    <xf numFmtId="0" fontId="24" fillId="4" borderId="53" xfId="0" applyFont="1" applyFill="1" applyBorder="1" applyAlignment="1">
      <alignment horizontal="center" vertical="center" shrinkToFit="1"/>
    </xf>
    <xf numFmtId="0" fontId="24" fillId="4" borderId="54" xfId="0" applyFont="1" applyFill="1" applyBorder="1" applyAlignment="1">
      <alignment horizontal="center" vertical="center" shrinkToFit="1"/>
    </xf>
    <xf numFmtId="0" fontId="24" fillId="12" borderId="14" xfId="0" applyFont="1" applyFill="1" applyBorder="1" applyAlignment="1">
      <alignment horizontal="left" vertical="center"/>
    </xf>
    <xf numFmtId="0" fontId="24" fillId="12" borderId="35" xfId="0" applyFont="1" applyFill="1" applyBorder="1" applyAlignment="1">
      <alignment horizontal="left" vertical="center"/>
    </xf>
    <xf numFmtId="0" fontId="20" fillId="0" borderId="29" xfId="0" applyFont="1" applyBorder="1" applyAlignment="1">
      <alignment horizontal="center" vertical="top" wrapText="1"/>
    </xf>
    <xf numFmtId="0" fontId="0" fillId="0" borderId="29" xfId="0" applyBorder="1" applyAlignment="1">
      <alignment horizontal="center"/>
    </xf>
    <xf numFmtId="0" fontId="24" fillId="4" borderId="7" xfId="0" applyFont="1" applyFill="1" applyBorder="1" applyAlignment="1">
      <alignment horizontal="center" vertical="center"/>
    </xf>
    <xf numFmtId="0" fontId="24" fillId="4" borderId="32" xfId="0" applyFont="1" applyFill="1" applyBorder="1" applyAlignment="1">
      <alignment horizontal="center" vertical="center"/>
    </xf>
    <xf numFmtId="0" fontId="5" fillId="0" borderId="31" xfId="0" applyFont="1" applyBorder="1" applyAlignment="1">
      <alignment horizontal="center" vertical="center" wrapText="1"/>
    </xf>
    <xf numFmtId="0" fontId="5" fillId="0" borderId="32" xfId="0" applyFont="1" applyBorder="1" applyAlignment="1">
      <alignment horizontal="center" vertical="center"/>
    </xf>
    <xf numFmtId="0" fontId="19" fillId="12" borderId="27" xfId="0" applyFont="1" applyFill="1" applyBorder="1" applyAlignment="1">
      <alignment horizontal="left" vertical="center" wrapText="1"/>
    </xf>
    <xf numFmtId="0" fontId="19" fillId="12" borderId="35" xfId="0" applyFont="1" applyFill="1" applyBorder="1" applyAlignment="1">
      <alignment horizontal="left" vertical="center" wrapText="1"/>
    </xf>
    <xf numFmtId="0" fontId="19" fillId="12" borderId="12" xfId="0" applyFont="1" applyFill="1" applyBorder="1" applyAlignment="1">
      <alignment horizontal="left" vertical="center" wrapText="1"/>
    </xf>
    <xf numFmtId="0" fontId="19" fillId="12" borderId="33" xfId="0" applyFont="1" applyFill="1" applyBorder="1" applyAlignment="1">
      <alignment horizontal="left" vertical="center" wrapText="1"/>
    </xf>
    <xf numFmtId="0" fontId="24" fillId="4" borderId="53" xfId="0" applyFont="1" applyFill="1" applyBorder="1" applyAlignment="1">
      <alignment horizontal="center" vertical="top"/>
    </xf>
    <xf numFmtId="0" fontId="24" fillId="4" borderId="54" xfId="0" applyFont="1" applyFill="1" applyBorder="1" applyAlignment="1">
      <alignment horizontal="center" vertical="top"/>
    </xf>
    <xf numFmtId="0" fontId="24" fillId="12" borderId="7" xfId="0" applyFont="1" applyFill="1" applyBorder="1" applyAlignment="1">
      <alignment horizontal="center" vertical="center"/>
    </xf>
    <xf numFmtId="0" fontId="24" fillId="12" borderId="51" xfId="0" applyFont="1" applyFill="1" applyBorder="1" applyAlignment="1">
      <alignment horizontal="center" vertical="center"/>
    </xf>
    <xf numFmtId="0" fontId="0" fillId="0" borderId="37" xfId="0" applyBorder="1" applyAlignment="1">
      <alignment horizontal="center"/>
    </xf>
    <xf numFmtId="0" fontId="0" fillId="0" borderId="0" xfId="0" applyBorder="1" applyAlignment="1">
      <alignment horizontal="center"/>
    </xf>
    <xf numFmtId="0" fontId="0" fillId="0" borderId="38" xfId="0" applyBorder="1" applyAlignment="1">
      <alignment horizontal="center"/>
    </xf>
    <xf numFmtId="0" fontId="0" fillId="0" borderId="7"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20" fillId="0" borderId="0" xfId="0" applyFont="1" applyBorder="1" applyAlignment="1">
      <alignment horizontal="center" vertical="center"/>
    </xf>
    <xf numFmtId="0" fontId="20" fillId="0" borderId="38" xfId="0" applyFont="1" applyBorder="1" applyAlignment="1">
      <alignment horizontal="center" vertical="center"/>
    </xf>
    <xf numFmtId="0" fontId="10" fillId="0" borderId="38" xfId="0" applyFont="1" applyBorder="1" applyAlignment="1">
      <alignment horizontal="center" vertical="center" wrapText="1"/>
    </xf>
    <xf numFmtId="0" fontId="24" fillId="4" borderId="37" xfId="0" applyFont="1" applyFill="1" applyBorder="1" applyAlignment="1">
      <alignment horizontal="left" vertical="center"/>
    </xf>
    <xf numFmtId="0" fontId="24" fillId="4" borderId="38" xfId="0" applyFont="1" applyFill="1" applyBorder="1" applyAlignment="1">
      <alignment horizontal="left" vertical="center"/>
    </xf>
    <xf numFmtId="0" fontId="5" fillId="12" borderId="23" xfId="0" applyFont="1" applyFill="1" applyBorder="1" applyAlignment="1">
      <alignment horizontal="center" vertical="center" wrapText="1"/>
    </xf>
    <xf numFmtId="0" fontId="5" fillId="12" borderId="27" xfId="0" applyFont="1" applyFill="1" applyBorder="1" applyAlignment="1">
      <alignment horizontal="center" vertical="center" wrapText="1"/>
    </xf>
    <xf numFmtId="0" fontId="5" fillId="12" borderId="70" xfId="0" applyFont="1" applyFill="1" applyBorder="1" applyAlignment="1">
      <alignment horizontal="center" vertical="center" wrapText="1"/>
    </xf>
    <xf numFmtId="0" fontId="5" fillId="12" borderId="26" xfId="0" applyFont="1" applyFill="1" applyBorder="1" applyAlignment="1">
      <alignment horizontal="center" vertical="center" wrapText="1"/>
    </xf>
    <xf numFmtId="0" fontId="5" fillId="12" borderId="12" xfId="0" applyFont="1" applyFill="1" applyBorder="1" applyAlignment="1">
      <alignment horizontal="center" vertical="center" wrapText="1"/>
    </xf>
    <xf numFmtId="0" fontId="5" fillId="12" borderId="54" xfId="0" applyFont="1" applyFill="1" applyBorder="1" applyAlignment="1">
      <alignment horizontal="center" vertical="center" wrapText="1"/>
    </xf>
    <xf numFmtId="0" fontId="10" fillId="0" borderId="87" xfId="0" applyFont="1" applyFill="1" applyBorder="1" applyAlignment="1">
      <alignment horizontal="center" vertical="center" wrapText="1"/>
    </xf>
    <xf numFmtId="0" fontId="10" fillId="0" borderId="88"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24" fillId="12" borderId="37" xfId="0" applyFont="1" applyFill="1" applyBorder="1" applyAlignment="1">
      <alignment horizontal="left" vertical="center"/>
    </xf>
    <xf numFmtId="0" fontId="24" fillId="12" borderId="39" xfId="0" applyFont="1" applyFill="1" applyBorder="1" applyAlignment="1">
      <alignment horizontal="left" vertical="center"/>
    </xf>
    <xf numFmtId="0" fontId="24" fillId="12" borderId="53" xfId="0" applyFont="1" applyFill="1" applyBorder="1" applyAlignment="1">
      <alignment horizontal="center" vertical="top"/>
    </xf>
    <xf numFmtId="0" fontId="24" fillId="12" borderId="33" xfId="0" applyFont="1" applyFill="1" applyBorder="1" applyAlignment="1">
      <alignment horizontal="center" vertical="top"/>
    </xf>
    <xf numFmtId="0" fontId="21" fillId="0" borderId="12" xfId="0" applyFont="1" applyBorder="1" applyAlignment="1">
      <alignment horizontal="center" vertical="center"/>
    </xf>
    <xf numFmtId="0" fontId="5" fillId="0" borderId="29" xfId="0" applyFont="1" applyBorder="1" applyAlignment="1">
      <alignment horizontal="center"/>
    </xf>
    <xf numFmtId="0" fontId="0" fillId="4" borderId="20" xfId="0" applyFill="1" applyBorder="1" applyAlignment="1">
      <alignment horizontal="center"/>
    </xf>
    <xf numFmtId="0" fontId="0" fillId="6" borderId="20" xfId="0" applyFill="1" applyBorder="1" applyAlignment="1">
      <alignment horizontal="center"/>
    </xf>
    <xf numFmtId="0" fontId="0" fillId="7" borderId="20" xfId="0" applyFill="1" applyBorder="1" applyAlignment="1">
      <alignment horizontal="center"/>
    </xf>
    <xf numFmtId="0" fontId="0" fillId="4" borderId="41" xfId="0" applyFill="1" applyBorder="1" applyAlignment="1">
      <alignment horizontal="center"/>
    </xf>
    <xf numFmtId="0" fontId="0" fillId="4" borderId="16" xfId="0" applyFill="1" applyBorder="1" applyAlignment="1">
      <alignment horizontal="center"/>
    </xf>
    <xf numFmtId="0" fontId="0" fillId="4" borderId="34" xfId="0" applyFill="1" applyBorder="1" applyAlignment="1">
      <alignment horizontal="center"/>
    </xf>
    <xf numFmtId="0" fontId="0" fillId="4" borderId="22" xfId="0" applyFill="1" applyBorder="1" applyAlignment="1">
      <alignment horizontal="center"/>
    </xf>
    <xf numFmtId="0" fontId="0" fillId="4" borderId="49" xfId="0" applyFill="1" applyBorder="1" applyAlignment="1">
      <alignment horizontal="center"/>
    </xf>
    <xf numFmtId="0" fontId="0" fillId="4" borderId="55" xfId="0" applyFill="1" applyBorder="1" applyAlignment="1">
      <alignment horizontal="center"/>
    </xf>
    <xf numFmtId="0" fontId="0" fillId="6" borderId="22" xfId="0" applyFill="1" applyBorder="1" applyAlignment="1">
      <alignment horizontal="center"/>
    </xf>
    <xf numFmtId="0" fontId="0" fillId="6" borderId="49" xfId="0" applyFill="1" applyBorder="1" applyAlignment="1">
      <alignment horizontal="center"/>
    </xf>
    <xf numFmtId="0" fontId="0" fillId="6" borderId="55" xfId="0" applyFill="1" applyBorder="1" applyAlignment="1">
      <alignment horizontal="center"/>
    </xf>
    <xf numFmtId="0" fontId="0" fillId="6" borderId="41" xfId="0" applyFill="1" applyBorder="1" applyAlignment="1">
      <alignment horizontal="center"/>
    </xf>
    <xf numFmtId="0" fontId="0" fillId="6" borderId="16" xfId="0" applyFill="1" applyBorder="1" applyAlignment="1">
      <alignment horizontal="center"/>
    </xf>
    <xf numFmtId="0" fontId="0" fillId="6" borderId="34" xfId="0" applyFill="1" applyBorder="1" applyAlignment="1">
      <alignment horizontal="center"/>
    </xf>
  </cellXfs>
  <cellStyles count="3">
    <cellStyle name="標準" xfId="0" builtinId="0"/>
    <cellStyle name="標準 2" xfId="1" xr:uid="{00000000-0005-0000-0000-000001000000}"/>
    <cellStyle name="標準 2 2" xfId="2" xr:uid="{00000000-0005-0000-0000-000002000000}"/>
  </cellStyles>
  <dxfs count="16">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fill>
        <patternFill>
          <bgColor rgb="FFFF0000"/>
        </patternFill>
      </fill>
    </dxf>
    <dxf>
      <font>
        <color theme="0"/>
      </font>
      <fill>
        <patternFill>
          <bgColor rgb="FFFF0000"/>
        </patternFill>
      </fill>
    </dxf>
    <dxf>
      <font>
        <color theme="8" tint="0.79998168889431442"/>
      </font>
    </dxf>
    <dxf>
      <font>
        <color theme="8" tint="0.79998168889431442"/>
      </font>
    </dxf>
    <dxf>
      <font>
        <color theme="0" tint="-4.9989318521683403E-2"/>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fill>
        <patternFill>
          <bgColor rgb="FFFF0000"/>
        </patternFill>
      </fill>
    </dxf>
    <dxf>
      <font>
        <color theme="0"/>
      </font>
      <fill>
        <patternFill>
          <bgColor rgb="FFFF0000"/>
        </patternFill>
      </fill>
    </dxf>
    <dxf>
      <font>
        <color theme="0"/>
      </font>
      <fill>
        <patternFill>
          <bgColor rgb="FFFF0000"/>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A92"/>
  <sheetViews>
    <sheetView topLeftCell="A13" zoomScaleNormal="100" workbookViewId="0"/>
  </sheetViews>
  <sheetFormatPr defaultRowHeight="13" x14ac:dyDescent="0.2"/>
  <cols>
    <col min="1" max="1" width="107.08984375" bestFit="1" customWidth="1"/>
  </cols>
  <sheetData>
    <row r="1" spans="1:1" x14ac:dyDescent="0.2">
      <c r="A1" s="366" t="s">
        <v>383</v>
      </c>
    </row>
    <row r="2" spans="1:1" x14ac:dyDescent="0.2">
      <c r="A2" s="167" t="s">
        <v>380</v>
      </c>
    </row>
    <row r="3" spans="1:1" x14ac:dyDescent="0.2">
      <c r="A3" s="364" t="s">
        <v>379</v>
      </c>
    </row>
    <row r="5" spans="1:1" x14ac:dyDescent="0.2">
      <c r="A5" t="s">
        <v>201</v>
      </c>
    </row>
    <row r="6" spans="1:1" x14ac:dyDescent="0.2">
      <c r="A6" t="s">
        <v>202</v>
      </c>
    </row>
    <row r="7" spans="1:1" x14ac:dyDescent="0.2">
      <c r="A7" t="s">
        <v>203</v>
      </c>
    </row>
    <row r="8" spans="1:1" x14ac:dyDescent="0.2">
      <c r="A8" t="s">
        <v>204</v>
      </c>
    </row>
    <row r="9" spans="1:1" s="168" customFormat="1" x14ac:dyDescent="0.2">
      <c r="A9" s="168" t="s">
        <v>205</v>
      </c>
    </row>
    <row r="10" spans="1:1" s="20" customFormat="1" x14ac:dyDescent="0.2">
      <c r="A10" s="20" t="s">
        <v>372</v>
      </c>
    </row>
    <row r="11" spans="1:1" s="168" customFormat="1" x14ac:dyDescent="0.2"/>
    <row r="12" spans="1:1" s="20" customFormat="1" x14ac:dyDescent="0.2">
      <c r="A12" s="168" t="s">
        <v>206</v>
      </c>
    </row>
    <row r="13" spans="1:1" s="20" customFormat="1" x14ac:dyDescent="0.2">
      <c r="A13" s="20" t="s">
        <v>207</v>
      </c>
    </row>
    <row r="14" spans="1:1" s="20" customFormat="1" x14ac:dyDescent="0.2">
      <c r="A14" s="20" t="s">
        <v>208</v>
      </c>
    </row>
    <row r="15" spans="1:1" s="20" customFormat="1" x14ac:dyDescent="0.2">
      <c r="A15" s="20" t="s">
        <v>209</v>
      </c>
    </row>
    <row r="16" spans="1:1" s="20" customFormat="1" x14ac:dyDescent="0.2">
      <c r="A16" s="20" t="s">
        <v>210</v>
      </c>
    </row>
    <row r="17" spans="1:1" s="20" customFormat="1" x14ac:dyDescent="0.2">
      <c r="A17" s="363" t="s">
        <v>368</v>
      </c>
    </row>
    <row r="18" spans="1:1" s="20" customFormat="1" x14ac:dyDescent="0.2"/>
    <row r="19" spans="1:1" s="20" customFormat="1" x14ac:dyDescent="0.2">
      <c r="A19" t="s">
        <v>331</v>
      </c>
    </row>
    <row r="20" spans="1:1" s="20" customFormat="1" x14ac:dyDescent="0.2">
      <c r="A20" t="s">
        <v>369</v>
      </c>
    </row>
    <row r="21" spans="1:1" s="20" customFormat="1" x14ac:dyDescent="0.2">
      <c r="A21" s="296" t="s">
        <v>370</v>
      </c>
    </row>
    <row r="22" spans="1:1" s="20" customFormat="1" x14ac:dyDescent="0.2">
      <c r="A22" t="s">
        <v>332</v>
      </c>
    </row>
    <row r="23" spans="1:1" s="20" customFormat="1" x14ac:dyDescent="0.2">
      <c r="A23" s="20" t="s">
        <v>333</v>
      </c>
    </row>
    <row r="24" spans="1:1" s="20" customFormat="1" x14ac:dyDescent="0.2"/>
    <row r="25" spans="1:1" s="20" customFormat="1" x14ac:dyDescent="0.2"/>
    <row r="26" spans="1:1" s="20" customFormat="1" x14ac:dyDescent="0.2">
      <c r="A26" t="s">
        <v>330</v>
      </c>
    </row>
    <row r="27" spans="1:1" s="20" customFormat="1" x14ac:dyDescent="0.2">
      <c r="A27" t="s">
        <v>334</v>
      </c>
    </row>
    <row r="28" spans="1:1" s="20" customFormat="1" x14ac:dyDescent="0.2">
      <c r="A28" s="20" t="s">
        <v>211</v>
      </c>
    </row>
    <row r="29" spans="1:1" s="20" customFormat="1" x14ac:dyDescent="0.2">
      <c r="A29" t="s">
        <v>335</v>
      </c>
    </row>
    <row r="30" spans="1:1" s="20" customFormat="1" x14ac:dyDescent="0.2"/>
    <row r="31" spans="1:1" s="169" customFormat="1" x14ac:dyDescent="0.2">
      <c r="A31" s="20" t="s">
        <v>382</v>
      </c>
    </row>
    <row r="32" spans="1:1" s="169" customFormat="1" x14ac:dyDescent="0.2">
      <c r="A32" s="20" t="s">
        <v>235</v>
      </c>
    </row>
    <row r="33" spans="1:1" s="20" customFormat="1" x14ac:dyDescent="0.2"/>
    <row r="34" spans="1:1" s="20" customFormat="1" x14ac:dyDescent="0.2">
      <c r="A34" s="20" t="s">
        <v>212</v>
      </c>
    </row>
    <row r="35" spans="1:1" s="20" customFormat="1" x14ac:dyDescent="0.2"/>
    <row r="36" spans="1:1" s="20" customFormat="1" x14ac:dyDescent="0.2">
      <c r="A36" t="s">
        <v>381</v>
      </c>
    </row>
    <row r="37" spans="1:1" s="20" customFormat="1" x14ac:dyDescent="0.2">
      <c r="A37"/>
    </row>
    <row r="38" spans="1:1" x14ac:dyDescent="0.2">
      <c r="A38" t="s">
        <v>336</v>
      </c>
    </row>
    <row r="39" spans="1:1" x14ac:dyDescent="0.2">
      <c r="A39" t="s">
        <v>213</v>
      </c>
    </row>
    <row r="40" spans="1:1" x14ac:dyDescent="0.2">
      <c r="A40" t="s">
        <v>371</v>
      </c>
    </row>
    <row r="41" spans="1:1" x14ac:dyDescent="0.2">
      <c r="A41" s="169"/>
    </row>
    <row r="42" spans="1:1" x14ac:dyDescent="0.2">
      <c r="A42" t="s">
        <v>214</v>
      </c>
    </row>
    <row r="43" spans="1:1" s="168" customFormat="1" x14ac:dyDescent="0.2">
      <c r="A43" s="168" t="s">
        <v>215</v>
      </c>
    </row>
    <row r="44" spans="1:1" x14ac:dyDescent="0.2">
      <c r="A44" t="s">
        <v>373</v>
      </c>
    </row>
    <row r="45" spans="1:1" x14ac:dyDescent="0.2">
      <c r="A45" t="s">
        <v>374</v>
      </c>
    </row>
    <row r="46" spans="1:1" x14ac:dyDescent="0.2">
      <c r="A46" t="s">
        <v>216</v>
      </c>
    </row>
    <row r="47" spans="1:1" s="168" customFormat="1" x14ac:dyDescent="0.2">
      <c r="A47" s="168" t="s">
        <v>217</v>
      </c>
    </row>
    <row r="48" spans="1:1" x14ac:dyDescent="0.2">
      <c r="A48" t="s">
        <v>213</v>
      </c>
    </row>
    <row r="49" spans="1:1" x14ac:dyDescent="0.2">
      <c r="A49" t="s">
        <v>375</v>
      </c>
    </row>
    <row r="52" spans="1:1" x14ac:dyDescent="0.2">
      <c r="A52" s="365" t="s">
        <v>377</v>
      </c>
    </row>
    <row r="53" spans="1:1" x14ac:dyDescent="0.2">
      <c r="A53" s="365" t="s">
        <v>376</v>
      </c>
    </row>
    <row r="54" spans="1:1" x14ac:dyDescent="0.2">
      <c r="A54" s="365" t="s">
        <v>378</v>
      </c>
    </row>
    <row r="72" spans="1:1" x14ac:dyDescent="0.2">
      <c r="A72" t="s">
        <v>218</v>
      </c>
    </row>
    <row r="73" spans="1:1" x14ac:dyDescent="0.2">
      <c r="A73" t="s">
        <v>202</v>
      </c>
    </row>
    <row r="74" spans="1:1" x14ac:dyDescent="0.2">
      <c r="A74" t="s">
        <v>219</v>
      </c>
    </row>
    <row r="75" spans="1:1" x14ac:dyDescent="0.2">
      <c r="A75" t="s">
        <v>220</v>
      </c>
    </row>
    <row r="76" spans="1:1" x14ac:dyDescent="0.2">
      <c r="A76" t="s">
        <v>221</v>
      </c>
    </row>
    <row r="77" spans="1:1" x14ac:dyDescent="0.2">
      <c r="A77" t="s">
        <v>222</v>
      </c>
    </row>
    <row r="79" spans="1:1" x14ac:dyDescent="0.2">
      <c r="A79" t="s">
        <v>223</v>
      </c>
    </row>
    <row r="80" spans="1:1" x14ac:dyDescent="0.2">
      <c r="A80" t="s">
        <v>224</v>
      </c>
    </row>
    <row r="81" spans="1:1" x14ac:dyDescent="0.2">
      <c r="A81" t="s">
        <v>225</v>
      </c>
    </row>
    <row r="82" spans="1:1" x14ac:dyDescent="0.2">
      <c r="A82" t="s">
        <v>226</v>
      </c>
    </row>
    <row r="83" spans="1:1" s="168" customFormat="1" x14ac:dyDescent="0.2">
      <c r="A83" s="168" t="s">
        <v>227</v>
      </c>
    </row>
    <row r="84" spans="1:1" x14ac:dyDescent="0.2">
      <c r="A84" t="s">
        <v>228</v>
      </c>
    </row>
    <row r="85" spans="1:1" x14ac:dyDescent="0.2">
      <c r="A85" t="s">
        <v>229</v>
      </c>
    </row>
    <row r="87" spans="1:1" x14ac:dyDescent="0.2">
      <c r="A87" t="s">
        <v>230</v>
      </c>
    </row>
    <row r="88" spans="1:1" x14ac:dyDescent="0.2">
      <c r="A88" t="s">
        <v>231</v>
      </c>
    </row>
    <row r="89" spans="1:1" x14ac:dyDescent="0.2">
      <c r="A89" t="s">
        <v>232</v>
      </c>
    </row>
    <row r="90" spans="1:1" s="168" customFormat="1" x14ac:dyDescent="0.2">
      <c r="A90" s="168" t="s">
        <v>227</v>
      </c>
    </row>
    <row r="91" spans="1:1" x14ac:dyDescent="0.2">
      <c r="A91" t="s">
        <v>233</v>
      </c>
    </row>
    <row r="92" spans="1:1" s="168" customFormat="1" x14ac:dyDescent="0.2">
      <c r="A92" s="168" t="s">
        <v>234</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AL58"/>
  <sheetViews>
    <sheetView zoomScale="50" zoomScaleNormal="50" workbookViewId="0">
      <selection activeCell="AC7" sqref="AC7:AC8"/>
    </sheetView>
  </sheetViews>
  <sheetFormatPr defaultColWidth="11.36328125" defaultRowHeight="30" customHeight="1" x14ac:dyDescent="0.2"/>
  <cols>
    <col min="1" max="1" width="12.6328125" style="2" customWidth="1"/>
    <col min="2" max="2" width="3.7265625" style="2" bestFit="1" customWidth="1"/>
    <col min="3" max="3" width="0.7265625" style="2" customWidth="1"/>
    <col min="4" max="4" width="27.7265625" style="2" customWidth="1"/>
    <col min="5" max="5" width="5.453125" style="2" customWidth="1"/>
    <col min="6" max="6" width="2.453125" style="2" customWidth="1"/>
    <col min="7" max="7" width="5.453125" style="2" customWidth="1"/>
    <col min="8" max="8" width="46.453125" style="2" customWidth="1"/>
    <col min="9" max="9" width="3.36328125" style="2" customWidth="1"/>
    <col min="10" max="10" width="12.90625" style="2" customWidth="1"/>
    <col min="11" max="11" width="4.08984375" style="2" customWidth="1"/>
    <col min="12" max="12" width="3" style="2" customWidth="1"/>
    <col min="13" max="13" width="4.08984375" style="2" customWidth="1"/>
    <col min="14" max="14" width="3" style="2" customWidth="1"/>
    <col min="15" max="15" width="4.08984375" style="2" customWidth="1"/>
    <col min="16" max="16" width="3" style="2" customWidth="1"/>
    <col min="17" max="17" width="4.08984375" style="2" customWidth="1"/>
    <col min="18" max="18" width="3" style="2" customWidth="1"/>
    <col min="19" max="19" width="4.08984375" style="2" customWidth="1"/>
    <col min="20" max="20" width="3" style="2" customWidth="1"/>
    <col min="21" max="21" width="4.08984375" style="2" customWidth="1"/>
    <col min="22" max="22" width="3" style="2" customWidth="1"/>
    <col min="23" max="23" width="4.08984375" style="2" customWidth="1"/>
    <col min="24" max="24" width="3" style="2" customWidth="1"/>
    <col min="25" max="25" width="4.08984375" style="2" customWidth="1"/>
    <col min="26" max="26" width="3" style="2" customWidth="1"/>
    <col min="27" max="28" width="9.6328125" style="2" customWidth="1"/>
    <col min="29" max="29" width="45.36328125" style="2" customWidth="1"/>
    <col min="30" max="30" width="5" style="2" customWidth="1"/>
    <col min="31" max="31" width="3" style="2" customWidth="1"/>
    <col min="32" max="32" width="5.26953125" style="2" customWidth="1"/>
    <col min="33" max="34" width="3.90625" style="2" customWidth="1"/>
    <col min="35" max="35" width="5.90625" style="2" customWidth="1"/>
    <col min="36" max="38" width="11.36328125" style="2" customWidth="1"/>
    <col min="39" max="16384" width="11.36328125" style="2"/>
  </cols>
  <sheetData>
    <row r="1" spans="1:38" ht="26.25" customHeight="1" x14ac:dyDescent="0.3">
      <c r="D1" s="92"/>
      <c r="E1" s="1"/>
      <c r="F1" s="1"/>
      <c r="G1" s="1"/>
      <c r="K1" s="3" t="s">
        <v>69</v>
      </c>
      <c r="L1" s="3"/>
      <c r="M1" s="3"/>
      <c r="N1" s="3"/>
      <c r="AI1" s="4"/>
    </row>
    <row r="2" spans="1:38" ht="4.5" customHeight="1" thickBot="1" x14ac:dyDescent="0.25">
      <c r="K2" s="42"/>
    </row>
    <row r="3" spans="1:38" ht="43.5" customHeight="1" thickBot="1" x14ac:dyDescent="0.25">
      <c r="D3" s="5" t="s">
        <v>348</v>
      </c>
      <c r="E3" s="515" t="s">
        <v>410</v>
      </c>
      <c r="F3" s="516"/>
      <c r="G3" s="517"/>
      <c r="H3" s="518" t="s">
        <v>411</v>
      </c>
      <c r="I3" s="519"/>
      <c r="J3" s="41"/>
      <c r="O3" s="499" t="s">
        <v>349</v>
      </c>
      <c r="P3" s="500"/>
      <c r="Q3" s="500"/>
      <c r="R3" s="501"/>
      <c r="S3" s="520">
        <v>45292</v>
      </c>
      <c r="T3" s="521"/>
      <c r="U3" s="521"/>
      <c r="V3" s="521"/>
      <c r="W3" s="521"/>
      <c r="X3" s="519"/>
      <c r="Y3" s="38"/>
      <c r="Z3" s="38"/>
    </row>
    <row r="4" spans="1:38" ht="21.75" customHeight="1" thickBot="1" x14ac:dyDescent="0.25">
      <c r="D4" s="6" t="s">
        <v>7</v>
      </c>
      <c r="H4" s="311" t="s">
        <v>350</v>
      </c>
      <c r="AI4" s="522"/>
      <c r="AJ4" s="522"/>
      <c r="AK4" s="522"/>
      <c r="AL4" s="522"/>
    </row>
    <row r="5" spans="1:38" s="11" customFormat="1" ht="14.25" customHeight="1" thickBot="1" x14ac:dyDescent="0.25">
      <c r="D5" s="7"/>
      <c r="E5" s="509" t="s">
        <v>8</v>
      </c>
      <c r="F5" s="510"/>
      <c r="G5" s="511"/>
      <c r="H5" s="8"/>
      <c r="I5" s="507" t="s">
        <v>70</v>
      </c>
      <c r="J5" s="45"/>
      <c r="K5" s="505" t="s">
        <v>16</v>
      </c>
      <c r="L5" s="505"/>
      <c r="M5" s="505"/>
      <c r="N5" s="505"/>
      <c r="O5" s="505"/>
      <c r="P5" s="505"/>
      <c r="Q5" s="505"/>
      <c r="R5" s="506"/>
      <c r="S5" s="502"/>
      <c r="T5" s="503"/>
      <c r="U5" s="503"/>
      <c r="V5" s="504"/>
      <c r="W5" s="502"/>
      <c r="X5" s="503"/>
      <c r="Y5" s="503"/>
      <c r="Z5" s="504"/>
      <c r="AA5" s="9" t="s">
        <v>17</v>
      </c>
      <c r="AB5" s="439" t="s">
        <v>386</v>
      </c>
      <c r="AC5" s="10" t="s">
        <v>18</v>
      </c>
      <c r="AD5" s="531"/>
      <c r="AE5" s="531"/>
      <c r="AF5" s="531"/>
      <c r="AG5" s="532"/>
      <c r="AH5" s="153"/>
      <c r="AI5" s="154"/>
      <c r="AJ5" s="154"/>
      <c r="AK5" s="154"/>
      <c r="AL5" s="154"/>
    </row>
    <row r="6" spans="1:38" s="15" customFormat="1" ht="68.5" customHeight="1" thickBot="1" x14ac:dyDescent="0.25">
      <c r="A6" s="15" t="s">
        <v>80</v>
      </c>
      <c r="B6" s="177" t="s">
        <v>261</v>
      </c>
      <c r="D6" s="12" t="s">
        <v>9</v>
      </c>
      <c r="E6" s="512" t="s">
        <v>44</v>
      </c>
      <c r="F6" s="513"/>
      <c r="G6" s="514"/>
      <c r="H6" s="13" t="s">
        <v>11</v>
      </c>
      <c r="I6" s="508"/>
      <c r="J6" s="13" t="s">
        <v>23</v>
      </c>
      <c r="K6" s="523" t="s">
        <v>46</v>
      </c>
      <c r="L6" s="524"/>
      <c r="M6" s="524"/>
      <c r="N6" s="525"/>
      <c r="O6" s="526" t="s">
        <v>47</v>
      </c>
      <c r="P6" s="526"/>
      <c r="Q6" s="526"/>
      <c r="R6" s="527"/>
      <c r="S6" s="528" t="s">
        <v>14</v>
      </c>
      <c r="T6" s="526"/>
      <c r="U6" s="526"/>
      <c r="V6" s="527"/>
      <c r="W6" s="528" t="s">
        <v>15</v>
      </c>
      <c r="X6" s="526"/>
      <c r="Y6" s="526"/>
      <c r="Z6" s="527"/>
      <c r="AA6" s="14" t="s">
        <v>25</v>
      </c>
      <c r="AB6" s="440"/>
      <c r="AC6" s="25" t="s">
        <v>400</v>
      </c>
      <c r="AD6" s="533" t="s">
        <v>360</v>
      </c>
      <c r="AE6" s="533"/>
      <c r="AF6" s="533"/>
      <c r="AG6" s="534"/>
      <c r="AH6" s="95"/>
      <c r="AI6" s="159"/>
      <c r="AJ6" s="160" t="s">
        <v>174</v>
      </c>
      <c r="AK6" s="161" t="s">
        <v>175</v>
      </c>
      <c r="AL6" s="162" t="s">
        <v>176</v>
      </c>
    </row>
    <row r="7" spans="1:38" ht="20.149999999999999" customHeight="1" x14ac:dyDescent="0.3">
      <c r="A7" s="313" t="s">
        <v>81</v>
      </c>
      <c r="B7" s="474">
        <v>1</v>
      </c>
      <c r="D7" s="450" t="str">
        <f>IF(A8="","",VLOOKUP(A8,コード!$A$1:$G$220,2,0))</f>
        <v>その他作物</v>
      </c>
      <c r="E7" s="458" t="str">
        <f>IF(A8="","",VLOOKUP(A8,コード!$A$1:$G$220,3,0))</f>
        <v>－</v>
      </c>
      <c r="F7" s="459" t="str">
        <f>IF(D8="","",VLOOKUP(D8,コード!$A$1:$G$219,2,0))</f>
        <v/>
      </c>
      <c r="G7" s="460" t="str">
        <f>IF(E8="","",VLOOKUP(E8,コード!$A$1:$G$219,2,0))</f>
        <v/>
      </c>
      <c r="H7" s="455" t="s">
        <v>411</v>
      </c>
      <c r="I7" s="43" t="s">
        <v>65</v>
      </c>
      <c r="J7" s="453">
        <v>10</v>
      </c>
      <c r="K7" s="325"/>
      <c r="L7" s="326" t="s">
        <v>45</v>
      </c>
      <c r="M7" s="333"/>
      <c r="N7" s="331" t="s">
        <v>64</v>
      </c>
      <c r="O7" s="325"/>
      <c r="P7" s="326" t="s">
        <v>45</v>
      </c>
      <c r="Q7" s="333"/>
      <c r="R7" s="331" t="s">
        <v>64</v>
      </c>
      <c r="S7" s="332"/>
      <c r="T7" s="436"/>
      <c r="U7" s="436"/>
      <c r="V7" s="334" t="s">
        <v>48</v>
      </c>
      <c r="W7" s="332"/>
      <c r="X7" s="444"/>
      <c r="Y7" s="444"/>
      <c r="Z7" s="334" t="s">
        <v>48</v>
      </c>
      <c r="AA7" s="477" t="str">
        <f>IF(A8="","",VLOOKUP(A8,コード!$A$1:$G$220,4,0))</f>
        <v>－</v>
      </c>
      <c r="AB7" s="441"/>
      <c r="AC7" s="484" t="s">
        <v>412</v>
      </c>
      <c r="AD7" s="498" t="str">
        <f>IF(AA8="","",VLOOKUP(AA8,コード!$A$1:$G$220,2,0))</f>
        <v/>
      </c>
      <c r="AE7" s="498"/>
      <c r="AF7" s="529"/>
      <c r="AG7" s="445"/>
      <c r="AH7" s="40"/>
      <c r="AI7" s="155"/>
      <c r="AJ7" s="488">
        <f>VLOOKUP($A8,コード!$A$2:$G$220,5,0)</f>
        <v>0</v>
      </c>
      <c r="AK7" s="488">
        <f>VLOOKUP($A8,コード!$A$2:$G$220,6,0)</f>
        <v>0</v>
      </c>
      <c r="AL7" s="490">
        <f>VLOOKUP($A8,コード!$A$2:$G$220,7,0)</f>
        <v>0</v>
      </c>
    </row>
    <row r="8" spans="1:38" ht="20.149999999999999" customHeight="1" x14ac:dyDescent="0.3">
      <c r="A8" s="359">
        <v>901</v>
      </c>
      <c r="B8" s="474"/>
      <c r="D8" s="451"/>
      <c r="E8" s="461"/>
      <c r="F8" s="462"/>
      <c r="G8" s="463"/>
      <c r="H8" s="456"/>
      <c r="I8" s="44" t="s">
        <v>66</v>
      </c>
      <c r="J8" s="454"/>
      <c r="K8" s="327"/>
      <c r="L8" s="328" t="s">
        <v>45</v>
      </c>
      <c r="M8" s="335"/>
      <c r="N8" s="336" t="s">
        <v>64</v>
      </c>
      <c r="O8" s="327"/>
      <c r="P8" s="328" t="s">
        <v>45</v>
      </c>
      <c r="Q8" s="335"/>
      <c r="R8" s="336" t="s">
        <v>64</v>
      </c>
      <c r="S8" s="337"/>
      <c r="T8" s="338" t="s">
        <v>45</v>
      </c>
      <c r="U8" s="339"/>
      <c r="V8" s="340" t="s">
        <v>64</v>
      </c>
      <c r="W8" s="337"/>
      <c r="X8" s="338" t="s">
        <v>45</v>
      </c>
      <c r="Y8" s="339"/>
      <c r="Z8" s="340" t="s">
        <v>64</v>
      </c>
      <c r="AA8" s="485"/>
      <c r="AB8" s="442"/>
      <c r="AC8" s="482"/>
      <c r="AD8" s="470"/>
      <c r="AE8" s="470"/>
      <c r="AF8" s="530"/>
      <c r="AG8" s="446"/>
      <c r="AH8" s="40"/>
      <c r="AI8" s="156" t="s">
        <v>81</v>
      </c>
      <c r="AJ8" s="489"/>
      <c r="AK8" s="489"/>
      <c r="AL8" s="491"/>
    </row>
    <row r="9" spans="1:38" ht="20.149999999999999" customHeight="1" x14ac:dyDescent="0.3">
      <c r="A9" s="314" t="s">
        <v>82</v>
      </c>
      <c r="B9" s="474"/>
      <c r="D9" s="451"/>
      <c r="E9" s="461"/>
      <c r="F9" s="462"/>
      <c r="G9" s="463"/>
      <c r="H9" s="456"/>
      <c r="I9" s="43" t="s">
        <v>67</v>
      </c>
      <c r="J9" s="453"/>
      <c r="K9" s="325"/>
      <c r="L9" s="326" t="s">
        <v>45</v>
      </c>
      <c r="M9" s="333"/>
      <c r="N9" s="331" t="s">
        <v>345</v>
      </c>
      <c r="O9" s="325"/>
      <c r="P9" s="326" t="s">
        <v>45</v>
      </c>
      <c r="Q9" s="333"/>
      <c r="R9" s="331" t="s">
        <v>346</v>
      </c>
      <c r="S9" s="332"/>
      <c r="T9" s="436"/>
      <c r="U9" s="436"/>
      <c r="V9" s="334" t="s">
        <v>48</v>
      </c>
      <c r="W9" s="332"/>
      <c r="X9" s="444"/>
      <c r="Y9" s="444"/>
      <c r="Z9" s="334" t="s">
        <v>48</v>
      </c>
      <c r="AA9" s="477" t="str">
        <f>IF(A10="","",VLOOKUP(A10,コード!$A$1:$G$220,4,0))</f>
        <v/>
      </c>
      <c r="AB9" s="442"/>
      <c r="AC9" s="482"/>
      <c r="AD9" s="473"/>
      <c r="AE9" s="470" t="s">
        <v>45</v>
      </c>
      <c r="AF9" s="494"/>
      <c r="AG9" s="446" t="s">
        <v>50</v>
      </c>
      <c r="AH9" s="40"/>
      <c r="AI9" s="157"/>
      <c r="AJ9" s="486" t="e">
        <f>VLOOKUP($A10,コード!$A$2:$G$220,5,0)</f>
        <v>#N/A</v>
      </c>
      <c r="AK9" s="486" t="e">
        <f>VLOOKUP($A10,コード!$A$2:$G$220,6,0)</f>
        <v>#N/A</v>
      </c>
      <c r="AL9" s="492" t="e">
        <f>VLOOKUP($A10,コード!$A$2:$G$220,7,0)</f>
        <v>#N/A</v>
      </c>
    </row>
    <row r="10" spans="1:38" ht="20.149999999999999" customHeight="1" thickBot="1" x14ac:dyDescent="0.35">
      <c r="A10" s="360"/>
      <c r="B10" s="474"/>
      <c r="D10" s="452"/>
      <c r="E10" s="464"/>
      <c r="F10" s="465"/>
      <c r="G10" s="466"/>
      <c r="H10" s="457"/>
      <c r="I10" s="44" t="s">
        <v>68</v>
      </c>
      <c r="J10" s="454"/>
      <c r="K10" s="327"/>
      <c r="L10" s="328" t="s">
        <v>45</v>
      </c>
      <c r="M10" s="335"/>
      <c r="N10" s="336" t="s">
        <v>346</v>
      </c>
      <c r="O10" s="327"/>
      <c r="P10" s="328" t="s">
        <v>45</v>
      </c>
      <c r="Q10" s="335"/>
      <c r="R10" s="336" t="s">
        <v>346</v>
      </c>
      <c r="S10" s="337"/>
      <c r="T10" s="338" t="s">
        <v>45</v>
      </c>
      <c r="U10" s="339"/>
      <c r="V10" s="340" t="s">
        <v>346</v>
      </c>
      <c r="W10" s="337"/>
      <c r="X10" s="338" t="s">
        <v>45</v>
      </c>
      <c r="Y10" s="339"/>
      <c r="Z10" s="340" t="s">
        <v>346</v>
      </c>
      <c r="AA10" s="485"/>
      <c r="AB10" s="443"/>
      <c r="AC10" s="496"/>
      <c r="AD10" s="497"/>
      <c r="AE10" s="471"/>
      <c r="AF10" s="495"/>
      <c r="AG10" s="449"/>
      <c r="AH10" s="40"/>
      <c r="AI10" s="158" t="s">
        <v>82</v>
      </c>
      <c r="AJ10" s="487"/>
      <c r="AK10" s="487"/>
      <c r="AL10" s="493"/>
    </row>
    <row r="11" spans="1:38" ht="20.149999999999999" customHeight="1" x14ac:dyDescent="0.3">
      <c r="A11" s="313" t="s">
        <v>81</v>
      </c>
      <c r="B11" s="474">
        <v>2</v>
      </c>
      <c r="D11" s="450" t="str">
        <f>IF(A12="","",VLOOKUP(A12,コード!$A$1:$G$220,2,0))</f>
        <v/>
      </c>
      <c r="E11" s="458" t="str">
        <f>IF(A12="","",VLOOKUP(A12,コード!$A$1:$G$220,3,0))</f>
        <v/>
      </c>
      <c r="F11" s="459" t="str">
        <f>IF(D12="","",VLOOKUP(D12,コード!$A$1:$G$219,2,0))</f>
        <v/>
      </c>
      <c r="G11" s="460" t="str">
        <f>IF(E12="","",VLOOKUP(E12,コード!$A$1:$G$219,2,0))</f>
        <v/>
      </c>
      <c r="H11" s="455"/>
      <c r="I11" s="43" t="s">
        <v>65</v>
      </c>
      <c r="J11" s="453"/>
      <c r="K11" s="325"/>
      <c r="L11" s="326" t="s">
        <v>45</v>
      </c>
      <c r="M11" s="333"/>
      <c r="N11" s="331" t="s">
        <v>64</v>
      </c>
      <c r="O11" s="325"/>
      <c r="P11" s="326" t="s">
        <v>45</v>
      </c>
      <c r="Q11" s="333"/>
      <c r="R11" s="331" t="s">
        <v>64</v>
      </c>
      <c r="S11" s="332"/>
      <c r="T11" s="436"/>
      <c r="U11" s="436"/>
      <c r="V11" s="334" t="s">
        <v>48</v>
      </c>
      <c r="W11" s="332"/>
      <c r="X11" s="444"/>
      <c r="Y11" s="444"/>
      <c r="Z11" s="334" t="s">
        <v>48</v>
      </c>
      <c r="AA11" s="477" t="str">
        <f>IF(A12="","",VLOOKUP(A12,コード!$A$1:$G$220,4,0))</f>
        <v/>
      </c>
      <c r="AB11" s="441"/>
      <c r="AC11" s="484"/>
      <c r="AD11" s="472"/>
      <c r="AE11" s="498"/>
      <c r="AF11" s="447"/>
      <c r="AG11" s="445"/>
      <c r="AH11" s="40"/>
      <c r="AI11" s="163"/>
      <c r="AJ11" s="488" t="e">
        <f>VLOOKUP($A12,コード!$A$2:$G$220,5,0)</f>
        <v>#N/A</v>
      </c>
      <c r="AK11" s="488" t="e">
        <f>VLOOKUP($A12,コード!$A$2:$G$220,6,0)</f>
        <v>#N/A</v>
      </c>
      <c r="AL11" s="490" t="e">
        <f>VLOOKUP($A12,コード!$A$2:$G$220,7,0)</f>
        <v>#N/A</v>
      </c>
    </row>
    <row r="12" spans="1:38" ht="20.149999999999999" customHeight="1" x14ac:dyDescent="0.3">
      <c r="A12" s="359"/>
      <c r="B12" s="474"/>
      <c r="D12" s="451"/>
      <c r="E12" s="461"/>
      <c r="F12" s="462"/>
      <c r="G12" s="463"/>
      <c r="H12" s="456"/>
      <c r="I12" s="44" t="s">
        <v>66</v>
      </c>
      <c r="J12" s="454"/>
      <c r="K12" s="327"/>
      <c r="L12" s="328" t="s">
        <v>45</v>
      </c>
      <c r="M12" s="335"/>
      <c r="N12" s="336" t="s">
        <v>64</v>
      </c>
      <c r="O12" s="327"/>
      <c r="P12" s="328" t="s">
        <v>45</v>
      </c>
      <c r="Q12" s="335"/>
      <c r="R12" s="336" t="s">
        <v>64</v>
      </c>
      <c r="S12" s="337"/>
      <c r="T12" s="338" t="s">
        <v>45</v>
      </c>
      <c r="U12" s="339"/>
      <c r="V12" s="340" t="s">
        <v>64</v>
      </c>
      <c r="W12" s="337"/>
      <c r="X12" s="338" t="s">
        <v>45</v>
      </c>
      <c r="Y12" s="339"/>
      <c r="Z12" s="340" t="s">
        <v>64</v>
      </c>
      <c r="AA12" s="485"/>
      <c r="AB12" s="442"/>
      <c r="AC12" s="482"/>
      <c r="AD12" s="473"/>
      <c r="AE12" s="470"/>
      <c r="AF12" s="448"/>
      <c r="AG12" s="446"/>
      <c r="AH12" s="40"/>
      <c r="AI12" s="156" t="s">
        <v>81</v>
      </c>
      <c r="AJ12" s="489"/>
      <c r="AK12" s="489"/>
      <c r="AL12" s="491"/>
    </row>
    <row r="13" spans="1:38" ht="20.149999999999999" customHeight="1" x14ac:dyDescent="0.3">
      <c r="A13" s="314" t="s">
        <v>82</v>
      </c>
      <c r="B13" s="474"/>
      <c r="D13" s="451"/>
      <c r="E13" s="461"/>
      <c r="F13" s="462"/>
      <c r="G13" s="463"/>
      <c r="H13" s="456"/>
      <c r="I13" s="43" t="s">
        <v>67</v>
      </c>
      <c r="J13" s="453"/>
      <c r="K13" s="325"/>
      <c r="L13" s="326" t="s">
        <v>45</v>
      </c>
      <c r="M13" s="333"/>
      <c r="N13" s="331" t="s">
        <v>345</v>
      </c>
      <c r="O13" s="325"/>
      <c r="P13" s="326" t="s">
        <v>45</v>
      </c>
      <c r="Q13" s="333"/>
      <c r="R13" s="331" t="s">
        <v>346</v>
      </c>
      <c r="S13" s="332"/>
      <c r="T13" s="436"/>
      <c r="U13" s="436"/>
      <c r="V13" s="334" t="s">
        <v>48</v>
      </c>
      <c r="W13" s="332"/>
      <c r="X13" s="444"/>
      <c r="Y13" s="444"/>
      <c r="Z13" s="334" t="s">
        <v>48</v>
      </c>
      <c r="AA13" s="477" t="str">
        <f>IF(A14="","",VLOOKUP(A14,コード!$A$1:$G$220,4,0))</f>
        <v/>
      </c>
      <c r="AB13" s="442"/>
      <c r="AC13" s="482"/>
      <c r="AD13" s="473"/>
      <c r="AE13" s="470" t="s">
        <v>45</v>
      </c>
      <c r="AF13" s="448"/>
      <c r="AG13" s="446" t="s">
        <v>50</v>
      </c>
      <c r="AH13" s="40"/>
      <c r="AI13" s="163"/>
      <c r="AJ13" s="486" t="e">
        <f>VLOOKUP($A14,コード!$A$2:$G$220,5,0)</f>
        <v>#N/A</v>
      </c>
      <c r="AK13" s="486" t="e">
        <f>VLOOKUP($A14,コード!$A$2:$G$220,6,0)</f>
        <v>#N/A</v>
      </c>
      <c r="AL13" s="492" t="e">
        <f>VLOOKUP($A14,コード!$A$2:$G$220,7,0)</f>
        <v>#N/A</v>
      </c>
    </row>
    <row r="14" spans="1:38" ht="20.149999999999999" customHeight="1" thickBot="1" x14ac:dyDescent="0.35">
      <c r="A14" s="360"/>
      <c r="B14" s="474"/>
      <c r="D14" s="452"/>
      <c r="E14" s="464"/>
      <c r="F14" s="465"/>
      <c r="G14" s="466"/>
      <c r="H14" s="457"/>
      <c r="I14" s="44" t="s">
        <v>68</v>
      </c>
      <c r="J14" s="454"/>
      <c r="K14" s="327"/>
      <c r="L14" s="328" t="s">
        <v>45</v>
      </c>
      <c r="M14" s="335"/>
      <c r="N14" s="336" t="s">
        <v>346</v>
      </c>
      <c r="O14" s="327"/>
      <c r="P14" s="328" t="s">
        <v>45</v>
      </c>
      <c r="Q14" s="335"/>
      <c r="R14" s="336" t="s">
        <v>346</v>
      </c>
      <c r="S14" s="337"/>
      <c r="T14" s="338" t="s">
        <v>45</v>
      </c>
      <c r="U14" s="339"/>
      <c r="V14" s="340" t="s">
        <v>346</v>
      </c>
      <c r="W14" s="337"/>
      <c r="X14" s="338" t="s">
        <v>45</v>
      </c>
      <c r="Y14" s="339"/>
      <c r="Z14" s="340" t="s">
        <v>346</v>
      </c>
      <c r="AA14" s="485"/>
      <c r="AB14" s="443"/>
      <c r="AC14" s="496"/>
      <c r="AD14" s="497"/>
      <c r="AE14" s="471"/>
      <c r="AF14" s="535"/>
      <c r="AG14" s="449"/>
      <c r="AH14" s="40"/>
      <c r="AI14" s="163" t="s">
        <v>82</v>
      </c>
      <c r="AJ14" s="487"/>
      <c r="AK14" s="487"/>
      <c r="AL14" s="493"/>
    </row>
    <row r="15" spans="1:38" ht="20.149999999999999" customHeight="1" x14ac:dyDescent="0.3">
      <c r="A15" s="313" t="s">
        <v>81</v>
      </c>
      <c r="B15" s="474">
        <v>3</v>
      </c>
      <c r="D15" s="467" t="str">
        <f>IF(A16="","",VLOOKUP(A16,コード!$A$1:$G$220,2,0))</f>
        <v/>
      </c>
      <c r="E15" s="458" t="str">
        <f>IF(A16="","",VLOOKUP(A16,コード!$A$1:$G$220,3,0))</f>
        <v/>
      </c>
      <c r="F15" s="459" t="str">
        <f>IF(D16="","",VLOOKUP(D16,コード!$A$1:$G$219,2,0))</f>
        <v/>
      </c>
      <c r="G15" s="460" t="str">
        <f>IF(E16="","",VLOOKUP(E16,コード!$A$1:$G$219,2,0))</f>
        <v/>
      </c>
      <c r="H15" s="536"/>
      <c r="I15" s="43" t="s">
        <v>65</v>
      </c>
      <c r="J15" s="453"/>
      <c r="K15" s="325"/>
      <c r="L15" s="326" t="s">
        <v>45</v>
      </c>
      <c r="M15" s="333"/>
      <c r="N15" s="331" t="s">
        <v>64</v>
      </c>
      <c r="O15" s="325"/>
      <c r="P15" s="326" t="s">
        <v>45</v>
      </c>
      <c r="Q15" s="333"/>
      <c r="R15" s="331" t="s">
        <v>64</v>
      </c>
      <c r="S15" s="332"/>
      <c r="T15" s="436"/>
      <c r="U15" s="436"/>
      <c r="V15" s="334" t="s">
        <v>48</v>
      </c>
      <c r="W15" s="332"/>
      <c r="X15" s="444"/>
      <c r="Y15" s="444"/>
      <c r="Z15" s="334" t="s">
        <v>48</v>
      </c>
      <c r="AA15" s="477" t="str">
        <f>IF(A16="","",VLOOKUP(A16,コード!$A$1:$G$220,4,0))</f>
        <v/>
      </c>
      <c r="AB15" s="441"/>
      <c r="AC15" s="484"/>
      <c r="AD15" s="472"/>
      <c r="AE15" s="498"/>
      <c r="AF15" s="447"/>
      <c r="AG15" s="445"/>
      <c r="AH15" s="40"/>
      <c r="AI15" s="155"/>
      <c r="AJ15" s="488" t="e">
        <f>VLOOKUP($A16,コード!$A$2:$G$220,5,0)</f>
        <v>#N/A</v>
      </c>
      <c r="AK15" s="488" t="e">
        <f>VLOOKUP($A16,コード!$A$2:$G$220,6,0)</f>
        <v>#N/A</v>
      </c>
      <c r="AL15" s="490" t="e">
        <f>VLOOKUP($A16,コード!$A$2:$G$220,7,0)</f>
        <v>#N/A</v>
      </c>
    </row>
    <row r="16" spans="1:38" ht="20.149999999999999" customHeight="1" x14ac:dyDescent="0.3">
      <c r="A16" s="359"/>
      <c r="B16" s="474"/>
      <c r="D16" s="468"/>
      <c r="E16" s="461"/>
      <c r="F16" s="462"/>
      <c r="G16" s="463"/>
      <c r="H16" s="456"/>
      <c r="I16" s="44" t="s">
        <v>66</v>
      </c>
      <c r="J16" s="454"/>
      <c r="K16" s="327"/>
      <c r="L16" s="328" t="s">
        <v>45</v>
      </c>
      <c r="M16" s="335"/>
      <c r="N16" s="336" t="s">
        <v>64</v>
      </c>
      <c r="O16" s="327"/>
      <c r="P16" s="328" t="s">
        <v>45</v>
      </c>
      <c r="Q16" s="335"/>
      <c r="R16" s="336" t="s">
        <v>64</v>
      </c>
      <c r="S16" s="337"/>
      <c r="T16" s="338" t="s">
        <v>45</v>
      </c>
      <c r="U16" s="339"/>
      <c r="V16" s="340" t="s">
        <v>64</v>
      </c>
      <c r="W16" s="337"/>
      <c r="X16" s="338" t="s">
        <v>45</v>
      </c>
      <c r="Y16" s="339"/>
      <c r="Z16" s="340" t="s">
        <v>64</v>
      </c>
      <c r="AA16" s="485"/>
      <c r="AB16" s="442"/>
      <c r="AC16" s="482"/>
      <c r="AD16" s="473"/>
      <c r="AE16" s="470"/>
      <c r="AF16" s="448"/>
      <c r="AG16" s="446"/>
      <c r="AH16" s="40"/>
      <c r="AI16" s="156" t="s">
        <v>81</v>
      </c>
      <c r="AJ16" s="489"/>
      <c r="AK16" s="489"/>
      <c r="AL16" s="491"/>
    </row>
    <row r="17" spans="1:38" ht="20.149999999999999" customHeight="1" x14ac:dyDescent="0.3">
      <c r="A17" s="314" t="s">
        <v>82</v>
      </c>
      <c r="B17" s="474"/>
      <c r="D17" s="468"/>
      <c r="E17" s="461"/>
      <c r="F17" s="462"/>
      <c r="G17" s="463"/>
      <c r="H17" s="456"/>
      <c r="I17" s="43" t="s">
        <v>67</v>
      </c>
      <c r="J17" s="453"/>
      <c r="K17" s="325"/>
      <c r="L17" s="326" t="s">
        <v>45</v>
      </c>
      <c r="M17" s="333"/>
      <c r="N17" s="331" t="s">
        <v>345</v>
      </c>
      <c r="O17" s="325"/>
      <c r="P17" s="326" t="s">
        <v>45</v>
      </c>
      <c r="Q17" s="333"/>
      <c r="R17" s="331" t="s">
        <v>346</v>
      </c>
      <c r="S17" s="332"/>
      <c r="T17" s="436"/>
      <c r="U17" s="436"/>
      <c r="V17" s="334" t="s">
        <v>48</v>
      </c>
      <c r="W17" s="332"/>
      <c r="X17" s="444"/>
      <c r="Y17" s="444"/>
      <c r="Z17" s="334" t="s">
        <v>48</v>
      </c>
      <c r="AA17" s="477" t="str">
        <f>IF(A18="","",VLOOKUP(A18,コード!$A$1:$G$220,4,0))</f>
        <v/>
      </c>
      <c r="AB17" s="442"/>
      <c r="AC17" s="482"/>
      <c r="AD17" s="473"/>
      <c r="AE17" s="470" t="s">
        <v>45</v>
      </c>
      <c r="AF17" s="448"/>
      <c r="AG17" s="446" t="s">
        <v>50</v>
      </c>
      <c r="AH17" s="40"/>
      <c r="AI17" s="163"/>
      <c r="AJ17" s="486" t="e">
        <f>VLOOKUP($A18,コード!$A$2:$G$220,5,0)</f>
        <v>#N/A</v>
      </c>
      <c r="AK17" s="486" t="e">
        <f>VLOOKUP($A18,コード!$A$2:$G$220,6,0)</f>
        <v>#N/A</v>
      </c>
      <c r="AL17" s="492" t="e">
        <f>VLOOKUP($A18,コード!$A$2:$G$220,7,0)</f>
        <v>#N/A</v>
      </c>
    </row>
    <row r="18" spans="1:38" ht="20.149999999999999" customHeight="1" thickBot="1" x14ac:dyDescent="0.35">
      <c r="A18" s="360"/>
      <c r="B18" s="474"/>
      <c r="D18" s="469"/>
      <c r="E18" s="464"/>
      <c r="F18" s="465"/>
      <c r="G18" s="466"/>
      <c r="H18" s="457"/>
      <c r="I18" s="44" t="s">
        <v>68</v>
      </c>
      <c r="J18" s="454"/>
      <c r="K18" s="327"/>
      <c r="L18" s="328" t="s">
        <v>45</v>
      </c>
      <c r="M18" s="335"/>
      <c r="N18" s="336" t="s">
        <v>346</v>
      </c>
      <c r="O18" s="327"/>
      <c r="P18" s="328" t="s">
        <v>45</v>
      </c>
      <c r="Q18" s="335"/>
      <c r="R18" s="336" t="s">
        <v>346</v>
      </c>
      <c r="S18" s="337"/>
      <c r="T18" s="338" t="s">
        <v>45</v>
      </c>
      <c r="U18" s="339"/>
      <c r="V18" s="340" t="s">
        <v>346</v>
      </c>
      <c r="W18" s="337"/>
      <c r="X18" s="338" t="s">
        <v>45</v>
      </c>
      <c r="Y18" s="339"/>
      <c r="Z18" s="340" t="s">
        <v>346</v>
      </c>
      <c r="AA18" s="485"/>
      <c r="AB18" s="443"/>
      <c r="AC18" s="496"/>
      <c r="AD18" s="497"/>
      <c r="AE18" s="471"/>
      <c r="AF18" s="535"/>
      <c r="AG18" s="449"/>
      <c r="AH18" s="40"/>
      <c r="AI18" s="158" t="s">
        <v>82</v>
      </c>
      <c r="AJ18" s="487"/>
      <c r="AK18" s="487"/>
      <c r="AL18" s="493"/>
    </row>
    <row r="19" spans="1:38" ht="20.149999999999999" customHeight="1" x14ac:dyDescent="0.3">
      <c r="A19" s="313" t="s">
        <v>81</v>
      </c>
      <c r="B19" s="474">
        <v>4</v>
      </c>
      <c r="D19" s="467" t="str">
        <f>IF(A20="","",VLOOKUP(A20,コード!$A$1:$G$220,2,0))</f>
        <v/>
      </c>
      <c r="E19" s="458" t="str">
        <f>IF(A20="","",VLOOKUP(A20,コード!$A$1:$G$220,3,0))</f>
        <v/>
      </c>
      <c r="F19" s="459" t="str">
        <f>IF(D20="","",VLOOKUP(D20,コード!$A$1:$G$219,2,0))</f>
        <v/>
      </c>
      <c r="G19" s="460" t="str">
        <f>IF(E20="","",VLOOKUP(E20,コード!$A$1:$G$219,2,0))</f>
        <v/>
      </c>
      <c r="H19" s="536"/>
      <c r="I19" s="43" t="s">
        <v>65</v>
      </c>
      <c r="J19" s="453"/>
      <c r="K19" s="325"/>
      <c r="L19" s="326" t="s">
        <v>45</v>
      </c>
      <c r="M19" s="333"/>
      <c r="N19" s="331" t="s">
        <v>64</v>
      </c>
      <c r="O19" s="325"/>
      <c r="P19" s="326" t="s">
        <v>45</v>
      </c>
      <c r="Q19" s="333"/>
      <c r="R19" s="331" t="s">
        <v>64</v>
      </c>
      <c r="S19" s="332"/>
      <c r="T19" s="436"/>
      <c r="U19" s="436"/>
      <c r="V19" s="334" t="s">
        <v>48</v>
      </c>
      <c r="W19" s="332"/>
      <c r="X19" s="444"/>
      <c r="Y19" s="444"/>
      <c r="Z19" s="334" t="s">
        <v>48</v>
      </c>
      <c r="AA19" s="477" t="str">
        <f>IF(A20="","",VLOOKUP(A20,コード!$A$1:$G$220,4,0))</f>
        <v/>
      </c>
      <c r="AB19" s="441"/>
      <c r="AC19" s="484"/>
      <c r="AD19" s="472"/>
      <c r="AE19" s="498"/>
      <c r="AF19" s="447"/>
      <c r="AG19" s="445"/>
      <c r="AH19" s="40"/>
      <c r="AI19" s="163"/>
      <c r="AJ19" s="488" t="e">
        <f>VLOOKUP($A20,コード!$A$2:$G$220,5,0)</f>
        <v>#N/A</v>
      </c>
      <c r="AK19" s="488" t="e">
        <f>VLOOKUP($A20,コード!$A$2:$G$220,6,0)</f>
        <v>#N/A</v>
      </c>
      <c r="AL19" s="490" t="e">
        <f>VLOOKUP($A20,コード!$A$2:$G$220,7,0)</f>
        <v>#N/A</v>
      </c>
    </row>
    <row r="20" spans="1:38" ht="20.149999999999999" customHeight="1" x14ac:dyDescent="0.3">
      <c r="A20" s="359"/>
      <c r="B20" s="474"/>
      <c r="D20" s="468"/>
      <c r="E20" s="461"/>
      <c r="F20" s="462"/>
      <c r="G20" s="463"/>
      <c r="H20" s="456"/>
      <c r="I20" s="44" t="s">
        <v>66</v>
      </c>
      <c r="J20" s="454"/>
      <c r="K20" s="327"/>
      <c r="L20" s="328" t="s">
        <v>45</v>
      </c>
      <c r="M20" s="335"/>
      <c r="N20" s="336" t="s">
        <v>64</v>
      </c>
      <c r="O20" s="327"/>
      <c r="P20" s="328" t="s">
        <v>45</v>
      </c>
      <c r="Q20" s="335"/>
      <c r="R20" s="336" t="s">
        <v>64</v>
      </c>
      <c r="S20" s="337"/>
      <c r="T20" s="338" t="s">
        <v>45</v>
      </c>
      <c r="U20" s="339"/>
      <c r="V20" s="340" t="s">
        <v>64</v>
      </c>
      <c r="W20" s="337"/>
      <c r="X20" s="338" t="s">
        <v>45</v>
      </c>
      <c r="Y20" s="339"/>
      <c r="Z20" s="340" t="s">
        <v>64</v>
      </c>
      <c r="AA20" s="485"/>
      <c r="AB20" s="442"/>
      <c r="AC20" s="482"/>
      <c r="AD20" s="473"/>
      <c r="AE20" s="470"/>
      <c r="AF20" s="448"/>
      <c r="AG20" s="446"/>
      <c r="AH20" s="40"/>
      <c r="AI20" s="156" t="s">
        <v>81</v>
      </c>
      <c r="AJ20" s="489"/>
      <c r="AK20" s="489"/>
      <c r="AL20" s="491"/>
    </row>
    <row r="21" spans="1:38" ht="20.149999999999999" customHeight="1" x14ac:dyDescent="0.3">
      <c r="A21" s="314" t="s">
        <v>82</v>
      </c>
      <c r="B21" s="474"/>
      <c r="D21" s="468"/>
      <c r="E21" s="461"/>
      <c r="F21" s="462"/>
      <c r="G21" s="463"/>
      <c r="H21" s="456"/>
      <c r="I21" s="43" t="s">
        <v>67</v>
      </c>
      <c r="J21" s="453"/>
      <c r="K21" s="325"/>
      <c r="L21" s="326" t="s">
        <v>45</v>
      </c>
      <c r="M21" s="333"/>
      <c r="N21" s="331" t="s">
        <v>345</v>
      </c>
      <c r="O21" s="325"/>
      <c r="P21" s="326" t="s">
        <v>45</v>
      </c>
      <c r="Q21" s="333"/>
      <c r="R21" s="331" t="s">
        <v>346</v>
      </c>
      <c r="S21" s="332"/>
      <c r="T21" s="436"/>
      <c r="U21" s="436"/>
      <c r="V21" s="334" t="s">
        <v>48</v>
      </c>
      <c r="W21" s="332"/>
      <c r="X21" s="444"/>
      <c r="Y21" s="444"/>
      <c r="Z21" s="334" t="s">
        <v>48</v>
      </c>
      <c r="AA21" s="477" t="str">
        <f>IF(A22="","",VLOOKUP(A22,コード!$A$1:$G$220,4,0))</f>
        <v/>
      </c>
      <c r="AB21" s="442"/>
      <c r="AC21" s="482"/>
      <c r="AD21" s="473"/>
      <c r="AE21" s="470" t="s">
        <v>45</v>
      </c>
      <c r="AF21" s="448"/>
      <c r="AG21" s="446" t="s">
        <v>50</v>
      </c>
      <c r="AH21" s="40"/>
      <c r="AI21" s="163"/>
      <c r="AJ21" s="486" t="e">
        <f>VLOOKUP($A22,コード!$A$2:$G$220,5,0)</f>
        <v>#N/A</v>
      </c>
      <c r="AK21" s="486" t="e">
        <f>VLOOKUP($A22,コード!$A$2:$G$220,6,0)</f>
        <v>#N/A</v>
      </c>
      <c r="AL21" s="492" t="e">
        <f>VLOOKUP($A22,コード!$A$2:$G$220,7,0)</f>
        <v>#N/A</v>
      </c>
    </row>
    <row r="22" spans="1:38" ht="20.149999999999999" customHeight="1" thickBot="1" x14ac:dyDescent="0.35">
      <c r="A22" s="360"/>
      <c r="B22" s="474"/>
      <c r="D22" s="469"/>
      <c r="E22" s="464"/>
      <c r="F22" s="465"/>
      <c r="G22" s="466"/>
      <c r="H22" s="457"/>
      <c r="I22" s="44" t="s">
        <v>68</v>
      </c>
      <c r="J22" s="454"/>
      <c r="K22" s="327"/>
      <c r="L22" s="328" t="s">
        <v>45</v>
      </c>
      <c r="M22" s="335"/>
      <c r="N22" s="336" t="s">
        <v>346</v>
      </c>
      <c r="O22" s="327"/>
      <c r="P22" s="328" t="s">
        <v>45</v>
      </c>
      <c r="Q22" s="335"/>
      <c r="R22" s="336" t="s">
        <v>346</v>
      </c>
      <c r="S22" s="337"/>
      <c r="T22" s="338" t="s">
        <v>45</v>
      </c>
      <c r="U22" s="339"/>
      <c r="V22" s="340" t="s">
        <v>346</v>
      </c>
      <c r="W22" s="337"/>
      <c r="X22" s="338" t="s">
        <v>45</v>
      </c>
      <c r="Y22" s="339"/>
      <c r="Z22" s="340" t="s">
        <v>346</v>
      </c>
      <c r="AA22" s="485"/>
      <c r="AB22" s="443"/>
      <c r="AC22" s="496"/>
      <c r="AD22" s="497"/>
      <c r="AE22" s="471"/>
      <c r="AF22" s="535"/>
      <c r="AG22" s="449"/>
      <c r="AH22" s="40"/>
      <c r="AI22" s="163" t="s">
        <v>82</v>
      </c>
      <c r="AJ22" s="487"/>
      <c r="AK22" s="487"/>
      <c r="AL22" s="493"/>
    </row>
    <row r="23" spans="1:38" ht="20.149999999999999" customHeight="1" x14ac:dyDescent="0.3">
      <c r="A23" s="313" t="s">
        <v>81</v>
      </c>
      <c r="B23" s="474">
        <v>5</v>
      </c>
      <c r="D23" s="467" t="str">
        <f>IF(A24="","",VLOOKUP(A24,コード!$A$1:$G$220,2,0))</f>
        <v/>
      </c>
      <c r="E23" s="458" t="str">
        <f>IF(A24="","",VLOOKUP(A24,コード!$A$1:$G$220,3,0))</f>
        <v/>
      </c>
      <c r="F23" s="459" t="str">
        <f>IF(D24="","",VLOOKUP(D24,コード!$A$1:$G$219,2,0))</f>
        <v/>
      </c>
      <c r="G23" s="460" t="str">
        <f>IF(E24="","",VLOOKUP(E24,コード!$A$1:$G$219,2,0))</f>
        <v/>
      </c>
      <c r="H23" s="536"/>
      <c r="I23" s="43" t="s">
        <v>65</v>
      </c>
      <c r="J23" s="453"/>
      <c r="K23" s="325"/>
      <c r="L23" s="326" t="s">
        <v>45</v>
      </c>
      <c r="M23" s="333"/>
      <c r="N23" s="331" t="s">
        <v>64</v>
      </c>
      <c r="O23" s="325"/>
      <c r="P23" s="326" t="s">
        <v>45</v>
      </c>
      <c r="Q23" s="333"/>
      <c r="R23" s="331" t="s">
        <v>64</v>
      </c>
      <c r="S23" s="332"/>
      <c r="T23" s="436"/>
      <c r="U23" s="436"/>
      <c r="V23" s="334" t="s">
        <v>48</v>
      </c>
      <c r="W23" s="332"/>
      <c r="X23" s="444"/>
      <c r="Y23" s="444"/>
      <c r="Z23" s="334" t="s">
        <v>48</v>
      </c>
      <c r="AA23" s="477" t="str">
        <f>IF(A24="","",VLOOKUP(A24,コード!$A$1:$G$220,4,0))</f>
        <v/>
      </c>
      <c r="AB23" s="441"/>
      <c r="AC23" s="484"/>
      <c r="AD23" s="472"/>
      <c r="AE23" s="498"/>
      <c r="AF23" s="447"/>
      <c r="AG23" s="445"/>
      <c r="AH23" s="40"/>
      <c r="AI23" s="155"/>
      <c r="AJ23" s="488" t="e">
        <f>VLOOKUP($A24,コード!$A$2:$G$220,5,0)</f>
        <v>#N/A</v>
      </c>
      <c r="AK23" s="488" t="e">
        <f>VLOOKUP($A24,コード!$A$2:$G$220,6,0)</f>
        <v>#N/A</v>
      </c>
      <c r="AL23" s="490" t="e">
        <f>VLOOKUP($A24,コード!$A$2:$G$220,7,0)</f>
        <v>#N/A</v>
      </c>
    </row>
    <row r="24" spans="1:38" ht="20.149999999999999" customHeight="1" x14ac:dyDescent="0.3">
      <c r="A24" s="360"/>
      <c r="B24" s="474"/>
      <c r="D24" s="468"/>
      <c r="E24" s="461"/>
      <c r="F24" s="462"/>
      <c r="G24" s="463"/>
      <c r="H24" s="456"/>
      <c r="I24" s="44" t="s">
        <v>66</v>
      </c>
      <c r="J24" s="454"/>
      <c r="K24" s="327"/>
      <c r="L24" s="328" t="s">
        <v>45</v>
      </c>
      <c r="M24" s="335"/>
      <c r="N24" s="336" t="s">
        <v>64</v>
      </c>
      <c r="O24" s="327"/>
      <c r="P24" s="328" t="s">
        <v>45</v>
      </c>
      <c r="Q24" s="335"/>
      <c r="R24" s="336" t="s">
        <v>64</v>
      </c>
      <c r="S24" s="337"/>
      <c r="T24" s="338" t="s">
        <v>45</v>
      </c>
      <c r="U24" s="339"/>
      <c r="V24" s="340" t="s">
        <v>64</v>
      </c>
      <c r="W24" s="337"/>
      <c r="X24" s="338" t="s">
        <v>45</v>
      </c>
      <c r="Y24" s="339"/>
      <c r="Z24" s="340" t="s">
        <v>64</v>
      </c>
      <c r="AA24" s="485"/>
      <c r="AB24" s="442"/>
      <c r="AC24" s="482"/>
      <c r="AD24" s="473"/>
      <c r="AE24" s="470"/>
      <c r="AF24" s="448"/>
      <c r="AG24" s="446"/>
      <c r="AH24" s="40"/>
      <c r="AI24" s="156" t="s">
        <v>81</v>
      </c>
      <c r="AJ24" s="489"/>
      <c r="AK24" s="489"/>
      <c r="AL24" s="491"/>
    </row>
    <row r="25" spans="1:38" ht="20.149999999999999" customHeight="1" x14ac:dyDescent="0.3">
      <c r="A25" s="314" t="s">
        <v>82</v>
      </c>
      <c r="B25" s="474"/>
      <c r="D25" s="468"/>
      <c r="E25" s="461"/>
      <c r="F25" s="462"/>
      <c r="G25" s="463"/>
      <c r="H25" s="456"/>
      <c r="I25" s="43" t="s">
        <v>67</v>
      </c>
      <c r="J25" s="453"/>
      <c r="K25" s="325"/>
      <c r="L25" s="326" t="s">
        <v>45</v>
      </c>
      <c r="M25" s="333"/>
      <c r="N25" s="331" t="s">
        <v>345</v>
      </c>
      <c r="O25" s="325"/>
      <c r="P25" s="326" t="s">
        <v>45</v>
      </c>
      <c r="Q25" s="333"/>
      <c r="R25" s="331" t="s">
        <v>346</v>
      </c>
      <c r="S25" s="332"/>
      <c r="T25" s="436"/>
      <c r="U25" s="436"/>
      <c r="V25" s="334" t="s">
        <v>48</v>
      </c>
      <c r="W25" s="332"/>
      <c r="X25" s="444"/>
      <c r="Y25" s="444"/>
      <c r="Z25" s="334" t="s">
        <v>48</v>
      </c>
      <c r="AA25" s="477" t="str">
        <f>IF(A26="","",VLOOKUP(A26,コード!$A$1:$G$220,4,0))</f>
        <v/>
      </c>
      <c r="AB25" s="442"/>
      <c r="AC25" s="482"/>
      <c r="AD25" s="473"/>
      <c r="AE25" s="470" t="s">
        <v>45</v>
      </c>
      <c r="AF25" s="448"/>
      <c r="AG25" s="446" t="s">
        <v>50</v>
      </c>
      <c r="AH25" s="40"/>
      <c r="AI25" s="163"/>
      <c r="AJ25" s="486" t="e">
        <f>VLOOKUP($A26,コード!$A$2:$G$220,5,0)</f>
        <v>#N/A</v>
      </c>
      <c r="AK25" s="486" t="e">
        <f>VLOOKUP($A26,コード!$A$2:$G$220,6,0)</f>
        <v>#N/A</v>
      </c>
      <c r="AL25" s="492" t="e">
        <f>VLOOKUP($A26,コード!$A$2:$G$220,7,0)</f>
        <v>#N/A</v>
      </c>
    </row>
    <row r="26" spans="1:38" ht="20.149999999999999" customHeight="1" thickBot="1" x14ac:dyDescent="0.35">
      <c r="A26" s="360"/>
      <c r="B26" s="474"/>
      <c r="D26" s="469"/>
      <c r="E26" s="464"/>
      <c r="F26" s="465"/>
      <c r="G26" s="466"/>
      <c r="H26" s="457"/>
      <c r="I26" s="44" t="s">
        <v>68</v>
      </c>
      <c r="J26" s="454"/>
      <c r="K26" s="327"/>
      <c r="L26" s="328" t="s">
        <v>45</v>
      </c>
      <c r="M26" s="335"/>
      <c r="N26" s="336" t="s">
        <v>346</v>
      </c>
      <c r="O26" s="327"/>
      <c r="P26" s="328" t="s">
        <v>45</v>
      </c>
      <c r="Q26" s="335"/>
      <c r="R26" s="336" t="s">
        <v>346</v>
      </c>
      <c r="S26" s="337"/>
      <c r="T26" s="338" t="s">
        <v>45</v>
      </c>
      <c r="U26" s="339"/>
      <c r="V26" s="340" t="s">
        <v>346</v>
      </c>
      <c r="W26" s="337"/>
      <c r="X26" s="338" t="s">
        <v>45</v>
      </c>
      <c r="Y26" s="339"/>
      <c r="Z26" s="340" t="s">
        <v>346</v>
      </c>
      <c r="AA26" s="485"/>
      <c r="AB26" s="443"/>
      <c r="AC26" s="496"/>
      <c r="AD26" s="497"/>
      <c r="AE26" s="471"/>
      <c r="AF26" s="535"/>
      <c r="AG26" s="449"/>
      <c r="AH26" s="40"/>
      <c r="AI26" s="158" t="s">
        <v>82</v>
      </c>
      <c r="AJ26" s="487"/>
      <c r="AK26" s="487"/>
      <c r="AL26" s="493"/>
    </row>
    <row r="27" spans="1:38" ht="20.149999999999999" customHeight="1" x14ac:dyDescent="0.3">
      <c r="A27" s="313" t="s">
        <v>81</v>
      </c>
      <c r="B27" s="474">
        <v>6</v>
      </c>
      <c r="D27" s="467" t="str">
        <f>IF(A28="","",VLOOKUP(A28,コード!$A$1:$G$220,2,0))</f>
        <v/>
      </c>
      <c r="E27" s="458" t="str">
        <f>IF(A28="","",VLOOKUP(A28,コード!$A$1:$G$220,3,0))</f>
        <v/>
      </c>
      <c r="F27" s="459" t="str">
        <f>IF(D28="","",VLOOKUP(D28,コード!$A$1:$G$219,2,0))</f>
        <v/>
      </c>
      <c r="G27" s="460" t="str">
        <f>IF(E28="","",VLOOKUP(E28,コード!$A$1:$G$219,2,0))</f>
        <v/>
      </c>
      <c r="H27" s="455"/>
      <c r="I27" s="43" t="s">
        <v>65</v>
      </c>
      <c r="J27" s="453"/>
      <c r="K27" s="325"/>
      <c r="L27" s="326" t="s">
        <v>45</v>
      </c>
      <c r="M27" s="333"/>
      <c r="N27" s="331" t="s">
        <v>64</v>
      </c>
      <c r="O27" s="325"/>
      <c r="P27" s="326" t="s">
        <v>45</v>
      </c>
      <c r="Q27" s="333"/>
      <c r="R27" s="331" t="s">
        <v>64</v>
      </c>
      <c r="S27" s="332"/>
      <c r="T27" s="436"/>
      <c r="U27" s="436"/>
      <c r="V27" s="334" t="s">
        <v>48</v>
      </c>
      <c r="W27" s="332"/>
      <c r="X27" s="444"/>
      <c r="Y27" s="444"/>
      <c r="Z27" s="334" t="s">
        <v>48</v>
      </c>
      <c r="AA27" s="477" t="str">
        <f>IF(A28="","",VLOOKUP(A28,コード!$A$1:$G$220,4,0))</f>
        <v/>
      </c>
      <c r="AB27" s="441"/>
      <c r="AC27" s="484"/>
      <c r="AD27" s="472"/>
      <c r="AE27" s="498"/>
      <c r="AF27" s="447"/>
      <c r="AG27" s="445"/>
      <c r="AH27" s="40"/>
      <c r="AI27" s="163"/>
      <c r="AJ27" s="488" t="e">
        <f>VLOOKUP($A28,コード!$A$2:$G$220,5,0)</f>
        <v>#N/A</v>
      </c>
      <c r="AK27" s="488" t="e">
        <f>VLOOKUP($A28,コード!$A$2:$G$220,6,0)</f>
        <v>#N/A</v>
      </c>
      <c r="AL27" s="490" t="e">
        <f>VLOOKUP($A28,コード!$A$2:$G$220,7,0)</f>
        <v>#N/A</v>
      </c>
    </row>
    <row r="28" spans="1:38" ht="20.149999999999999" customHeight="1" x14ac:dyDescent="0.3">
      <c r="A28" s="360"/>
      <c r="B28" s="474"/>
      <c r="D28" s="468"/>
      <c r="E28" s="461"/>
      <c r="F28" s="462"/>
      <c r="G28" s="463"/>
      <c r="H28" s="456"/>
      <c r="I28" s="44" t="s">
        <v>66</v>
      </c>
      <c r="J28" s="454"/>
      <c r="K28" s="327"/>
      <c r="L28" s="328" t="s">
        <v>45</v>
      </c>
      <c r="M28" s="335"/>
      <c r="N28" s="336" t="s">
        <v>64</v>
      </c>
      <c r="O28" s="327"/>
      <c r="P28" s="328" t="s">
        <v>45</v>
      </c>
      <c r="Q28" s="335"/>
      <c r="R28" s="336" t="s">
        <v>64</v>
      </c>
      <c r="S28" s="337"/>
      <c r="T28" s="338" t="s">
        <v>45</v>
      </c>
      <c r="U28" s="339"/>
      <c r="V28" s="340" t="s">
        <v>64</v>
      </c>
      <c r="W28" s="337"/>
      <c r="X28" s="338" t="s">
        <v>45</v>
      </c>
      <c r="Y28" s="339"/>
      <c r="Z28" s="340" t="s">
        <v>64</v>
      </c>
      <c r="AA28" s="485"/>
      <c r="AB28" s="442"/>
      <c r="AC28" s="482"/>
      <c r="AD28" s="473"/>
      <c r="AE28" s="470"/>
      <c r="AF28" s="448"/>
      <c r="AG28" s="446"/>
      <c r="AH28" s="40"/>
      <c r="AI28" s="156" t="s">
        <v>81</v>
      </c>
      <c r="AJ28" s="489"/>
      <c r="AK28" s="489"/>
      <c r="AL28" s="491"/>
    </row>
    <row r="29" spans="1:38" ht="20.149999999999999" customHeight="1" x14ac:dyDescent="0.3">
      <c r="A29" s="314" t="s">
        <v>82</v>
      </c>
      <c r="B29" s="474"/>
      <c r="D29" s="468"/>
      <c r="E29" s="461"/>
      <c r="F29" s="462"/>
      <c r="G29" s="463"/>
      <c r="H29" s="456"/>
      <c r="I29" s="43" t="s">
        <v>67</v>
      </c>
      <c r="J29" s="453"/>
      <c r="K29" s="325"/>
      <c r="L29" s="326" t="s">
        <v>45</v>
      </c>
      <c r="M29" s="333"/>
      <c r="N29" s="331" t="s">
        <v>345</v>
      </c>
      <c r="O29" s="325"/>
      <c r="P29" s="326" t="s">
        <v>45</v>
      </c>
      <c r="Q29" s="333"/>
      <c r="R29" s="331" t="s">
        <v>346</v>
      </c>
      <c r="S29" s="332"/>
      <c r="T29" s="436"/>
      <c r="U29" s="436"/>
      <c r="V29" s="334" t="s">
        <v>48</v>
      </c>
      <c r="W29" s="332"/>
      <c r="X29" s="444"/>
      <c r="Y29" s="444"/>
      <c r="Z29" s="334" t="s">
        <v>48</v>
      </c>
      <c r="AA29" s="477" t="str">
        <f>IF(A30="","",VLOOKUP(A30,コード!$A$1:$G$220,4,0))</f>
        <v/>
      </c>
      <c r="AB29" s="442"/>
      <c r="AC29" s="482"/>
      <c r="AD29" s="473"/>
      <c r="AE29" s="470" t="s">
        <v>45</v>
      </c>
      <c r="AF29" s="448"/>
      <c r="AG29" s="446" t="s">
        <v>50</v>
      </c>
      <c r="AH29" s="40"/>
      <c r="AI29" s="163"/>
      <c r="AJ29" s="486" t="e">
        <f>VLOOKUP($A30,コード!$A$2:$G$220,5,0)</f>
        <v>#N/A</v>
      </c>
      <c r="AK29" s="486" t="e">
        <f>VLOOKUP($A30,コード!$A$2:$G$220,6,0)</f>
        <v>#N/A</v>
      </c>
      <c r="AL29" s="492" t="e">
        <f>VLOOKUP($A30,コード!$A$2:$G$220,7,0)</f>
        <v>#N/A</v>
      </c>
    </row>
    <row r="30" spans="1:38" ht="20.149999999999999" customHeight="1" thickBot="1" x14ac:dyDescent="0.35">
      <c r="A30" s="360"/>
      <c r="B30" s="474"/>
      <c r="D30" s="469"/>
      <c r="E30" s="464"/>
      <c r="F30" s="465"/>
      <c r="G30" s="466"/>
      <c r="H30" s="457"/>
      <c r="I30" s="44" t="s">
        <v>68</v>
      </c>
      <c r="J30" s="454"/>
      <c r="K30" s="327"/>
      <c r="L30" s="328" t="s">
        <v>45</v>
      </c>
      <c r="M30" s="335"/>
      <c r="N30" s="336" t="s">
        <v>346</v>
      </c>
      <c r="O30" s="327"/>
      <c r="P30" s="328" t="s">
        <v>45</v>
      </c>
      <c r="Q30" s="335"/>
      <c r="R30" s="336" t="s">
        <v>346</v>
      </c>
      <c r="S30" s="337"/>
      <c r="T30" s="338" t="s">
        <v>45</v>
      </c>
      <c r="U30" s="339"/>
      <c r="V30" s="340" t="s">
        <v>346</v>
      </c>
      <c r="W30" s="337"/>
      <c r="X30" s="338" t="s">
        <v>45</v>
      </c>
      <c r="Y30" s="339"/>
      <c r="Z30" s="340" t="s">
        <v>346</v>
      </c>
      <c r="AA30" s="485"/>
      <c r="AB30" s="443"/>
      <c r="AC30" s="496"/>
      <c r="AD30" s="497"/>
      <c r="AE30" s="471"/>
      <c r="AF30" s="535"/>
      <c r="AG30" s="449"/>
      <c r="AH30" s="40"/>
      <c r="AI30" s="163" t="s">
        <v>82</v>
      </c>
      <c r="AJ30" s="487"/>
      <c r="AK30" s="487"/>
      <c r="AL30" s="493"/>
    </row>
    <row r="31" spans="1:38" ht="20.149999999999999" customHeight="1" x14ac:dyDescent="0.3">
      <c r="A31" s="313" t="s">
        <v>81</v>
      </c>
      <c r="B31" s="474">
        <v>7</v>
      </c>
      <c r="D31" s="467" t="str">
        <f>IF(A32="","",VLOOKUP(A32,コード!$A$1:$G$220,2,0))</f>
        <v/>
      </c>
      <c r="E31" s="458" t="str">
        <f>IF(A32="","",VLOOKUP(A32,コード!$A$1:$G$220,3,0))</f>
        <v/>
      </c>
      <c r="F31" s="459" t="str">
        <f>IF(D32="","",VLOOKUP(D32,コード!$A$1:$G$219,2,0))</f>
        <v/>
      </c>
      <c r="G31" s="460" t="str">
        <f>IF(E32="","",VLOOKUP(E32,コード!$A$1:$G$219,2,0))</f>
        <v/>
      </c>
      <c r="H31" s="455"/>
      <c r="I31" s="43" t="s">
        <v>65</v>
      </c>
      <c r="J31" s="453"/>
      <c r="K31" s="325"/>
      <c r="L31" s="326" t="s">
        <v>45</v>
      </c>
      <c r="M31" s="333"/>
      <c r="N31" s="331" t="s">
        <v>64</v>
      </c>
      <c r="O31" s="325"/>
      <c r="P31" s="326" t="s">
        <v>45</v>
      </c>
      <c r="Q31" s="333"/>
      <c r="R31" s="331" t="s">
        <v>64</v>
      </c>
      <c r="S31" s="332"/>
      <c r="T31" s="436"/>
      <c r="U31" s="436"/>
      <c r="V31" s="334" t="s">
        <v>48</v>
      </c>
      <c r="W31" s="332"/>
      <c r="X31" s="444"/>
      <c r="Y31" s="444"/>
      <c r="Z31" s="334" t="s">
        <v>48</v>
      </c>
      <c r="AA31" s="477" t="str">
        <f>IF(A32="","",VLOOKUP(A32,コード!$A$1:$G$220,4,0))</f>
        <v/>
      </c>
      <c r="AB31" s="441"/>
      <c r="AC31" s="484"/>
      <c r="AD31" s="472"/>
      <c r="AE31" s="498"/>
      <c r="AF31" s="447"/>
      <c r="AG31" s="445"/>
      <c r="AH31" s="40"/>
      <c r="AI31" s="155"/>
      <c r="AJ31" s="488" t="e">
        <f>VLOOKUP($A32,コード!$A$2:$G$220,5,0)</f>
        <v>#N/A</v>
      </c>
      <c r="AK31" s="488" t="e">
        <f>VLOOKUP($A32,コード!$A$2:$G$220,6,0)</f>
        <v>#N/A</v>
      </c>
      <c r="AL31" s="490" t="e">
        <f>VLOOKUP($A32,コード!$A$2:$G$220,7,0)</f>
        <v>#N/A</v>
      </c>
    </row>
    <row r="32" spans="1:38" ht="20.149999999999999" customHeight="1" x14ac:dyDescent="0.3">
      <c r="A32" s="360"/>
      <c r="B32" s="474"/>
      <c r="D32" s="468"/>
      <c r="E32" s="461"/>
      <c r="F32" s="462"/>
      <c r="G32" s="463"/>
      <c r="H32" s="456"/>
      <c r="I32" s="44" t="s">
        <v>66</v>
      </c>
      <c r="J32" s="454"/>
      <c r="K32" s="327"/>
      <c r="L32" s="328" t="s">
        <v>45</v>
      </c>
      <c r="M32" s="335"/>
      <c r="N32" s="336" t="s">
        <v>64</v>
      </c>
      <c r="O32" s="327"/>
      <c r="P32" s="328" t="s">
        <v>45</v>
      </c>
      <c r="Q32" s="335"/>
      <c r="R32" s="336" t="s">
        <v>64</v>
      </c>
      <c r="S32" s="337"/>
      <c r="T32" s="338" t="s">
        <v>45</v>
      </c>
      <c r="U32" s="339"/>
      <c r="V32" s="340" t="s">
        <v>64</v>
      </c>
      <c r="W32" s="337"/>
      <c r="X32" s="338" t="s">
        <v>45</v>
      </c>
      <c r="Y32" s="339"/>
      <c r="Z32" s="340" t="s">
        <v>64</v>
      </c>
      <c r="AA32" s="485"/>
      <c r="AB32" s="442"/>
      <c r="AC32" s="482"/>
      <c r="AD32" s="473"/>
      <c r="AE32" s="470"/>
      <c r="AF32" s="448"/>
      <c r="AG32" s="446"/>
      <c r="AH32" s="40"/>
      <c r="AI32" s="156" t="s">
        <v>81</v>
      </c>
      <c r="AJ32" s="489"/>
      <c r="AK32" s="489"/>
      <c r="AL32" s="491"/>
    </row>
    <row r="33" spans="1:38" ht="20.149999999999999" customHeight="1" x14ac:dyDescent="0.3">
      <c r="A33" s="314" t="s">
        <v>82</v>
      </c>
      <c r="B33" s="474"/>
      <c r="D33" s="468"/>
      <c r="E33" s="461"/>
      <c r="F33" s="462"/>
      <c r="G33" s="463"/>
      <c r="H33" s="456"/>
      <c r="I33" s="43" t="s">
        <v>67</v>
      </c>
      <c r="J33" s="453"/>
      <c r="K33" s="325"/>
      <c r="L33" s="326" t="s">
        <v>45</v>
      </c>
      <c r="M33" s="333"/>
      <c r="N33" s="331" t="s">
        <v>345</v>
      </c>
      <c r="O33" s="325"/>
      <c r="P33" s="326" t="s">
        <v>45</v>
      </c>
      <c r="Q33" s="333"/>
      <c r="R33" s="331" t="s">
        <v>346</v>
      </c>
      <c r="S33" s="332"/>
      <c r="T33" s="436"/>
      <c r="U33" s="436"/>
      <c r="V33" s="334" t="s">
        <v>48</v>
      </c>
      <c r="W33" s="332"/>
      <c r="X33" s="444"/>
      <c r="Y33" s="444"/>
      <c r="Z33" s="334" t="s">
        <v>48</v>
      </c>
      <c r="AA33" s="477" t="str">
        <f>IF(A34="","",VLOOKUP(A34,コード!$A$1:$G$220,4,0))</f>
        <v/>
      </c>
      <c r="AB33" s="442"/>
      <c r="AC33" s="482"/>
      <c r="AD33" s="473"/>
      <c r="AE33" s="470" t="s">
        <v>45</v>
      </c>
      <c r="AF33" s="448"/>
      <c r="AG33" s="446" t="s">
        <v>50</v>
      </c>
      <c r="AH33" s="40"/>
      <c r="AI33" s="163"/>
      <c r="AJ33" s="486" t="e">
        <f>VLOOKUP($A34,コード!$A$2:$G$220,5,0)</f>
        <v>#N/A</v>
      </c>
      <c r="AK33" s="486" t="e">
        <f>VLOOKUP($A34,コード!$A$2:$G$220,6,0)</f>
        <v>#N/A</v>
      </c>
      <c r="AL33" s="492" t="e">
        <f>VLOOKUP($A34,コード!$A$2:$G$220,7,0)</f>
        <v>#N/A</v>
      </c>
    </row>
    <row r="34" spans="1:38" ht="20.149999999999999" customHeight="1" thickBot="1" x14ac:dyDescent="0.35">
      <c r="A34" s="360"/>
      <c r="B34" s="474"/>
      <c r="D34" s="469"/>
      <c r="E34" s="464"/>
      <c r="F34" s="465"/>
      <c r="G34" s="466"/>
      <c r="H34" s="457"/>
      <c r="I34" s="44" t="s">
        <v>68</v>
      </c>
      <c r="J34" s="454"/>
      <c r="K34" s="327"/>
      <c r="L34" s="328" t="s">
        <v>45</v>
      </c>
      <c r="M34" s="335"/>
      <c r="N34" s="336" t="s">
        <v>346</v>
      </c>
      <c r="O34" s="327"/>
      <c r="P34" s="328" t="s">
        <v>45</v>
      </c>
      <c r="Q34" s="335"/>
      <c r="R34" s="336" t="s">
        <v>346</v>
      </c>
      <c r="S34" s="337"/>
      <c r="T34" s="338" t="s">
        <v>45</v>
      </c>
      <c r="U34" s="339"/>
      <c r="V34" s="340" t="s">
        <v>346</v>
      </c>
      <c r="W34" s="337"/>
      <c r="X34" s="338" t="s">
        <v>45</v>
      </c>
      <c r="Y34" s="339"/>
      <c r="Z34" s="340" t="s">
        <v>346</v>
      </c>
      <c r="AA34" s="485"/>
      <c r="AB34" s="443"/>
      <c r="AC34" s="496"/>
      <c r="AD34" s="497"/>
      <c r="AE34" s="471"/>
      <c r="AF34" s="535"/>
      <c r="AG34" s="449"/>
      <c r="AH34" s="40"/>
      <c r="AI34" s="158" t="s">
        <v>82</v>
      </c>
      <c r="AJ34" s="487"/>
      <c r="AK34" s="487"/>
      <c r="AL34" s="493"/>
    </row>
    <row r="35" spans="1:38" ht="20.149999999999999" customHeight="1" x14ac:dyDescent="0.3">
      <c r="A35" s="313" t="s">
        <v>81</v>
      </c>
      <c r="B35" s="474">
        <v>8</v>
      </c>
      <c r="D35" s="467" t="str">
        <f>IF(A36="","",VLOOKUP(A36,コード!$A$1:$G$220,2,0))</f>
        <v/>
      </c>
      <c r="E35" s="458" t="str">
        <f>IF(A36="","",VLOOKUP(A36,コード!$A$1:$G$220,3,0))</f>
        <v/>
      </c>
      <c r="F35" s="459"/>
      <c r="G35" s="460"/>
      <c r="H35" s="455"/>
      <c r="I35" s="43" t="s">
        <v>65</v>
      </c>
      <c r="J35" s="453"/>
      <c r="K35" s="325"/>
      <c r="L35" s="326" t="s">
        <v>45</v>
      </c>
      <c r="M35" s="333"/>
      <c r="N35" s="331" t="s">
        <v>64</v>
      </c>
      <c r="O35" s="325"/>
      <c r="P35" s="326" t="s">
        <v>45</v>
      </c>
      <c r="Q35" s="333"/>
      <c r="R35" s="331" t="s">
        <v>64</v>
      </c>
      <c r="S35" s="332"/>
      <c r="T35" s="436"/>
      <c r="U35" s="436"/>
      <c r="V35" s="334" t="s">
        <v>48</v>
      </c>
      <c r="W35" s="332"/>
      <c r="X35" s="444"/>
      <c r="Y35" s="444"/>
      <c r="Z35" s="334" t="s">
        <v>48</v>
      </c>
      <c r="AA35" s="477" t="str">
        <f>IF(A36="","",VLOOKUP(A36,コード!$A$1:$G$220,4,0))</f>
        <v/>
      </c>
      <c r="AB35" s="441"/>
      <c r="AC35" s="484"/>
      <c r="AD35" s="472"/>
      <c r="AE35" s="498"/>
      <c r="AF35" s="447"/>
      <c r="AG35" s="445"/>
      <c r="AH35" s="40"/>
      <c r="AI35" s="155"/>
      <c r="AJ35" s="488" t="e">
        <f>VLOOKUP($A36,コード!$A$2:$G$220,5,0)</f>
        <v>#N/A</v>
      </c>
      <c r="AK35" s="488" t="e">
        <f>VLOOKUP($A36,コード!$A$2:$G$220,6,0)</f>
        <v>#N/A</v>
      </c>
      <c r="AL35" s="490" t="e">
        <f>VLOOKUP($A36,コード!$A$2:$G$220,7,0)</f>
        <v>#N/A</v>
      </c>
    </row>
    <row r="36" spans="1:38" ht="20.149999999999999" customHeight="1" x14ac:dyDescent="0.3">
      <c r="A36" s="360"/>
      <c r="B36" s="474"/>
      <c r="D36" s="468"/>
      <c r="E36" s="461"/>
      <c r="F36" s="462"/>
      <c r="G36" s="463"/>
      <c r="H36" s="456"/>
      <c r="I36" s="44" t="s">
        <v>66</v>
      </c>
      <c r="J36" s="454"/>
      <c r="K36" s="327"/>
      <c r="L36" s="328" t="s">
        <v>45</v>
      </c>
      <c r="M36" s="335"/>
      <c r="N36" s="336" t="s">
        <v>64</v>
      </c>
      <c r="O36" s="327"/>
      <c r="P36" s="328" t="s">
        <v>45</v>
      </c>
      <c r="Q36" s="335"/>
      <c r="R36" s="336" t="s">
        <v>64</v>
      </c>
      <c r="S36" s="337"/>
      <c r="T36" s="338" t="s">
        <v>45</v>
      </c>
      <c r="U36" s="339"/>
      <c r="V36" s="340" t="s">
        <v>64</v>
      </c>
      <c r="W36" s="337"/>
      <c r="X36" s="338" t="s">
        <v>45</v>
      </c>
      <c r="Y36" s="339"/>
      <c r="Z36" s="340" t="s">
        <v>64</v>
      </c>
      <c r="AA36" s="485"/>
      <c r="AB36" s="442"/>
      <c r="AC36" s="482"/>
      <c r="AD36" s="473"/>
      <c r="AE36" s="470"/>
      <c r="AF36" s="448"/>
      <c r="AG36" s="446"/>
      <c r="AH36" s="40"/>
      <c r="AI36" s="156" t="s">
        <v>81</v>
      </c>
      <c r="AJ36" s="489"/>
      <c r="AK36" s="489"/>
      <c r="AL36" s="491"/>
    </row>
    <row r="37" spans="1:38" ht="20.149999999999999" customHeight="1" x14ac:dyDescent="0.3">
      <c r="A37" s="314" t="s">
        <v>82</v>
      </c>
      <c r="B37" s="474"/>
      <c r="D37" s="468"/>
      <c r="E37" s="461"/>
      <c r="F37" s="462"/>
      <c r="G37" s="463"/>
      <c r="H37" s="456"/>
      <c r="I37" s="43" t="s">
        <v>67</v>
      </c>
      <c r="J37" s="453"/>
      <c r="K37" s="325"/>
      <c r="L37" s="326" t="s">
        <v>45</v>
      </c>
      <c r="M37" s="333"/>
      <c r="N37" s="331" t="s">
        <v>345</v>
      </c>
      <c r="O37" s="325"/>
      <c r="P37" s="326" t="s">
        <v>45</v>
      </c>
      <c r="Q37" s="333"/>
      <c r="R37" s="331" t="s">
        <v>346</v>
      </c>
      <c r="S37" s="332"/>
      <c r="T37" s="436"/>
      <c r="U37" s="436"/>
      <c r="V37" s="334" t="s">
        <v>48</v>
      </c>
      <c r="W37" s="332"/>
      <c r="X37" s="444"/>
      <c r="Y37" s="444"/>
      <c r="Z37" s="334" t="s">
        <v>48</v>
      </c>
      <c r="AA37" s="477" t="str">
        <f>IF(A38="","",VLOOKUP(A38,コード!$A$1:$G$220,4,0))</f>
        <v/>
      </c>
      <c r="AB37" s="442"/>
      <c r="AC37" s="482"/>
      <c r="AD37" s="473"/>
      <c r="AE37" s="470" t="s">
        <v>45</v>
      </c>
      <c r="AF37" s="448"/>
      <c r="AG37" s="446" t="s">
        <v>50</v>
      </c>
      <c r="AH37" s="40"/>
      <c r="AI37" s="163"/>
      <c r="AJ37" s="486" t="e">
        <f>VLOOKUP($A38,コード!$A$2:$G$220,5,0)</f>
        <v>#N/A</v>
      </c>
      <c r="AK37" s="486" t="e">
        <f>VLOOKUP($A38,コード!$A$2:$G$220,6,0)</f>
        <v>#N/A</v>
      </c>
      <c r="AL37" s="492" t="e">
        <f>VLOOKUP($A38,コード!$A$2:$G$220,7,0)</f>
        <v>#N/A</v>
      </c>
    </row>
    <row r="38" spans="1:38" ht="20.149999999999999" customHeight="1" thickBot="1" x14ac:dyDescent="0.35">
      <c r="A38" s="360"/>
      <c r="B38" s="474"/>
      <c r="D38" s="476"/>
      <c r="E38" s="479"/>
      <c r="F38" s="480"/>
      <c r="G38" s="481"/>
      <c r="H38" s="538"/>
      <c r="I38" s="87" t="s">
        <v>68</v>
      </c>
      <c r="J38" s="475"/>
      <c r="K38" s="329"/>
      <c r="L38" s="330" t="s">
        <v>45</v>
      </c>
      <c r="M38" s="341"/>
      <c r="N38" s="342" t="s">
        <v>346</v>
      </c>
      <c r="O38" s="343"/>
      <c r="P38" s="330" t="s">
        <v>45</v>
      </c>
      <c r="Q38" s="341"/>
      <c r="R38" s="342" t="s">
        <v>346</v>
      </c>
      <c r="S38" s="344"/>
      <c r="T38" s="345" t="s">
        <v>45</v>
      </c>
      <c r="U38" s="346"/>
      <c r="V38" s="347" t="s">
        <v>346</v>
      </c>
      <c r="W38" s="344"/>
      <c r="X38" s="345" t="s">
        <v>45</v>
      </c>
      <c r="Y38" s="346"/>
      <c r="Z38" s="347" t="s">
        <v>346</v>
      </c>
      <c r="AA38" s="478"/>
      <c r="AB38" s="537"/>
      <c r="AC38" s="483"/>
      <c r="AD38" s="497"/>
      <c r="AE38" s="471"/>
      <c r="AF38" s="535"/>
      <c r="AG38" s="449"/>
      <c r="AH38" s="40"/>
      <c r="AI38" s="158" t="s">
        <v>82</v>
      </c>
      <c r="AJ38" s="487"/>
      <c r="AK38" s="487"/>
      <c r="AL38" s="493"/>
    </row>
    <row r="39" spans="1:38" ht="18" customHeight="1" x14ac:dyDescent="0.2">
      <c r="D39" s="33" t="s">
        <v>12</v>
      </c>
      <c r="E39" s="26"/>
      <c r="F39" s="26"/>
      <c r="G39" s="26"/>
      <c r="H39" s="26"/>
      <c r="I39" s="26"/>
      <c r="J39" s="26"/>
      <c r="K39" s="424"/>
      <c r="L39" s="424"/>
      <c r="M39" s="424"/>
      <c r="N39" s="424"/>
      <c r="O39" s="424"/>
      <c r="P39" s="424"/>
      <c r="Q39" s="424"/>
      <c r="R39" s="424"/>
      <c r="S39" s="217"/>
      <c r="T39" s="217"/>
      <c r="U39" s="33"/>
      <c r="V39" s="217"/>
      <c r="W39" s="217"/>
      <c r="X39" s="217"/>
      <c r="Y39" s="33"/>
      <c r="Z39" s="217"/>
      <c r="AA39" s="425"/>
      <c r="AB39" s="425"/>
      <c r="AC39" s="425"/>
      <c r="AD39" s="223"/>
      <c r="AE39" s="223"/>
      <c r="AF39" s="425"/>
      <c r="AG39" s="223"/>
      <c r="AH39" s="40"/>
    </row>
    <row r="40" spans="1:38" ht="15.75" customHeight="1" x14ac:dyDescent="0.2">
      <c r="D40" s="33" t="s">
        <v>351</v>
      </c>
      <c r="E40" s="26"/>
      <c r="F40" s="26"/>
      <c r="G40" s="26"/>
      <c r="H40" s="26"/>
      <c r="I40" s="26"/>
      <c r="J40" s="26"/>
      <c r="K40" s="424"/>
      <c r="L40" s="424"/>
      <c r="M40" s="424"/>
      <c r="N40" s="424"/>
      <c r="O40" s="424"/>
      <c r="P40" s="424"/>
      <c r="Q40" s="424"/>
      <c r="R40" s="424"/>
      <c r="S40" s="217"/>
      <c r="T40" s="217"/>
      <c r="U40" s="33"/>
      <c r="V40" s="217"/>
      <c r="W40" s="217"/>
      <c r="X40" s="217"/>
      <c r="Y40" s="33"/>
      <c r="Z40" s="217"/>
      <c r="AA40" s="425"/>
      <c r="AB40" s="425"/>
      <c r="AC40" s="425"/>
      <c r="AD40" s="223"/>
      <c r="AE40" s="223"/>
      <c r="AF40" s="425"/>
      <c r="AG40" s="223"/>
      <c r="AH40" s="40"/>
    </row>
    <row r="41" spans="1:38" ht="18" customHeight="1" x14ac:dyDescent="0.2">
      <c r="D41" s="33" t="s">
        <v>72</v>
      </c>
      <c r="E41" s="33"/>
      <c r="F41" s="33"/>
      <c r="G41" s="33"/>
      <c r="H41" s="216"/>
      <c r="I41" s="216"/>
      <c r="J41" s="216"/>
      <c r="K41" s="33"/>
      <c r="L41" s="33"/>
      <c r="M41" s="33"/>
      <c r="N41" s="33"/>
      <c r="O41" s="33"/>
      <c r="P41" s="33"/>
      <c r="Q41" s="33"/>
      <c r="R41" s="33"/>
      <c r="S41" s="33"/>
      <c r="T41" s="33"/>
      <c r="U41" s="33"/>
      <c r="V41" s="33"/>
      <c r="W41" s="33"/>
      <c r="X41" s="33"/>
      <c r="Y41" s="33"/>
      <c r="Z41" s="33"/>
      <c r="AA41" s="33"/>
      <c r="AB41" s="33"/>
      <c r="AC41" s="33"/>
      <c r="AD41" s="434"/>
      <c r="AE41" s="434"/>
      <c r="AF41" s="434"/>
      <c r="AG41" s="434"/>
      <c r="AH41" s="96"/>
      <c r="AI41" s="16"/>
    </row>
    <row r="42" spans="1:38" ht="15.75" customHeight="1" x14ac:dyDescent="0.2">
      <c r="D42" s="33" t="s">
        <v>352</v>
      </c>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96"/>
      <c r="AI42" s="16"/>
    </row>
    <row r="43" spans="1:38" ht="31.5" customHeight="1" x14ac:dyDescent="0.2">
      <c r="D43" s="437" t="s">
        <v>398</v>
      </c>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8"/>
      <c r="AD43" s="438"/>
      <c r="AE43" s="438"/>
      <c r="AF43" s="438"/>
      <c r="AG43" s="438"/>
    </row>
    <row r="44" spans="1:38" ht="28.5" customHeight="1" x14ac:dyDescent="0.2">
      <c r="D44" s="435" t="s">
        <v>399</v>
      </c>
      <c r="E44" s="435"/>
      <c r="F44" s="435"/>
      <c r="G44" s="435"/>
      <c r="H44" s="435"/>
      <c r="I44" s="435"/>
      <c r="J44" s="435"/>
      <c r="K44" s="435"/>
      <c r="L44" s="435"/>
      <c r="M44" s="435"/>
      <c r="N44" s="435"/>
      <c r="O44" s="435"/>
      <c r="P44" s="435"/>
      <c r="Q44" s="435"/>
      <c r="R44" s="435"/>
      <c r="S44" s="435"/>
      <c r="T44" s="435"/>
      <c r="U44" s="435"/>
      <c r="V44" s="435"/>
      <c r="W44" s="435"/>
      <c r="X44" s="435"/>
      <c r="Y44" s="435"/>
      <c r="Z44" s="435"/>
      <c r="AA44" s="435"/>
      <c r="AB44" s="435"/>
      <c r="AC44" s="435"/>
      <c r="AD44" s="435"/>
      <c r="AE44" s="435"/>
      <c r="AF44" s="435"/>
      <c r="AG44" s="435"/>
      <c r="AH44" s="435"/>
      <c r="AI44" s="435"/>
      <c r="AJ44" s="435"/>
      <c r="AK44" s="435"/>
      <c r="AL44" s="435"/>
    </row>
    <row r="45" spans="1:38" ht="15.75" customHeight="1" x14ac:dyDescent="0.25">
      <c r="I45" s="39" t="s">
        <v>71</v>
      </c>
      <c r="K45" s="19" t="s">
        <v>13</v>
      </c>
      <c r="L45" s="19"/>
      <c r="M45" s="19"/>
      <c r="N45" s="19"/>
      <c r="O45" s="18"/>
      <c r="P45" s="18"/>
      <c r="Q45" s="18"/>
      <c r="R45" s="18"/>
      <c r="S45" s="18"/>
      <c r="T45" s="18"/>
      <c r="U45" s="18"/>
      <c r="V45" s="18"/>
    </row>
    <row r="48" spans="1:38" ht="30" customHeight="1" x14ac:dyDescent="0.2">
      <c r="D48" s="33"/>
      <c r="E48" s="33"/>
      <c r="F48" s="33"/>
      <c r="G48" s="33"/>
      <c r="H48" s="33"/>
      <c r="I48" s="33"/>
      <c r="J48" s="33"/>
      <c r="K48" s="33"/>
      <c r="L48" s="33"/>
      <c r="M48" s="33"/>
      <c r="N48" s="33"/>
      <c r="O48" s="33"/>
      <c r="P48" s="33"/>
      <c r="Q48" s="33"/>
      <c r="R48" s="33"/>
      <c r="S48" s="33"/>
      <c r="T48" s="33"/>
      <c r="U48" s="33"/>
      <c r="V48" s="33"/>
    </row>
    <row r="49" spans="2:22" ht="30" customHeight="1" x14ac:dyDescent="0.2">
      <c r="D49" s="33"/>
      <c r="E49" s="33"/>
      <c r="F49" s="33"/>
      <c r="G49" s="33"/>
      <c r="H49" s="33"/>
      <c r="I49" s="33"/>
      <c r="J49" s="33"/>
      <c r="K49" s="33"/>
      <c r="L49" s="33"/>
      <c r="M49" s="33"/>
      <c r="N49" s="33"/>
      <c r="O49" s="33"/>
      <c r="P49" s="33"/>
      <c r="Q49" s="33"/>
      <c r="R49" s="33"/>
      <c r="S49" s="33"/>
      <c r="T49" s="33"/>
      <c r="U49" s="33"/>
      <c r="V49" s="33"/>
    </row>
    <row r="51" spans="2:22" ht="30" customHeight="1" x14ac:dyDescent="0.2">
      <c r="B51" s="301" t="s">
        <v>253</v>
      </c>
    </row>
    <row r="52" spans="2:22" ht="30" customHeight="1" x14ac:dyDescent="0.2">
      <c r="B52" s="301" t="s">
        <v>254</v>
      </c>
    </row>
    <row r="53" spans="2:22" ht="30" customHeight="1" x14ac:dyDescent="0.2">
      <c r="B53" s="301" t="s">
        <v>255</v>
      </c>
    </row>
    <row r="54" spans="2:22" ht="30" customHeight="1" x14ac:dyDescent="0.2">
      <c r="B54" s="301" t="s">
        <v>256</v>
      </c>
    </row>
    <row r="55" spans="2:22" ht="30" customHeight="1" x14ac:dyDescent="0.2">
      <c r="B55" s="301" t="s">
        <v>257</v>
      </c>
    </row>
    <row r="56" spans="2:22" ht="30" customHeight="1" x14ac:dyDescent="0.2">
      <c r="B56" s="301" t="s">
        <v>258</v>
      </c>
    </row>
    <row r="57" spans="2:22" ht="30" customHeight="1" x14ac:dyDescent="0.2">
      <c r="B57" s="301" t="s">
        <v>259</v>
      </c>
    </row>
    <row r="58" spans="2:22" ht="30" customHeight="1" x14ac:dyDescent="0.2">
      <c r="B58" s="301" t="s">
        <v>260</v>
      </c>
    </row>
  </sheetData>
  <mergeCells count="253">
    <mergeCell ref="AG21:AG22"/>
    <mergeCell ref="AA19:AA20"/>
    <mergeCell ref="AG23:AG24"/>
    <mergeCell ref="AA25:AA26"/>
    <mergeCell ref="AC25:AC26"/>
    <mergeCell ref="AG25:AG26"/>
    <mergeCell ref="AA23:AA24"/>
    <mergeCell ref="X27:Y27"/>
    <mergeCell ref="AC27:AC28"/>
    <mergeCell ref="AE27:AE28"/>
    <mergeCell ref="AD25:AD26"/>
    <mergeCell ref="AE25:AE26"/>
    <mergeCell ref="AF27:AF28"/>
    <mergeCell ref="AF25:AF26"/>
    <mergeCell ref="X21:Y21"/>
    <mergeCell ref="AE37:AE38"/>
    <mergeCell ref="AD35:AD36"/>
    <mergeCell ref="X31:Y31"/>
    <mergeCell ref="X33:Y33"/>
    <mergeCell ref="AC33:AC34"/>
    <mergeCell ref="AB35:AB38"/>
    <mergeCell ref="AG33:AG34"/>
    <mergeCell ref="AE33:AE34"/>
    <mergeCell ref="AA31:AA32"/>
    <mergeCell ref="AB31:AB34"/>
    <mergeCell ref="AA35:AA36"/>
    <mergeCell ref="AD33:AD34"/>
    <mergeCell ref="AF31:AF32"/>
    <mergeCell ref="AF33:AF34"/>
    <mergeCell ref="AE35:AE36"/>
    <mergeCell ref="AF35:AF36"/>
    <mergeCell ref="AD31:AD32"/>
    <mergeCell ref="AG35:AG36"/>
    <mergeCell ref="AF37:AF38"/>
    <mergeCell ref="AG37:AG38"/>
    <mergeCell ref="AD37:AD38"/>
    <mergeCell ref="AD19:AD20"/>
    <mergeCell ref="AF23:AF24"/>
    <mergeCell ref="AE23:AE24"/>
    <mergeCell ref="AF21:AF22"/>
    <mergeCell ref="AC19:AC20"/>
    <mergeCell ref="AE19:AE20"/>
    <mergeCell ref="AF19:AF20"/>
    <mergeCell ref="AC21:AC22"/>
    <mergeCell ref="AF17:AF18"/>
    <mergeCell ref="AC23:AC24"/>
    <mergeCell ref="AD21:AD22"/>
    <mergeCell ref="AE21:AE22"/>
    <mergeCell ref="AD23:AD24"/>
    <mergeCell ref="AF13:AF14"/>
    <mergeCell ref="AE13:AE14"/>
    <mergeCell ref="AD13:AD14"/>
    <mergeCell ref="X15:Y15"/>
    <mergeCell ref="AA13:AA14"/>
    <mergeCell ref="AC13:AC14"/>
    <mergeCell ref="AA15:AA16"/>
    <mergeCell ref="AF15:AF16"/>
    <mergeCell ref="H15:H18"/>
    <mergeCell ref="H11:H14"/>
    <mergeCell ref="J13:J14"/>
    <mergeCell ref="AA17:AA18"/>
    <mergeCell ref="AC17:AC18"/>
    <mergeCell ref="AD17:AD18"/>
    <mergeCell ref="AC15:AC16"/>
    <mergeCell ref="AE15:AE16"/>
    <mergeCell ref="J17:J18"/>
    <mergeCell ref="AC11:AC12"/>
    <mergeCell ref="J11:J12"/>
    <mergeCell ref="AD11:AD12"/>
    <mergeCell ref="T17:U17"/>
    <mergeCell ref="X17:Y17"/>
    <mergeCell ref="AI4:AL4"/>
    <mergeCell ref="AJ7:AJ8"/>
    <mergeCell ref="AK7:AK8"/>
    <mergeCell ref="AL7:AL8"/>
    <mergeCell ref="K6:N6"/>
    <mergeCell ref="O6:R6"/>
    <mergeCell ref="S6:V6"/>
    <mergeCell ref="W6:Z6"/>
    <mergeCell ref="AF7:AF8"/>
    <mergeCell ref="X7:Y7"/>
    <mergeCell ref="AD5:AG5"/>
    <mergeCell ref="AC7:AC8"/>
    <mergeCell ref="AD6:AG6"/>
    <mergeCell ref="AG7:AG8"/>
    <mergeCell ref="AE7:AE8"/>
    <mergeCell ref="AD7:AD8"/>
    <mergeCell ref="AA7:AA8"/>
    <mergeCell ref="T7:U7"/>
    <mergeCell ref="O3:R3"/>
    <mergeCell ref="S5:V5"/>
    <mergeCell ref="K5:R5"/>
    <mergeCell ref="I5:I6"/>
    <mergeCell ref="W5:Z5"/>
    <mergeCell ref="E5:G5"/>
    <mergeCell ref="E6:G6"/>
    <mergeCell ref="E3:G3"/>
    <mergeCell ref="H3:I3"/>
    <mergeCell ref="S3:X3"/>
    <mergeCell ref="AJ9:AJ10"/>
    <mergeCell ref="T11:U11"/>
    <mergeCell ref="X11:Y11"/>
    <mergeCell ref="AK9:AK10"/>
    <mergeCell ref="AL9:AL10"/>
    <mergeCell ref="AL15:AL16"/>
    <mergeCell ref="AK13:AK14"/>
    <mergeCell ref="AL13:AL14"/>
    <mergeCell ref="AG11:AG12"/>
    <mergeCell ref="AJ13:AJ14"/>
    <mergeCell ref="AJ11:AJ12"/>
    <mergeCell ref="AK11:AK12"/>
    <mergeCell ref="AL11:AL12"/>
    <mergeCell ref="AF9:AF10"/>
    <mergeCell ref="AE9:AE10"/>
    <mergeCell ref="AA9:AA10"/>
    <mergeCell ref="AC9:AC10"/>
    <mergeCell ref="AD9:AD10"/>
    <mergeCell ref="T9:U9"/>
    <mergeCell ref="X9:Y9"/>
    <mergeCell ref="AE11:AE12"/>
    <mergeCell ref="T13:U13"/>
    <mergeCell ref="X13:Y13"/>
    <mergeCell ref="T15:U15"/>
    <mergeCell ref="AJ17:AJ18"/>
    <mergeCell ref="AK17:AK18"/>
    <mergeCell ref="AL17:AL18"/>
    <mergeCell ref="AG13:AG14"/>
    <mergeCell ref="AJ19:AJ20"/>
    <mergeCell ref="AK19:AK20"/>
    <mergeCell ref="AL19:AL20"/>
    <mergeCell ref="AJ15:AJ16"/>
    <mergeCell ref="AK15:AK16"/>
    <mergeCell ref="AG19:AG20"/>
    <mergeCell ref="AG17:AG18"/>
    <mergeCell ref="AJ21:AJ22"/>
    <mergeCell ref="AK21:AK22"/>
    <mergeCell ref="AL21:AL22"/>
    <mergeCell ref="AJ23:AJ24"/>
    <mergeCell ref="AK23:AK24"/>
    <mergeCell ref="AL23:AL24"/>
    <mergeCell ref="AJ25:AJ26"/>
    <mergeCell ref="AK25:AK26"/>
    <mergeCell ref="AL25:AL26"/>
    <mergeCell ref="AL31:AL32"/>
    <mergeCell ref="AJ27:AJ28"/>
    <mergeCell ref="AK27:AK28"/>
    <mergeCell ref="AL27:AL28"/>
    <mergeCell ref="AJ29:AJ30"/>
    <mergeCell ref="AL29:AL30"/>
    <mergeCell ref="AJ37:AJ38"/>
    <mergeCell ref="AK37:AK38"/>
    <mergeCell ref="AL37:AL38"/>
    <mergeCell ref="AJ33:AJ34"/>
    <mergeCell ref="AK33:AK34"/>
    <mergeCell ref="AL33:AL34"/>
    <mergeCell ref="AL35:AL36"/>
    <mergeCell ref="AJ35:AJ36"/>
    <mergeCell ref="AK35:AK36"/>
    <mergeCell ref="AG29:AG30"/>
    <mergeCell ref="AA27:AA28"/>
    <mergeCell ref="AG31:AG32"/>
    <mergeCell ref="AA33:AA34"/>
    <mergeCell ref="AK29:AK30"/>
    <mergeCell ref="B31:B34"/>
    <mergeCell ref="D31:D34"/>
    <mergeCell ref="J31:J32"/>
    <mergeCell ref="J29:J30"/>
    <mergeCell ref="AJ31:AJ32"/>
    <mergeCell ref="AK31:AK32"/>
    <mergeCell ref="AF29:AF30"/>
    <mergeCell ref="AA29:AA30"/>
    <mergeCell ref="AC29:AC30"/>
    <mergeCell ref="AD29:AD30"/>
    <mergeCell ref="AE31:AE32"/>
    <mergeCell ref="AD27:AD28"/>
    <mergeCell ref="T33:U33"/>
    <mergeCell ref="T31:U31"/>
    <mergeCell ref="T27:U27"/>
    <mergeCell ref="AG27:AG28"/>
    <mergeCell ref="AB27:AB30"/>
    <mergeCell ref="AE29:AE30"/>
    <mergeCell ref="J27:J28"/>
    <mergeCell ref="AA37:AA38"/>
    <mergeCell ref="X37:Y37"/>
    <mergeCell ref="E35:G38"/>
    <mergeCell ref="X29:Y29"/>
    <mergeCell ref="AC37:AC38"/>
    <mergeCell ref="AC31:AC32"/>
    <mergeCell ref="AC35:AC36"/>
    <mergeCell ref="D11:D14"/>
    <mergeCell ref="AA11:AA12"/>
    <mergeCell ref="X23:Y23"/>
    <mergeCell ref="X25:Y25"/>
    <mergeCell ref="AA21:AA22"/>
    <mergeCell ref="X35:Y35"/>
    <mergeCell ref="E11:G14"/>
    <mergeCell ref="E15:G18"/>
    <mergeCell ref="T35:U35"/>
    <mergeCell ref="J19:J20"/>
    <mergeCell ref="J21:J22"/>
    <mergeCell ref="E23:G26"/>
    <mergeCell ref="H23:H26"/>
    <mergeCell ref="J23:J24"/>
    <mergeCell ref="J25:J26"/>
    <mergeCell ref="T21:U21"/>
    <mergeCell ref="J35:J36"/>
    <mergeCell ref="B7:B10"/>
    <mergeCell ref="B11:B14"/>
    <mergeCell ref="B15:B18"/>
    <mergeCell ref="B19:B22"/>
    <mergeCell ref="B23:B26"/>
    <mergeCell ref="B27:B30"/>
    <mergeCell ref="B35:B38"/>
    <mergeCell ref="D23:D26"/>
    <mergeCell ref="T23:U23"/>
    <mergeCell ref="T25:U25"/>
    <mergeCell ref="D15:D18"/>
    <mergeCell ref="T37:U37"/>
    <mergeCell ref="D27:D30"/>
    <mergeCell ref="E27:G30"/>
    <mergeCell ref="J37:J38"/>
    <mergeCell ref="E19:G22"/>
    <mergeCell ref="E31:G34"/>
    <mergeCell ref="J33:J34"/>
    <mergeCell ref="D35:D38"/>
    <mergeCell ref="H19:H22"/>
    <mergeCell ref="H27:H30"/>
    <mergeCell ref="H31:H34"/>
    <mergeCell ref="H35:H38"/>
    <mergeCell ref="AD41:AG41"/>
    <mergeCell ref="D44:AL44"/>
    <mergeCell ref="T29:U29"/>
    <mergeCell ref="D43:AG43"/>
    <mergeCell ref="AB5:AB6"/>
    <mergeCell ref="AB7:AB10"/>
    <mergeCell ref="AB11:AB14"/>
    <mergeCell ref="AB15:AB18"/>
    <mergeCell ref="AB19:AB22"/>
    <mergeCell ref="AB23:AB26"/>
    <mergeCell ref="T19:U19"/>
    <mergeCell ref="X19:Y19"/>
    <mergeCell ref="AG15:AG16"/>
    <mergeCell ref="AF11:AF12"/>
    <mergeCell ref="AG9:AG10"/>
    <mergeCell ref="D7:D10"/>
    <mergeCell ref="J9:J10"/>
    <mergeCell ref="J7:J8"/>
    <mergeCell ref="H7:H10"/>
    <mergeCell ref="E7:G10"/>
    <mergeCell ref="D19:D22"/>
    <mergeCell ref="J15:J16"/>
    <mergeCell ref="AE17:AE18"/>
    <mergeCell ref="AD15:AD16"/>
  </mergeCells>
  <phoneticPr fontId="23"/>
  <conditionalFormatting sqref="AA7:AB7 AA11:AB11 AA8:AA10 AA15:AB15 AA12:AA14 AA19:AB19 AA16:AA18 AA23:AB23 AA20:AA22 AA27:AB27 AA24:AA26 AA31:AB31 AA28:AA30 AA35:AB35 AA32:AA34 AA36:AA38">
    <cfRule type="cellIs" dxfId="15" priority="1" stopIfTrue="1" operator="equal">
      <formula>"未記入"</formula>
    </cfRule>
  </conditionalFormatting>
  <pageMargins left="0.39370078740157483" right="0.23622047244094491" top="0.70866141732283472" bottom="3.937007874015748E-2" header="0.55118110236220474" footer="0.19685039370078741"/>
  <pageSetup paperSize="9" scale="60" orientation="landscape" r:id="rId1"/>
  <headerFooter alignWithMargins="0">
    <oddHeader>&amp;R別紙 １－１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K20"/>
  <sheetViews>
    <sheetView zoomScale="75" workbookViewId="0">
      <selection activeCell="C26" sqref="C26"/>
    </sheetView>
  </sheetViews>
  <sheetFormatPr defaultColWidth="19.26953125" defaultRowHeight="29.25" customHeight="1" x14ac:dyDescent="0.2"/>
  <cols>
    <col min="1" max="1" width="1.36328125" style="20" customWidth="1"/>
    <col min="2" max="2" width="17.7265625" style="20" customWidth="1"/>
    <col min="3" max="3" width="25.08984375" style="20" customWidth="1"/>
    <col min="4" max="4" width="12.26953125" style="20" customWidth="1"/>
    <col min="5" max="5" width="25.26953125" style="20" customWidth="1"/>
    <col min="6" max="6" width="13.26953125" style="20" customWidth="1"/>
    <col min="7" max="7" width="13.453125" style="20" customWidth="1"/>
    <col min="8" max="8" width="12.453125" style="20" customWidth="1"/>
    <col min="9" max="9" width="15.7265625" style="20" customWidth="1"/>
    <col min="10" max="16384" width="19.26953125" style="20"/>
  </cols>
  <sheetData>
    <row r="1" spans="1:11" ht="9" customHeight="1" thickBot="1" x14ac:dyDescent="0.25">
      <c r="A1" s="83"/>
      <c r="B1" s="83"/>
      <c r="C1" s="83"/>
      <c r="D1" s="83"/>
      <c r="E1" s="83"/>
      <c r="F1" s="83"/>
      <c r="G1" s="83"/>
      <c r="H1" s="83"/>
      <c r="I1" s="83"/>
    </row>
    <row r="2" spans="1:11" ht="38.25" customHeight="1" x14ac:dyDescent="0.2">
      <c r="A2" s="83"/>
      <c r="B2" s="541" t="s">
        <v>5</v>
      </c>
      <c r="C2" s="554"/>
      <c r="D2" s="541" t="s">
        <v>20</v>
      </c>
      <c r="E2" s="556"/>
      <c r="F2" s="541" t="s">
        <v>6</v>
      </c>
      <c r="G2" s="304"/>
      <c r="H2" s="302"/>
      <c r="I2" s="83"/>
    </row>
    <row r="3" spans="1:11" ht="13.5" thickBot="1" x14ac:dyDescent="0.25">
      <c r="A3" s="83"/>
      <c r="B3" s="553"/>
      <c r="C3" s="555"/>
      <c r="D3" s="553"/>
      <c r="E3" s="557"/>
      <c r="F3" s="553"/>
      <c r="G3" s="305" t="s">
        <v>48</v>
      </c>
      <c r="H3" s="303" t="s">
        <v>50</v>
      </c>
      <c r="I3" s="83"/>
    </row>
    <row r="4" spans="1:11" ht="29.25" customHeight="1" x14ac:dyDescent="0.2">
      <c r="A4" s="83"/>
      <c r="B4" s="84" t="s">
        <v>19</v>
      </c>
      <c r="C4" s="83"/>
      <c r="D4" s="83"/>
      <c r="E4" s="83"/>
      <c r="F4" s="83"/>
      <c r="G4" s="83"/>
      <c r="H4" s="83"/>
      <c r="I4" s="83"/>
    </row>
    <row r="5" spans="1:11" s="21" customFormat="1" ht="16.5" customHeight="1" thickBot="1" x14ac:dyDescent="0.25">
      <c r="A5" s="85"/>
      <c r="B5" s="83"/>
      <c r="C5" s="83"/>
      <c r="D5" s="83"/>
      <c r="E5" s="83"/>
      <c r="F5" s="83"/>
      <c r="G5" s="83"/>
      <c r="H5" s="83"/>
      <c r="I5" s="85"/>
    </row>
    <row r="6" spans="1:11" ht="25.5" customHeight="1" x14ac:dyDescent="0.2">
      <c r="A6" s="83"/>
      <c r="B6" s="541" t="s">
        <v>21</v>
      </c>
      <c r="C6" s="543" t="s">
        <v>0</v>
      </c>
      <c r="D6" s="544"/>
      <c r="E6" s="543" t="s">
        <v>22</v>
      </c>
      <c r="F6" s="544"/>
      <c r="G6" s="551" t="s">
        <v>23</v>
      </c>
      <c r="H6" s="552"/>
      <c r="I6" s="549" t="s">
        <v>1</v>
      </c>
      <c r="K6" s="88"/>
    </row>
    <row r="7" spans="1:11" ht="16.5" customHeight="1" x14ac:dyDescent="0.2">
      <c r="A7" s="83"/>
      <c r="B7" s="542"/>
      <c r="C7" s="545"/>
      <c r="D7" s="546"/>
      <c r="E7" s="545"/>
      <c r="F7" s="546"/>
      <c r="G7" s="86" t="s">
        <v>2</v>
      </c>
      <c r="H7" s="86" t="s">
        <v>3</v>
      </c>
      <c r="I7" s="550"/>
    </row>
    <row r="8" spans="1:11" ht="35.25" customHeight="1" x14ac:dyDescent="0.3">
      <c r="A8" s="83"/>
      <c r="B8" s="271"/>
      <c r="C8" s="547"/>
      <c r="D8" s="548"/>
      <c r="E8" s="547"/>
      <c r="F8" s="548"/>
      <c r="G8" s="272"/>
      <c r="H8" s="273"/>
      <c r="I8" s="274"/>
    </row>
    <row r="9" spans="1:11" ht="35.25" customHeight="1" x14ac:dyDescent="0.3">
      <c r="A9" s="83"/>
      <c r="B9" s="271"/>
      <c r="C9" s="547"/>
      <c r="D9" s="548"/>
      <c r="E9" s="547"/>
      <c r="F9" s="548"/>
      <c r="G9" s="272"/>
      <c r="H9" s="273"/>
      <c r="I9" s="274"/>
    </row>
    <row r="10" spans="1:11" ht="35.25" customHeight="1" x14ac:dyDescent="0.3">
      <c r="A10" s="83"/>
      <c r="B10" s="271"/>
      <c r="C10" s="547"/>
      <c r="D10" s="548"/>
      <c r="E10" s="547"/>
      <c r="F10" s="548"/>
      <c r="G10" s="272"/>
      <c r="H10" s="273"/>
      <c r="I10" s="274"/>
    </row>
    <row r="11" spans="1:11" ht="35.25" customHeight="1" x14ac:dyDescent="0.3">
      <c r="A11" s="83"/>
      <c r="B11" s="271"/>
      <c r="C11" s="547"/>
      <c r="D11" s="548"/>
      <c r="E11" s="547"/>
      <c r="F11" s="548"/>
      <c r="G11" s="272"/>
      <c r="H11" s="273"/>
      <c r="I11" s="274"/>
    </row>
    <row r="12" spans="1:11" ht="35.25" customHeight="1" x14ac:dyDescent="0.3">
      <c r="A12" s="83"/>
      <c r="B12" s="271"/>
      <c r="C12" s="547"/>
      <c r="D12" s="548"/>
      <c r="E12" s="547"/>
      <c r="F12" s="548"/>
      <c r="G12" s="272"/>
      <c r="H12" s="273"/>
      <c r="I12" s="274"/>
    </row>
    <row r="13" spans="1:11" ht="35.25" customHeight="1" x14ac:dyDescent="0.3">
      <c r="A13" s="83"/>
      <c r="B13" s="271"/>
      <c r="C13" s="547"/>
      <c r="D13" s="548"/>
      <c r="E13" s="547"/>
      <c r="F13" s="548"/>
      <c r="G13" s="272"/>
      <c r="H13" s="273"/>
      <c r="I13" s="274"/>
    </row>
    <row r="14" spans="1:11" ht="35.25" customHeight="1" x14ac:dyDescent="0.3">
      <c r="A14" s="83"/>
      <c r="B14" s="271"/>
      <c r="C14" s="547"/>
      <c r="D14" s="548"/>
      <c r="E14" s="547"/>
      <c r="F14" s="548"/>
      <c r="G14" s="272"/>
      <c r="H14" s="273"/>
      <c r="I14" s="274"/>
    </row>
    <row r="15" spans="1:11" ht="35.25" customHeight="1" x14ac:dyDescent="0.3">
      <c r="A15" s="83"/>
      <c r="B15" s="271"/>
      <c r="C15" s="547"/>
      <c r="D15" s="548"/>
      <c r="E15" s="547"/>
      <c r="F15" s="548"/>
      <c r="G15" s="272"/>
      <c r="H15" s="273"/>
      <c r="I15" s="274"/>
    </row>
    <row r="16" spans="1:11" ht="35.25" customHeight="1" x14ac:dyDescent="0.3">
      <c r="A16" s="83"/>
      <c r="B16" s="271"/>
      <c r="C16" s="547"/>
      <c r="D16" s="548"/>
      <c r="E16" s="547"/>
      <c r="F16" s="548"/>
      <c r="G16" s="272"/>
      <c r="H16" s="273"/>
      <c r="I16" s="274"/>
    </row>
    <row r="17" spans="1:9" ht="35.25" customHeight="1" thickBot="1" x14ac:dyDescent="0.35">
      <c r="A17" s="83"/>
      <c r="B17" s="275"/>
      <c r="C17" s="539"/>
      <c r="D17" s="540"/>
      <c r="E17" s="539"/>
      <c r="F17" s="540"/>
      <c r="G17" s="277"/>
      <c r="H17" s="276"/>
      <c r="I17" s="278"/>
    </row>
    <row r="18" spans="1:9" ht="29.25" customHeight="1" x14ac:dyDescent="0.2">
      <c r="B18" s="16" t="s">
        <v>12</v>
      </c>
    </row>
    <row r="19" spans="1:9" s="48" customFormat="1" ht="17.25" customHeight="1" x14ac:dyDescent="0.2">
      <c r="B19" s="48" t="s">
        <v>24</v>
      </c>
    </row>
    <row r="20" spans="1:9" ht="24.75" customHeight="1" x14ac:dyDescent="0.2">
      <c r="D20" s="22" t="s">
        <v>78</v>
      </c>
      <c r="E20" s="23" t="s">
        <v>13</v>
      </c>
    </row>
  </sheetData>
  <mergeCells count="30">
    <mergeCell ref="D2:D3"/>
    <mergeCell ref="C2:C3"/>
    <mergeCell ref="B2:B3"/>
    <mergeCell ref="F2:F3"/>
    <mergeCell ref="E16:F16"/>
    <mergeCell ref="E10:F10"/>
    <mergeCell ref="E11:F11"/>
    <mergeCell ref="E12:F12"/>
    <mergeCell ref="E13:F13"/>
    <mergeCell ref="E2:E3"/>
    <mergeCell ref="C10:D10"/>
    <mergeCell ref="E14:F14"/>
    <mergeCell ref="C16:D16"/>
    <mergeCell ref="C14:D14"/>
    <mergeCell ref="E15:F15"/>
    <mergeCell ref="C15:D15"/>
    <mergeCell ref="I6:I7"/>
    <mergeCell ref="G6:H6"/>
    <mergeCell ref="C11:D11"/>
    <mergeCell ref="C12:D12"/>
    <mergeCell ref="C13:D13"/>
    <mergeCell ref="E9:F9"/>
    <mergeCell ref="E17:F17"/>
    <mergeCell ref="B6:B7"/>
    <mergeCell ref="C6:D7"/>
    <mergeCell ref="E6:F7"/>
    <mergeCell ref="C17:D17"/>
    <mergeCell ref="C8:D8"/>
    <mergeCell ref="E8:F8"/>
    <mergeCell ref="C9:D9"/>
  </mergeCells>
  <phoneticPr fontId="1"/>
  <pageMargins left="0.78700000000000003" right="0.78700000000000003" top="0.91" bottom="0.49" header="0.63" footer="0.31"/>
  <pageSetup paperSize="9" scale="95" orientation="landscape" r:id="rId1"/>
  <headerFooter alignWithMargins="0">
    <oddHeader xml:space="preserve">&amp;R別紙 １－２（集団用）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B1:AY63"/>
  <sheetViews>
    <sheetView topLeftCell="A7" zoomScale="70" zoomScaleNormal="70" workbookViewId="0">
      <selection activeCell="AD25" sqref="AD25:AF26"/>
    </sheetView>
  </sheetViews>
  <sheetFormatPr defaultRowHeight="13" x14ac:dyDescent="0.2"/>
  <cols>
    <col min="1" max="1" width="1" customWidth="1"/>
    <col min="2" max="2" width="3.90625" customWidth="1"/>
    <col min="3" max="3" width="9.08984375" customWidth="1"/>
    <col min="4" max="17" width="3.7265625" customWidth="1"/>
    <col min="18" max="18" width="1.7265625" customWidth="1"/>
    <col min="19" max="19" width="2.6328125" customWidth="1"/>
    <col min="20" max="20" width="3.7265625" customWidth="1"/>
    <col min="21" max="21" width="4.08984375" customWidth="1"/>
    <col min="22" max="22" width="4.90625" customWidth="1"/>
    <col min="23" max="23" width="1.90625" customWidth="1"/>
    <col min="24" max="24" width="3" customWidth="1"/>
    <col min="25" max="25" width="3.453125" customWidth="1"/>
    <col min="26" max="26" width="3" customWidth="1"/>
    <col min="27" max="27" width="3.6328125" customWidth="1"/>
    <col min="28" max="28" width="3.7265625" customWidth="1"/>
    <col min="29" max="29" width="3.6328125" customWidth="1"/>
    <col min="30" max="30" width="4.7265625" customWidth="1"/>
    <col min="31" max="31" width="2.7265625" customWidth="1"/>
    <col min="32" max="32" width="3" customWidth="1"/>
    <col min="33" max="38" width="3.7265625" customWidth="1"/>
    <col min="39" max="39" width="4.7265625" customWidth="1"/>
    <col min="40" max="40" width="2.7265625" customWidth="1"/>
    <col min="41" max="41" width="4.36328125" customWidth="1"/>
    <col min="42" max="42" width="7.08984375" customWidth="1"/>
    <col min="43" max="43" width="2.6328125" customWidth="1"/>
    <col min="44" max="44" width="8" customWidth="1"/>
    <col min="45" max="45" width="8.90625" hidden="1" customWidth="1"/>
    <col min="47" max="47" width="0" hidden="1" customWidth="1"/>
  </cols>
  <sheetData>
    <row r="1" spans="2:51" ht="8.25" customHeight="1" x14ac:dyDescent="0.2"/>
    <row r="2" spans="2:51" ht="5.25" customHeight="1" thickBot="1" x14ac:dyDescent="0.25">
      <c r="AO2" s="58"/>
      <c r="AP2" s="58"/>
      <c r="AQ2" s="179"/>
    </row>
    <row r="3" spans="2:51" ht="48" customHeight="1" thickBot="1" x14ac:dyDescent="0.25">
      <c r="C3" s="499" t="s">
        <v>5</v>
      </c>
      <c r="D3" s="500"/>
      <c r="E3" s="500"/>
      <c r="F3" s="500"/>
      <c r="G3" s="501"/>
      <c r="H3" s="752" t="str">
        <f>基本事項計画実績!E3</f>
        <v>大阪太郎</v>
      </c>
      <c r="I3" s="753"/>
      <c r="J3" s="753"/>
      <c r="K3" s="753"/>
      <c r="L3" s="753"/>
      <c r="M3" s="753"/>
      <c r="N3" s="753"/>
      <c r="O3" s="753"/>
      <c r="P3" s="753"/>
      <c r="Q3" s="753"/>
      <c r="R3" s="753"/>
      <c r="S3" s="753"/>
      <c r="T3" s="753"/>
      <c r="U3" s="753"/>
      <c r="V3" s="753"/>
      <c r="W3" s="753"/>
      <c r="X3" s="753"/>
      <c r="Y3" s="753"/>
      <c r="Z3" s="754"/>
      <c r="AA3" s="75"/>
      <c r="AB3" s="75"/>
      <c r="AC3" s="75"/>
      <c r="AD3" s="499" t="s">
        <v>367</v>
      </c>
      <c r="AE3" s="500"/>
      <c r="AF3" s="501"/>
      <c r="AG3" s="792">
        <f>基本事項計画実績!S3</f>
        <v>45292</v>
      </c>
      <c r="AH3" s="793"/>
      <c r="AI3" s="794"/>
      <c r="AJ3" s="794"/>
      <c r="AK3" s="794"/>
      <c r="AL3" s="795"/>
      <c r="AM3" s="180"/>
      <c r="AP3" s="291" t="s">
        <v>262</v>
      </c>
      <c r="AQ3" s="796">
        <v>1</v>
      </c>
      <c r="AR3" s="796"/>
      <c r="AU3" s="301" t="s">
        <v>253</v>
      </c>
    </row>
    <row r="4" spans="2:51" ht="8.25" customHeight="1" x14ac:dyDescent="0.2">
      <c r="AQ4" s="296"/>
      <c r="AR4" s="300"/>
      <c r="AU4" s="301" t="s">
        <v>254</v>
      </c>
    </row>
    <row r="5" spans="2:51" ht="17.25" customHeight="1" x14ac:dyDescent="0.2">
      <c r="C5" s="181" t="s">
        <v>264</v>
      </c>
      <c r="D5" s="182"/>
      <c r="E5" s="182"/>
      <c r="F5" s="182"/>
      <c r="G5" s="182"/>
      <c r="H5" s="182"/>
      <c r="I5" s="182"/>
      <c r="J5" s="182"/>
      <c r="O5" s="183"/>
      <c r="P5" s="183"/>
      <c r="Q5" s="183"/>
      <c r="AD5" s="798" t="s">
        <v>265</v>
      </c>
      <c r="AE5" s="799"/>
      <c r="AF5" s="800"/>
      <c r="AG5" s="807"/>
      <c r="AH5" s="808"/>
      <c r="AI5" s="184" t="s">
        <v>48</v>
      </c>
      <c r="AJ5" s="808"/>
      <c r="AK5" s="808"/>
      <c r="AL5" s="184" t="s">
        <v>49</v>
      </c>
      <c r="AM5" s="287"/>
      <c r="AN5" s="185" t="s">
        <v>266</v>
      </c>
      <c r="AO5" s="186"/>
      <c r="AQ5" s="797">
        <f>VLOOKUP($AQ$3,データシート!$B$6:$AK$13,3,0)</f>
        <v>901</v>
      </c>
      <c r="AR5" s="797"/>
      <c r="AU5" s="301" t="s">
        <v>255</v>
      </c>
    </row>
    <row r="6" spans="2:51" ht="16.5" customHeight="1" x14ac:dyDescent="0.2">
      <c r="D6" t="str">
        <f>VLOOKUP($AQ$5,コード!$A$2:$G$220,2,0)</f>
        <v>その他作物</v>
      </c>
      <c r="O6" s="183" t="s">
        <v>267</v>
      </c>
      <c r="P6" s="183"/>
      <c r="Q6" s="183"/>
      <c r="R6" s="58"/>
      <c r="S6" s="58"/>
      <c r="T6" s="58"/>
      <c r="U6" s="58"/>
      <c r="V6" s="58"/>
      <c r="AD6" s="801"/>
      <c r="AE6" s="802"/>
      <c r="AF6" s="803"/>
      <c r="AG6" s="809"/>
      <c r="AH6" s="810"/>
      <c r="AI6" s="810"/>
      <c r="AJ6" s="810"/>
      <c r="AK6" s="810"/>
      <c r="AL6" s="810"/>
      <c r="AM6" s="810"/>
      <c r="AN6" s="811"/>
      <c r="AO6" s="186"/>
      <c r="AQ6" s="797">
        <f>VLOOKUP($AQ$3,データシート!$B$6:$AK$13,20,0)</f>
        <v>0</v>
      </c>
      <c r="AR6" s="797"/>
      <c r="AU6" s="301" t="s">
        <v>256</v>
      </c>
    </row>
    <row r="7" spans="2:51" ht="4.9000000000000004" customHeight="1" thickBot="1" x14ac:dyDescent="0.25">
      <c r="O7" s="183"/>
      <c r="P7" s="183"/>
      <c r="Q7" s="183"/>
      <c r="AD7" s="801"/>
      <c r="AE7" s="802"/>
      <c r="AF7" s="803"/>
      <c r="AG7" s="809"/>
      <c r="AH7" s="810"/>
      <c r="AI7" s="810"/>
      <c r="AJ7" s="810"/>
      <c r="AK7" s="810"/>
      <c r="AL7" s="810"/>
      <c r="AM7" s="810"/>
      <c r="AN7" s="811"/>
      <c r="AO7" s="186"/>
      <c r="AU7" s="301" t="s">
        <v>257</v>
      </c>
    </row>
    <row r="8" spans="2:51" ht="12.75" customHeight="1" x14ac:dyDescent="0.2">
      <c r="B8" s="292"/>
      <c r="C8" s="763" t="s">
        <v>337</v>
      </c>
      <c r="D8" s="766" t="str">
        <f>VLOOKUP($AQ$5,コード!$A$2:$G$220,2,0)</f>
        <v>その他作物</v>
      </c>
      <c r="E8" s="767"/>
      <c r="F8" s="767"/>
      <c r="G8" s="767"/>
      <c r="H8" s="767"/>
      <c r="I8" s="767"/>
      <c r="J8" s="767"/>
      <c r="K8" s="768"/>
      <c r="L8" s="774" t="s">
        <v>10</v>
      </c>
      <c r="M8" s="774"/>
      <c r="N8" s="774"/>
      <c r="O8" s="774"/>
      <c r="P8" s="774"/>
      <c r="Q8" s="774"/>
      <c r="R8" s="774"/>
      <c r="S8" s="774"/>
      <c r="T8" s="774"/>
      <c r="U8" s="777" t="str">
        <f>VLOOKUP($AQ$5,コード!$A$2:$G$220,3,0)</f>
        <v>－</v>
      </c>
      <c r="V8" s="778" t="e">
        <f>VLOOKUP($AQ$5,コード!$A$2:$G$219,2,0)</f>
        <v>#N/A</v>
      </c>
      <c r="W8" s="778" t="e">
        <f>VLOOKUP($AQ$5,コード!$A$2:$G$219,2,0)</f>
        <v>#N/A</v>
      </c>
      <c r="X8" s="778" t="e">
        <f>VLOOKUP($AQ$5,コード!$A$2:$G$219,2,0)</f>
        <v>#N/A</v>
      </c>
      <c r="Y8" s="778" t="e">
        <f>VLOOKUP($AQ$5,コード!$A$2:$G$219,2,0)</f>
        <v>#N/A</v>
      </c>
      <c r="Z8" s="778" t="e">
        <f>VLOOKUP($AQ$5,コード!$A$2:$G$219,2,0)</f>
        <v>#N/A</v>
      </c>
      <c r="AA8" s="778" t="e">
        <f>VLOOKUP($AQ$5,コード!$A$2:$G$219,2,0)</f>
        <v>#N/A</v>
      </c>
      <c r="AB8" s="779" t="e">
        <f>VLOOKUP($AQ$5,コード!$A$2:$G$219,2,0)</f>
        <v>#N/A</v>
      </c>
      <c r="AD8" s="804"/>
      <c r="AE8" s="805"/>
      <c r="AF8" s="806"/>
      <c r="AG8" s="812"/>
      <c r="AH8" s="813"/>
      <c r="AI8" s="813"/>
      <c r="AJ8" s="813"/>
      <c r="AK8" s="813"/>
      <c r="AL8" s="813"/>
      <c r="AM8" s="813"/>
      <c r="AN8" s="814"/>
      <c r="AO8" s="186"/>
      <c r="AU8" s="301" t="s">
        <v>258</v>
      </c>
    </row>
    <row r="9" spans="2:51" ht="19.149999999999999" customHeight="1" x14ac:dyDescent="0.2">
      <c r="C9" s="764"/>
      <c r="D9" s="769"/>
      <c r="E9" s="770"/>
      <c r="F9" s="770"/>
      <c r="G9" s="770"/>
      <c r="H9" s="770"/>
      <c r="I9" s="770"/>
      <c r="J9" s="770"/>
      <c r="K9" s="771"/>
      <c r="L9" s="775"/>
      <c r="M9" s="775"/>
      <c r="N9" s="775"/>
      <c r="O9" s="775"/>
      <c r="P9" s="775"/>
      <c r="Q9" s="775"/>
      <c r="R9" s="775"/>
      <c r="S9" s="775"/>
      <c r="T9" s="775"/>
      <c r="U9" s="461" t="e">
        <f>VLOOKUP($AQ$5,コード!$A$2:$G$219,2,0)</f>
        <v>#N/A</v>
      </c>
      <c r="V9" s="462" t="e">
        <f>VLOOKUP($AQ$5,コード!$A$2:$G$219,2,0)</f>
        <v>#N/A</v>
      </c>
      <c r="W9" s="462" t="e">
        <f>VLOOKUP($AQ$5,コード!$A$2:$G$219,2,0)</f>
        <v>#N/A</v>
      </c>
      <c r="X9" s="462" t="e">
        <f>VLOOKUP($AQ$5,コード!$A$2:$G$219,2,0)</f>
        <v>#N/A</v>
      </c>
      <c r="Y9" s="462" t="e">
        <f>VLOOKUP($AQ$5,コード!$A$2:$G$219,2,0)</f>
        <v>#N/A</v>
      </c>
      <c r="Z9" s="462" t="e">
        <f>VLOOKUP($AQ$5,コード!$A$2:$G$219,2,0)</f>
        <v>#N/A</v>
      </c>
      <c r="AA9" s="462" t="e">
        <f>VLOOKUP($AQ$5,コード!$A$2:$G$219,2,0)</f>
        <v>#N/A</v>
      </c>
      <c r="AB9" s="780" t="e">
        <f>VLOOKUP($AQ$5,コード!$A$2:$G$219,2,0)</f>
        <v>#N/A</v>
      </c>
      <c r="AC9" s="189"/>
      <c r="AD9" s="190"/>
      <c r="AE9" s="190"/>
      <c r="AF9" s="190"/>
      <c r="AG9" s="816" t="s">
        <v>269</v>
      </c>
      <c r="AH9" s="728"/>
      <c r="AI9" s="728"/>
      <c r="AJ9" s="728"/>
      <c r="AK9" s="191" t="s">
        <v>54</v>
      </c>
      <c r="AL9" s="728" t="s">
        <v>270</v>
      </c>
      <c r="AM9" s="728"/>
      <c r="AN9" s="647"/>
      <c r="AO9" s="186"/>
      <c r="AU9" s="301" t="s">
        <v>259</v>
      </c>
    </row>
    <row r="10" spans="2:51" ht="16.149999999999999" customHeight="1" thickBot="1" x14ac:dyDescent="0.25">
      <c r="C10" s="765"/>
      <c r="D10" s="772"/>
      <c r="E10" s="772"/>
      <c r="F10" s="772"/>
      <c r="G10" s="772"/>
      <c r="H10" s="772"/>
      <c r="I10" s="772"/>
      <c r="J10" s="772"/>
      <c r="K10" s="773"/>
      <c r="L10" s="776"/>
      <c r="M10" s="776"/>
      <c r="N10" s="776"/>
      <c r="O10" s="776"/>
      <c r="P10" s="776"/>
      <c r="Q10" s="776"/>
      <c r="R10" s="776"/>
      <c r="S10" s="776"/>
      <c r="T10" s="776"/>
      <c r="U10" s="479" t="e">
        <f>VLOOKUP($AQ$5,コード!$A$2:$G$219,2,0)</f>
        <v>#N/A</v>
      </c>
      <c r="V10" s="480" t="e">
        <f>VLOOKUP($AQ$5,コード!$A$2:$G$219,2,0)</f>
        <v>#N/A</v>
      </c>
      <c r="W10" s="480" t="e">
        <f>VLOOKUP($AQ$5,コード!$A$2:$G$219,2,0)</f>
        <v>#N/A</v>
      </c>
      <c r="X10" s="480" t="e">
        <f>VLOOKUP($AQ$5,コード!$A$2:$G$219,2,0)</f>
        <v>#N/A</v>
      </c>
      <c r="Y10" s="480" t="e">
        <f>VLOOKUP($AQ$5,コード!$A$2:$G$219,2,0)</f>
        <v>#N/A</v>
      </c>
      <c r="Z10" s="480" t="e">
        <f>VLOOKUP($AQ$5,コード!$A$2:$G$219,2,0)</f>
        <v>#N/A</v>
      </c>
      <c r="AA10" s="480" t="e">
        <f>VLOOKUP($AQ$5,コード!$A$2:$G$219,2,0)</f>
        <v>#N/A</v>
      </c>
      <c r="AB10" s="781" t="e">
        <f>VLOOKUP($AQ$5,コード!$A$2:$G$219,2,0)</f>
        <v>#N/A</v>
      </c>
      <c r="AC10" s="189"/>
      <c r="AD10" s="190"/>
      <c r="AE10" s="190"/>
      <c r="AF10" s="190"/>
      <c r="AG10" s="187"/>
      <c r="AH10" s="192"/>
      <c r="AI10" s="192"/>
      <c r="AJ10" s="192"/>
      <c r="AK10" s="192"/>
      <c r="AL10" s="192"/>
      <c r="AM10" s="192"/>
      <c r="AN10" s="192"/>
      <c r="AO10" s="186"/>
      <c r="AU10" s="301" t="s">
        <v>260</v>
      </c>
    </row>
    <row r="11" spans="2:51" x14ac:dyDescent="0.2">
      <c r="AF11" s="48"/>
      <c r="AG11" s="48"/>
      <c r="AH11" s="193"/>
      <c r="AI11" s="193"/>
      <c r="AJ11" s="193"/>
      <c r="AK11" s="193"/>
      <c r="AL11" s="193"/>
      <c r="AM11" s="193"/>
      <c r="AN11" s="193"/>
      <c r="AO11" s="194"/>
    </row>
    <row r="12" spans="2:51" ht="18" customHeight="1" x14ac:dyDescent="0.2">
      <c r="D12" s="62" t="s">
        <v>271</v>
      </c>
      <c r="H12" s="2"/>
      <c r="I12" s="2"/>
      <c r="J12" s="2"/>
      <c r="AF12" s="48"/>
      <c r="AG12" s="48"/>
      <c r="AH12" s="48"/>
      <c r="AI12" s="195"/>
      <c r="AJ12" s="195"/>
      <c r="AK12" s="195"/>
      <c r="AL12" s="194"/>
      <c r="AM12" s="194"/>
      <c r="AN12" s="195"/>
      <c r="AO12" s="195"/>
      <c r="AP12" s="196"/>
      <c r="AQ12" s="196"/>
    </row>
    <row r="13" spans="2:51" ht="4.5" customHeight="1" x14ac:dyDescent="0.2">
      <c r="AL13" s="196"/>
      <c r="AM13" s="196"/>
      <c r="AN13" s="196"/>
      <c r="AO13" s="196"/>
      <c r="AP13" s="196"/>
      <c r="AQ13" s="196"/>
    </row>
    <row r="14" spans="2:51" ht="19.5" customHeight="1" x14ac:dyDescent="0.2">
      <c r="C14" s="197" t="s">
        <v>272</v>
      </c>
      <c r="D14" s="782" t="s">
        <v>273</v>
      </c>
      <c r="E14" s="739"/>
      <c r="F14" s="739"/>
      <c r="G14" s="783"/>
      <c r="H14" s="784" t="s">
        <v>237</v>
      </c>
      <c r="I14" s="755"/>
      <c r="J14" s="755"/>
      <c r="K14" s="756"/>
      <c r="L14" s="784" t="s">
        <v>274</v>
      </c>
      <c r="M14" s="755"/>
      <c r="N14" s="755"/>
      <c r="O14" s="756"/>
      <c r="P14" s="782" t="s">
        <v>275</v>
      </c>
      <c r="Q14" s="739"/>
      <c r="R14" s="739"/>
      <c r="S14" s="739"/>
      <c r="T14" s="783"/>
      <c r="U14" s="785" t="s">
        <v>276</v>
      </c>
      <c r="V14" s="786"/>
      <c r="W14" s="755" t="s">
        <v>277</v>
      </c>
      <c r="X14" s="755"/>
      <c r="Y14" s="755"/>
      <c r="Z14" s="755"/>
      <c r="AA14" s="756"/>
      <c r="AB14" s="755" t="s">
        <v>278</v>
      </c>
      <c r="AC14" s="755"/>
      <c r="AD14" s="755"/>
      <c r="AE14" s="756"/>
      <c r="AG14" s="817" t="s">
        <v>279</v>
      </c>
      <c r="AH14" s="818"/>
      <c r="AI14" s="798" t="s">
        <v>236</v>
      </c>
      <c r="AJ14" s="799"/>
      <c r="AK14" s="800"/>
      <c r="AL14" s="757" t="str">
        <f>VLOOKUP($AQ$3,データシート!$B$6:$AK$13,2,0)</f>
        <v>羽曳野市尺度４４２</v>
      </c>
      <c r="AM14" s="757">
        <f>VLOOKUP($AQ$3,データシート!$B$6:$AK$13,3,0)</f>
        <v>901</v>
      </c>
      <c r="AN14" s="757">
        <f>VLOOKUP($AQ$3,データシート!$B$6:$AK$13,3,0)</f>
        <v>901</v>
      </c>
      <c r="AO14" s="757">
        <f>VLOOKUP($AQ$3,データシート!$B$6:$AK$13,3,0)</f>
        <v>901</v>
      </c>
      <c r="AP14" s="757">
        <f>VLOOKUP($AQ$3,データシート!$B$6:$AK$13,3,0)</f>
        <v>901</v>
      </c>
      <c r="AQ14" s="758">
        <f>VLOOKUP($AQ$3,データシート!$B$6:$AK$13,3,0)</f>
        <v>901</v>
      </c>
    </row>
    <row r="15" spans="2:51" ht="22.15" customHeight="1" x14ac:dyDescent="0.2">
      <c r="C15" s="749" t="s">
        <v>280</v>
      </c>
      <c r="D15" s="378">
        <f>VLOOKUP($AQ$3,データシート!$B$6:$AK$13,5,0)</f>
        <v>0</v>
      </c>
      <c r="E15" s="379" t="s">
        <v>49</v>
      </c>
      <c r="F15" s="380">
        <f>VLOOKUP($AQ$3,データシート!$B$6:$AK$13,6,0)</f>
        <v>0</v>
      </c>
      <c r="G15" s="381" t="s">
        <v>55</v>
      </c>
      <c r="H15" s="378">
        <f>VLOOKUP($AQ$3,データシート!$B$6:$AK$13,9,0)</f>
        <v>0</v>
      </c>
      <c r="I15" s="379" t="s">
        <v>49</v>
      </c>
      <c r="J15" s="380">
        <f>VLOOKUP($AQ$3,データシート!$B$6:$AK$13,10,0)</f>
        <v>0</v>
      </c>
      <c r="K15" s="381" t="s">
        <v>55</v>
      </c>
      <c r="L15" s="382"/>
      <c r="M15" s="751">
        <f>VLOOKUP($AQ$3,データシート!$B$6:$AK$13,13,0)</f>
        <v>0</v>
      </c>
      <c r="N15" s="751">
        <f>VLOOKUP($AQ$3,データシート!$B$6:$AK$13,3,0)</f>
        <v>901</v>
      </c>
      <c r="O15" s="379" t="s">
        <v>48</v>
      </c>
      <c r="P15" s="382"/>
      <c r="Q15" s="751">
        <f>VLOOKUP($AQ$3,データシート!$B$6:$AK$13,16,0)</f>
        <v>0</v>
      </c>
      <c r="R15" s="751">
        <f>VLOOKUP($AQ$3,データシート!$B$6:$AK$13,3,0)</f>
        <v>901</v>
      </c>
      <c r="S15" s="751">
        <f>VLOOKUP($AQ$3,データシート!$B$6:$AK$13,3,0)</f>
        <v>901</v>
      </c>
      <c r="T15" s="381" t="s">
        <v>281</v>
      </c>
      <c r="U15" s="787" t="str">
        <f>VLOOKUP($AQ$5,コード!$A$2:$G$220,4,0)</f>
        <v>－</v>
      </c>
      <c r="V15" s="789" t="s">
        <v>282</v>
      </c>
      <c r="W15" s="739"/>
      <c r="X15" s="739"/>
      <c r="Y15" s="739"/>
      <c r="Z15" s="739"/>
      <c r="AA15" s="735" t="s">
        <v>283</v>
      </c>
      <c r="AB15" s="782"/>
      <c r="AC15" s="739"/>
      <c r="AD15" s="739"/>
      <c r="AE15" s="735" t="s">
        <v>284</v>
      </c>
      <c r="AG15" s="819"/>
      <c r="AH15" s="820"/>
      <c r="AI15" s="801"/>
      <c r="AJ15" s="802"/>
      <c r="AK15" s="803"/>
      <c r="AL15" s="759">
        <f>VLOOKUP($AQ$3,データシート!$B$6:$AK$13,3,0)</f>
        <v>901</v>
      </c>
      <c r="AM15" s="759">
        <f>VLOOKUP($AQ$3,データシート!$B$6:$AK$13,3,0)</f>
        <v>901</v>
      </c>
      <c r="AN15" s="759">
        <f>VLOOKUP($AQ$3,データシート!$B$6:$AK$13,3,0)</f>
        <v>901</v>
      </c>
      <c r="AO15" s="759">
        <f>VLOOKUP($AQ$3,データシート!$B$6:$AK$13,3,0)</f>
        <v>901</v>
      </c>
      <c r="AP15" s="759">
        <f>VLOOKUP($AQ$3,データシート!$B$6:$AK$13,3,0)</f>
        <v>901</v>
      </c>
      <c r="AQ15" s="760">
        <f>VLOOKUP($AQ$3,データシート!$B$6:$AK$13,3,0)</f>
        <v>901</v>
      </c>
      <c r="AX15" s="306"/>
      <c r="AY15" s="306"/>
    </row>
    <row r="16" spans="2:51" ht="22.15" customHeight="1" x14ac:dyDescent="0.2">
      <c r="C16" s="750"/>
      <c r="D16" s="383">
        <f>VLOOKUP($AQ$3,データシート!$B$6:$AK$13,7,0)</f>
        <v>0</v>
      </c>
      <c r="E16" s="384" t="s">
        <v>49</v>
      </c>
      <c r="F16" s="385">
        <f>VLOOKUP($AQ$3,データシート!$B$6:$AK$13,8,0)</f>
        <v>0</v>
      </c>
      <c r="G16" s="386" t="s">
        <v>55</v>
      </c>
      <c r="H16" s="383">
        <f>VLOOKUP($AQ$3,データシート!$B$6:$AK$13,11,0)</f>
        <v>0</v>
      </c>
      <c r="I16" s="384" t="s">
        <v>49</v>
      </c>
      <c r="J16" s="385">
        <f>VLOOKUP($AQ$3,データシート!$B$6:$AK$13,12,0)</f>
        <v>0</v>
      </c>
      <c r="K16" s="386" t="s">
        <v>55</v>
      </c>
      <c r="L16" s="383">
        <f>VLOOKUP($AQ$3,データシート!$B$6:$AK$13,14,0)</f>
        <v>0</v>
      </c>
      <c r="M16" s="384" t="s">
        <v>49</v>
      </c>
      <c r="N16" s="385">
        <f>VLOOKUP($AQ$3,データシート!$B$6:$AK$13,15,0)</f>
        <v>0</v>
      </c>
      <c r="O16" s="384" t="s">
        <v>55</v>
      </c>
      <c r="P16" s="383">
        <f>VLOOKUP($AQ$3,データシート!$B$6:$AK$13,17,0)</f>
        <v>0</v>
      </c>
      <c r="Q16" s="384" t="s">
        <v>49</v>
      </c>
      <c r="R16" s="791">
        <f>VLOOKUP($AQ$3,データシート!$B$6:$AK$13,18,0)</f>
        <v>0</v>
      </c>
      <c r="S16" s="791">
        <f>VLOOKUP($AQ$3,データシート!$B$6:$AK$13,3,0)</f>
        <v>901</v>
      </c>
      <c r="T16" s="386" t="s">
        <v>64</v>
      </c>
      <c r="U16" s="788" t="e">
        <f>VLOOKUP($AQ$5,コード!$A$2:$G$219,2,0)</f>
        <v>#N/A</v>
      </c>
      <c r="V16" s="790"/>
      <c r="W16" s="740"/>
      <c r="X16" s="740"/>
      <c r="Y16" s="740"/>
      <c r="Z16" s="740"/>
      <c r="AA16" s="736"/>
      <c r="AB16" s="815"/>
      <c r="AC16" s="740"/>
      <c r="AD16" s="740"/>
      <c r="AE16" s="736"/>
      <c r="AG16" s="819"/>
      <c r="AH16" s="820"/>
      <c r="AI16" s="804"/>
      <c r="AJ16" s="805"/>
      <c r="AK16" s="806"/>
      <c r="AL16" s="761">
        <f>VLOOKUP($AQ$3,データシート!$B$6:$AK$13,3,0)</f>
        <v>901</v>
      </c>
      <c r="AM16" s="761">
        <f>VLOOKUP($AQ$3,データシート!$B$6:$AK$13,3,0)</f>
        <v>901</v>
      </c>
      <c r="AN16" s="761">
        <f>VLOOKUP($AQ$3,データシート!$B$6:$AK$13,3,0)</f>
        <v>901</v>
      </c>
      <c r="AO16" s="761">
        <f>VLOOKUP($AQ$3,データシート!$B$6:$AK$13,3,0)</f>
        <v>901</v>
      </c>
      <c r="AP16" s="761">
        <f>VLOOKUP($AQ$3,データシート!$B$6:$AK$13,3,0)</f>
        <v>901</v>
      </c>
      <c r="AQ16" s="762">
        <f>VLOOKUP($AQ$3,データシート!$B$6:$AK$13,3,0)</f>
        <v>901</v>
      </c>
    </row>
    <row r="17" spans="3:45" ht="22.15" customHeight="1" x14ac:dyDescent="0.2">
      <c r="C17" s="741" t="s">
        <v>285</v>
      </c>
      <c r="D17" s="315">
        <f>VLOOKUP($AQ$3,データシート!$B$6:$AK$13,22,0)</f>
        <v>0</v>
      </c>
      <c r="E17" s="316" t="s">
        <v>49</v>
      </c>
      <c r="F17" s="317">
        <f>VLOOKUP($AQ$3,データシート!$B$6:$AK$13,23,0)</f>
        <v>0</v>
      </c>
      <c r="G17" s="318" t="s">
        <v>50</v>
      </c>
      <c r="H17" s="315">
        <f>VLOOKUP($AQ$3,データシート!$B$6:$AK$13,26,0)</f>
        <v>0</v>
      </c>
      <c r="I17" s="316" t="s">
        <v>49</v>
      </c>
      <c r="J17" s="317">
        <f>VLOOKUP($AQ$3,データシート!$B$6:$AK$13,27,0)</f>
        <v>0</v>
      </c>
      <c r="K17" s="318" t="s">
        <v>50</v>
      </c>
      <c r="L17" s="319"/>
      <c r="M17" s="743">
        <f>VLOOKUP($AQ$3,データシート!$B$6:$AK$13,30,0)</f>
        <v>0</v>
      </c>
      <c r="N17" s="743">
        <f>VLOOKUP($AQ$3,データシート!$B$6:$AK$13,3,0)</f>
        <v>901</v>
      </c>
      <c r="O17" s="316" t="s">
        <v>48</v>
      </c>
      <c r="P17" s="319"/>
      <c r="Q17" s="743">
        <f>VLOOKUP($AQ$3,データシート!$B$6:$AK$13,33,0)</f>
        <v>0</v>
      </c>
      <c r="R17" s="743">
        <f>VLOOKUP($AQ$3,データシート!$B$6:$AK$13,3,0)</f>
        <v>901</v>
      </c>
      <c r="S17" s="743">
        <f>VLOOKUP($AQ$3,データシート!$B$6:$AK$13,3,0)</f>
        <v>901</v>
      </c>
      <c r="T17" s="318" t="s">
        <v>281</v>
      </c>
      <c r="U17" s="744" t="e">
        <f>VLOOKUP($AQ$6,コード!$A$2:$G$220,4,0)</f>
        <v>#N/A</v>
      </c>
      <c r="V17" s="746" t="s">
        <v>282</v>
      </c>
      <c r="W17" s="713"/>
      <c r="X17" s="713"/>
      <c r="Y17" s="713"/>
      <c r="Z17" s="713"/>
      <c r="AA17" s="737" t="s">
        <v>283</v>
      </c>
      <c r="AB17" s="823"/>
      <c r="AC17" s="713"/>
      <c r="AD17" s="713"/>
      <c r="AE17" s="737" t="s">
        <v>284</v>
      </c>
      <c r="AG17" s="819"/>
      <c r="AH17" s="820"/>
      <c r="AI17" s="749" t="s">
        <v>309</v>
      </c>
      <c r="AJ17" s="825"/>
      <c r="AK17" s="826"/>
      <c r="AL17" s="731">
        <f>VLOOKUP($AQ$3,データシート!$B$6:$AK$13,4,0)</f>
        <v>10</v>
      </c>
      <c r="AM17" s="732"/>
      <c r="AN17" s="732"/>
      <c r="AO17" s="732"/>
      <c r="AP17" s="732"/>
      <c r="AQ17" s="737" t="s">
        <v>286</v>
      </c>
    </row>
    <row r="18" spans="3:45" ht="22.15" customHeight="1" x14ac:dyDescent="0.2">
      <c r="C18" s="742"/>
      <c r="D18" s="320">
        <f>VLOOKUP($AQ$3,データシート!$B$6:$AK$13,24,0)</f>
        <v>0</v>
      </c>
      <c r="E18" s="321" t="s">
        <v>49</v>
      </c>
      <c r="F18" s="322">
        <f>VLOOKUP($AQ$3,データシート!$B$6:$AK$13,25,0)</f>
        <v>0</v>
      </c>
      <c r="G18" s="323" t="s">
        <v>50</v>
      </c>
      <c r="H18" s="320">
        <f>VLOOKUP($AQ$3,データシート!$B$6:$AK$13,28,0)</f>
        <v>0</v>
      </c>
      <c r="I18" s="321" t="s">
        <v>49</v>
      </c>
      <c r="J18" s="322">
        <f>VLOOKUP($AQ$3,データシート!$B$6:$AK$13,29,0)</f>
        <v>0</v>
      </c>
      <c r="K18" s="323" t="s">
        <v>50</v>
      </c>
      <c r="L18" s="320">
        <f>VLOOKUP($AQ$3,データシート!$B$6:$AK$13,31,0)</f>
        <v>0</v>
      </c>
      <c r="M18" s="321" t="s">
        <v>49</v>
      </c>
      <c r="N18" s="322">
        <f>VLOOKUP($AQ$3,データシート!$B$6:$AK$13,32,0)</f>
        <v>0</v>
      </c>
      <c r="O18" s="321" t="s">
        <v>50</v>
      </c>
      <c r="P18" s="320">
        <f>VLOOKUP($AQ$3,データシート!$B$6:$AK$13,34,0)</f>
        <v>0</v>
      </c>
      <c r="Q18" s="321" t="s">
        <v>49</v>
      </c>
      <c r="R18" s="748">
        <f>VLOOKUP($AQ$3,データシート!$B$6:$AK$13,35,0)</f>
        <v>0</v>
      </c>
      <c r="S18" s="748">
        <f>VLOOKUP($AQ$3,データシート!$B$6:$AK$13,3,0)</f>
        <v>901</v>
      </c>
      <c r="T18" s="323" t="s">
        <v>50</v>
      </c>
      <c r="U18" s="745" t="e">
        <f>VLOOKUP($AQ$5,コード!$A$2:$G$219,2,0)</f>
        <v>#N/A</v>
      </c>
      <c r="V18" s="747"/>
      <c r="W18" s="714"/>
      <c r="X18" s="714"/>
      <c r="Y18" s="714"/>
      <c r="Z18" s="714"/>
      <c r="AA18" s="738"/>
      <c r="AB18" s="824"/>
      <c r="AC18" s="714"/>
      <c r="AD18" s="714"/>
      <c r="AE18" s="738"/>
      <c r="AG18" s="821"/>
      <c r="AH18" s="822"/>
      <c r="AI18" s="750"/>
      <c r="AJ18" s="827"/>
      <c r="AK18" s="828"/>
      <c r="AL18" s="733"/>
      <c r="AM18" s="734"/>
      <c r="AN18" s="734"/>
      <c r="AO18" s="734"/>
      <c r="AP18" s="734"/>
      <c r="AQ18" s="738"/>
    </row>
    <row r="19" spans="3:45" ht="7.5" customHeight="1" x14ac:dyDescent="0.2">
      <c r="Z19" s="199"/>
      <c r="AA19" s="199"/>
      <c r="AB19" s="199"/>
    </row>
    <row r="20" spans="3:45" ht="4.5" customHeight="1" thickBot="1" x14ac:dyDescent="0.25">
      <c r="Z20" s="199"/>
      <c r="AA20" s="199"/>
      <c r="AB20" s="199"/>
    </row>
    <row r="21" spans="3:45" ht="18.649999999999999" customHeight="1" thickBot="1" x14ac:dyDescent="0.25">
      <c r="N21" s="200"/>
      <c r="O21" s="200"/>
      <c r="P21" s="200"/>
      <c r="Q21" s="201"/>
      <c r="R21" s="710" t="s">
        <v>287</v>
      </c>
      <c r="S21" s="711"/>
      <c r="T21" s="711"/>
      <c r="U21" s="711"/>
      <c r="V21" s="711"/>
      <c r="W21" s="711"/>
      <c r="X21" s="711"/>
      <c r="Y21" s="711"/>
      <c r="Z21" s="711"/>
      <c r="AA21" s="711"/>
      <c r="AB21" s="711"/>
      <c r="AC21" s="712"/>
      <c r="AD21" s="715" t="s">
        <v>36</v>
      </c>
      <c r="AE21" s="716"/>
      <c r="AF21" s="716"/>
      <c r="AG21" s="716"/>
      <c r="AH21" s="716"/>
      <c r="AI21" s="716"/>
      <c r="AJ21" s="716"/>
      <c r="AK21" s="716"/>
      <c r="AL21" s="716"/>
      <c r="AM21" s="717"/>
    </row>
    <row r="22" spans="3:45" ht="27" customHeight="1" x14ac:dyDescent="0.2">
      <c r="C22" s="710" t="s">
        <v>28</v>
      </c>
      <c r="D22" s="711"/>
      <c r="E22" s="711"/>
      <c r="F22" s="711"/>
      <c r="G22" s="711"/>
      <c r="H22" s="711"/>
      <c r="I22" s="711"/>
      <c r="J22" s="711"/>
      <c r="K22" s="711"/>
      <c r="L22" s="711"/>
      <c r="M22" s="718"/>
      <c r="N22" s="719" t="s">
        <v>29</v>
      </c>
      <c r="O22" s="720"/>
      <c r="P22" s="720"/>
      <c r="Q22" s="721"/>
      <c r="R22" s="722" t="s">
        <v>32</v>
      </c>
      <c r="S22" s="723"/>
      <c r="T22" s="724"/>
      <c r="U22" s="724"/>
      <c r="V22" s="724"/>
      <c r="W22" s="724"/>
      <c r="X22" s="724"/>
      <c r="Y22" s="724"/>
      <c r="Z22" s="724"/>
      <c r="AA22" s="725" t="s">
        <v>30</v>
      </c>
      <c r="AB22" s="726"/>
      <c r="AC22" s="727"/>
      <c r="AD22" s="646" t="s">
        <v>288</v>
      </c>
      <c r="AE22" s="728"/>
      <c r="AF22" s="728"/>
      <c r="AG22" s="728"/>
      <c r="AH22" s="728"/>
      <c r="AI22" s="647"/>
      <c r="AJ22" s="726" t="s">
        <v>30</v>
      </c>
      <c r="AK22" s="729"/>
      <c r="AL22" s="729"/>
      <c r="AM22" s="730"/>
    </row>
    <row r="23" spans="3:45" ht="35.15" customHeight="1" x14ac:dyDescent="0.2">
      <c r="C23" s="695"/>
      <c r="D23" s="696"/>
      <c r="E23" s="696"/>
      <c r="F23" s="696"/>
      <c r="G23" s="696"/>
      <c r="H23" s="696"/>
      <c r="I23" s="696"/>
      <c r="J23" s="696"/>
      <c r="K23" s="696"/>
      <c r="L23" s="696"/>
      <c r="M23" s="701"/>
      <c r="N23" s="702"/>
      <c r="O23" s="696"/>
      <c r="P23" s="696"/>
      <c r="Q23" s="703"/>
      <c r="R23" s="387"/>
      <c r="S23" s="709"/>
      <c r="T23" s="709"/>
      <c r="U23" s="709"/>
      <c r="V23" s="705"/>
      <c r="W23" s="705"/>
      <c r="X23" s="388" t="s">
        <v>49</v>
      </c>
      <c r="Y23" s="368"/>
      <c r="Z23" s="389" t="s">
        <v>55</v>
      </c>
      <c r="AA23" s="692">
        <f>IF(N23=V23,0,N23)</f>
        <v>0</v>
      </c>
      <c r="AB23" s="693"/>
      <c r="AC23" s="694"/>
      <c r="AD23" s="695"/>
      <c r="AE23" s="696"/>
      <c r="AF23" s="202" t="s">
        <v>49</v>
      </c>
      <c r="AG23" s="697"/>
      <c r="AH23" s="697"/>
      <c r="AI23" s="203" t="s">
        <v>50</v>
      </c>
      <c r="AJ23" s="698">
        <f>AS23</f>
        <v>0</v>
      </c>
      <c r="AK23" s="699"/>
      <c r="AL23" s="699"/>
      <c r="AM23" s="700"/>
      <c r="AS23">
        <f>IF(AG23="",0,N23)</f>
        <v>0</v>
      </c>
    </row>
    <row r="24" spans="3:45" ht="35.15" customHeight="1" x14ac:dyDescent="0.2">
      <c r="C24" s="695"/>
      <c r="D24" s="696"/>
      <c r="E24" s="696"/>
      <c r="F24" s="696"/>
      <c r="G24" s="696"/>
      <c r="H24" s="696"/>
      <c r="I24" s="696"/>
      <c r="J24" s="696"/>
      <c r="K24" s="696"/>
      <c r="L24" s="696"/>
      <c r="M24" s="701"/>
      <c r="N24" s="702"/>
      <c r="O24" s="696"/>
      <c r="P24" s="696"/>
      <c r="Q24" s="703"/>
      <c r="R24" s="387"/>
      <c r="S24" s="704"/>
      <c r="T24" s="704"/>
      <c r="U24" s="704"/>
      <c r="V24" s="705"/>
      <c r="W24" s="705"/>
      <c r="X24" s="388" t="s">
        <v>49</v>
      </c>
      <c r="Y24" s="368"/>
      <c r="Z24" s="389" t="s">
        <v>55</v>
      </c>
      <c r="AA24" s="692">
        <f>IF(N24=V24,AA23,AA23+N24)</f>
        <v>0</v>
      </c>
      <c r="AB24" s="693"/>
      <c r="AC24" s="694"/>
      <c r="AD24" s="695"/>
      <c r="AE24" s="696"/>
      <c r="AF24" s="202" t="s">
        <v>49</v>
      </c>
      <c r="AG24" s="697"/>
      <c r="AH24" s="697"/>
      <c r="AI24" s="203" t="s">
        <v>50</v>
      </c>
      <c r="AJ24" s="698">
        <f>AJ23+AS24</f>
        <v>0</v>
      </c>
      <c r="AK24" s="699"/>
      <c r="AL24" s="699"/>
      <c r="AM24" s="700"/>
      <c r="AS24">
        <f t="shared" ref="AS24:AS32" si="0">IF(AG24="",0,N24)</f>
        <v>0</v>
      </c>
    </row>
    <row r="25" spans="3:45" ht="35.15" customHeight="1" x14ac:dyDescent="0.2">
      <c r="C25" s="695"/>
      <c r="D25" s="696"/>
      <c r="E25" s="696"/>
      <c r="F25" s="696"/>
      <c r="G25" s="696"/>
      <c r="H25" s="696"/>
      <c r="I25" s="696"/>
      <c r="J25" s="696"/>
      <c r="K25" s="696"/>
      <c r="L25" s="696"/>
      <c r="M25" s="701"/>
      <c r="N25" s="702"/>
      <c r="O25" s="696"/>
      <c r="P25" s="696"/>
      <c r="Q25" s="703"/>
      <c r="R25" s="387"/>
      <c r="S25" s="704"/>
      <c r="T25" s="704"/>
      <c r="U25" s="704"/>
      <c r="V25" s="705"/>
      <c r="W25" s="705"/>
      <c r="X25" s="388" t="s">
        <v>49</v>
      </c>
      <c r="Y25" s="368"/>
      <c r="Z25" s="389" t="s">
        <v>55</v>
      </c>
      <c r="AA25" s="692">
        <f t="shared" ref="AA25:AA32" si="1">IF(N25=V25,AA24,AA24+N25)</f>
        <v>0</v>
      </c>
      <c r="AB25" s="693"/>
      <c r="AC25" s="694"/>
      <c r="AD25" s="695"/>
      <c r="AE25" s="696"/>
      <c r="AF25" s="202" t="s">
        <v>49</v>
      </c>
      <c r="AG25" s="697"/>
      <c r="AH25" s="697"/>
      <c r="AI25" s="203" t="s">
        <v>50</v>
      </c>
      <c r="AJ25" s="698">
        <f t="shared" ref="AJ25:AJ32" si="2">AJ24+AS25</f>
        <v>0</v>
      </c>
      <c r="AK25" s="699"/>
      <c r="AL25" s="699"/>
      <c r="AM25" s="700"/>
      <c r="AS25">
        <f t="shared" si="0"/>
        <v>0</v>
      </c>
    </row>
    <row r="26" spans="3:45" ht="35.15" customHeight="1" x14ac:dyDescent="0.2">
      <c r="C26" s="695"/>
      <c r="D26" s="696"/>
      <c r="E26" s="696"/>
      <c r="F26" s="696"/>
      <c r="G26" s="696"/>
      <c r="H26" s="696"/>
      <c r="I26" s="696"/>
      <c r="J26" s="696"/>
      <c r="K26" s="696"/>
      <c r="L26" s="696"/>
      <c r="M26" s="701"/>
      <c r="N26" s="702"/>
      <c r="O26" s="696"/>
      <c r="P26" s="696"/>
      <c r="Q26" s="703"/>
      <c r="R26" s="387"/>
      <c r="S26" s="704"/>
      <c r="T26" s="704"/>
      <c r="U26" s="704"/>
      <c r="V26" s="705"/>
      <c r="W26" s="705"/>
      <c r="X26" s="388" t="s">
        <v>49</v>
      </c>
      <c r="Y26" s="368"/>
      <c r="Z26" s="389" t="s">
        <v>55</v>
      </c>
      <c r="AA26" s="692">
        <f t="shared" si="1"/>
        <v>0</v>
      </c>
      <c r="AB26" s="693"/>
      <c r="AC26" s="694"/>
      <c r="AD26" s="695"/>
      <c r="AE26" s="696"/>
      <c r="AF26" s="202" t="s">
        <v>49</v>
      </c>
      <c r="AG26" s="697"/>
      <c r="AH26" s="697"/>
      <c r="AI26" s="203" t="s">
        <v>50</v>
      </c>
      <c r="AJ26" s="698">
        <f t="shared" si="2"/>
        <v>0</v>
      </c>
      <c r="AK26" s="699"/>
      <c r="AL26" s="699"/>
      <c r="AM26" s="700"/>
      <c r="AS26">
        <f t="shared" si="0"/>
        <v>0</v>
      </c>
    </row>
    <row r="27" spans="3:45" ht="35.15" customHeight="1" x14ac:dyDescent="0.2">
      <c r="C27" s="695"/>
      <c r="D27" s="696"/>
      <c r="E27" s="696"/>
      <c r="F27" s="696"/>
      <c r="G27" s="696"/>
      <c r="H27" s="696"/>
      <c r="I27" s="696"/>
      <c r="J27" s="696"/>
      <c r="K27" s="696"/>
      <c r="L27" s="696"/>
      <c r="M27" s="701"/>
      <c r="N27" s="702"/>
      <c r="O27" s="696"/>
      <c r="P27" s="696"/>
      <c r="Q27" s="703"/>
      <c r="R27" s="387"/>
      <c r="S27" s="704"/>
      <c r="T27" s="704"/>
      <c r="U27" s="704"/>
      <c r="V27" s="705"/>
      <c r="W27" s="705"/>
      <c r="X27" s="388" t="s">
        <v>49</v>
      </c>
      <c r="Y27" s="368"/>
      <c r="Z27" s="389" t="s">
        <v>55</v>
      </c>
      <c r="AA27" s="692">
        <f t="shared" si="1"/>
        <v>0</v>
      </c>
      <c r="AB27" s="693"/>
      <c r="AC27" s="694"/>
      <c r="AD27" s="695"/>
      <c r="AE27" s="696"/>
      <c r="AF27" s="202" t="s">
        <v>49</v>
      </c>
      <c r="AG27" s="697"/>
      <c r="AH27" s="697"/>
      <c r="AI27" s="203" t="s">
        <v>50</v>
      </c>
      <c r="AJ27" s="698">
        <f t="shared" si="2"/>
        <v>0</v>
      </c>
      <c r="AK27" s="699"/>
      <c r="AL27" s="699"/>
      <c r="AM27" s="700"/>
      <c r="AS27">
        <f t="shared" si="0"/>
        <v>0</v>
      </c>
    </row>
    <row r="28" spans="3:45" ht="35.15" customHeight="1" x14ac:dyDescent="0.2">
      <c r="C28" s="695"/>
      <c r="D28" s="696"/>
      <c r="E28" s="696"/>
      <c r="F28" s="696"/>
      <c r="G28" s="696"/>
      <c r="H28" s="696"/>
      <c r="I28" s="696"/>
      <c r="J28" s="696"/>
      <c r="K28" s="696"/>
      <c r="L28" s="696"/>
      <c r="M28" s="701"/>
      <c r="N28" s="702"/>
      <c r="O28" s="696"/>
      <c r="P28" s="696"/>
      <c r="Q28" s="703"/>
      <c r="R28" s="387"/>
      <c r="S28" s="704"/>
      <c r="T28" s="704"/>
      <c r="U28" s="704"/>
      <c r="V28" s="705"/>
      <c r="W28" s="705"/>
      <c r="X28" s="388" t="s">
        <v>49</v>
      </c>
      <c r="Y28" s="368"/>
      <c r="Z28" s="389" t="s">
        <v>55</v>
      </c>
      <c r="AA28" s="692">
        <f t="shared" si="1"/>
        <v>0</v>
      </c>
      <c r="AB28" s="693"/>
      <c r="AC28" s="694"/>
      <c r="AD28" s="695"/>
      <c r="AE28" s="696"/>
      <c r="AF28" s="202" t="s">
        <v>49</v>
      </c>
      <c r="AG28" s="697"/>
      <c r="AH28" s="697"/>
      <c r="AI28" s="203" t="s">
        <v>50</v>
      </c>
      <c r="AJ28" s="698">
        <f t="shared" si="2"/>
        <v>0</v>
      </c>
      <c r="AK28" s="699"/>
      <c r="AL28" s="699"/>
      <c r="AM28" s="700"/>
      <c r="AS28">
        <f t="shared" si="0"/>
        <v>0</v>
      </c>
    </row>
    <row r="29" spans="3:45" ht="35.15" customHeight="1" x14ac:dyDescent="0.2">
      <c r="C29" s="695"/>
      <c r="D29" s="696"/>
      <c r="E29" s="696"/>
      <c r="F29" s="696"/>
      <c r="G29" s="696"/>
      <c r="H29" s="696"/>
      <c r="I29" s="696"/>
      <c r="J29" s="696"/>
      <c r="K29" s="696"/>
      <c r="L29" s="696"/>
      <c r="M29" s="701"/>
      <c r="N29" s="702"/>
      <c r="O29" s="696"/>
      <c r="P29" s="696"/>
      <c r="Q29" s="703"/>
      <c r="R29" s="387"/>
      <c r="S29" s="704"/>
      <c r="T29" s="704"/>
      <c r="U29" s="704"/>
      <c r="V29" s="705"/>
      <c r="W29" s="705"/>
      <c r="X29" s="388" t="s">
        <v>49</v>
      </c>
      <c r="Y29" s="368"/>
      <c r="Z29" s="389" t="s">
        <v>55</v>
      </c>
      <c r="AA29" s="692">
        <f t="shared" si="1"/>
        <v>0</v>
      </c>
      <c r="AB29" s="693"/>
      <c r="AC29" s="694"/>
      <c r="AD29" s="695"/>
      <c r="AE29" s="696"/>
      <c r="AF29" s="202" t="s">
        <v>49</v>
      </c>
      <c r="AG29" s="697"/>
      <c r="AH29" s="697"/>
      <c r="AI29" s="203" t="s">
        <v>50</v>
      </c>
      <c r="AJ29" s="698">
        <f t="shared" si="2"/>
        <v>0</v>
      </c>
      <c r="AK29" s="699"/>
      <c r="AL29" s="699"/>
      <c r="AM29" s="700"/>
      <c r="AS29">
        <f t="shared" si="0"/>
        <v>0</v>
      </c>
    </row>
    <row r="30" spans="3:45" ht="35.15" customHeight="1" x14ac:dyDescent="0.2">
      <c r="C30" s="695"/>
      <c r="D30" s="696"/>
      <c r="E30" s="696"/>
      <c r="F30" s="696"/>
      <c r="G30" s="696"/>
      <c r="H30" s="696"/>
      <c r="I30" s="696"/>
      <c r="J30" s="696"/>
      <c r="K30" s="696"/>
      <c r="L30" s="696"/>
      <c r="M30" s="701"/>
      <c r="N30" s="702"/>
      <c r="O30" s="696"/>
      <c r="P30" s="696"/>
      <c r="Q30" s="703"/>
      <c r="R30" s="387"/>
      <c r="S30" s="704"/>
      <c r="T30" s="704"/>
      <c r="U30" s="704"/>
      <c r="V30" s="705"/>
      <c r="W30" s="705"/>
      <c r="X30" s="388" t="s">
        <v>49</v>
      </c>
      <c r="Y30" s="368"/>
      <c r="Z30" s="389" t="s">
        <v>55</v>
      </c>
      <c r="AA30" s="692">
        <f>IF(N30=V30,AA29,AA29+N30)</f>
        <v>0</v>
      </c>
      <c r="AB30" s="693"/>
      <c r="AC30" s="694"/>
      <c r="AD30" s="695"/>
      <c r="AE30" s="696"/>
      <c r="AF30" s="202" t="s">
        <v>49</v>
      </c>
      <c r="AG30" s="697"/>
      <c r="AH30" s="697"/>
      <c r="AI30" s="203" t="s">
        <v>50</v>
      </c>
      <c r="AJ30" s="698">
        <f t="shared" si="2"/>
        <v>0</v>
      </c>
      <c r="AK30" s="699"/>
      <c r="AL30" s="699"/>
      <c r="AM30" s="700"/>
      <c r="AS30">
        <f t="shared" si="0"/>
        <v>0</v>
      </c>
    </row>
    <row r="31" spans="3:45" ht="35.15" customHeight="1" x14ac:dyDescent="0.2">
      <c r="C31" s="695"/>
      <c r="D31" s="696"/>
      <c r="E31" s="696"/>
      <c r="F31" s="696"/>
      <c r="G31" s="696"/>
      <c r="H31" s="696"/>
      <c r="I31" s="696"/>
      <c r="J31" s="696"/>
      <c r="K31" s="696"/>
      <c r="L31" s="696"/>
      <c r="M31" s="701"/>
      <c r="N31" s="702"/>
      <c r="O31" s="696"/>
      <c r="P31" s="696"/>
      <c r="Q31" s="703"/>
      <c r="R31" s="387"/>
      <c r="S31" s="704"/>
      <c r="T31" s="704"/>
      <c r="U31" s="704"/>
      <c r="V31" s="705"/>
      <c r="W31" s="705"/>
      <c r="X31" s="388" t="s">
        <v>49</v>
      </c>
      <c r="Y31" s="368"/>
      <c r="Z31" s="389" t="s">
        <v>55</v>
      </c>
      <c r="AA31" s="692">
        <f>IF(N31=V31,AA30,AA30+N31)</f>
        <v>0</v>
      </c>
      <c r="AB31" s="693"/>
      <c r="AC31" s="694"/>
      <c r="AD31" s="695"/>
      <c r="AE31" s="696"/>
      <c r="AF31" s="202" t="s">
        <v>49</v>
      </c>
      <c r="AG31" s="697"/>
      <c r="AH31" s="697"/>
      <c r="AI31" s="203" t="s">
        <v>50</v>
      </c>
      <c r="AJ31" s="698">
        <f t="shared" si="2"/>
        <v>0</v>
      </c>
      <c r="AK31" s="699"/>
      <c r="AL31" s="699"/>
      <c r="AM31" s="700"/>
      <c r="AS31">
        <f t="shared" si="0"/>
        <v>0</v>
      </c>
    </row>
    <row r="32" spans="3:45" ht="35.15" customHeight="1" thickBot="1" x14ac:dyDescent="0.25">
      <c r="C32" s="706"/>
      <c r="D32" s="707"/>
      <c r="E32" s="707"/>
      <c r="F32" s="707"/>
      <c r="G32" s="707"/>
      <c r="H32" s="707"/>
      <c r="I32" s="707"/>
      <c r="J32" s="707"/>
      <c r="K32" s="707"/>
      <c r="L32" s="707"/>
      <c r="M32" s="708"/>
      <c r="N32" s="702"/>
      <c r="O32" s="696"/>
      <c r="P32" s="696"/>
      <c r="Q32" s="703"/>
      <c r="R32" s="387"/>
      <c r="S32" s="704"/>
      <c r="T32" s="704"/>
      <c r="U32" s="704"/>
      <c r="V32" s="705"/>
      <c r="W32" s="705"/>
      <c r="X32" s="388" t="s">
        <v>49</v>
      </c>
      <c r="Y32" s="368"/>
      <c r="Z32" s="389" t="s">
        <v>55</v>
      </c>
      <c r="AA32" s="692">
        <f t="shared" si="1"/>
        <v>0</v>
      </c>
      <c r="AB32" s="693"/>
      <c r="AC32" s="694"/>
      <c r="AD32" s="695"/>
      <c r="AE32" s="696"/>
      <c r="AF32" s="202" t="s">
        <v>49</v>
      </c>
      <c r="AG32" s="697"/>
      <c r="AH32" s="697"/>
      <c r="AI32" s="203" t="s">
        <v>50</v>
      </c>
      <c r="AJ32" s="698">
        <f t="shared" si="2"/>
        <v>0</v>
      </c>
      <c r="AK32" s="699"/>
      <c r="AL32" s="699"/>
      <c r="AM32" s="700"/>
      <c r="AS32">
        <f t="shared" si="0"/>
        <v>0</v>
      </c>
    </row>
    <row r="33" spans="2:45" ht="36" customHeight="1" thickBot="1" x14ac:dyDescent="0.25">
      <c r="C33" s="24"/>
      <c r="D33" s="204"/>
      <c r="E33" s="204"/>
      <c r="F33" s="204"/>
      <c r="G33" s="204"/>
      <c r="H33" s="204"/>
      <c r="I33" s="204"/>
      <c r="J33" s="204"/>
      <c r="K33" s="204"/>
      <c r="L33" s="204"/>
      <c r="M33" s="204"/>
      <c r="N33" s="204"/>
      <c r="O33" s="204"/>
      <c r="P33" s="204"/>
      <c r="Q33" s="205"/>
      <c r="R33" s="671" t="s">
        <v>31</v>
      </c>
      <c r="S33" s="672"/>
      <c r="T33" s="672"/>
      <c r="U33" s="672"/>
      <c r="V33" s="672"/>
      <c r="W33" s="672"/>
      <c r="X33" s="672"/>
      <c r="Y33" s="672"/>
      <c r="Z33" s="673"/>
      <c r="AA33" s="674">
        <f>VLOOKUP($AQ$5,コード!$A$2:$G$220,5,0)</f>
        <v>0</v>
      </c>
      <c r="AB33" s="675" t="e">
        <f>VLOOKUP($AQ$5,コード!$A$2:$G$219,2,0)</f>
        <v>#N/A</v>
      </c>
      <c r="AC33" s="676" t="e">
        <f>VLOOKUP($AQ$5,コード!$A$2:$G$219,2,0)</f>
        <v>#N/A</v>
      </c>
      <c r="AD33" s="677" t="s">
        <v>31</v>
      </c>
      <c r="AE33" s="678"/>
      <c r="AF33" s="678"/>
      <c r="AG33" s="678"/>
      <c r="AH33" s="678"/>
      <c r="AI33" s="679"/>
      <c r="AJ33" s="680" t="e">
        <f>VLOOKUP($AQ$6,コード!$A$2:$G$220,5,0)</f>
        <v>#N/A</v>
      </c>
      <c r="AK33" s="681" t="e">
        <f>VLOOKUP($AQ$5,コード!$A$2:$G$219,2,0)</f>
        <v>#N/A</v>
      </c>
      <c r="AL33" s="681" t="e">
        <f>VLOOKUP($AQ$5,コード!$A$2:$G$219,2,0)</f>
        <v>#N/A</v>
      </c>
      <c r="AM33" s="682" t="e">
        <f>VLOOKUP($AQ$5,コード!$A$2:$G$219,2,0)</f>
        <v>#N/A</v>
      </c>
    </row>
    <row r="34" spans="2:45" ht="9.75" customHeight="1" thickBot="1" x14ac:dyDescent="0.25">
      <c r="C34" s="27"/>
      <c r="D34" s="27"/>
      <c r="E34" s="27"/>
      <c r="F34" s="27"/>
      <c r="G34" s="27"/>
      <c r="H34" s="27"/>
      <c r="I34" s="27"/>
      <c r="J34" s="27"/>
      <c r="K34" s="27"/>
      <c r="L34" s="27"/>
      <c r="M34" s="27"/>
      <c r="N34" s="27"/>
      <c r="O34" s="27"/>
      <c r="P34" s="27"/>
      <c r="Q34" s="27"/>
      <c r="R34" s="27"/>
      <c r="S34" s="27"/>
    </row>
    <row r="35" spans="2:45" ht="14.25" customHeight="1" x14ac:dyDescent="0.2">
      <c r="C35" s="668" t="s">
        <v>289</v>
      </c>
      <c r="D35" s="683" t="s">
        <v>356</v>
      </c>
      <c r="E35" s="684"/>
      <c r="F35" s="684"/>
      <c r="G35" s="684"/>
      <c r="H35" s="684"/>
      <c r="I35" s="684"/>
      <c r="J35" s="684"/>
      <c r="K35" s="684"/>
      <c r="L35" s="684"/>
      <c r="M35" s="684"/>
      <c r="N35" s="684"/>
      <c r="O35" s="684"/>
      <c r="P35" s="684"/>
      <c r="Q35" s="685"/>
      <c r="R35" s="206"/>
      <c r="S35" s="394"/>
      <c r="T35" s="394"/>
      <c r="U35" s="394"/>
      <c r="V35" s="394"/>
      <c r="W35" s="394"/>
      <c r="X35" s="394"/>
      <c r="Y35" s="394"/>
      <c r="Z35" s="394"/>
      <c r="AA35" s="394"/>
      <c r="AB35" s="394"/>
      <c r="AC35" s="394"/>
      <c r="AD35" s="394"/>
      <c r="AE35" s="394"/>
      <c r="AF35" s="394"/>
      <c r="AG35" s="394"/>
      <c r="AH35" s="394"/>
      <c r="AI35" s="394"/>
      <c r="AJ35" s="394"/>
      <c r="AK35" s="394"/>
      <c r="AL35" s="394"/>
      <c r="AM35" s="394"/>
      <c r="AN35" s="394"/>
      <c r="AO35" s="394"/>
      <c r="AP35" s="394"/>
      <c r="AQ35" s="394"/>
      <c r="AR35" s="394"/>
    </row>
    <row r="36" spans="2:45" ht="14.25" customHeight="1" x14ac:dyDescent="0.2">
      <c r="C36" s="669"/>
      <c r="D36" s="686"/>
      <c r="E36" s="687"/>
      <c r="F36" s="687"/>
      <c r="G36" s="687"/>
      <c r="H36" s="687"/>
      <c r="I36" s="687"/>
      <c r="J36" s="687"/>
      <c r="K36" s="687"/>
      <c r="L36" s="687"/>
      <c r="M36" s="687"/>
      <c r="N36" s="687"/>
      <c r="O36" s="687"/>
      <c r="P36" s="687"/>
      <c r="Q36" s="688"/>
      <c r="R36" s="207"/>
      <c r="S36" s="394"/>
      <c r="T36" s="394"/>
      <c r="U36" s="394"/>
      <c r="V36" s="394"/>
      <c r="W36" s="394"/>
      <c r="X36" s="394"/>
      <c r="Y36" s="394"/>
      <c r="Z36" s="394"/>
      <c r="AA36" s="394"/>
      <c r="AB36" s="394"/>
      <c r="AC36" s="394"/>
      <c r="AD36" s="394"/>
      <c r="AE36" s="394"/>
      <c r="AF36" s="394"/>
      <c r="AG36" s="394"/>
      <c r="AH36" s="394"/>
      <c r="AI36" s="394"/>
      <c r="AJ36" s="394"/>
      <c r="AK36" s="394"/>
      <c r="AL36" s="394"/>
      <c r="AM36" s="394"/>
      <c r="AN36" s="394"/>
      <c r="AO36" s="394"/>
      <c r="AP36" s="394"/>
      <c r="AQ36" s="394"/>
      <c r="AR36" s="394"/>
    </row>
    <row r="37" spans="2:45" ht="14.25" customHeight="1" x14ac:dyDescent="0.2">
      <c r="C37" s="669"/>
      <c r="D37" s="686"/>
      <c r="E37" s="687"/>
      <c r="F37" s="687"/>
      <c r="G37" s="687"/>
      <c r="H37" s="687"/>
      <c r="I37" s="687"/>
      <c r="J37" s="687"/>
      <c r="K37" s="687"/>
      <c r="L37" s="687"/>
      <c r="M37" s="687"/>
      <c r="N37" s="687"/>
      <c r="O37" s="687"/>
      <c r="P37" s="687"/>
      <c r="Q37" s="688"/>
      <c r="R37" s="207"/>
      <c r="S37" s="394"/>
      <c r="T37" s="394"/>
      <c r="U37" s="394"/>
      <c r="V37" s="394"/>
      <c r="W37" s="394"/>
      <c r="X37" s="394"/>
      <c r="Y37" s="394"/>
      <c r="Z37" s="394"/>
      <c r="AA37" s="394"/>
      <c r="AB37" s="394"/>
      <c r="AC37" s="394"/>
      <c r="AD37" s="394"/>
      <c r="AE37" s="394"/>
      <c r="AF37" s="394"/>
      <c r="AG37" s="394"/>
      <c r="AH37" s="394"/>
      <c r="AI37" s="394"/>
      <c r="AJ37" s="394"/>
      <c r="AK37" s="394"/>
      <c r="AL37" s="394"/>
      <c r="AM37" s="394"/>
      <c r="AN37" s="394"/>
      <c r="AO37" s="394"/>
      <c r="AP37" s="394"/>
      <c r="AQ37" s="394"/>
      <c r="AR37" s="394"/>
    </row>
    <row r="38" spans="2:45" ht="14.25" customHeight="1" x14ac:dyDescent="0.2">
      <c r="C38" s="669"/>
      <c r="D38" s="686"/>
      <c r="E38" s="687"/>
      <c r="F38" s="687"/>
      <c r="G38" s="687"/>
      <c r="H38" s="687"/>
      <c r="I38" s="687"/>
      <c r="J38" s="687"/>
      <c r="K38" s="687"/>
      <c r="L38" s="687"/>
      <c r="M38" s="687"/>
      <c r="N38" s="687"/>
      <c r="O38" s="687"/>
      <c r="P38" s="687"/>
      <c r="Q38" s="688"/>
      <c r="R38" s="207"/>
      <c r="S38" s="394"/>
      <c r="T38" s="394"/>
      <c r="U38" s="394"/>
      <c r="V38" s="394"/>
      <c r="W38" s="394"/>
      <c r="X38" s="394"/>
      <c r="Y38" s="394"/>
      <c r="Z38" s="394"/>
      <c r="AA38" s="394"/>
      <c r="AB38" s="394"/>
      <c r="AC38" s="394"/>
      <c r="AD38" s="394"/>
      <c r="AE38" s="394"/>
      <c r="AF38" s="394"/>
      <c r="AG38" s="394"/>
      <c r="AH38" s="394"/>
      <c r="AI38" s="394"/>
      <c r="AJ38" s="394"/>
      <c r="AK38" s="394"/>
      <c r="AL38" s="394"/>
      <c r="AM38" s="394"/>
      <c r="AN38" s="394"/>
      <c r="AO38" s="394"/>
      <c r="AP38" s="394"/>
      <c r="AQ38" s="394"/>
      <c r="AR38" s="394"/>
    </row>
    <row r="39" spans="2:45" ht="14.25" customHeight="1" x14ac:dyDescent="0.2">
      <c r="C39" s="669"/>
      <c r="D39" s="686"/>
      <c r="E39" s="687"/>
      <c r="F39" s="687"/>
      <c r="G39" s="687"/>
      <c r="H39" s="687"/>
      <c r="I39" s="687"/>
      <c r="J39" s="687"/>
      <c r="K39" s="687"/>
      <c r="L39" s="687"/>
      <c r="M39" s="687"/>
      <c r="N39" s="687"/>
      <c r="O39" s="687"/>
      <c r="P39" s="687"/>
      <c r="Q39" s="688"/>
      <c r="R39" s="207"/>
      <c r="S39" s="394"/>
      <c r="T39" s="394"/>
      <c r="U39" s="394"/>
      <c r="V39" s="394"/>
      <c r="W39" s="394"/>
      <c r="X39" s="394"/>
      <c r="Y39" s="394"/>
      <c r="Z39" s="394"/>
      <c r="AA39" s="394"/>
      <c r="AB39" s="394"/>
      <c r="AC39" s="394"/>
      <c r="AD39" s="394"/>
      <c r="AE39" s="394"/>
      <c r="AF39" s="394"/>
      <c r="AG39" s="394"/>
      <c r="AH39" s="394"/>
      <c r="AI39" s="394"/>
      <c r="AJ39" s="394"/>
      <c r="AK39" s="394"/>
      <c r="AL39" s="394"/>
      <c r="AM39" s="394"/>
      <c r="AN39" s="394"/>
      <c r="AO39" s="394"/>
      <c r="AP39" s="394"/>
      <c r="AQ39" s="394"/>
      <c r="AR39" s="394"/>
    </row>
    <row r="40" spans="2:45" ht="15" customHeight="1" thickBot="1" x14ac:dyDescent="0.25">
      <c r="C40" s="670"/>
      <c r="D40" s="689"/>
      <c r="E40" s="690"/>
      <c r="F40" s="690"/>
      <c r="G40" s="690"/>
      <c r="H40" s="690"/>
      <c r="I40" s="690"/>
      <c r="J40" s="690"/>
      <c r="K40" s="690"/>
      <c r="L40" s="690"/>
      <c r="M40" s="690"/>
      <c r="N40" s="690"/>
      <c r="O40" s="690"/>
      <c r="P40" s="690"/>
      <c r="Q40" s="691"/>
      <c r="R40" s="207"/>
      <c r="S40" s="394"/>
      <c r="T40" s="394"/>
      <c r="U40" s="394"/>
      <c r="V40" s="394"/>
      <c r="W40" s="394"/>
      <c r="X40" s="394"/>
      <c r="Y40" s="394"/>
      <c r="Z40" s="394"/>
      <c r="AA40" s="394"/>
      <c r="AB40" s="394"/>
      <c r="AC40" s="394"/>
      <c r="AD40" s="394"/>
      <c r="AE40" s="394"/>
      <c r="AF40" s="394"/>
      <c r="AG40" s="394"/>
      <c r="AH40" s="394"/>
      <c r="AI40" s="394"/>
      <c r="AJ40" s="394"/>
      <c r="AK40" s="394"/>
      <c r="AL40" s="394"/>
      <c r="AM40" s="394"/>
      <c r="AN40" s="394"/>
      <c r="AO40" s="394"/>
      <c r="AP40" s="394"/>
      <c r="AQ40" s="394"/>
      <c r="AR40" s="394"/>
    </row>
    <row r="41" spans="2:45" ht="20.25" customHeight="1" x14ac:dyDescent="0.2">
      <c r="C41" s="40"/>
      <c r="D41" s="207"/>
      <c r="E41" s="207"/>
      <c r="F41" s="207"/>
      <c r="G41" s="207"/>
      <c r="H41" s="207"/>
      <c r="I41" s="207"/>
      <c r="J41" s="207"/>
      <c r="K41" s="207"/>
      <c r="L41" s="207"/>
      <c r="M41" s="207"/>
      <c r="N41" s="207"/>
      <c r="O41" s="207"/>
      <c r="P41" s="207"/>
      <c r="Q41" s="207"/>
      <c r="R41" s="207"/>
      <c r="S41" s="207"/>
    </row>
    <row r="42" spans="2:45" ht="12.75" customHeight="1" thickBot="1" x14ac:dyDescent="0.25">
      <c r="D42" s="164"/>
      <c r="O42" s="26"/>
      <c r="P42" s="26"/>
      <c r="Q42" s="26"/>
      <c r="R42" s="26"/>
      <c r="S42" s="26"/>
      <c r="V42" s="208" t="s">
        <v>290</v>
      </c>
    </row>
    <row r="43" spans="2:45" ht="18" customHeight="1" thickBot="1" x14ac:dyDescent="0.25">
      <c r="V43" s="662" t="s">
        <v>35</v>
      </c>
      <c r="W43" s="663"/>
      <c r="X43" s="663"/>
      <c r="Y43" s="663"/>
      <c r="Z43" s="663"/>
      <c r="AA43" s="663"/>
      <c r="AB43" s="663"/>
      <c r="AC43" s="663"/>
      <c r="AD43" s="663"/>
      <c r="AE43" s="664"/>
      <c r="AF43" s="665" t="s">
        <v>36</v>
      </c>
      <c r="AG43" s="666"/>
      <c r="AH43" s="666"/>
      <c r="AI43" s="666"/>
      <c r="AJ43" s="666"/>
      <c r="AK43" s="666"/>
      <c r="AL43" s="666"/>
      <c r="AM43" s="666"/>
      <c r="AN43" s="666"/>
      <c r="AO43" s="666"/>
      <c r="AP43" s="667"/>
      <c r="AQ43" s="646" t="s">
        <v>291</v>
      </c>
      <c r="AR43" s="647"/>
      <c r="AS43" s="192"/>
    </row>
    <row r="44" spans="2:45" ht="102.75" customHeight="1" x14ac:dyDescent="0.2">
      <c r="B44" s="648" t="s">
        <v>37</v>
      </c>
      <c r="C44" s="649"/>
      <c r="D44" s="649"/>
      <c r="E44" s="649"/>
      <c r="F44" s="649"/>
      <c r="G44" s="649"/>
      <c r="H44" s="649"/>
      <c r="I44" s="649"/>
      <c r="J44" s="649"/>
      <c r="K44" s="649"/>
      <c r="L44" s="649"/>
      <c r="M44" s="650" t="s">
        <v>292</v>
      </c>
      <c r="N44" s="651"/>
      <c r="O44" s="652" t="s">
        <v>293</v>
      </c>
      <c r="P44" s="653"/>
      <c r="Q44" s="654" t="s">
        <v>294</v>
      </c>
      <c r="R44" s="650"/>
      <c r="S44" s="651"/>
      <c r="T44" s="654" t="s">
        <v>295</v>
      </c>
      <c r="U44" s="655"/>
      <c r="V44" s="656" t="s">
        <v>296</v>
      </c>
      <c r="W44" s="650"/>
      <c r="X44" s="650"/>
      <c r="Y44" s="651"/>
      <c r="Z44" s="657" t="s">
        <v>297</v>
      </c>
      <c r="AA44" s="653"/>
      <c r="AB44" s="652" t="s">
        <v>298</v>
      </c>
      <c r="AC44" s="653"/>
      <c r="AD44" s="654" t="s">
        <v>299</v>
      </c>
      <c r="AE44" s="655"/>
      <c r="AF44" s="658" t="s">
        <v>300</v>
      </c>
      <c r="AG44" s="657"/>
      <c r="AH44" s="657"/>
      <c r="AI44" s="659"/>
      <c r="AJ44" s="659"/>
      <c r="AK44" s="660"/>
      <c r="AL44" s="661" t="s">
        <v>301</v>
      </c>
      <c r="AM44" s="660"/>
      <c r="AN44" s="661" t="s">
        <v>298</v>
      </c>
      <c r="AO44" s="660"/>
      <c r="AP44" s="390" t="s">
        <v>299</v>
      </c>
      <c r="AQ44" s="644" t="s">
        <v>302</v>
      </c>
      <c r="AR44" s="645"/>
      <c r="AS44" s="187"/>
    </row>
    <row r="45" spans="2:45" ht="35.15" customHeight="1" x14ac:dyDescent="0.3">
      <c r="B45" s="606"/>
      <c r="C45" s="607"/>
      <c r="D45" s="607"/>
      <c r="E45" s="607"/>
      <c r="F45" s="607"/>
      <c r="G45" s="607"/>
      <c r="H45" s="607"/>
      <c r="I45" s="607"/>
      <c r="J45" s="607"/>
      <c r="K45" s="607"/>
      <c r="L45" s="607"/>
      <c r="M45" s="608"/>
      <c r="N45" s="609"/>
      <c r="O45" s="610"/>
      <c r="P45" s="579"/>
      <c r="Q45" s="611"/>
      <c r="R45" s="608"/>
      <c r="S45" s="609"/>
      <c r="T45" s="611"/>
      <c r="U45" s="612"/>
      <c r="V45" s="643"/>
      <c r="W45" s="608"/>
      <c r="X45" s="608"/>
      <c r="Y45" s="609"/>
      <c r="Z45" s="578"/>
      <c r="AA45" s="579"/>
      <c r="AB45" s="580">
        <f>ROUNDDOWN(O45*Z45/100,1)</f>
        <v>0</v>
      </c>
      <c r="AC45" s="580"/>
      <c r="AD45" s="576">
        <f>ROUNDDOWN(T45*Z45/100,1)</f>
        <v>0</v>
      </c>
      <c r="AE45" s="577"/>
      <c r="AF45" s="642"/>
      <c r="AG45" s="578"/>
      <c r="AH45" s="209" t="s">
        <v>49</v>
      </c>
      <c r="AI45" s="578"/>
      <c r="AJ45" s="578"/>
      <c r="AK45" s="210" t="s">
        <v>50</v>
      </c>
      <c r="AL45" s="581"/>
      <c r="AM45" s="581"/>
      <c r="AN45" s="580">
        <f>ROUNDDOWN(O45*AL45/100,1)</f>
        <v>0</v>
      </c>
      <c r="AO45" s="580"/>
      <c r="AP45" s="391">
        <f>ROUNDDOWN(T45*AL45/100,1)</f>
        <v>0</v>
      </c>
      <c r="AQ45" s="579"/>
      <c r="AR45" s="639"/>
    </row>
    <row r="46" spans="2:45" ht="35.15" customHeight="1" x14ac:dyDescent="0.3">
      <c r="B46" s="606"/>
      <c r="C46" s="607"/>
      <c r="D46" s="607"/>
      <c r="E46" s="607"/>
      <c r="F46" s="607"/>
      <c r="G46" s="607"/>
      <c r="H46" s="607"/>
      <c r="I46" s="607"/>
      <c r="J46" s="607"/>
      <c r="K46" s="607"/>
      <c r="L46" s="607"/>
      <c r="M46" s="608"/>
      <c r="N46" s="609"/>
      <c r="O46" s="610"/>
      <c r="P46" s="579"/>
      <c r="Q46" s="611"/>
      <c r="R46" s="608"/>
      <c r="S46" s="609"/>
      <c r="T46" s="611"/>
      <c r="U46" s="612"/>
      <c r="V46" s="643"/>
      <c r="W46" s="608"/>
      <c r="X46" s="608"/>
      <c r="Y46" s="609"/>
      <c r="Z46" s="578"/>
      <c r="AA46" s="579"/>
      <c r="AB46" s="580">
        <f t="shared" ref="AB46:AB51" si="3">ROUNDDOWN(O46*Z46/100,1)</f>
        <v>0</v>
      </c>
      <c r="AC46" s="580"/>
      <c r="AD46" s="576">
        <f t="shared" ref="AD46:AD51" si="4">ROUNDDOWN(T46*Z46/100,1)</f>
        <v>0</v>
      </c>
      <c r="AE46" s="577"/>
      <c r="AF46" s="642"/>
      <c r="AG46" s="578"/>
      <c r="AH46" s="209" t="s">
        <v>49</v>
      </c>
      <c r="AI46" s="578"/>
      <c r="AJ46" s="578"/>
      <c r="AK46" s="210" t="s">
        <v>50</v>
      </c>
      <c r="AL46" s="581"/>
      <c r="AM46" s="581"/>
      <c r="AN46" s="580">
        <f t="shared" ref="AN46:AN51" si="5">ROUNDDOWN(O46*AL46/100,1)</f>
        <v>0</v>
      </c>
      <c r="AO46" s="580"/>
      <c r="AP46" s="391">
        <f t="shared" ref="AP46:AP51" si="6">ROUNDDOWN(T46*AL46/100,1)</f>
        <v>0</v>
      </c>
      <c r="AQ46" s="579"/>
      <c r="AR46" s="639"/>
    </row>
    <row r="47" spans="2:45" ht="35.15" customHeight="1" x14ac:dyDescent="0.3">
      <c r="B47" s="606"/>
      <c r="C47" s="607"/>
      <c r="D47" s="607"/>
      <c r="E47" s="607"/>
      <c r="F47" s="607"/>
      <c r="G47" s="607"/>
      <c r="H47" s="607"/>
      <c r="I47" s="607"/>
      <c r="J47" s="607"/>
      <c r="K47" s="607"/>
      <c r="L47" s="607"/>
      <c r="M47" s="608"/>
      <c r="N47" s="609"/>
      <c r="O47" s="610"/>
      <c r="P47" s="579"/>
      <c r="Q47" s="611"/>
      <c r="R47" s="608"/>
      <c r="S47" s="609"/>
      <c r="T47" s="611"/>
      <c r="U47" s="612"/>
      <c r="V47" s="643"/>
      <c r="W47" s="608"/>
      <c r="X47" s="608"/>
      <c r="Y47" s="609"/>
      <c r="Z47" s="578"/>
      <c r="AA47" s="579"/>
      <c r="AB47" s="580">
        <f t="shared" si="3"/>
        <v>0</v>
      </c>
      <c r="AC47" s="580"/>
      <c r="AD47" s="576">
        <f t="shared" si="4"/>
        <v>0</v>
      </c>
      <c r="AE47" s="577"/>
      <c r="AF47" s="642"/>
      <c r="AG47" s="578"/>
      <c r="AH47" s="209" t="s">
        <v>49</v>
      </c>
      <c r="AI47" s="578"/>
      <c r="AJ47" s="578"/>
      <c r="AK47" s="210" t="s">
        <v>50</v>
      </c>
      <c r="AL47" s="581"/>
      <c r="AM47" s="581"/>
      <c r="AN47" s="580">
        <f t="shared" si="5"/>
        <v>0</v>
      </c>
      <c r="AO47" s="580"/>
      <c r="AP47" s="391">
        <f t="shared" si="6"/>
        <v>0</v>
      </c>
      <c r="AQ47" s="579"/>
      <c r="AR47" s="639"/>
    </row>
    <row r="48" spans="2:45" ht="35.15" customHeight="1" x14ac:dyDescent="0.3">
      <c r="B48" s="606"/>
      <c r="C48" s="607"/>
      <c r="D48" s="607"/>
      <c r="E48" s="607"/>
      <c r="F48" s="607"/>
      <c r="G48" s="607"/>
      <c r="H48" s="607"/>
      <c r="I48" s="607"/>
      <c r="J48" s="607"/>
      <c r="K48" s="607"/>
      <c r="L48" s="607"/>
      <c r="M48" s="608"/>
      <c r="N48" s="609"/>
      <c r="O48" s="610"/>
      <c r="P48" s="579"/>
      <c r="Q48" s="611"/>
      <c r="R48" s="608"/>
      <c r="S48" s="609"/>
      <c r="T48" s="611"/>
      <c r="U48" s="612"/>
      <c r="V48" s="643"/>
      <c r="W48" s="608"/>
      <c r="X48" s="608"/>
      <c r="Y48" s="609"/>
      <c r="Z48" s="578"/>
      <c r="AA48" s="579"/>
      <c r="AB48" s="580">
        <f t="shared" si="3"/>
        <v>0</v>
      </c>
      <c r="AC48" s="580"/>
      <c r="AD48" s="576">
        <f t="shared" si="4"/>
        <v>0</v>
      </c>
      <c r="AE48" s="577"/>
      <c r="AF48" s="642"/>
      <c r="AG48" s="578"/>
      <c r="AH48" s="209" t="s">
        <v>49</v>
      </c>
      <c r="AI48" s="578"/>
      <c r="AJ48" s="578"/>
      <c r="AK48" s="210" t="s">
        <v>50</v>
      </c>
      <c r="AL48" s="581"/>
      <c r="AM48" s="581"/>
      <c r="AN48" s="580">
        <f t="shared" si="5"/>
        <v>0</v>
      </c>
      <c r="AO48" s="580"/>
      <c r="AP48" s="391">
        <f t="shared" si="6"/>
        <v>0</v>
      </c>
      <c r="AQ48" s="579"/>
      <c r="AR48" s="639"/>
    </row>
    <row r="49" spans="2:44" ht="35.15" customHeight="1" x14ac:dyDescent="0.3">
      <c r="B49" s="606"/>
      <c r="C49" s="607"/>
      <c r="D49" s="607"/>
      <c r="E49" s="607"/>
      <c r="F49" s="607"/>
      <c r="G49" s="607"/>
      <c r="H49" s="607"/>
      <c r="I49" s="607"/>
      <c r="J49" s="607"/>
      <c r="K49" s="607"/>
      <c r="L49" s="607"/>
      <c r="M49" s="608"/>
      <c r="N49" s="609"/>
      <c r="O49" s="610"/>
      <c r="P49" s="579"/>
      <c r="Q49" s="611"/>
      <c r="R49" s="608"/>
      <c r="S49" s="609"/>
      <c r="T49" s="611"/>
      <c r="U49" s="612"/>
      <c r="V49" s="643"/>
      <c r="W49" s="608"/>
      <c r="X49" s="608"/>
      <c r="Y49" s="609"/>
      <c r="Z49" s="578"/>
      <c r="AA49" s="579"/>
      <c r="AB49" s="580">
        <f t="shared" si="3"/>
        <v>0</v>
      </c>
      <c r="AC49" s="580"/>
      <c r="AD49" s="576">
        <f t="shared" si="4"/>
        <v>0</v>
      </c>
      <c r="AE49" s="577"/>
      <c r="AF49" s="642"/>
      <c r="AG49" s="578"/>
      <c r="AH49" s="209" t="s">
        <v>49</v>
      </c>
      <c r="AI49" s="578"/>
      <c r="AJ49" s="578"/>
      <c r="AK49" s="210" t="s">
        <v>50</v>
      </c>
      <c r="AL49" s="581"/>
      <c r="AM49" s="581"/>
      <c r="AN49" s="580">
        <f t="shared" si="5"/>
        <v>0</v>
      </c>
      <c r="AO49" s="580"/>
      <c r="AP49" s="391">
        <f t="shared" si="6"/>
        <v>0</v>
      </c>
      <c r="AQ49" s="579"/>
      <c r="AR49" s="639"/>
    </row>
    <row r="50" spans="2:44" ht="35.15" customHeight="1" x14ac:dyDescent="0.3">
      <c r="B50" s="606"/>
      <c r="C50" s="607"/>
      <c r="D50" s="607"/>
      <c r="E50" s="607"/>
      <c r="F50" s="607"/>
      <c r="G50" s="607"/>
      <c r="H50" s="607"/>
      <c r="I50" s="607"/>
      <c r="J50" s="607"/>
      <c r="K50" s="607"/>
      <c r="L50" s="607"/>
      <c r="M50" s="608"/>
      <c r="N50" s="609"/>
      <c r="O50" s="610"/>
      <c r="P50" s="579"/>
      <c r="Q50" s="611"/>
      <c r="R50" s="608"/>
      <c r="S50" s="609"/>
      <c r="T50" s="611"/>
      <c r="U50" s="612"/>
      <c r="V50" s="643"/>
      <c r="W50" s="608"/>
      <c r="X50" s="608"/>
      <c r="Y50" s="609"/>
      <c r="Z50" s="578"/>
      <c r="AA50" s="579"/>
      <c r="AB50" s="580">
        <f t="shared" si="3"/>
        <v>0</v>
      </c>
      <c r="AC50" s="580"/>
      <c r="AD50" s="576">
        <f t="shared" si="4"/>
        <v>0</v>
      </c>
      <c r="AE50" s="577"/>
      <c r="AF50" s="642"/>
      <c r="AG50" s="578"/>
      <c r="AH50" s="209" t="s">
        <v>49</v>
      </c>
      <c r="AI50" s="578"/>
      <c r="AJ50" s="578"/>
      <c r="AK50" s="210" t="s">
        <v>50</v>
      </c>
      <c r="AL50" s="581"/>
      <c r="AM50" s="581"/>
      <c r="AN50" s="580">
        <f t="shared" si="5"/>
        <v>0</v>
      </c>
      <c r="AO50" s="580"/>
      <c r="AP50" s="391">
        <f t="shared" si="6"/>
        <v>0</v>
      </c>
      <c r="AQ50" s="579"/>
      <c r="AR50" s="639"/>
    </row>
    <row r="51" spans="2:44" ht="35.15" customHeight="1" thickBot="1" x14ac:dyDescent="0.35">
      <c r="B51" s="623"/>
      <c r="C51" s="624"/>
      <c r="D51" s="624"/>
      <c r="E51" s="624"/>
      <c r="F51" s="624"/>
      <c r="G51" s="624"/>
      <c r="H51" s="624"/>
      <c r="I51" s="624"/>
      <c r="J51" s="624"/>
      <c r="K51" s="624"/>
      <c r="L51" s="624"/>
      <c r="M51" s="621"/>
      <c r="N51" s="622"/>
      <c r="O51" s="625"/>
      <c r="P51" s="626"/>
      <c r="Q51" s="618"/>
      <c r="R51" s="627"/>
      <c r="S51" s="628"/>
      <c r="T51" s="618"/>
      <c r="U51" s="619"/>
      <c r="V51" s="620"/>
      <c r="W51" s="621"/>
      <c r="X51" s="621"/>
      <c r="Y51" s="622"/>
      <c r="Z51" s="573"/>
      <c r="AA51" s="574"/>
      <c r="AB51" s="575">
        <f t="shared" si="3"/>
        <v>0</v>
      </c>
      <c r="AC51" s="575"/>
      <c r="AD51" s="576">
        <f t="shared" si="4"/>
        <v>0</v>
      </c>
      <c r="AE51" s="577"/>
      <c r="AF51" s="640"/>
      <c r="AG51" s="573"/>
      <c r="AH51" s="211" t="s">
        <v>49</v>
      </c>
      <c r="AI51" s="573"/>
      <c r="AJ51" s="573"/>
      <c r="AK51" s="212" t="s">
        <v>50</v>
      </c>
      <c r="AL51" s="641"/>
      <c r="AM51" s="641"/>
      <c r="AN51" s="575">
        <f t="shared" si="5"/>
        <v>0</v>
      </c>
      <c r="AO51" s="575"/>
      <c r="AP51" s="392">
        <f t="shared" si="6"/>
        <v>0</v>
      </c>
      <c r="AQ51" s="579"/>
      <c r="AR51" s="639"/>
    </row>
    <row r="52" spans="2:44" ht="16" thickBot="1" x14ac:dyDescent="0.25">
      <c r="C52" s="196"/>
      <c r="D52" s="196"/>
      <c r="E52" s="196"/>
      <c r="F52" s="196"/>
      <c r="G52" s="196"/>
      <c r="H52" s="196"/>
      <c r="I52" s="196"/>
      <c r="J52" s="196"/>
      <c r="K52" s="196"/>
      <c r="L52" s="196"/>
      <c r="M52" s="196"/>
      <c r="N52" s="35"/>
      <c r="O52" s="35"/>
      <c r="P52" s="35"/>
      <c r="Q52" s="35"/>
      <c r="R52" s="35"/>
      <c r="S52" s="35"/>
      <c r="T52" s="35"/>
      <c r="U52" s="35"/>
      <c r="V52" s="35"/>
      <c r="W52" s="35"/>
      <c r="X52" s="35"/>
      <c r="Y52" s="35"/>
      <c r="Z52" s="584" t="s">
        <v>303</v>
      </c>
      <c r="AA52" s="585"/>
      <c r="AB52" s="629" t="s">
        <v>304</v>
      </c>
      <c r="AC52" s="630"/>
      <c r="AD52" s="582" t="s">
        <v>305</v>
      </c>
      <c r="AE52" s="583"/>
      <c r="AF52" s="35"/>
      <c r="AG52" s="35"/>
      <c r="AH52" s="35"/>
      <c r="AI52" s="213"/>
      <c r="AJ52" s="213"/>
      <c r="AK52" s="214"/>
      <c r="AL52" s="584" t="s">
        <v>303</v>
      </c>
      <c r="AM52" s="585"/>
      <c r="AN52" s="602" t="s">
        <v>304</v>
      </c>
      <c r="AO52" s="603"/>
      <c r="AP52" s="373" t="s">
        <v>305</v>
      </c>
    </row>
    <row r="53" spans="2:44" ht="30.75" customHeight="1" x14ac:dyDescent="0.2">
      <c r="C53" s="613" t="s">
        <v>73</v>
      </c>
      <c r="D53" s="562" t="s">
        <v>366</v>
      </c>
      <c r="E53" s="563"/>
      <c r="F53" s="563"/>
      <c r="G53" s="563"/>
      <c r="H53" s="563"/>
      <c r="I53" s="563"/>
      <c r="J53" s="563"/>
      <c r="K53" s="563"/>
      <c r="L53" s="563"/>
      <c r="M53" s="563"/>
      <c r="N53" s="563"/>
      <c r="O53" s="563"/>
      <c r="P53" s="563"/>
      <c r="Q53" s="563"/>
      <c r="R53" s="563"/>
      <c r="S53" s="563"/>
      <c r="T53" s="563"/>
      <c r="U53" s="564"/>
      <c r="V53" s="35"/>
      <c r="W53" s="35"/>
      <c r="X53" s="35"/>
      <c r="Y53" s="35"/>
      <c r="Z53" s="586"/>
      <c r="AA53" s="587"/>
      <c r="AB53" s="616">
        <f>SUM(AB45:AC51)</f>
        <v>0</v>
      </c>
      <c r="AC53" s="617"/>
      <c r="AD53" s="576">
        <f>SUM(AD45:AE51)</f>
        <v>0</v>
      </c>
      <c r="AE53" s="577"/>
      <c r="AF53" s="35"/>
      <c r="AG53" s="35"/>
      <c r="AH53" s="35"/>
      <c r="AI53" s="214"/>
      <c r="AJ53" s="214"/>
      <c r="AK53" s="214"/>
      <c r="AL53" s="586"/>
      <c r="AM53" s="587"/>
      <c r="AN53" s="600">
        <f>SUM(AN45:AO51)</f>
        <v>0</v>
      </c>
      <c r="AO53" s="601"/>
      <c r="AP53" s="393">
        <f>SUM(AP45:AP51)</f>
        <v>0</v>
      </c>
    </row>
    <row r="54" spans="2:44" ht="16.149999999999999" customHeight="1" x14ac:dyDescent="0.2">
      <c r="C54" s="614"/>
      <c r="D54" s="565"/>
      <c r="E54" s="566"/>
      <c r="F54" s="566"/>
      <c r="G54" s="566"/>
      <c r="H54" s="566"/>
      <c r="I54" s="566"/>
      <c r="J54" s="566"/>
      <c r="K54" s="566"/>
      <c r="L54" s="566"/>
      <c r="M54" s="566"/>
      <c r="N54" s="566"/>
      <c r="O54" s="566"/>
      <c r="P54" s="566"/>
      <c r="Q54" s="566"/>
      <c r="R54" s="566"/>
      <c r="S54" s="566"/>
      <c r="T54" s="566"/>
      <c r="U54" s="567"/>
      <c r="V54" s="35"/>
      <c r="W54" s="35"/>
      <c r="X54" s="35"/>
      <c r="Y54" s="35"/>
      <c r="Z54" s="631" t="s">
        <v>306</v>
      </c>
      <c r="AA54" s="632"/>
      <c r="AB54" s="637" t="s">
        <v>304</v>
      </c>
      <c r="AC54" s="638"/>
      <c r="AD54" s="598" t="s">
        <v>305</v>
      </c>
      <c r="AE54" s="599"/>
      <c r="AF54" s="72"/>
      <c r="AG54" s="72"/>
      <c r="AH54" s="72"/>
      <c r="AI54" s="215"/>
      <c r="AJ54" s="215"/>
      <c r="AK54" s="215"/>
      <c r="AL54" s="588" t="s">
        <v>307</v>
      </c>
      <c r="AM54" s="589"/>
      <c r="AN54" s="604" t="s">
        <v>304</v>
      </c>
      <c r="AO54" s="605"/>
      <c r="AP54" s="375" t="s">
        <v>305</v>
      </c>
    </row>
    <row r="55" spans="2:44" ht="15.5" x14ac:dyDescent="0.2">
      <c r="C55" s="614"/>
      <c r="D55" s="565"/>
      <c r="E55" s="566"/>
      <c r="F55" s="566"/>
      <c r="G55" s="566"/>
      <c r="H55" s="566"/>
      <c r="I55" s="566"/>
      <c r="J55" s="566"/>
      <c r="K55" s="566"/>
      <c r="L55" s="566"/>
      <c r="M55" s="566"/>
      <c r="N55" s="566"/>
      <c r="O55" s="566"/>
      <c r="P55" s="566"/>
      <c r="Q55" s="566"/>
      <c r="R55" s="566"/>
      <c r="S55" s="566"/>
      <c r="T55" s="566"/>
      <c r="U55" s="567"/>
      <c r="V55" s="35"/>
      <c r="W55" s="35"/>
      <c r="X55" s="35"/>
      <c r="Y55" s="35"/>
      <c r="Z55" s="633"/>
      <c r="AA55" s="634"/>
      <c r="AB55" s="558">
        <f>VLOOKUP($AQ$5,コード!$A$2:$G$220,6,0)</f>
        <v>0</v>
      </c>
      <c r="AC55" s="559" t="e">
        <f>VLOOKUP($AQ$5,コード!$A$2:$G$219,2,0)</f>
        <v>#N/A</v>
      </c>
      <c r="AD55" s="594">
        <f>VLOOKUP($AQ$5,コード!$A$2:$G$220,7,0)</f>
        <v>0</v>
      </c>
      <c r="AE55" s="595" t="e">
        <f>VLOOKUP($AQ$5,コード!$A$2:$G$219,2,0)</f>
        <v>#N/A</v>
      </c>
      <c r="AF55" s="72"/>
      <c r="AG55" s="72"/>
      <c r="AH55" s="72"/>
      <c r="AI55" s="215"/>
      <c r="AJ55" s="215"/>
      <c r="AK55" s="215"/>
      <c r="AL55" s="590"/>
      <c r="AM55" s="591"/>
      <c r="AN55" s="558" t="e">
        <f>VLOOKUP($AQ$6,コード!$A$2:$G$220,6,0)</f>
        <v>#N/A</v>
      </c>
      <c r="AO55" s="559" t="e">
        <f>VLOOKUP($AQ$5,コード!$A$2:$G$219,2,0)</f>
        <v>#N/A</v>
      </c>
      <c r="AP55" s="571" t="e">
        <f>VLOOKUP($AQ$6,コード!$A$2:$G$220,7,0)</f>
        <v>#N/A</v>
      </c>
    </row>
    <row r="56" spans="2:44" ht="15.5" x14ac:dyDescent="0.2">
      <c r="C56" s="614"/>
      <c r="D56" s="565"/>
      <c r="E56" s="566"/>
      <c r="F56" s="566"/>
      <c r="G56" s="566"/>
      <c r="H56" s="566"/>
      <c r="I56" s="566"/>
      <c r="J56" s="566"/>
      <c r="K56" s="566"/>
      <c r="L56" s="566"/>
      <c r="M56" s="566"/>
      <c r="N56" s="566"/>
      <c r="O56" s="566"/>
      <c r="P56" s="566"/>
      <c r="Q56" s="566"/>
      <c r="R56" s="566"/>
      <c r="S56" s="566"/>
      <c r="T56" s="566"/>
      <c r="U56" s="567"/>
      <c r="V56" s="35"/>
      <c r="W56" s="35"/>
      <c r="X56" s="35"/>
      <c r="Y56" s="35"/>
      <c r="Z56" s="633"/>
      <c r="AA56" s="634"/>
      <c r="AB56" s="558" t="e">
        <f>VLOOKUP($AQ$5,コード!$A$2:$G$219,2,0)</f>
        <v>#N/A</v>
      </c>
      <c r="AC56" s="559" t="e">
        <f>VLOOKUP($AQ$5,コード!$A$2:$G$219,2,0)</f>
        <v>#N/A</v>
      </c>
      <c r="AD56" s="594" t="e">
        <f>VLOOKUP($AQ$5,コード!$A$2:$G$219,2,0)</f>
        <v>#N/A</v>
      </c>
      <c r="AE56" s="595" t="e">
        <f>VLOOKUP($AQ$5,コード!$A$2:$G$219,2,0)</f>
        <v>#N/A</v>
      </c>
      <c r="AF56" s="72"/>
      <c r="AG56" s="72"/>
      <c r="AH56" s="72"/>
      <c r="AI56" s="215"/>
      <c r="AJ56" s="215"/>
      <c r="AK56" s="215"/>
      <c r="AL56" s="590"/>
      <c r="AM56" s="591"/>
      <c r="AN56" s="558" t="e">
        <f>VLOOKUP($AQ$5,コード!$A$2:$G$219,2,0)</f>
        <v>#N/A</v>
      </c>
      <c r="AO56" s="559" t="e">
        <f>VLOOKUP($AQ$5,コード!$A$2:$G$219,2,0)</f>
        <v>#N/A</v>
      </c>
      <c r="AP56" s="571" t="e">
        <f>VLOOKUP($AQ$5,コード!$A$2:$G$219,2,0)</f>
        <v>#N/A</v>
      </c>
    </row>
    <row r="57" spans="2:44" ht="15.5" x14ac:dyDescent="0.2">
      <c r="C57" s="614"/>
      <c r="D57" s="565"/>
      <c r="E57" s="566"/>
      <c r="F57" s="566"/>
      <c r="G57" s="566"/>
      <c r="H57" s="566"/>
      <c r="I57" s="566"/>
      <c r="J57" s="566"/>
      <c r="K57" s="566"/>
      <c r="L57" s="566"/>
      <c r="M57" s="566"/>
      <c r="N57" s="566"/>
      <c r="O57" s="566"/>
      <c r="P57" s="566"/>
      <c r="Q57" s="566"/>
      <c r="R57" s="566"/>
      <c r="S57" s="566"/>
      <c r="T57" s="566"/>
      <c r="U57" s="567"/>
      <c r="V57" s="35"/>
      <c r="W57" s="35"/>
      <c r="X57" s="35"/>
      <c r="Y57" s="35"/>
      <c r="Z57" s="633"/>
      <c r="AA57" s="634"/>
      <c r="AB57" s="558" t="e">
        <f>VLOOKUP($AQ$5,コード!$A$2:$G$219,2,0)</f>
        <v>#N/A</v>
      </c>
      <c r="AC57" s="559" t="e">
        <f>VLOOKUP($AQ$5,コード!$A$2:$G$219,2,0)</f>
        <v>#N/A</v>
      </c>
      <c r="AD57" s="594" t="e">
        <f>VLOOKUP($AQ$5,コード!$A$2:$G$219,2,0)</f>
        <v>#N/A</v>
      </c>
      <c r="AE57" s="595" t="e">
        <f>VLOOKUP($AQ$5,コード!$A$2:$G$219,2,0)</f>
        <v>#N/A</v>
      </c>
      <c r="AF57" s="72"/>
      <c r="AG57" s="72"/>
      <c r="AH57" s="72"/>
      <c r="AI57" s="215"/>
      <c r="AJ57" s="215"/>
      <c r="AK57" s="215"/>
      <c r="AL57" s="590"/>
      <c r="AM57" s="591"/>
      <c r="AN57" s="558" t="e">
        <f>VLOOKUP($AQ$5,コード!$A$2:$G$219,2,0)</f>
        <v>#N/A</v>
      </c>
      <c r="AO57" s="559" t="e">
        <f>VLOOKUP($AQ$5,コード!$A$2:$G$219,2,0)</f>
        <v>#N/A</v>
      </c>
      <c r="AP57" s="571" t="e">
        <f>VLOOKUP($AQ$5,コード!$A$2:$G$219,2,0)</f>
        <v>#N/A</v>
      </c>
    </row>
    <row r="58" spans="2:44" ht="24" customHeight="1" thickBot="1" x14ac:dyDescent="0.25">
      <c r="C58" s="615"/>
      <c r="D58" s="568"/>
      <c r="E58" s="569"/>
      <c r="F58" s="569"/>
      <c r="G58" s="569"/>
      <c r="H58" s="569"/>
      <c r="I58" s="569"/>
      <c r="J58" s="569"/>
      <c r="K58" s="569"/>
      <c r="L58" s="569"/>
      <c r="M58" s="569"/>
      <c r="N58" s="569"/>
      <c r="O58" s="569"/>
      <c r="P58" s="569"/>
      <c r="Q58" s="569"/>
      <c r="R58" s="569"/>
      <c r="S58" s="569"/>
      <c r="T58" s="569"/>
      <c r="U58" s="570"/>
      <c r="V58" s="35"/>
      <c r="W58" s="35"/>
      <c r="X58" s="35"/>
      <c r="Y58" s="35"/>
      <c r="Z58" s="635"/>
      <c r="AA58" s="636"/>
      <c r="AB58" s="560" t="e">
        <f>VLOOKUP($AQ$5,コード!$A$2:$G$219,2,0)</f>
        <v>#N/A</v>
      </c>
      <c r="AC58" s="561" t="e">
        <f>VLOOKUP($AQ$5,コード!$A$2:$G$219,2,0)</f>
        <v>#N/A</v>
      </c>
      <c r="AD58" s="596" t="e">
        <f>VLOOKUP($AQ$5,コード!$A$2:$G$219,2,0)</f>
        <v>#N/A</v>
      </c>
      <c r="AE58" s="597" t="e">
        <f>VLOOKUP($AQ$5,コード!$A$2:$G$219,2,0)</f>
        <v>#N/A</v>
      </c>
      <c r="AF58" s="72"/>
      <c r="AG58" s="72"/>
      <c r="AH58" s="72"/>
      <c r="AI58" s="215"/>
      <c r="AJ58" s="215"/>
      <c r="AK58" s="215"/>
      <c r="AL58" s="592"/>
      <c r="AM58" s="593"/>
      <c r="AN58" s="560" t="e">
        <f>VLOOKUP($AQ$5,コード!$A$2:$G$219,2,0)</f>
        <v>#N/A</v>
      </c>
      <c r="AO58" s="561" t="e">
        <f>VLOOKUP($AQ$5,コード!$A$2:$G$219,2,0)</f>
        <v>#N/A</v>
      </c>
      <c r="AP58" s="572" t="e">
        <f>VLOOKUP($AQ$5,コード!$A$2:$G$219,2,0)</f>
        <v>#N/A</v>
      </c>
    </row>
    <row r="59" spans="2:44" ht="9" customHeight="1" x14ac:dyDescent="0.2"/>
    <row r="60" spans="2:44" ht="12" customHeight="1" x14ac:dyDescent="0.2">
      <c r="C60" s="426" t="s">
        <v>401</v>
      </c>
      <c r="D60" s="216"/>
      <c r="E60" s="216"/>
      <c r="F60" s="216"/>
      <c r="K60" s="217"/>
      <c r="L60" s="217"/>
      <c r="M60" s="217"/>
      <c r="N60" s="217"/>
      <c r="O60" s="217"/>
      <c r="P60" s="217"/>
      <c r="Q60" s="217"/>
      <c r="R60" s="217"/>
      <c r="S60" s="217"/>
      <c r="T60" s="217"/>
      <c r="U60" s="217"/>
      <c r="V60" s="217"/>
      <c r="Y60" s="217"/>
    </row>
    <row r="61" spans="2:44" ht="12" customHeight="1" x14ac:dyDescent="0.2">
      <c r="C61" s="33" t="s">
        <v>402</v>
      </c>
      <c r="W61" s="165" t="s">
        <v>403</v>
      </c>
    </row>
    <row r="62" spans="2:44" ht="12" customHeight="1" x14ac:dyDescent="0.2">
      <c r="C62" s="426" t="s">
        <v>404</v>
      </c>
      <c r="W62" s="166" t="s">
        <v>405</v>
      </c>
      <c r="X62" s="217"/>
    </row>
    <row r="63" spans="2:44" ht="15.5" x14ac:dyDescent="0.2">
      <c r="T63" s="35" t="s">
        <v>308</v>
      </c>
      <c r="U63" s="35"/>
      <c r="Y63" s="37"/>
      <c r="Z63" s="37"/>
    </row>
  </sheetData>
  <mergeCells count="277">
    <mergeCell ref="AQ17:AQ18"/>
    <mergeCell ref="AD5:AF8"/>
    <mergeCell ref="AG5:AH5"/>
    <mergeCell ref="AJ5:AK5"/>
    <mergeCell ref="AG6:AN8"/>
    <mergeCell ref="AB15:AD16"/>
    <mergeCell ref="AE15:AE16"/>
    <mergeCell ref="AG9:AJ9"/>
    <mergeCell ref="AG14:AH18"/>
    <mergeCell ref="AI14:AK16"/>
    <mergeCell ref="AB17:AD18"/>
    <mergeCell ref="AE17:AE18"/>
    <mergeCell ref="AI17:AK18"/>
    <mergeCell ref="C3:G3"/>
    <mergeCell ref="H3:Z3"/>
    <mergeCell ref="AD3:AF3"/>
    <mergeCell ref="W14:AA14"/>
    <mergeCell ref="AL14:AQ16"/>
    <mergeCell ref="C8:C10"/>
    <mergeCell ref="D8:K10"/>
    <mergeCell ref="L8:T10"/>
    <mergeCell ref="U8:AB10"/>
    <mergeCell ref="AL9:AN9"/>
    <mergeCell ref="D14:G14"/>
    <mergeCell ref="H14:K14"/>
    <mergeCell ref="L14:O14"/>
    <mergeCell ref="P14:T14"/>
    <mergeCell ref="U14:V14"/>
    <mergeCell ref="Q15:S15"/>
    <mergeCell ref="U15:U16"/>
    <mergeCell ref="V15:V16"/>
    <mergeCell ref="R16:S16"/>
    <mergeCell ref="AG3:AL3"/>
    <mergeCell ref="AQ3:AR3"/>
    <mergeCell ref="AQ5:AR5"/>
    <mergeCell ref="AQ6:AR6"/>
    <mergeCell ref="AB14:AE14"/>
    <mergeCell ref="AA15:AA16"/>
    <mergeCell ref="AA17:AA18"/>
    <mergeCell ref="W15:Z16"/>
    <mergeCell ref="C17:C18"/>
    <mergeCell ref="M17:N17"/>
    <mergeCell ref="Q17:S17"/>
    <mergeCell ref="U17:U18"/>
    <mergeCell ref="V17:V18"/>
    <mergeCell ref="R18:S18"/>
    <mergeCell ref="C15:C16"/>
    <mergeCell ref="M15:N15"/>
    <mergeCell ref="R21:AC21"/>
    <mergeCell ref="W17:Z18"/>
    <mergeCell ref="AD21:AM21"/>
    <mergeCell ref="C22:M22"/>
    <mergeCell ref="N22:Q22"/>
    <mergeCell ref="R22:Z22"/>
    <mergeCell ref="AA22:AC22"/>
    <mergeCell ref="AD22:AI22"/>
    <mergeCell ref="AJ22:AM22"/>
    <mergeCell ref="AL17:AP18"/>
    <mergeCell ref="AA23:AC23"/>
    <mergeCell ref="AD23:AE23"/>
    <mergeCell ref="AG23:AH23"/>
    <mergeCell ref="AJ23:AM23"/>
    <mergeCell ref="C23:M23"/>
    <mergeCell ref="N23:Q23"/>
    <mergeCell ref="S23:U23"/>
    <mergeCell ref="V23:W23"/>
    <mergeCell ref="AA24:AC24"/>
    <mergeCell ref="AD24:AE24"/>
    <mergeCell ref="AG24:AH24"/>
    <mergeCell ref="AJ24:AM24"/>
    <mergeCell ref="C24:M24"/>
    <mergeCell ref="N24:Q24"/>
    <mergeCell ref="S24:U24"/>
    <mergeCell ref="V24:W24"/>
    <mergeCell ref="AA25:AC25"/>
    <mergeCell ref="AD25:AE25"/>
    <mergeCell ref="AG25:AH25"/>
    <mergeCell ref="AJ25:AM25"/>
    <mergeCell ref="C25:M25"/>
    <mergeCell ref="N25:Q25"/>
    <mergeCell ref="S25:U25"/>
    <mergeCell ref="V25:W25"/>
    <mergeCell ref="AA26:AC26"/>
    <mergeCell ref="AD26:AE26"/>
    <mergeCell ref="AG26:AH26"/>
    <mergeCell ref="AJ26:AM26"/>
    <mergeCell ref="C26:M26"/>
    <mergeCell ref="N26:Q26"/>
    <mergeCell ref="S26:U26"/>
    <mergeCell ref="V26:W26"/>
    <mergeCell ref="AA27:AC27"/>
    <mergeCell ref="AD27:AE27"/>
    <mergeCell ref="AG27:AH27"/>
    <mergeCell ref="AJ27:AM27"/>
    <mergeCell ref="C27:M27"/>
    <mergeCell ref="N27:Q27"/>
    <mergeCell ref="S27:U27"/>
    <mergeCell ref="V27:W27"/>
    <mergeCell ref="AA28:AC28"/>
    <mergeCell ref="AD28:AE28"/>
    <mergeCell ref="AG28:AH28"/>
    <mergeCell ref="AJ28:AM28"/>
    <mergeCell ref="C28:M28"/>
    <mergeCell ref="N28:Q28"/>
    <mergeCell ref="S28:U28"/>
    <mergeCell ref="V28:W28"/>
    <mergeCell ref="AA29:AC29"/>
    <mergeCell ref="AD29:AE29"/>
    <mergeCell ref="AG29:AH29"/>
    <mergeCell ref="AJ29:AM29"/>
    <mergeCell ref="C29:M29"/>
    <mergeCell ref="N29:Q29"/>
    <mergeCell ref="S29:U29"/>
    <mergeCell ref="V29:W29"/>
    <mergeCell ref="AA30:AC30"/>
    <mergeCell ref="AD30:AE30"/>
    <mergeCell ref="AG30:AH30"/>
    <mergeCell ref="AJ30:AM30"/>
    <mergeCell ref="C30:M30"/>
    <mergeCell ref="N30:Q30"/>
    <mergeCell ref="S30:U30"/>
    <mergeCell ref="V30:W30"/>
    <mergeCell ref="C35:C40"/>
    <mergeCell ref="R33:Z33"/>
    <mergeCell ref="AA33:AC33"/>
    <mergeCell ref="AD33:AI33"/>
    <mergeCell ref="AJ33:AM33"/>
    <mergeCell ref="D35:Q40"/>
    <mergeCell ref="AN44:AO44"/>
    <mergeCell ref="AA31:AC31"/>
    <mergeCell ref="AD31:AE31"/>
    <mergeCell ref="AG31:AH31"/>
    <mergeCell ref="AJ31:AM31"/>
    <mergeCell ref="C31:M31"/>
    <mergeCell ref="N31:Q31"/>
    <mergeCell ref="S31:U31"/>
    <mergeCell ref="V31:W31"/>
    <mergeCell ref="AA32:AC32"/>
    <mergeCell ref="AD32:AE32"/>
    <mergeCell ref="AG32:AH32"/>
    <mergeCell ref="AJ32:AM32"/>
    <mergeCell ref="C32:M32"/>
    <mergeCell ref="N32:Q32"/>
    <mergeCell ref="S32:U32"/>
    <mergeCell ref="V32:W32"/>
    <mergeCell ref="AQ44:AR44"/>
    <mergeCell ref="AQ43:AR43"/>
    <mergeCell ref="B44:L44"/>
    <mergeCell ref="M44:N44"/>
    <mergeCell ref="O44:P44"/>
    <mergeCell ref="Q44:S44"/>
    <mergeCell ref="T44:U44"/>
    <mergeCell ref="V44:Y44"/>
    <mergeCell ref="Z44:AA44"/>
    <mergeCell ref="AF44:AK44"/>
    <mergeCell ref="AL44:AM44"/>
    <mergeCell ref="AB44:AC44"/>
    <mergeCell ref="AD44:AE44"/>
    <mergeCell ref="V43:AE43"/>
    <mergeCell ref="AF43:AP43"/>
    <mergeCell ref="AQ45:AR45"/>
    <mergeCell ref="B46:L46"/>
    <mergeCell ref="M46:N46"/>
    <mergeCell ref="O46:P46"/>
    <mergeCell ref="Q46:S46"/>
    <mergeCell ref="T46:U46"/>
    <mergeCell ref="V46:Y46"/>
    <mergeCell ref="Z46:AA46"/>
    <mergeCell ref="AB46:AC46"/>
    <mergeCell ref="B45:L45"/>
    <mergeCell ref="M45:N45"/>
    <mergeCell ref="O45:P45"/>
    <mergeCell ref="Q45:S45"/>
    <mergeCell ref="AD45:AE45"/>
    <mergeCell ref="AF45:AG45"/>
    <mergeCell ref="AI45:AJ45"/>
    <mergeCell ref="AL45:AM45"/>
    <mergeCell ref="T45:U45"/>
    <mergeCell ref="V45:Y45"/>
    <mergeCell ref="Z45:AA45"/>
    <mergeCell ref="AB45:AC45"/>
    <mergeCell ref="AN45:AO45"/>
    <mergeCell ref="V49:Y49"/>
    <mergeCell ref="B47:L47"/>
    <mergeCell ref="M47:N47"/>
    <mergeCell ref="O47:P47"/>
    <mergeCell ref="Q47:S47"/>
    <mergeCell ref="T47:U47"/>
    <mergeCell ref="V47:Y47"/>
    <mergeCell ref="AN46:AO46"/>
    <mergeCell ref="AQ46:AR46"/>
    <mergeCell ref="AN47:AO47"/>
    <mergeCell ref="AQ47:AR47"/>
    <mergeCell ref="Z47:AA47"/>
    <mergeCell ref="AB47:AC47"/>
    <mergeCell ref="AD46:AE46"/>
    <mergeCell ref="AF46:AG46"/>
    <mergeCell ref="AI46:AJ46"/>
    <mergeCell ref="AL46:AM46"/>
    <mergeCell ref="AD47:AE47"/>
    <mergeCell ref="AF47:AG47"/>
    <mergeCell ref="AI47:AJ47"/>
    <mergeCell ref="AL47:AM47"/>
    <mergeCell ref="AN48:AO48"/>
    <mergeCell ref="AQ48:AR48"/>
    <mergeCell ref="AN49:AO49"/>
    <mergeCell ref="V50:Y50"/>
    <mergeCell ref="AQ50:AR50"/>
    <mergeCell ref="AN50:AO50"/>
    <mergeCell ref="AI49:AJ49"/>
    <mergeCell ref="AL49:AM49"/>
    <mergeCell ref="AD49:AE49"/>
    <mergeCell ref="B48:L48"/>
    <mergeCell ref="M48:N48"/>
    <mergeCell ref="O48:P48"/>
    <mergeCell ref="Q48:S48"/>
    <mergeCell ref="T48:U48"/>
    <mergeCell ref="V48:Y48"/>
    <mergeCell ref="AF49:AG49"/>
    <mergeCell ref="Z48:AA48"/>
    <mergeCell ref="AB48:AC48"/>
    <mergeCell ref="Z49:AA49"/>
    <mergeCell ref="AB49:AC49"/>
    <mergeCell ref="AD48:AE48"/>
    <mergeCell ref="AF48:AG48"/>
    <mergeCell ref="B49:L49"/>
    <mergeCell ref="M49:N49"/>
    <mergeCell ref="O49:P49"/>
    <mergeCell ref="Q49:S49"/>
    <mergeCell ref="T49:U49"/>
    <mergeCell ref="AQ49:AR49"/>
    <mergeCell ref="AI48:AJ48"/>
    <mergeCell ref="AL48:AM48"/>
    <mergeCell ref="AF51:AG51"/>
    <mergeCell ref="AI51:AJ51"/>
    <mergeCell ref="AL51:AM51"/>
    <mergeCell ref="AF50:AG50"/>
    <mergeCell ref="AI50:AJ50"/>
    <mergeCell ref="AN51:AO51"/>
    <mergeCell ref="AQ51:AR51"/>
    <mergeCell ref="C53:C58"/>
    <mergeCell ref="AB53:AC53"/>
    <mergeCell ref="T51:U51"/>
    <mergeCell ref="V51:Y51"/>
    <mergeCell ref="B51:L51"/>
    <mergeCell ref="M51:N51"/>
    <mergeCell ref="O51:P51"/>
    <mergeCell ref="Q51:S51"/>
    <mergeCell ref="Z52:AA53"/>
    <mergeCell ref="AB52:AC52"/>
    <mergeCell ref="Z54:AA58"/>
    <mergeCell ref="AB54:AC54"/>
    <mergeCell ref="AB55:AC58"/>
    <mergeCell ref="AN55:AO58"/>
    <mergeCell ref="D53:U58"/>
    <mergeCell ref="AP55:AP58"/>
    <mergeCell ref="Z51:AA51"/>
    <mergeCell ref="AB51:AC51"/>
    <mergeCell ref="AD51:AE51"/>
    <mergeCell ref="Z50:AA50"/>
    <mergeCell ref="AB50:AC50"/>
    <mergeCell ref="AL50:AM50"/>
    <mergeCell ref="AD52:AE52"/>
    <mergeCell ref="AD53:AE53"/>
    <mergeCell ref="AL52:AM53"/>
    <mergeCell ref="AL54:AM58"/>
    <mergeCell ref="AD55:AE58"/>
    <mergeCell ref="AD54:AE54"/>
    <mergeCell ref="AN53:AO53"/>
    <mergeCell ref="AN52:AO52"/>
    <mergeCell ref="AD50:AE50"/>
    <mergeCell ref="AN54:AO54"/>
    <mergeCell ref="B50:L50"/>
    <mergeCell ref="M50:N50"/>
    <mergeCell ref="O50:P50"/>
    <mergeCell ref="Q50:S50"/>
    <mergeCell ref="T50:U50"/>
  </mergeCells>
  <phoneticPr fontId="1"/>
  <conditionalFormatting sqref="AB53:AE53">
    <cfRule type="cellIs" dxfId="14" priority="10" stopIfTrue="1" operator="greaterThan">
      <formula>AB55</formula>
    </cfRule>
  </conditionalFormatting>
  <conditionalFormatting sqref="AN53:AP53">
    <cfRule type="cellIs" dxfId="13" priority="9" stopIfTrue="1" operator="greaterThan">
      <formula>AN55</formula>
    </cfRule>
  </conditionalFormatting>
  <conditionalFormatting sqref="AA23:AC32">
    <cfRule type="cellIs" dxfId="12" priority="8" stopIfTrue="1" operator="greaterThan">
      <formula>$AA$33</formula>
    </cfRule>
  </conditionalFormatting>
  <conditionalFormatting sqref="AJ23:AM32">
    <cfRule type="cellIs" dxfId="11" priority="5" stopIfTrue="1" operator="lessThan">
      <formula>0</formula>
    </cfRule>
    <cfRule type="cellIs" dxfId="10" priority="6" stopIfTrue="1" operator="greaterThan">
      <formula>$AJ$33</formula>
    </cfRule>
  </conditionalFormatting>
  <dataValidations count="2">
    <dataValidation type="list" allowBlank="1" showInputMessage="1" showErrorMessage="1" sqref="V45:Y51" xr:uid="{00000000-0002-0000-0500-000000000000}">
      <formula1>$V$66:$V$67</formula1>
    </dataValidation>
    <dataValidation type="whole" allowBlank="1" showInputMessage="1" showErrorMessage="1" sqref="AQ3:AR3" xr:uid="{00000000-0002-0000-0500-000001000000}">
      <formula1>1</formula1>
      <formula2>8</formula2>
    </dataValidation>
  </dataValidations>
  <pageMargins left="0.51181102362204722" right="0.31496062992125984" top="0.35433070866141736" bottom="0.35433070866141736" header="0.31496062992125984" footer="0.31496062992125984"/>
  <pageSetup paperSize="9" scale="57" orientation="portrait" r:id="rId1"/>
  <headerFooter alignWithMargins="0">
    <oddHeader xml:space="preserve">&amp;R(別紙2）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F0"/>
    <pageSetUpPr fitToPage="1"/>
  </sheetPr>
  <dimension ref="B1:AA38"/>
  <sheetViews>
    <sheetView zoomScale="75" workbookViewId="0">
      <selection activeCell="V4" sqref="V4"/>
    </sheetView>
  </sheetViews>
  <sheetFormatPr defaultRowHeight="13" x14ac:dyDescent="0.2"/>
  <cols>
    <col min="1" max="1" width="0.6328125" customWidth="1"/>
    <col min="2" max="2" width="17.08984375" customWidth="1"/>
    <col min="3" max="3" width="23.6328125" customWidth="1"/>
    <col min="4" max="4" width="25.453125" customWidth="1"/>
    <col min="5" max="5" width="10.08984375" customWidth="1"/>
    <col min="6" max="6" width="2.90625" customWidth="1"/>
    <col min="7" max="8" width="2.36328125" customWidth="1"/>
    <col min="9" max="9" width="1.7265625" customWidth="1"/>
    <col min="10" max="10" width="9.453125" customWidth="1"/>
    <col min="11" max="11" width="2.26953125" customWidth="1"/>
    <col min="12" max="12" width="12.90625" customWidth="1"/>
    <col min="13" max="13" width="3" customWidth="1"/>
    <col min="14" max="14" width="6.6328125" customWidth="1"/>
    <col min="15" max="15" width="3" customWidth="1"/>
    <col min="16" max="16" width="11.36328125" customWidth="1"/>
    <col min="17" max="17" width="2.90625" customWidth="1"/>
    <col min="18" max="18" width="9.7265625" customWidth="1"/>
    <col min="19" max="19" width="3" customWidth="1"/>
    <col min="20" max="20" width="6.6328125" customWidth="1"/>
    <col min="21" max="21" width="3" customWidth="1"/>
    <col min="22" max="22" width="14.7265625" customWidth="1"/>
    <col min="24" max="24" width="9" style="20" hidden="1" customWidth="1"/>
    <col min="25" max="25" width="23.453125" hidden="1" customWidth="1"/>
    <col min="26" max="27" width="9" hidden="1" customWidth="1"/>
  </cols>
  <sheetData>
    <row r="1" spans="2:27" ht="6" customHeight="1" thickBot="1" x14ac:dyDescent="0.25"/>
    <row r="2" spans="2:27" ht="38.25" customHeight="1" thickBot="1" x14ac:dyDescent="0.25">
      <c r="B2" s="50" t="s">
        <v>5</v>
      </c>
      <c r="C2" s="841" t="str">
        <f>基本事項計画実績!E3</f>
        <v>大阪太郎</v>
      </c>
      <c r="D2" s="842"/>
      <c r="E2" s="75"/>
      <c r="F2" s="58"/>
      <c r="G2" s="58"/>
      <c r="H2" s="58"/>
      <c r="I2" s="499" t="s">
        <v>387</v>
      </c>
      <c r="J2" s="500"/>
      <c r="K2" s="500"/>
      <c r="L2" s="500"/>
      <c r="M2" s="501"/>
      <c r="N2" s="838">
        <f>基本事項計画実績!S3</f>
        <v>45292</v>
      </c>
      <c r="O2" s="839"/>
      <c r="P2" s="839"/>
      <c r="Q2" s="840"/>
      <c r="R2" s="76"/>
      <c r="S2" s="76"/>
      <c r="T2" s="76"/>
      <c r="U2" s="178" t="s">
        <v>262</v>
      </c>
      <c r="V2" s="295">
        <v>1</v>
      </c>
    </row>
    <row r="3" spans="2:27" ht="4.5" customHeight="1" x14ac:dyDescent="0.2">
      <c r="B3" s="58"/>
      <c r="C3" s="58"/>
      <c r="D3" s="58"/>
      <c r="E3" s="58"/>
      <c r="F3" s="58"/>
      <c r="G3" s="58"/>
      <c r="H3" s="58"/>
      <c r="I3" s="58"/>
      <c r="J3" s="58"/>
      <c r="K3" s="58"/>
      <c r="L3" s="58"/>
      <c r="M3" s="58"/>
      <c r="N3" s="58"/>
      <c r="O3" s="58"/>
      <c r="P3" s="58"/>
      <c r="Q3" s="58"/>
      <c r="R3" s="61"/>
      <c r="S3" s="61"/>
      <c r="T3" s="61"/>
      <c r="U3" s="61"/>
      <c r="V3" s="101"/>
    </row>
    <row r="4" spans="2:27" ht="21" customHeight="1" thickBot="1" x14ac:dyDescent="0.3">
      <c r="B4" s="77" t="s">
        <v>26</v>
      </c>
      <c r="C4" s="58"/>
      <c r="D4" s="58"/>
      <c r="E4" s="58"/>
      <c r="F4" s="58"/>
      <c r="G4" s="58"/>
      <c r="H4" s="58"/>
      <c r="I4" s="58"/>
      <c r="J4" s="58"/>
      <c r="K4" s="58"/>
      <c r="L4" s="58"/>
      <c r="M4" s="58"/>
      <c r="N4" s="58"/>
      <c r="O4" s="58"/>
      <c r="P4" s="58"/>
      <c r="Q4" s="58"/>
      <c r="R4" s="58"/>
      <c r="S4" s="58"/>
      <c r="T4" s="58"/>
      <c r="U4" s="58"/>
      <c r="V4" s="361">
        <f>VLOOKUP(V2,データシート!$B$6:$AK$13,3,0)</f>
        <v>901</v>
      </c>
    </row>
    <row r="5" spans="2:27" ht="30" customHeight="1" thickBot="1" x14ac:dyDescent="0.3">
      <c r="B5" s="5" t="s">
        <v>20</v>
      </c>
      <c r="C5" s="846" t="str">
        <f>VLOOKUP($V$4,コード!$A$2:$G$220,2,0)</f>
        <v>その他作物</v>
      </c>
      <c r="D5" s="847"/>
      <c r="E5" s="499" t="s">
        <v>10</v>
      </c>
      <c r="F5" s="500"/>
      <c r="G5" s="500"/>
      <c r="H5" s="501"/>
      <c r="I5" s="846" t="str">
        <f>VLOOKUP($V$4,コード!$A$2:$G$220,3,0)</f>
        <v>－</v>
      </c>
      <c r="J5" s="850" t="e">
        <f>VLOOKUP($V$4,コード!$A$2:$G$219,2,0)</f>
        <v>#N/A</v>
      </c>
      <c r="K5" s="850" t="e">
        <f>VLOOKUP($V$4,コード!$A$2:$G$219,2,0)</f>
        <v>#N/A</v>
      </c>
      <c r="L5" s="850" t="e">
        <f>VLOOKUP($V$4,コード!$A$2:$G$219,2,0)</f>
        <v>#N/A</v>
      </c>
      <c r="M5" s="850" t="e">
        <f>VLOOKUP($V$4,コード!$A$2:$G$219,2,0)</f>
        <v>#N/A</v>
      </c>
      <c r="N5" s="850" t="e">
        <f>VLOOKUP($V$4,コード!$A$2:$G$219,2,0)</f>
        <v>#N/A</v>
      </c>
      <c r="O5" s="847" t="e">
        <f>VLOOKUP($V$4,コード!$A$2:$G$219,2,0)</f>
        <v>#N/A</v>
      </c>
      <c r="P5" s="32"/>
      <c r="Q5" s="32"/>
      <c r="R5" s="54"/>
      <c r="S5" s="54"/>
      <c r="T5" s="54"/>
      <c r="U5" s="54"/>
      <c r="V5" s="361">
        <f>VLOOKUP(V2,データシート!$B$6:$AK$13,20,0)</f>
        <v>0</v>
      </c>
      <c r="W5" s="90"/>
      <c r="X5" s="90"/>
      <c r="Y5" s="90"/>
      <c r="Z5" s="90"/>
      <c r="AA5" s="90"/>
    </row>
    <row r="6" spans="2:27" x14ac:dyDescent="0.2">
      <c r="C6" s="427" t="s">
        <v>353</v>
      </c>
      <c r="X6"/>
    </row>
    <row r="7" spans="2:27" x14ac:dyDescent="0.2">
      <c r="C7" s="428" t="s">
        <v>406</v>
      </c>
      <c r="X7"/>
    </row>
    <row r="8" spans="2:27" x14ac:dyDescent="0.2">
      <c r="C8" s="428" t="s">
        <v>407</v>
      </c>
      <c r="X8"/>
    </row>
    <row r="9" spans="2:27" ht="13.5" thickBot="1" x14ac:dyDescent="0.25">
      <c r="C9" s="429" t="s">
        <v>354</v>
      </c>
      <c r="X9"/>
    </row>
    <row r="10" spans="2:27" s="26" customFormat="1" ht="24" customHeight="1" thickBot="1" x14ac:dyDescent="0.25">
      <c r="B10" s="78"/>
      <c r="C10" s="78"/>
      <c r="D10" s="78"/>
      <c r="E10" s="49"/>
      <c r="F10" s="49"/>
      <c r="G10" s="49"/>
      <c r="H10" s="49"/>
      <c r="I10" s="843" t="s">
        <v>27</v>
      </c>
      <c r="J10" s="844"/>
      <c r="K10" s="844"/>
      <c r="L10" s="844"/>
      <c r="M10" s="844"/>
      <c r="N10" s="844"/>
      <c r="O10" s="844"/>
      <c r="P10" s="844"/>
      <c r="Q10" s="845"/>
      <c r="R10" s="856" t="s">
        <v>51</v>
      </c>
      <c r="S10" s="856"/>
      <c r="T10" s="856"/>
      <c r="U10" s="856"/>
      <c r="V10" s="857"/>
    </row>
    <row r="11" spans="2:27" s="26" customFormat="1" ht="37.5" customHeight="1" x14ac:dyDescent="0.2">
      <c r="B11" s="835" t="s">
        <v>28</v>
      </c>
      <c r="C11" s="836"/>
      <c r="D11" s="837"/>
      <c r="E11" s="545" t="s">
        <v>29</v>
      </c>
      <c r="F11" s="834"/>
      <c r="G11" s="834"/>
      <c r="H11" s="834"/>
      <c r="I11" s="851" t="s">
        <v>32</v>
      </c>
      <c r="J11" s="852"/>
      <c r="K11" s="852"/>
      <c r="L11" s="852"/>
      <c r="M11" s="852"/>
      <c r="N11" s="852"/>
      <c r="O11" s="853"/>
      <c r="P11" s="848" t="s">
        <v>30</v>
      </c>
      <c r="Q11" s="849"/>
      <c r="R11" s="858" t="s">
        <v>33</v>
      </c>
      <c r="S11" s="858"/>
      <c r="T11" s="858"/>
      <c r="U11" s="859"/>
      <c r="V11" s="79" t="str">
        <f>P11</f>
        <v>累計使用
成分回数</v>
      </c>
      <c r="W11" s="24"/>
      <c r="X11" s="24"/>
      <c r="Y11" t="s">
        <v>177</v>
      </c>
      <c r="Z11" s="164" t="s">
        <v>53</v>
      </c>
      <c r="AA11" t="s">
        <v>192</v>
      </c>
    </row>
    <row r="12" spans="2:27" s="26" customFormat="1" ht="27" customHeight="1" x14ac:dyDescent="0.2">
      <c r="B12" s="832"/>
      <c r="C12" s="830"/>
      <c r="D12" s="833"/>
      <c r="E12" s="829"/>
      <c r="F12" s="830"/>
      <c r="G12" s="830"/>
      <c r="H12" s="831"/>
      <c r="I12" s="354"/>
      <c r="J12" s="357"/>
      <c r="K12" s="348" t="s">
        <v>54</v>
      </c>
      <c r="L12" s="349"/>
      <c r="M12" s="350" t="s">
        <v>49</v>
      </c>
      <c r="N12" s="356"/>
      <c r="O12" s="350" t="s">
        <v>55</v>
      </c>
      <c r="P12" s="854">
        <f>IF(E12=L12,0,E12)</f>
        <v>0</v>
      </c>
      <c r="Q12" s="855"/>
      <c r="R12" s="280"/>
      <c r="S12" s="80" t="s">
        <v>49</v>
      </c>
      <c r="T12" s="280"/>
      <c r="U12" s="80" t="s">
        <v>50</v>
      </c>
      <c r="V12" s="282">
        <f>X12</f>
        <v>0</v>
      </c>
      <c r="W12" s="24"/>
      <c r="X12" s="150">
        <f>IF(T12="",0,E12)</f>
        <v>0</v>
      </c>
      <c r="Y12" t="s">
        <v>178</v>
      </c>
      <c r="Z12" s="165" t="s">
        <v>195</v>
      </c>
      <c r="AA12" t="s">
        <v>193</v>
      </c>
    </row>
    <row r="13" spans="2:27" s="26" customFormat="1" ht="27" customHeight="1" x14ac:dyDescent="0.2">
      <c r="B13" s="832"/>
      <c r="C13" s="830"/>
      <c r="D13" s="833"/>
      <c r="E13" s="829"/>
      <c r="F13" s="830"/>
      <c r="G13" s="830"/>
      <c r="H13" s="831"/>
      <c r="I13" s="354"/>
      <c r="J13" s="357"/>
      <c r="K13" s="348" t="s">
        <v>54</v>
      </c>
      <c r="L13" s="349"/>
      <c r="M13" s="350" t="s">
        <v>49</v>
      </c>
      <c r="N13" s="356"/>
      <c r="O13" s="350" t="s">
        <v>55</v>
      </c>
      <c r="P13" s="854">
        <f>IF(E13=L13,P12,E13+P12)</f>
        <v>0</v>
      </c>
      <c r="Q13" s="855"/>
      <c r="R13" s="280"/>
      <c r="S13" s="80" t="s">
        <v>49</v>
      </c>
      <c r="T13" s="280"/>
      <c r="U13" s="80" t="s">
        <v>50</v>
      </c>
      <c r="V13" s="282">
        <f>V12+X13</f>
        <v>0</v>
      </c>
      <c r="W13" s="24"/>
      <c r="X13" s="150">
        <f t="shared" ref="X13:X26" si="0">IF(T13="",0,E13)</f>
        <v>0</v>
      </c>
      <c r="Y13" t="s">
        <v>179</v>
      </c>
      <c r="Z13" s="165" t="s">
        <v>328</v>
      </c>
      <c r="AA13" t="s">
        <v>194</v>
      </c>
    </row>
    <row r="14" spans="2:27" s="26" customFormat="1" ht="27" customHeight="1" x14ac:dyDescent="0.2">
      <c r="B14" s="832"/>
      <c r="C14" s="830"/>
      <c r="D14" s="833"/>
      <c r="E14" s="829"/>
      <c r="F14" s="830"/>
      <c r="G14" s="830"/>
      <c r="H14" s="831"/>
      <c r="I14" s="354"/>
      <c r="J14" s="357"/>
      <c r="K14" s="348" t="s">
        <v>54</v>
      </c>
      <c r="L14" s="349"/>
      <c r="M14" s="350" t="s">
        <v>49</v>
      </c>
      <c r="N14" s="356"/>
      <c r="O14" s="350" t="s">
        <v>55</v>
      </c>
      <c r="P14" s="854">
        <f t="shared" ref="P14:P26" si="1">IF(E14=L14,P13,E14+P13)</f>
        <v>0</v>
      </c>
      <c r="Q14" s="855"/>
      <c r="R14" s="280"/>
      <c r="S14" s="80" t="s">
        <v>49</v>
      </c>
      <c r="T14" s="280"/>
      <c r="U14" s="80" t="s">
        <v>50</v>
      </c>
      <c r="V14" s="282">
        <f t="shared" ref="V14:V26" si="2">V13+X14</f>
        <v>0</v>
      </c>
      <c r="W14" s="24"/>
      <c r="X14" s="150">
        <f t="shared" si="0"/>
        <v>0</v>
      </c>
      <c r="Y14" t="s">
        <v>180</v>
      </c>
      <c r="Z14" s="165" t="s">
        <v>196</v>
      </c>
    </row>
    <row r="15" spans="2:27" s="26" customFormat="1" ht="27" customHeight="1" x14ac:dyDescent="0.2">
      <c r="B15" s="832"/>
      <c r="C15" s="830"/>
      <c r="D15" s="833"/>
      <c r="E15" s="829"/>
      <c r="F15" s="830"/>
      <c r="G15" s="830"/>
      <c r="H15" s="831"/>
      <c r="I15" s="354"/>
      <c r="J15" s="357"/>
      <c r="K15" s="348" t="s">
        <v>54</v>
      </c>
      <c r="L15" s="349"/>
      <c r="M15" s="350" t="s">
        <v>49</v>
      </c>
      <c r="N15" s="356"/>
      <c r="O15" s="350" t="s">
        <v>55</v>
      </c>
      <c r="P15" s="854">
        <f t="shared" si="1"/>
        <v>0</v>
      </c>
      <c r="Q15" s="855"/>
      <c r="R15" s="280"/>
      <c r="S15" s="80" t="s">
        <v>49</v>
      </c>
      <c r="T15" s="280"/>
      <c r="U15" s="80" t="s">
        <v>50</v>
      </c>
      <c r="V15" s="282">
        <f t="shared" si="2"/>
        <v>0</v>
      </c>
      <c r="W15" s="24"/>
      <c r="X15" s="150">
        <f t="shared" si="0"/>
        <v>0</v>
      </c>
      <c r="Y15" t="s">
        <v>181</v>
      </c>
      <c r="Z15" s="165" t="s">
        <v>197</v>
      </c>
    </row>
    <row r="16" spans="2:27" s="26" customFormat="1" ht="27" customHeight="1" x14ac:dyDescent="0.2">
      <c r="B16" s="832"/>
      <c r="C16" s="830"/>
      <c r="D16" s="833"/>
      <c r="E16" s="829"/>
      <c r="F16" s="830"/>
      <c r="G16" s="830"/>
      <c r="H16" s="831"/>
      <c r="I16" s="354"/>
      <c r="J16" s="357"/>
      <c r="K16" s="348" t="s">
        <v>54</v>
      </c>
      <c r="L16" s="349"/>
      <c r="M16" s="350" t="s">
        <v>49</v>
      </c>
      <c r="N16" s="356"/>
      <c r="O16" s="350" t="s">
        <v>55</v>
      </c>
      <c r="P16" s="854">
        <f t="shared" si="1"/>
        <v>0</v>
      </c>
      <c r="Q16" s="855"/>
      <c r="R16" s="280"/>
      <c r="S16" s="80" t="s">
        <v>49</v>
      </c>
      <c r="T16" s="280"/>
      <c r="U16" s="80" t="s">
        <v>50</v>
      </c>
      <c r="V16" s="282">
        <f t="shared" si="2"/>
        <v>0</v>
      </c>
      <c r="W16" s="24"/>
      <c r="X16" s="150">
        <f t="shared" si="0"/>
        <v>0</v>
      </c>
      <c r="Y16" t="s">
        <v>182</v>
      </c>
      <c r="Z16" s="165" t="s">
        <v>329</v>
      </c>
    </row>
    <row r="17" spans="2:26" s="26" customFormat="1" ht="27" customHeight="1" x14ac:dyDescent="0.2">
      <c r="B17" s="832"/>
      <c r="C17" s="830"/>
      <c r="D17" s="833"/>
      <c r="E17" s="829"/>
      <c r="F17" s="830"/>
      <c r="G17" s="830"/>
      <c r="H17" s="831"/>
      <c r="I17" s="354"/>
      <c r="J17" s="357"/>
      <c r="K17" s="348" t="s">
        <v>54</v>
      </c>
      <c r="L17" s="349"/>
      <c r="M17" s="350" t="s">
        <v>49</v>
      </c>
      <c r="N17" s="356"/>
      <c r="O17" s="350" t="s">
        <v>55</v>
      </c>
      <c r="P17" s="854">
        <f t="shared" si="1"/>
        <v>0</v>
      </c>
      <c r="Q17" s="855"/>
      <c r="R17" s="280"/>
      <c r="S17" s="80" t="s">
        <v>49</v>
      </c>
      <c r="T17" s="280"/>
      <c r="U17" s="80" t="s">
        <v>50</v>
      </c>
      <c r="V17" s="282">
        <f t="shared" si="2"/>
        <v>0</v>
      </c>
      <c r="W17" s="24"/>
      <c r="X17" s="150">
        <f t="shared" si="0"/>
        <v>0</v>
      </c>
      <c r="Y17" t="s">
        <v>183</v>
      </c>
      <c r="Z17" s="165" t="s">
        <v>198</v>
      </c>
    </row>
    <row r="18" spans="2:26" s="26" customFormat="1" ht="27" customHeight="1" x14ac:dyDescent="0.2">
      <c r="B18" s="832"/>
      <c r="C18" s="830"/>
      <c r="D18" s="833"/>
      <c r="E18" s="829"/>
      <c r="F18" s="830"/>
      <c r="G18" s="830"/>
      <c r="H18" s="831"/>
      <c r="I18" s="354"/>
      <c r="J18" s="357"/>
      <c r="K18" s="348" t="s">
        <v>54</v>
      </c>
      <c r="L18" s="349"/>
      <c r="M18" s="350" t="s">
        <v>49</v>
      </c>
      <c r="N18" s="356"/>
      <c r="O18" s="350" t="s">
        <v>55</v>
      </c>
      <c r="P18" s="854">
        <f t="shared" si="1"/>
        <v>0</v>
      </c>
      <c r="Q18" s="855"/>
      <c r="R18" s="280"/>
      <c r="S18" s="80" t="s">
        <v>49</v>
      </c>
      <c r="T18" s="280"/>
      <c r="U18" s="80" t="s">
        <v>50</v>
      </c>
      <c r="V18" s="282">
        <f t="shared" si="2"/>
        <v>0</v>
      </c>
      <c r="W18" s="24"/>
      <c r="X18" s="150">
        <f t="shared" si="0"/>
        <v>0</v>
      </c>
      <c r="Y18" t="s">
        <v>184</v>
      </c>
      <c r="Z18" s="166" t="s">
        <v>199</v>
      </c>
    </row>
    <row r="19" spans="2:26" s="26" customFormat="1" ht="27" customHeight="1" x14ac:dyDescent="0.2">
      <c r="B19" s="832"/>
      <c r="C19" s="830"/>
      <c r="D19" s="833"/>
      <c r="E19" s="829"/>
      <c r="F19" s="830"/>
      <c r="G19" s="830"/>
      <c r="H19" s="831"/>
      <c r="I19" s="354"/>
      <c r="J19" s="357"/>
      <c r="K19" s="348" t="s">
        <v>54</v>
      </c>
      <c r="L19" s="349"/>
      <c r="M19" s="350" t="s">
        <v>49</v>
      </c>
      <c r="N19" s="356"/>
      <c r="O19" s="350" t="s">
        <v>55</v>
      </c>
      <c r="P19" s="854">
        <f t="shared" si="1"/>
        <v>0</v>
      </c>
      <c r="Q19" s="855"/>
      <c r="R19" s="280"/>
      <c r="S19" s="80" t="s">
        <v>49</v>
      </c>
      <c r="T19" s="280"/>
      <c r="U19" s="80" t="s">
        <v>50</v>
      </c>
      <c r="V19" s="282">
        <f t="shared" si="2"/>
        <v>0</v>
      </c>
      <c r="W19" s="24"/>
      <c r="X19" s="150">
        <f t="shared" si="0"/>
        <v>0</v>
      </c>
      <c r="Y19" t="s">
        <v>185</v>
      </c>
      <c r="Z19" s="166" t="s">
        <v>200</v>
      </c>
    </row>
    <row r="20" spans="2:26" s="26" customFormat="1" ht="27" customHeight="1" x14ac:dyDescent="0.2">
      <c r="B20" s="832"/>
      <c r="C20" s="830"/>
      <c r="D20" s="833"/>
      <c r="E20" s="829"/>
      <c r="F20" s="830"/>
      <c r="G20" s="830"/>
      <c r="H20" s="831"/>
      <c r="I20" s="354"/>
      <c r="J20" s="357"/>
      <c r="K20" s="348" t="s">
        <v>54</v>
      </c>
      <c r="L20" s="349"/>
      <c r="M20" s="350" t="s">
        <v>49</v>
      </c>
      <c r="N20" s="356"/>
      <c r="O20" s="350" t="s">
        <v>55</v>
      </c>
      <c r="P20" s="854">
        <f t="shared" si="1"/>
        <v>0</v>
      </c>
      <c r="Q20" s="855"/>
      <c r="R20" s="280"/>
      <c r="S20" s="80" t="s">
        <v>49</v>
      </c>
      <c r="T20" s="280"/>
      <c r="U20" s="80" t="s">
        <v>50</v>
      </c>
      <c r="V20" s="282">
        <f t="shared" si="2"/>
        <v>0</v>
      </c>
      <c r="W20" s="24"/>
      <c r="X20" s="150">
        <f t="shared" si="0"/>
        <v>0</v>
      </c>
    </row>
    <row r="21" spans="2:26" s="26" customFormat="1" ht="27" customHeight="1" x14ac:dyDescent="0.2">
      <c r="B21" s="832"/>
      <c r="C21" s="830"/>
      <c r="D21" s="833"/>
      <c r="E21" s="829"/>
      <c r="F21" s="830"/>
      <c r="G21" s="830"/>
      <c r="H21" s="831"/>
      <c r="I21" s="354"/>
      <c r="J21" s="357"/>
      <c r="K21" s="348" t="s">
        <v>54</v>
      </c>
      <c r="L21" s="349"/>
      <c r="M21" s="350" t="s">
        <v>49</v>
      </c>
      <c r="N21" s="356"/>
      <c r="O21" s="350" t="s">
        <v>55</v>
      </c>
      <c r="P21" s="854">
        <f t="shared" si="1"/>
        <v>0</v>
      </c>
      <c r="Q21" s="855"/>
      <c r="R21" s="280"/>
      <c r="S21" s="80" t="s">
        <v>49</v>
      </c>
      <c r="T21" s="280"/>
      <c r="U21" s="80" t="s">
        <v>50</v>
      </c>
      <c r="V21" s="282">
        <f t="shared" si="2"/>
        <v>0</v>
      </c>
      <c r="W21" s="24"/>
      <c r="X21" s="150">
        <f t="shared" si="0"/>
        <v>0</v>
      </c>
    </row>
    <row r="22" spans="2:26" s="26" customFormat="1" ht="27" customHeight="1" x14ac:dyDescent="0.2">
      <c r="B22" s="832"/>
      <c r="C22" s="830"/>
      <c r="D22" s="833"/>
      <c r="E22" s="829"/>
      <c r="F22" s="830"/>
      <c r="G22" s="830"/>
      <c r="H22" s="831"/>
      <c r="I22" s="354"/>
      <c r="J22" s="357"/>
      <c r="K22" s="348" t="s">
        <v>54</v>
      </c>
      <c r="L22" s="349"/>
      <c r="M22" s="350" t="s">
        <v>49</v>
      </c>
      <c r="N22" s="356"/>
      <c r="O22" s="350" t="s">
        <v>55</v>
      </c>
      <c r="P22" s="854">
        <f t="shared" si="1"/>
        <v>0</v>
      </c>
      <c r="Q22" s="855"/>
      <c r="R22" s="280"/>
      <c r="S22" s="80" t="s">
        <v>49</v>
      </c>
      <c r="T22" s="280"/>
      <c r="U22" s="80" t="s">
        <v>50</v>
      </c>
      <c r="V22" s="282">
        <f t="shared" si="2"/>
        <v>0</v>
      </c>
      <c r="W22" s="24"/>
      <c r="X22" s="150">
        <f t="shared" si="0"/>
        <v>0</v>
      </c>
    </row>
    <row r="23" spans="2:26" s="26" customFormat="1" ht="27" customHeight="1" x14ac:dyDescent="0.2">
      <c r="B23" s="832"/>
      <c r="C23" s="830"/>
      <c r="D23" s="833"/>
      <c r="E23" s="829"/>
      <c r="F23" s="830"/>
      <c r="G23" s="830"/>
      <c r="H23" s="831"/>
      <c r="I23" s="354"/>
      <c r="J23" s="357"/>
      <c r="K23" s="348" t="s">
        <v>54</v>
      </c>
      <c r="L23" s="349"/>
      <c r="M23" s="350" t="s">
        <v>49</v>
      </c>
      <c r="N23" s="356"/>
      <c r="O23" s="350" t="s">
        <v>55</v>
      </c>
      <c r="P23" s="854">
        <f t="shared" si="1"/>
        <v>0</v>
      </c>
      <c r="Q23" s="855"/>
      <c r="R23" s="280"/>
      <c r="S23" s="80" t="s">
        <v>49</v>
      </c>
      <c r="T23" s="280"/>
      <c r="U23" s="80" t="s">
        <v>50</v>
      </c>
      <c r="V23" s="282">
        <f t="shared" si="2"/>
        <v>0</v>
      </c>
      <c r="W23" s="24"/>
      <c r="X23" s="150">
        <f t="shared" si="0"/>
        <v>0</v>
      </c>
    </row>
    <row r="24" spans="2:26" s="26" customFormat="1" ht="27" customHeight="1" x14ac:dyDescent="0.2">
      <c r="B24" s="832"/>
      <c r="C24" s="830"/>
      <c r="D24" s="833"/>
      <c r="E24" s="829"/>
      <c r="F24" s="830"/>
      <c r="G24" s="830"/>
      <c r="H24" s="831"/>
      <c r="I24" s="354"/>
      <c r="J24" s="357"/>
      <c r="K24" s="348" t="s">
        <v>54</v>
      </c>
      <c r="L24" s="349"/>
      <c r="M24" s="350" t="s">
        <v>49</v>
      </c>
      <c r="N24" s="356"/>
      <c r="O24" s="350" t="s">
        <v>55</v>
      </c>
      <c r="P24" s="854">
        <f t="shared" si="1"/>
        <v>0</v>
      </c>
      <c r="Q24" s="855"/>
      <c r="R24" s="280"/>
      <c r="S24" s="80" t="s">
        <v>49</v>
      </c>
      <c r="T24" s="280"/>
      <c r="U24" s="80" t="s">
        <v>50</v>
      </c>
      <c r="V24" s="282">
        <f t="shared" si="2"/>
        <v>0</v>
      </c>
      <c r="W24" s="24"/>
      <c r="X24" s="150">
        <f t="shared" si="0"/>
        <v>0</v>
      </c>
    </row>
    <row r="25" spans="2:26" s="26" customFormat="1" ht="27" customHeight="1" x14ac:dyDescent="0.2">
      <c r="B25" s="832"/>
      <c r="C25" s="830"/>
      <c r="D25" s="833"/>
      <c r="E25" s="829"/>
      <c r="F25" s="830"/>
      <c r="G25" s="830"/>
      <c r="H25" s="831"/>
      <c r="I25" s="354"/>
      <c r="J25" s="357"/>
      <c r="K25" s="348" t="s">
        <v>54</v>
      </c>
      <c r="L25" s="349"/>
      <c r="M25" s="350" t="s">
        <v>49</v>
      </c>
      <c r="N25" s="356"/>
      <c r="O25" s="350" t="s">
        <v>55</v>
      </c>
      <c r="P25" s="854">
        <f t="shared" si="1"/>
        <v>0</v>
      </c>
      <c r="Q25" s="855"/>
      <c r="R25" s="280"/>
      <c r="S25" s="80" t="s">
        <v>49</v>
      </c>
      <c r="T25" s="280"/>
      <c r="U25" s="80" t="s">
        <v>50</v>
      </c>
      <c r="V25" s="282">
        <f t="shared" si="2"/>
        <v>0</v>
      </c>
      <c r="W25" s="24"/>
      <c r="X25" s="150">
        <f t="shared" si="0"/>
        <v>0</v>
      </c>
    </row>
    <row r="26" spans="2:26" s="26" customFormat="1" ht="27" customHeight="1" thickBot="1" x14ac:dyDescent="0.25">
      <c r="B26" s="860"/>
      <c r="C26" s="861"/>
      <c r="D26" s="862"/>
      <c r="E26" s="865"/>
      <c r="F26" s="861"/>
      <c r="G26" s="861"/>
      <c r="H26" s="866"/>
      <c r="I26" s="355"/>
      <c r="J26" s="357"/>
      <c r="K26" s="351" t="s">
        <v>54</v>
      </c>
      <c r="L26" s="352"/>
      <c r="M26" s="353" t="s">
        <v>49</v>
      </c>
      <c r="N26" s="358"/>
      <c r="O26" s="353" t="s">
        <v>55</v>
      </c>
      <c r="P26" s="854">
        <f t="shared" si="1"/>
        <v>0</v>
      </c>
      <c r="Q26" s="855"/>
      <c r="R26" s="280"/>
      <c r="S26" s="80" t="s">
        <v>49</v>
      </c>
      <c r="T26" s="280"/>
      <c r="U26" s="80" t="s">
        <v>50</v>
      </c>
      <c r="V26" s="282">
        <f t="shared" si="2"/>
        <v>0</v>
      </c>
      <c r="W26" s="24"/>
      <c r="X26" s="150">
        <f t="shared" si="0"/>
        <v>0</v>
      </c>
    </row>
    <row r="27" spans="2:26" s="26" customFormat="1" ht="9" customHeight="1" thickBot="1" x14ac:dyDescent="0.25">
      <c r="B27" s="38"/>
      <c r="C27" s="38"/>
      <c r="D27" s="38"/>
      <c r="E27" s="38"/>
      <c r="F27" s="38"/>
      <c r="G27" s="38"/>
      <c r="H27" s="38"/>
      <c r="I27" s="668" t="s">
        <v>31</v>
      </c>
      <c r="J27" s="863"/>
      <c r="K27" s="863"/>
      <c r="L27" s="863"/>
      <c r="M27" s="863"/>
      <c r="N27" s="863"/>
      <c r="O27" s="863"/>
      <c r="P27" s="778">
        <f>VLOOKUP($V$4,コード!$A$2:$G$220,5,0)</f>
        <v>0</v>
      </c>
      <c r="Q27" s="779"/>
      <c r="R27" s="668" t="s">
        <v>31</v>
      </c>
      <c r="S27" s="863"/>
      <c r="T27" s="863"/>
      <c r="U27" s="863"/>
      <c r="V27" s="779" t="e">
        <f>VLOOKUP($V$5,コード!$A$2:$G$220,5,0)</f>
        <v>#N/A</v>
      </c>
      <c r="W27" s="24"/>
      <c r="X27" s="24"/>
    </row>
    <row r="28" spans="2:26" s="26" customFormat="1" ht="16.5" customHeight="1" x14ac:dyDescent="0.2">
      <c r="B28" s="668" t="s">
        <v>79</v>
      </c>
      <c r="C28" s="867" t="s">
        <v>355</v>
      </c>
      <c r="D28" s="868"/>
      <c r="E28" s="868"/>
      <c r="F28" s="869"/>
      <c r="G28" s="17"/>
      <c r="H28" s="78"/>
      <c r="I28" s="669"/>
      <c r="J28" s="470"/>
      <c r="K28" s="470"/>
      <c r="L28" s="470"/>
      <c r="M28" s="470"/>
      <c r="N28" s="470"/>
      <c r="O28" s="470"/>
      <c r="P28" s="462"/>
      <c r="Q28" s="780"/>
      <c r="R28" s="669"/>
      <c r="S28" s="470"/>
      <c r="T28" s="470"/>
      <c r="U28" s="470"/>
      <c r="V28" s="780"/>
    </row>
    <row r="29" spans="2:26" s="26" customFormat="1" ht="16.5" customHeight="1" thickBot="1" x14ac:dyDescent="0.25">
      <c r="B29" s="669"/>
      <c r="C29" s="870"/>
      <c r="D29" s="871"/>
      <c r="E29" s="871"/>
      <c r="F29" s="872"/>
      <c r="G29" s="17"/>
      <c r="H29" s="78"/>
      <c r="I29" s="670"/>
      <c r="J29" s="864"/>
      <c r="K29" s="864"/>
      <c r="L29" s="864"/>
      <c r="M29" s="864"/>
      <c r="N29" s="864"/>
      <c r="O29" s="864"/>
      <c r="P29" s="480"/>
      <c r="Q29" s="781"/>
      <c r="R29" s="670"/>
      <c r="S29" s="864"/>
      <c r="T29" s="864"/>
      <c r="U29" s="864"/>
      <c r="V29" s="781"/>
    </row>
    <row r="30" spans="2:26" s="26" customFormat="1" ht="16.5" customHeight="1" x14ac:dyDescent="0.2">
      <c r="B30" s="669"/>
      <c r="C30" s="870"/>
      <c r="D30" s="871"/>
      <c r="E30" s="871"/>
      <c r="F30" s="872"/>
      <c r="G30" s="17"/>
      <c r="H30" s="78"/>
      <c r="I30" s="40"/>
      <c r="J30" s="40"/>
      <c r="K30" s="40"/>
      <c r="L30" s="40"/>
      <c r="M30" s="40"/>
      <c r="N30" s="40"/>
      <c r="O30" s="40"/>
      <c r="P30" s="38"/>
      <c r="Q30" s="38"/>
      <c r="R30" s="40"/>
      <c r="S30" s="40"/>
      <c r="T30" s="40"/>
      <c r="U30" s="40"/>
      <c r="V30" s="38"/>
    </row>
    <row r="31" spans="2:26" s="26" customFormat="1" ht="16.5" customHeight="1" x14ac:dyDescent="0.2">
      <c r="B31" s="669"/>
      <c r="C31" s="870"/>
      <c r="D31" s="871"/>
      <c r="E31" s="871"/>
      <c r="F31" s="872"/>
      <c r="G31" s="17"/>
      <c r="H31" s="78"/>
      <c r="I31" s="40"/>
      <c r="J31" s="40"/>
      <c r="K31" s="40"/>
      <c r="L31" s="40"/>
      <c r="M31" s="40"/>
      <c r="N31" s="40"/>
      <c r="O31" s="40"/>
      <c r="P31" s="38"/>
      <c r="Q31" s="38"/>
      <c r="R31" s="40"/>
      <c r="S31" s="40"/>
      <c r="T31" s="40"/>
      <c r="U31" s="40"/>
      <c r="V31" s="38"/>
    </row>
    <row r="32" spans="2:26" s="26" customFormat="1" ht="16.5" customHeight="1" x14ac:dyDescent="0.2">
      <c r="B32" s="669"/>
      <c r="C32" s="870"/>
      <c r="D32" s="871"/>
      <c r="E32" s="871"/>
      <c r="F32" s="872"/>
      <c r="G32" s="17"/>
      <c r="H32" s="78"/>
      <c r="I32" s="40"/>
      <c r="J32" s="40"/>
      <c r="K32" s="40"/>
      <c r="L32" s="40"/>
      <c r="M32" s="40"/>
      <c r="N32" s="40"/>
      <c r="O32" s="40"/>
      <c r="P32" s="38"/>
      <c r="Q32" s="38"/>
      <c r="R32" s="40"/>
      <c r="S32" s="40"/>
      <c r="T32" s="40"/>
      <c r="U32" s="40"/>
      <c r="V32" s="38"/>
    </row>
    <row r="33" spans="2:26" s="26" customFormat="1" ht="16.5" customHeight="1" x14ac:dyDescent="0.2">
      <c r="B33" s="669"/>
      <c r="C33" s="870"/>
      <c r="D33" s="871"/>
      <c r="E33" s="871"/>
      <c r="F33" s="872"/>
      <c r="G33" s="17"/>
      <c r="H33" s="78"/>
      <c r="I33" s="78"/>
      <c r="J33" s="78"/>
      <c r="K33" s="78"/>
      <c r="L33" s="78"/>
      <c r="M33" s="78"/>
      <c r="N33" s="78"/>
      <c r="O33" s="78"/>
      <c r="P33" s="78"/>
      <c r="Q33" s="78"/>
      <c r="R33" s="78"/>
      <c r="S33" s="78"/>
      <c r="T33" s="78"/>
      <c r="U33" s="78"/>
      <c r="V33" s="78"/>
    </row>
    <row r="34" spans="2:26" s="26" customFormat="1" ht="8.25" customHeight="1" thickBot="1" x14ac:dyDescent="0.25">
      <c r="B34" s="670"/>
      <c r="C34" s="873"/>
      <c r="D34" s="874"/>
      <c r="E34" s="874"/>
      <c r="F34" s="875"/>
      <c r="G34" s="17"/>
      <c r="H34" s="81"/>
      <c r="I34" s="6"/>
      <c r="J34" s="6"/>
      <c r="K34" s="6"/>
      <c r="L34" s="6"/>
      <c r="M34" s="6"/>
      <c r="N34" s="6"/>
      <c r="O34" s="6"/>
      <c r="P34" s="82"/>
      <c r="Q34" s="82"/>
      <c r="R34" s="78"/>
      <c r="S34" s="78"/>
      <c r="T34" s="78"/>
      <c r="U34" s="78"/>
      <c r="V34" s="82"/>
    </row>
    <row r="35" spans="2:26" s="26" customFormat="1" ht="8.25" customHeight="1" x14ac:dyDescent="0.2">
      <c r="B35" s="24"/>
      <c r="C35" s="24"/>
      <c r="D35" s="24"/>
      <c r="E35" s="24"/>
      <c r="F35" s="24"/>
      <c r="G35" s="24"/>
      <c r="H35" s="28"/>
      <c r="I35" s="29"/>
      <c r="J35" s="29"/>
      <c r="K35" s="29"/>
      <c r="L35" s="29"/>
      <c r="M35" s="29"/>
      <c r="N35" s="29"/>
      <c r="O35" s="29"/>
      <c r="P35" s="30"/>
      <c r="Q35" s="30"/>
      <c r="V35" s="30"/>
    </row>
    <row r="36" spans="2:26" s="26" customFormat="1" ht="18" customHeight="1" x14ac:dyDescent="0.2">
      <c r="G36" s="31"/>
      <c r="H36" s="31"/>
      <c r="K36" s="31" t="s">
        <v>52</v>
      </c>
      <c r="P36" s="23" t="s">
        <v>13</v>
      </c>
      <c r="Q36" s="23"/>
    </row>
    <row r="37" spans="2:26" x14ac:dyDescent="0.2">
      <c r="Z37" s="26"/>
    </row>
    <row r="38" spans="2:26" x14ac:dyDescent="0.2">
      <c r="Z38" s="26"/>
    </row>
  </sheetData>
  <mergeCells count="64">
    <mergeCell ref="V27:V29"/>
    <mergeCell ref="B28:B34"/>
    <mergeCell ref="P26:Q26"/>
    <mergeCell ref="B26:D26"/>
    <mergeCell ref="I27:O29"/>
    <mergeCell ref="P27:Q29"/>
    <mergeCell ref="R27:U29"/>
    <mergeCell ref="E26:H26"/>
    <mergeCell ref="C28:F34"/>
    <mergeCell ref="B25:D25"/>
    <mergeCell ref="P22:Q22"/>
    <mergeCell ref="B18:D18"/>
    <mergeCell ref="E25:H25"/>
    <mergeCell ref="P25:Q25"/>
    <mergeCell ref="E24:H24"/>
    <mergeCell ref="E19:H19"/>
    <mergeCell ref="P24:Q24"/>
    <mergeCell ref="P20:Q20"/>
    <mergeCell ref="P21:Q21"/>
    <mergeCell ref="P23:Q23"/>
    <mergeCell ref="E20:H20"/>
    <mergeCell ref="E21:H21"/>
    <mergeCell ref="B24:D24"/>
    <mergeCell ref="B19:D19"/>
    <mergeCell ref="B20:D20"/>
    <mergeCell ref="R10:V10"/>
    <mergeCell ref="R11:U11"/>
    <mergeCell ref="P12:Q12"/>
    <mergeCell ref="P17:Q17"/>
    <mergeCell ref="P14:Q14"/>
    <mergeCell ref="P13:Q13"/>
    <mergeCell ref="P16:Q16"/>
    <mergeCell ref="B22:D22"/>
    <mergeCell ref="E15:H15"/>
    <mergeCell ref="E17:H17"/>
    <mergeCell ref="E18:H18"/>
    <mergeCell ref="P15:Q15"/>
    <mergeCell ref="P19:Q19"/>
    <mergeCell ref="P18:Q18"/>
    <mergeCell ref="N2:Q2"/>
    <mergeCell ref="C2:D2"/>
    <mergeCell ref="I10:Q10"/>
    <mergeCell ref="C5:D5"/>
    <mergeCell ref="P11:Q11"/>
    <mergeCell ref="I5:O5"/>
    <mergeCell ref="I2:M2"/>
    <mergeCell ref="I11:O11"/>
    <mergeCell ref="E5:H5"/>
    <mergeCell ref="E23:H23"/>
    <mergeCell ref="B14:D14"/>
    <mergeCell ref="E14:H14"/>
    <mergeCell ref="E11:H11"/>
    <mergeCell ref="E12:H12"/>
    <mergeCell ref="B15:D15"/>
    <mergeCell ref="B12:D12"/>
    <mergeCell ref="B13:D13"/>
    <mergeCell ref="E13:H13"/>
    <mergeCell ref="B23:D23"/>
    <mergeCell ref="E16:H16"/>
    <mergeCell ref="B11:D11"/>
    <mergeCell ref="E22:H22"/>
    <mergeCell ref="B21:D21"/>
    <mergeCell ref="B16:D16"/>
    <mergeCell ref="B17:D17"/>
  </mergeCells>
  <phoneticPr fontId="1"/>
  <conditionalFormatting sqref="P12:Q26">
    <cfRule type="cellIs" dxfId="9" priority="8" stopIfTrue="1" operator="greaterThan">
      <formula>$P$27</formula>
    </cfRule>
  </conditionalFormatting>
  <conditionalFormatting sqref="V12:V26">
    <cfRule type="cellIs" dxfId="8" priority="5" stopIfTrue="1" operator="greaterThan">
      <formula>$V$27</formula>
    </cfRule>
  </conditionalFormatting>
  <dataValidations count="1">
    <dataValidation type="whole" allowBlank="1" showInputMessage="1" showErrorMessage="1" sqref="V2" xr:uid="{00000000-0002-0000-0300-000000000000}">
      <formula1>1</formula1>
      <formula2>8</formula2>
    </dataValidation>
  </dataValidations>
  <pageMargins left="0.39370078740157483" right="0.39370078740157483" top="0.6692913385826772" bottom="0.39370078740157483" header="0.51181102362204722" footer="0.19685039370078741"/>
  <pageSetup paperSize="9" scale="71" orientation="landscape" r:id="rId1"/>
  <headerFooter alignWithMargins="0">
    <oddHeader>&amp;R別紙 ２Ａ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B1:Y45"/>
  <sheetViews>
    <sheetView zoomScale="50" zoomScaleNormal="50" workbookViewId="0">
      <selection activeCell="W3" sqref="W3"/>
    </sheetView>
  </sheetViews>
  <sheetFormatPr defaultRowHeight="13" x14ac:dyDescent="0.2"/>
  <cols>
    <col min="1" max="1" width="1" customWidth="1"/>
    <col min="2" max="2" width="17.36328125" customWidth="1"/>
    <col min="3" max="3" width="16.90625" customWidth="1"/>
    <col min="4" max="4" width="15.7265625" customWidth="1"/>
    <col min="5" max="5" width="21" customWidth="1"/>
    <col min="6" max="6" width="12.6328125" customWidth="1"/>
    <col min="7" max="7" width="13.453125" customWidth="1"/>
    <col min="8" max="8" width="10.6328125" customWidth="1"/>
    <col min="9" max="9" width="2.90625" customWidth="1"/>
    <col min="10" max="10" width="13" customWidth="1"/>
    <col min="11" max="11" width="6" customWidth="1"/>
    <col min="12" max="12" width="3" customWidth="1"/>
    <col min="13" max="13" width="6.08984375" customWidth="1"/>
    <col min="14" max="14" width="12.453125" customWidth="1"/>
    <col min="15" max="15" width="13" customWidth="1"/>
    <col min="16" max="16" width="12.90625" customWidth="1"/>
    <col min="17" max="17" width="4.453125" customWidth="1"/>
    <col min="18" max="18" width="3.08984375" customWidth="1"/>
    <col min="19" max="19" width="4.453125" customWidth="1"/>
    <col min="20" max="20" width="3.08984375" customWidth="1"/>
    <col min="21" max="21" width="12.36328125" customWidth="1"/>
    <col min="22" max="23" width="12.90625" customWidth="1"/>
    <col min="25" max="25" width="0" hidden="1" customWidth="1"/>
  </cols>
  <sheetData>
    <row r="1" spans="2:25" ht="5.25" customHeight="1" thickBot="1" x14ac:dyDescent="0.25"/>
    <row r="2" spans="2:25" s="33" customFormat="1" ht="43.5" customHeight="1" thickBot="1" x14ac:dyDescent="0.3">
      <c r="B2" s="51" t="s">
        <v>5</v>
      </c>
      <c r="C2" s="752" t="str">
        <f>基本事項計画実績!E3</f>
        <v>大阪太郎</v>
      </c>
      <c r="D2" s="753"/>
      <c r="E2" s="754"/>
      <c r="F2" s="52"/>
      <c r="G2" s="53" t="s">
        <v>388</v>
      </c>
      <c r="H2" s="914">
        <f>基本事項計画実績!S3</f>
        <v>45292</v>
      </c>
      <c r="I2" s="915"/>
      <c r="J2" s="915"/>
      <c r="K2" s="916"/>
      <c r="L2" s="91"/>
      <c r="O2" s="2"/>
      <c r="P2" s="55"/>
      <c r="Q2" s="2"/>
      <c r="R2" s="2"/>
      <c r="S2" s="2"/>
      <c r="T2" s="2"/>
      <c r="U2" s="56"/>
      <c r="V2" s="297" t="s">
        <v>262</v>
      </c>
      <c r="W2" s="298">
        <v>1</v>
      </c>
    </row>
    <row r="3" spans="2:25" ht="26.25" customHeight="1" thickBot="1" x14ac:dyDescent="0.3">
      <c r="B3" s="57" t="s">
        <v>34</v>
      </c>
      <c r="C3" s="58"/>
      <c r="D3" s="58"/>
      <c r="E3" s="58"/>
      <c r="F3" s="58"/>
      <c r="G3" s="59"/>
      <c r="H3" s="60"/>
      <c r="I3" s="60"/>
      <c r="J3" s="58"/>
      <c r="K3" s="59"/>
      <c r="L3" s="59"/>
      <c r="M3" s="59"/>
      <c r="N3" s="59"/>
      <c r="O3" s="59"/>
      <c r="P3" s="58"/>
      <c r="Q3" s="58"/>
      <c r="R3" s="58"/>
      <c r="S3" s="58"/>
      <c r="T3" s="58"/>
      <c r="U3" s="58"/>
      <c r="V3" s="299" t="s">
        <v>263</v>
      </c>
      <c r="W3" s="362">
        <f>VLOOKUP(W2,データシート!$B$6:$AK$13,3,0)</f>
        <v>901</v>
      </c>
    </row>
    <row r="4" spans="2:25" ht="36" customHeight="1" thickBot="1" x14ac:dyDescent="0.3">
      <c r="B4" s="50" t="s">
        <v>20</v>
      </c>
      <c r="C4" s="846" t="str">
        <f>VLOOKUP(W3,コード!$A$2:$G$220,2,0)</f>
        <v>その他作物</v>
      </c>
      <c r="D4" s="850"/>
      <c r="E4" s="847"/>
      <c r="F4" s="917" t="s">
        <v>42</v>
      </c>
      <c r="G4" s="918"/>
      <c r="H4" s="919" t="str">
        <f>VLOOKUP(W3,コード!$A$2:$G$220,3,0)</f>
        <v>－</v>
      </c>
      <c r="I4" s="920" t="e">
        <f>VLOOKUP(AC3,コード!$A$2:$G$219,2,0)</f>
        <v>#N/A</v>
      </c>
      <c r="J4" s="921" t="e">
        <f>VLOOKUP(AD3,コード!$A$2:$G$219,2,0)</f>
        <v>#N/A</v>
      </c>
      <c r="K4" s="32"/>
      <c r="L4" s="32"/>
      <c r="M4" s="32"/>
      <c r="N4" s="58"/>
      <c r="O4" s="58"/>
      <c r="P4" s="58"/>
      <c r="Q4" s="58"/>
      <c r="R4" s="58"/>
      <c r="S4" s="58"/>
      <c r="T4" s="58"/>
      <c r="U4" s="58"/>
      <c r="V4" s="299" t="s">
        <v>3</v>
      </c>
      <c r="W4" s="362">
        <f>VLOOKUP(W2,データシート!$B$6:$AK$13,20,0)</f>
        <v>0</v>
      </c>
    </row>
    <row r="5" spans="2:25" ht="10.5" customHeight="1" x14ac:dyDescent="0.2">
      <c r="B5" s="58"/>
      <c r="C5" s="58"/>
      <c r="D5" s="58"/>
      <c r="E5" s="58"/>
      <c r="F5" s="58"/>
      <c r="G5" s="61"/>
      <c r="H5" s="58"/>
      <c r="I5" s="58"/>
      <c r="J5" s="58"/>
      <c r="K5" s="58"/>
      <c r="L5" s="58"/>
      <c r="M5" s="58"/>
      <c r="N5" s="58"/>
      <c r="O5" s="58"/>
      <c r="P5" s="58"/>
      <c r="Q5" s="58"/>
      <c r="R5" s="58"/>
      <c r="S5" s="58"/>
      <c r="T5" s="58"/>
      <c r="U5" s="58"/>
      <c r="V5" s="58"/>
      <c r="W5" s="58"/>
    </row>
    <row r="6" spans="2:25" ht="13.5" customHeight="1" x14ac:dyDescent="0.2">
      <c r="C6" s="430" t="s">
        <v>353</v>
      </c>
      <c r="N6" s="431"/>
      <c r="O6" s="431"/>
      <c r="P6" s="431"/>
      <c r="Q6" s="431"/>
      <c r="R6" s="431"/>
      <c r="S6" s="431"/>
      <c r="T6" s="431"/>
      <c r="U6" s="431"/>
      <c r="V6" s="431"/>
      <c r="W6" s="431"/>
    </row>
    <row r="7" spans="2:25" ht="14" x14ac:dyDescent="0.2">
      <c r="C7" s="432" t="s">
        <v>406</v>
      </c>
    </row>
    <row r="8" spans="2:25" ht="14" x14ac:dyDescent="0.2">
      <c r="C8" s="432" t="s">
        <v>408</v>
      </c>
    </row>
    <row r="9" spans="2:25" ht="14.5" thickBot="1" x14ac:dyDescent="0.25">
      <c r="C9" s="433" t="s">
        <v>409</v>
      </c>
    </row>
    <row r="10" spans="2:25" ht="30" customHeight="1" thickBot="1" x14ac:dyDescent="0.25">
      <c r="B10" s="58"/>
      <c r="C10" s="64"/>
      <c r="D10" s="58"/>
      <c r="E10" s="59"/>
      <c r="F10" s="59"/>
      <c r="G10" s="59"/>
      <c r="H10" s="59"/>
      <c r="I10" s="59"/>
      <c r="J10" s="59"/>
      <c r="K10" s="901" t="s">
        <v>35</v>
      </c>
      <c r="L10" s="902"/>
      <c r="M10" s="902"/>
      <c r="N10" s="902"/>
      <c r="O10" s="902"/>
      <c r="P10" s="903"/>
      <c r="Q10" s="901" t="s">
        <v>36</v>
      </c>
      <c r="R10" s="902"/>
      <c r="S10" s="902"/>
      <c r="T10" s="902"/>
      <c r="U10" s="902"/>
      <c r="V10" s="902"/>
      <c r="W10" s="903"/>
      <c r="X10" s="34"/>
    </row>
    <row r="11" spans="2:25" ht="77.25" customHeight="1" x14ac:dyDescent="0.2">
      <c r="B11" s="904" t="s">
        <v>37</v>
      </c>
      <c r="C11" s="905"/>
      <c r="D11" s="905"/>
      <c r="E11" s="906"/>
      <c r="F11" s="367" t="s">
        <v>56</v>
      </c>
      <c r="G11" s="65" t="s">
        <v>57</v>
      </c>
      <c r="H11" s="907" t="s">
        <v>77</v>
      </c>
      <c r="I11" s="908"/>
      <c r="J11" s="370" t="s">
        <v>58</v>
      </c>
      <c r="K11" s="909" t="s">
        <v>74</v>
      </c>
      <c r="L11" s="910"/>
      <c r="M11" s="908"/>
      <c r="N11" s="66" t="s">
        <v>59</v>
      </c>
      <c r="O11" s="67" t="s">
        <v>38</v>
      </c>
      <c r="P11" s="370" t="s">
        <v>39</v>
      </c>
      <c r="Q11" s="911" t="s">
        <v>43</v>
      </c>
      <c r="R11" s="912"/>
      <c r="S11" s="912"/>
      <c r="T11" s="913"/>
      <c r="U11" s="66" t="s">
        <v>40</v>
      </c>
      <c r="V11" s="67" t="str">
        <f>O11</f>
        <v>化学肥料由来チッソ使用量（kg/10a）</v>
      </c>
      <c r="W11" s="370" t="str">
        <f>P11</f>
        <v>化学肥料由来リン酸使用量（kg/10a）</v>
      </c>
      <c r="X11" s="34"/>
    </row>
    <row r="12" spans="2:25" ht="45" customHeight="1" x14ac:dyDescent="0.2">
      <c r="B12" s="887"/>
      <c r="C12" s="888"/>
      <c r="D12" s="888"/>
      <c r="E12" s="889"/>
      <c r="F12" s="368"/>
      <c r="G12" s="312"/>
      <c r="H12" s="890"/>
      <c r="I12" s="891"/>
      <c r="J12" s="371"/>
      <c r="K12" s="892"/>
      <c r="L12" s="705"/>
      <c r="M12" s="891"/>
      <c r="N12" s="279"/>
      <c r="O12" s="281">
        <f>ROUNDDOWN(N12*G12/100,1)</f>
        <v>0</v>
      </c>
      <c r="P12" s="371">
        <f>ROUNDDOWN(N12*J12/100,1)</f>
        <v>0</v>
      </c>
      <c r="Q12" s="283"/>
      <c r="R12" s="68" t="s">
        <v>49</v>
      </c>
      <c r="S12" s="280"/>
      <c r="T12" s="68" t="s">
        <v>50</v>
      </c>
      <c r="U12" s="279"/>
      <c r="V12" s="281">
        <f>ROUNDDOWN(U12*G12/100,1)</f>
        <v>0</v>
      </c>
      <c r="W12" s="371">
        <f>ROUNDDOWN(U12*J12/100,1)</f>
        <v>0</v>
      </c>
      <c r="X12" s="34"/>
      <c r="Y12" t="s">
        <v>245</v>
      </c>
    </row>
    <row r="13" spans="2:25" ht="45" customHeight="1" x14ac:dyDescent="0.2">
      <c r="B13" s="887"/>
      <c r="C13" s="888"/>
      <c r="D13" s="888"/>
      <c r="E13" s="889"/>
      <c r="F13" s="368"/>
      <c r="G13" s="312"/>
      <c r="H13" s="890"/>
      <c r="I13" s="891"/>
      <c r="J13" s="371"/>
      <c r="K13" s="892"/>
      <c r="L13" s="705"/>
      <c r="M13" s="891"/>
      <c r="N13" s="279"/>
      <c r="O13" s="281">
        <f t="shared" ref="O13:O23" si="0">ROUNDDOWN(N13*G13/100,1)</f>
        <v>0</v>
      </c>
      <c r="P13" s="371">
        <f t="shared" ref="P13:P23" si="1">ROUNDDOWN(N13*J13/100,1)</f>
        <v>0</v>
      </c>
      <c r="Q13" s="283"/>
      <c r="R13" s="68" t="s">
        <v>49</v>
      </c>
      <c r="S13" s="280"/>
      <c r="T13" s="68" t="s">
        <v>50</v>
      </c>
      <c r="U13" s="279"/>
      <c r="V13" s="281">
        <f t="shared" ref="V13:V23" si="2">ROUNDDOWN(U13*G13/100,1)</f>
        <v>0</v>
      </c>
      <c r="W13" s="371">
        <f t="shared" ref="W13:W23" si="3">ROUNDDOWN(U13*J13/100,1)</f>
        <v>0</v>
      </c>
      <c r="X13" s="34"/>
      <c r="Y13" t="s">
        <v>246</v>
      </c>
    </row>
    <row r="14" spans="2:25" ht="45" customHeight="1" x14ac:dyDescent="0.2">
      <c r="B14" s="887"/>
      <c r="C14" s="888"/>
      <c r="D14" s="888"/>
      <c r="E14" s="889"/>
      <c r="F14" s="368"/>
      <c r="G14" s="312"/>
      <c r="H14" s="890"/>
      <c r="I14" s="891"/>
      <c r="J14" s="371"/>
      <c r="K14" s="892"/>
      <c r="L14" s="705"/>
      <c r="M14" s="891"/>
      <c r="N14" s="279"/>
      <c r="O14" s="281">
        <f t="shared" si="0"/>
        <v>0</v>
      </c>
      <c r="P14" s="371">
        <f t="shared" si="1"/>
        <v>0</v>
      </c>
      <c r="Q14" s="283"/>
      <c r="R14" s="68" t="s">
        <v>49</v>
      </c>
      <c r="S14" s="280"/>
      <c r="T14" s="68" t="s">
        <v>50</v>
      </c>
      <c r="U14" s="279"/>
      <c r="V14" s="281">
        <f t="shared" si="2"/>
        <v>0</v>
      </c>
      <c r="W14" s="371">
        <f t="shared" si="3"/>
        <v>0</v>
      </c>
      <c r="X14" s="34"/>
      <c r="Y14" t="s">
        <v>247</v>
      </c>
    </row>
    <row r="15" spans="2:25" ht="45" customHeight="1" x14ac:dyDescent="0.2">
      <c r="B15" s="887"/>
      <c r="C15" s="888"/>
      <c r="D15" s="888"/>
      <c r="E15" s="889"/>
      <c r="F15" s="368"/>
      <c r="G15" s="312"/>
      <c r="H15" s="890"/>
      <c r="I15" s="891"/>
      <c r="J15" s="371"/>
      <c r="K15" s="892"/>
      <c r="L15" s="705"/>
      <c r="M15" s="891"/>
      <c r="N15" s="279"/>
      <c r="O15" s="281">
        <f t="shared" si="0"/>
        <v>0</v>
      </c>
      <c r="P15" s="371">
        <f t="shared" si="1"/>
        <v>0</v>
      </c>
      <c r="Q15" s="283"/>
      <c r="R15" s="68" t="s">
        <v>49</v>
      </c>
      <c r="S15" s="280"/>
      <c r="T15" s="68" t="s">
        <v>50</v>
      </c>
      <c r="U15" s="279"/>
      <c r="V15" s="281">
        <f t="shared" si="2"/>
        <v>0</v>
      </c>
      <c r="W15" s="371">
        <f t="shared" si="3"/>
        <v>0</v>
      </c>
      <c r="X15" s="34"/>
      <c r="Y15" t="s">
        <v>248</v>
      </c>
    </row>
    <row r="16" spans="2:25" ht="45" customHeight="1" x14ac:dyDescent="0.2">
      <c r="B16" s="887"/>
      <c r="C16" s="888"/>
      <c r="D16" s="888"/>
      <c r="E16" s="889"/>
      <c r="F16" s="368"/>
      <c r="G16" s="312"/>
      <c r="H16" s="890"/>
      <c r="I16" s="891"/>
      <c r="J16" s="371"/>
      <c r="K16" s="892"/>
      <c r="L16" s="705"/>
      <c r="M16" s="891"/>
      <c r="N16" s="279"/>
      <c r="O16" s="281">
        <f t="shared" si="0"/>
        <v>0</v>
      </c>
      <c r="P16" s="371">
        <f t="shared" si="1"/>
        <v>0</v>
      </c>
      <c r="Q16" s="283"/>
      <c r="R16" s="68" t="s">
        <v>49</v>
      </c>
      <c r="S16" s="280"/>
      <c r="T16" s="68" t="s">
        <v>50</v>
      </c>
      <c r="U16" s="279"/>
      <c r="V16" s="281">
        <f t="shared" si="2"/>
        <v>0</v>
      </c>
      <c r="W16" s="371">
        <f t="shared" si="3"/>
        <v>0</v>
      </c>
      <c r="X16" s="34"/>
      <c r="Y16" t="s">
        <v>249</v>
      </c>
    </row>
    <row r="17" spans="2:25" ht="45" customHeight="1" x14ac:dyDescent="0.2">
      <c r="B17" s="887"/>
      <c r="C17" s="888"/>
      <c r="D17" s="888"/>
      <c r="E17" s="889"/>
      <c r="F17" s="368"/>
      <c r="G17" s="312"/>
      <c r="H17" s="890"/>
      <c r="I17" s="891"/>
      <c r="J17" s="371"/>
      <c r="K17" s="892"/>
      <c r="L17" s="705"/>
      <c r="M17" s="891"/>
      <c r="N17" s="279"/>
      <c r="O17" s="281">
        <f t="shared" si="0"/>
        <v>0</v>
      </c>
      <c r="P17" s="371">
        <f t="shared" si="1"/>
        <v>0</v>
      </c>
      <c r="Q17" s="283"/>
      <c r="R17" s="68" t="s">
        <v>49</v>
      </c>
      <c r="S17" s="280"/>
      <c r="T17" s="68" t="s">
        <v>50</v>
      </c>
      <c r="U17" s="279"/>
      <c r="V17" s="281">
        <f t="shared" si="2"/>
        <v>0</v>
      </c>
      <c r="W17" s="371">
        <f t="shared" si="3"/>
        <v>0</v>
      </c>
      <c r="X17" s="34"/>
      <c r="Y17" t="s">
        <v>250</v>
      </c>
    </row>
    <row r="18" spans="2:25" ht="45" customHeight="1" x14ac:dyDescent="0.2">
      <c r="B18" s="887"/>
      <c r="C18" s="888"/>
      <c r="D18" s="888"/>
      <c r="E18" s="889"/>
      <c r="F18" s="368"/>
      <c r="G18" s="312"/>
      <c r="H18" s="890"/>
      <c r="I18" s="891"/>
      <c r="J18" s="371"/>
      <c r="K18" s="892"/>
      <c r="L18" s="705"/>
      <c r="M18" s="891"/>
      <c r="N18" s="279"/>
      <c r="O18" s="281">
        <f t="shared" si="0"/>
        <v>0</v>
      </c>
      <c r="P18" s="371">
        <f t="shared" si="1"/>
        <v>0</v>
      </c>
      <c r="Q18" s="283"/>
      <c r="R18" s="68" t="s">
        <v>49</v>
      </c>
      <c r="S18" s="280"/>
      <c r="T18" s="68" t="s">
        <v>50</v>
      </c>
      <c r="U18" s="279"/>
      <c r="V18" s="281">
        <f t="shared" si="2"/>
        <v>0</v>
      </c>
      <c r="W18" s="371">
        <f t="shared" si="3"/>
        <v>0</v>
      </c>
      <c r="X18" s="34"/>
      <c r="Y18" t="s">
        <v>251</v>
      </c>
    </row>
    <row r="19" spans="2:25" ht="45" customHeight="1" x14ac:dyDescent="0.2">
      <c r="B19" s="887"/>
      <c r="C19" s="888"/>
      <c r="D19" s="888"/>
      <c r="E19" s="889"/>
      <c r="F19" s="368"/>
      <c r="G19" s="312"/>
      <c r="H19" s="890"/>
      <c r="I19" s="891"/>
      <c r="J19" s="371"/>
      <c r="K19" s="892"/>
      <c r="L19" s="705"/>
      <c r="M19" s="891"/>
      <c r="N19" s="279"/>
      <c r="O19" s="281">
        <f t="shared" si="0"/>
        <v>0</v>
      </c>
      <c r="P19" s="371">
        <f t="shared" si="1"/>
        <v>0</v>
      </c>
      <c r="Q19" s="283"/>
      <c r="R19" s="68" t="s">
        <v>49</v>
      </c>
      <c r="S19" s="280"/>
      <c r="T19" s="68" t="s">
        <v>50</v>
      </c>
      <c r="U19" s="279"/>
      <c r="V19" s="281">
        <f t="shared" si="2"/>
        <v>0</v>
      </c>
      <c r="W19" s="371">
        <f t="shared" si="3"/>
        <v>0</v>
      </c>
      <c r="X19" s="34"/>
      <c r="Y19" t="s">
        <v>252</v>
      </c>
    </row>
    <row r="20" spans="2:25" ht="45" customHeight="1" x14ac:dyDescent="0.2">
      <c r="B20" s="887"/>
      <c r="C20" s="888"/>
      <c r="D20" s="888"/>
      <c r="E20" s="889"/>
      <c r="F20" s="368"/>
      <c r="G20" s="312"/>
      <c r="H20" s="890"/>
      <c r="I20" s="891"/>
      <c r="J20" s="371"/>
      <c r="K20" s="892"/>
      <c r="L20" s="705"/>
      <c r="M20" s="891"/>
      <c r="N20" s="279"/>
      <c r="O20" s="281">
        <f t="shared" si="0"/>
        <v>0</v>
      </c>
      <c r="P20" s="371">
        <f t="shared" si="1"/>
        <v>0</v>
      </c>
      <c r="Q20" s="283"/>
      <c r="R20" s="68" t="s">
        <v>49</v>
      </c>
      <c r="S20" s="280"/>
      <c r="T20" s="68" t="s">
        <v>50</v>
      </c>
      <c r="U20" s="279"/>
      <c r="V20" s="281">
        <f t="shared" si="2"/>
        <v>0</v>
      </c>
      <c r="W20" s="371">
        <f t="shared" si="3"/>
        <v>0</v>
      </c>
      <c r="X20" s="34"/>
    </row>
    <row r="21" spans="2:25" ht="45" customHeight="1" x14ac:dyDescent="0.2">
      <c r="B21" s="887"/>
      <c r="C21" s="888"/>
      <c r="D21" s="888"/>
      <c r="E21" s="889"/>
      <c r="F21" s="368"/>
      <c r="G21" s="312"/>
      <c r="H21" s="890"/>
      <c r="I21" s="891"/>
      <c r="J21" s="371"/>
      <c r="K21" s="892"/>
      <c r="L21" s="705"/>
      <c r="M21" s="891"/>
      <c r="N21" s="279"/>
      <c r="O21" s="281">
        <f t="shared" si="0"/>
        <v>0</v>
      </c>
      <c r="P21" s="371">
        <f t="shared" si="1"/>
        <v>0</v>
      </c>
      <c r="Q21" s="283"/>
      <c r="R21" s="68" t="s">
        <v>49</v>
      </c>
      <c r="S21" s="280"/>
      <c r="T21" s="68" t="s">
        <v>50</v>
      </c>
      <c r="U21" s="279"/>
      <c r="V21" s="281">
        <f t="shared" si="2"/>
        <v>0</v>
      </c>
      <c r="W21" s="371">
        <f t="shared" si="3"/>
        <v>0</v>
      </c>
      <c r="X21" s="34"/>
    </row>
    <row r="22" spans="2:25" ht="45" customHeight="1" x14ac:dyDescent="0.2">
      <c r="B22" s="887"/>
      <c r="C22" s="888"/>
      <c r="D22" s="888"/>
      <c r="E22" s="889"/>
      <c r="F22" s="368"/>
      <c r="G22" s="312"/>
      <c r="H22" s="890"/>
      <c r="I22" s="891"/>
      <c r="J22" s="371"/>
      <c r="K22" s="892"/>
      <c r="L22" s="705"/>
      <c r="M22" s="891"/>
      <c r="N22" s="279"/>
      <c r="O22" s="281">
        <f t="shared" si="0"/>
        <v>0</v>
      </c>
      <c r="P22" s="371">
        <f t="shared" si="1"/>
        <v>0</v>
      </c>
      <c r="Q22" s="283"/>
      <c r="R22" s="68" t="s">
        <v>49</v>
      </c>
      <c r="S22" s="280"/>
      <c r="T22" s="68" t="s">
        <v>50</v>
      </c>
      <c r="U22" s="279"/>
      <c r="V22" s="281">
        <f t="shared" si="2"/>
        <v>0</v>
      </c>
      <c r="W22" s="371">
        <f t="shared" si="3"/>
        <v>0</v>
      </c>
      <c r="X22" s="34"/>
    </row>
    <row r="23" spans="2:25" ht="45" customHeight="1" thickBot="1" x14ac:dyDescent="0.25">
      <c r="B23" s="893"/>
      <c r="C23" s="894"/>
      <c r="D23" s="894"/>
      <c r="E23" s="895"/>
      <c r="F23" s="369"/>
      <c r="G23" s="310"/>
      <c r="H23" s="896"/>
      <c r="I23" s="897"/>
      <c r="J23" s="372"/>
      <c r="K23" s="898"/>
      <c r="L23" s="899"/>
      <c r="M23" s="900"/>
      <c r="N23" s="279"/>
      <c r="O23" s="281">
        <f t="shared" si="0"/>
        <v>0</v>
      </c>
      <c r="P23" s="371">
        <f t="shared" si="1"/>
        <v>0</v>
      </c>
      <c r="Q23" s="284"/>
      <c r="R23" s="69" t="s">
        <v>49</v>
      </c>
      <c r="S23" s="285"/>
      <c r="T23" s="70" t="s">
        <v>50</v>
      </c>
      <c r="U23" s="286"/>
      <c r="V23" s="270">
        <f t="shared" si="2"/>
        <v>0</v>
      </c>
      <c r="W23" s="377">
        <f t="shared" si="3"/>
        <v>0</v>
      </c>
      <c r="X23" s="34"/>
    </row>
    <row r="24" spans="2:25" ht="14.25" customHeight="1" thickBot="1" x14ac:dyDescent="0.25">
      <c r="B24" s="71"/>
      <c r="C24" s="71"/>
      <c r="D24" s="71"/>
      <c r="E24" s="72"/>
      <c r="F24" s="72"/>
      <c r="G24" s="72"/>
      <c r="H24" s="72"/>
      <c r="I24" s="72"/>
      <c r="J24" s="72"/>
      <c r="K24" s="72"/>
      <c r="L24" s="72"/>
      <c r="M24" s="72"/>
      <c r="N24" s="73"/>
      <c r="O24" s="93" t="s">
        <v>60</v>
      </c>
      <c r="P24" s="373" t="s">
        <v>61</v>
      </c>
      <c r="Q24" s="72"/>
      <c r="R24" s="72"/>
      <c r="S24" s="72"/>
      <c r="T24" s="72"/>
      <c r="U24" s="73"/>
      <c r="V24" s="93" t="s">
        <v>60</v>
      </c>
      <c r="W24" s="373" t="s">
        <v>61</v>
      </c>
      <c r="X24" s="34"/>
    </row>
    <row r="25" spans="2:25" ht="39" customHeight="1" x14ac:dyDescent="0.2">
      <c r="B25" s="884" t="s">
        <v>73</v>
      </c>
      <c r="C25" s="878" t="s">
        <v>363</v>
      </c>
      <c r="D25" s="878"/>
      <c r="E25" s="878"/>
      <c r="F25" s="878"/>
      <c r="G25" s="878"/>
      <c r="H25" s="878"/>
      <c r="I25" s="878"/>
      <c r="J25" s="879"/>
      <c r="K25" s="72"/>
      <c r="L25" s="59"/>
      <c r="M25" s="59"/>
      <c r="N25" s="74" t="s">
        <v>4</v>
      </c>
      <c r="O25" s="289">
        <f>SUM(O12:O23)</f>
        <v>0</v>
      </c>
      <c r="P25" s="374">
        <f>SUM(P12:P23)</f>
        <v>0</v>
      </c>
      <c r="Q25" s="151"/>
      <c r="R25" s="151"/>
      <c r="S25" s="151"/>
      <c r="T25" s="151"/>
      <c r="U25" s="152" t="s">
        <v>4</v>
      </c>
      <c r="V25" s="289">
        <f>SUM(V12:V23)</f>
        <v>0</v>
      </c>
      <c r="W25" s="374">
        <f>SUM(W12:W23)</f>
        <v>0</v>
      </c>
      <c r="X25" s="34"/>
    </row>
    <row r="26" spans="2:25" ht="16.5" customHeight="1" x14ac:dyDescent="0.2">
      <c r="B26" s="885"/>
      <c r="C26" s="880"/>
      <c r="D26" s="880"/>
      <c r="E26" s="880"/>
      <c r="F26" s="880"/>
      <c r="G26" s="880"/>
      <c r="H26" s="880"/>
      <c r="I26" s="880"/>
      <c r="J26" s="881"/>
      <c r="K26" s="72"/>
      <c r="L26" s="59"/>
      <c r="M26" s="59"/>
      <c r="N26" s="876" t="s">
        <v>41</v>
      </c>
      <c r="O26" s="94" t="s">
        <v>60</v>
      </c>
      <c r="P26" s="375" t="s">
        <v>61</v>
      </c>
      <c r="Q26" s="72"/>
      <c r="R26" s="72"/>
      <c r="S26" s="72"/>
      <c r="T26" s="72"/>
      <c r="U26" s="876" t="s">
        <v>41</v>
      </c>
      <c r="V26" s="94" t="s">
        <v>60</v>
      </c>
      <c r="W26" s="375" t="s">
        <v>61</v>
      </c>
      <c r="X26" s="34"/>
    </row>
    <row r="27" spans="2:25" ht="35.25" customHeight="1" thickBot="1" x14ac:dyDescent="0.25">
      <c r="B27" s="885"/>
      <c r="C27" s="880"/>
      <c r="D27" s="880"/>
      <c r="E27" s="880"/>
      <c r="F27" s="880"/>
      <c r="G27" s="880"/>
      <c r="H27" s="880"/>
      <c r="I27" s="880"/>
      <c r="J27" s="881"/>
      <c r="K27" s="72"/>
      <c r="L27" s="59"/>
      <c r="M27" s="59"/>
      <c r="N27" s="877"/>
      <c r="O27" s="290">
        <f>VLOOKUP($W$3,コード!$A$2:$G$220,6,0)</f>
        <v>0</v>
      </c>
      <c r="P27" s="376">
        <f>VLOOKUP($W$3,コード!$A$2:$G$220,7,0)</f>
        <v>0</v>
      </c>
      <c r="Q27" s="72"/>
      <c r="R27" s="72"/>
      <c r="S27" s="72"/>
      <c r="T27" s="72"/>
      <c r="U27" s="877"/>
      <c r="V27" s="290" t="e">
        <f>VLOOKUP($W$4,コード!$A$2:$G$220,6,0)</f>
        <v>#N/A</v>
      </c>
      <c r="W27" s="376" t="e">
        <f>VLOOKUP($W$4,コード!$A$2:$G$220,7,0)</f>
        <v>#N/A</v>
      </c>
      <c r="X27" s="34"/>
    </row>
    <row r="28" spans="2:25" ht="24.75" customHeight="1" thickBot="1" x14ac:dyDescent="0.25">
      <c r="B28" s="886"/>
      <c r="C28" s="882"/>
      <c r="D28" s="882"/>
      <c r="E28" s="882"/>
      <c r="F28" s="882"/>
      <c r="G28" s="882"/>
      <c r="H28" s="882"/>
      <c r="I28" s="882"/>
      <c r="J28" s="883"/>
      <c r="K28" s="59"/>
      <c r="L28" s="59"/>
      <c r="M28" s="59"/>
      <c r="N28" s="59"/>
      <c r="O28" s="59"/>
      <c r="P28" s="59"/>
      <c r="Q28" s="59"/>
      <c r="R28" s="59"/>
      <c r="S28" s="59"/>
      <c r="T28" s="59"/>
      <c r="U28" s="59"/>
      <c r="V28" s="59"/>
      <c r="W28" s="59"/>
      <c r="X28" s="34"/>
    </row>
    <row r="29" spans="2:25" ht="12.75" customHeight="1" x14ac:dyDescent="0.25">
      <c r="F29" s="36"/>
      <c r="G29" s="36"/>
      <c r="H29" s="47"/>
      <c r="I29" s="47"/>
      <c r="J29" s="36"/>
      <c r="K29" s="36"/>
      <c r="L29" s="36"/>
      <c r="M29" s="36"/>
      <c r="N29" s="36"/>
      <c r="O29" s="36"/>
      <c r="P29" s="37"/>
      <c r="Q29" s="36"/>
      <c r="R29" s="36"/>
      <c r="S29" s="36"/>
      <c r="T29" s="36"/>
      <c r="U29" s="36"/>
      <c r="V29" s="36"/>
      <c r="W29" s="36"/>
      <c r="X29" s="36"/>
    </row>
    <row r="30" spans="2:25" ht="15.5" x14ac:dyDescent="0.2">
      <c r="J30" s="35" t="s">
        <v>62</v>
      </c>
      <c r="N30" s="37" t="s">
        <v>13</v>
      </c>
    </row>
    <row r="39" spans="3:11" ht="13.5" hidden="1" customHeight="1" x14ac:dyDescent="0.2">
      <c r="C39" t="s">
        <v>186</v>
      </c>
      <c r="K39" t="s">
        <v>191</v>
      </c>
    </row>
    <row r="40" spans="3:11" ht="13.5" hidden="1" customHeight="1" x14ac:dyDescent="0.2">
      <c r="C40" t="s">
        <v>187</v>
      </c>
      <c r="K40" t="s">
        <v>63</v>
      </c>
    </row>
    <row r="41" spans="3:11" ht="13.5" hidden="1" customHeight="1" x14ac:dyDescent="0.2">
      <c r="C41" t="s">
        <v>188</v>
      </c>
    </row>
    <row r="42" spans="3:11" ht="13.5" hidden="1" customHeight="1" x14ac:dyDescent="0.2">
      <c r="C42" t="s">
        <v>189</v>
      </c>
    </row>
    <row r="43" spans="3:11" ht="13.5" hidden="1" customHeight="1" x14ac:dyDescent="0.2">
      <c r="C43" t="s">
        <v>190</v>
      </c>
    </row>
    <row r="44" spans="3:11" ht="13.5" hidden="1" customHeight="1" x14ac:dyDescent="0.2">
      <c r="C44" t="s">
        <v>185</v>
      </c>
    </row>
    <row r="45" spans="3:11" ht="13.5" hidden="1" customHeight="1" x14ac:dyDescent="0.2"/>
  </sheetData>
  <mergeCells count="51">
    <mergeCell ref="C2:E2"/>
    <mergeCell ref="H2:K2"/>
    <mergeCell ref="C4:E4"/>
    <mergeCell ref="F4:G4"/>
    <mergeCell ref="H4:J4"/>
    <mergeCell ref="K10:P10"/>
    <mergeCell ref="Q10:W10"/>
    <mergeCell ref="B11:E11"/>
    <mergeCell ref="H11:I11"/>
    <mergeCell ref="K11:M11"/>
    <mergeCell ref="Q11:T11"/>
    <mergeCell ref="B12:E12"/>
    <mergeCell ref="H12:I12"/>
    <mergeCell ref="K12:M12"/>
    <mergeCell ref="B13:E13"/>
    <mergeCell ref="H13:I13"/>
    <mergeCell ref="K13:M13"/>
    <mergeCell ref="B14:E14"/>
    <mergeCell ref="H14:I14"/>
    <mergeCell ref="K14:M14"/>
    <mergeCell ref="B15:E15"/>
    <mergeCell ref="H15:I15"/>
    <mergeCell ref="K15:M15"/>
    <mergeCell ref="B16:E16"/>
    <mergeCell ref="H16:I16"/>
    <mergeCell ref="K16:M16"/>
    <mergeCell ref="B17:E17"/>
    <mergeCell ref="H17:I17"/>
    <mergeCell ref="K17:M17"/>
    <mergeCell ref="B18:E18"/>
    <mergeCell ref="H18:I18"/>
    <mergeCell ref="K18:M18"/>
    <mergeCell ref="B19:E19"/>
    <mergeCell ref="H19:I19"/>
    <mergeCell ref="K19:M19"/>
    <mergeCell ref="B20:E20"/>
    <mergeCell ref="H20:I20"/>
    <mergeCell ref="K20:M20"/>
    <mergeCell ref="B21:E21"/>
    <mergeCell ref="H21:I21"/>
    <mergeCell ref="K21:M21"/>
    <mergeCell ref="N26:N27"/>
    <mergeCell ref="U26:U27"/>
    <mergeCell ref="C25:J28"/>
    <mergeCell ref="B25:B28"/>
    <mergeCell ref="B22:E22"/>
    <mergeCell ref="H22:I22"/>
    <mergeCell ref="K22:M22"/>
    <mergeCell ref="B23:E23"/>
    <mergeCell ref="H23:I23"/>
    <mergeCell ref="K23:M23"/>
  </mergeCells>
  <phoneticPr fontId="1"/>
  <conditionalFormatting sqref="O12:P23">
    <cfRule type="cellIs" dxfId="7" priority="4" stopIfTrue="1" operator="equal">
      <formula>0</formula>
    </cfRule>
  </conditionalFormatting>
  <conditionalFormatting sqref="V12:W23">
    <cfRule type="cellIs" dxfId="6" priority="3" stopIfTrue="1" operator="equal">
      <formula>0</formula>
    </cfRule>
  </conditionalFormatting>
  <conditionalFormatting sqref="O25:P25">
    <cfRule type="cellIs" dxfId="5" priority="2" stopIfTrue="1" operator="greaterThan">
      <formula>O27</formula>
    </cfRule>
  </conditionalFormatting>
  <conditionalFormatting sqref="V25:W25">
    <cfRule type="cellIs" dxfId="4" priority="1" stopIfTrue="1" operator="greaterThan">
      <formula>V27</formula>
    </cfRule>
  </conditionalFormatting>
  <dataValidations count="1">
    <dataValidation type="whole" allowBlank="1" showInputMessage="1" showErrorMessage="1" sqref="W2" xr:uid="{00000000-0002-0000-0400-000000000000}">
      <formula1>1</formula1>
      <formula2>8</formula2>
    </dataValidation>
  </dataValidations>
  <pageMargins left="0.39370078740157483" right="0.39370078740157483" top="0.86614173228346458" bottom="0.27559055118110237" header="0.6692913385826772" footer="0.19685039370078741"/>
  <pageSetup paperSize="9" scale="55" orientation="landscape" r:id="rId1"/>
  <headerFooter alignWithMargins="0">
    <oddHeader>&amp;R別紙 ２B</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B1:CI38"/>
  <sheetViews>
    <sheetView tabSelected="1" zoomScale="50" zoomScaleNormal="50" workbookViewId="0">
      <selection activeCell="AC8" sqref="AC8:AE9"/>
    </sheetView>
  </sheetViews>
  <sheetFormatPr defaultRowHeight="13" x14ac:dyDescent="0.2"/>
  <cols>
    <col min="1" max="1" width="2.36328125" customWidth="1"/>
    <col min="2" max="2" width="3.36328125" customWidth="1"/>
    <col min="3" max="3" width="9.08984375" customWidth="1"/>
    <col min="4" max="4" width="3.7265625" customWidth="1"/>
    <col min="5" max="5" width="3" customWidth="1"/>
    <col min="6" max="6" width="3.7265625" customWidth="1"/>
    <col min="7" max="7" width="3" customWidth="1"/>
    <col min="8" max="8" width="3.7265625" customWidth="1"/>
    <col min="9" max="9" width="2.7265625" customWidth="1"/>
    <col min="10" max="10" width="3.7265625" customWidth="1"/>
    <col min="11" max="11" width="2.7265625" customWidth="1"/>
    <col min="12" max="12" width="3.7265625" customWidth="1"/>
    <col min="13" max="13" width="2.7265625" customWidth="1"/>
    <col min="14" max="14" width="3.7265625" customWidth="1"/>
    <col min="15" max="15" width="2.7265625" customWidth="1"/>
    <col min="16" max="16" width="3.7265625" customWidth="1"/>
    <col min="17" max="17" width="2.7265625" customWidth="1"/>
    <col min="18" max="18" width="1.26953125" customWidth="1"/>
    <col min="19" max="20" width="2.7265625" customWidth="1"/>
    <col min="21" max="21" width="4.08984375" customWidth="1"/>
    <col min="22" max="22" width="4.90625" customWidth="1"/>
    <col min="23" max="23" width="1.90625" customWidth="1"/>
    <col min="24" max="24" width="3" customWidth="1"/>
    <col min="25" max="25" width="3.453125" customWidth="1"/>
    <col min="26" max="26" width="3" customWidth="1"/>
    <col min="27" max="27" width="3.6328125" customWidth="1"/>
    <col min="28" max="28" width="3.7265625" customWidth="1"/>
    <col min="29" max="29" width="3.6328125" customWidth="1"/>
    <col min="30" max="31" width="4.453125" customWidth="1"/>
    <col min="32" max="32" width="3" customWidth="1"/>
    <col min="33" max="33" width="2.6328125" customWidth="1"/>
    <col min="34" max="35" width="2.7265625" customWidth="1"/>
    <col min="36" max="36" width="2.90625" customWidth="1"/>
    <col min="37" max="37" width="3.6328125" customWidth="1"/>
    <col min="38" max="38" width="2.7265625" customWidth="1"/>
    <col min="39" max="39" width="3.36328125" customWidth="1"/>
    <col min="40" max="40" width="3.26953125" customWidth="1"/>
    <col min="41" max="41" width="2.7265625" customWidth="1"/>
    <col min="42" max="42" width="3.7265625" customWidth="1"/>
    <col min="43" max="43" width="4.6328125" customWidth="1"/>
    <col min="44" max="44" width="2.90625" customWidth="1"/>
    <col min="45" max="45" width="4.08984375" customWidth="1"/>
    <col min="46" max="46" width="2.90625" customWidth="1"/>
    <col min="47" max="47" width="2.7265625" customWidth="1"/>
    <col min="48" max="48" width="2.453125" customWidth="1"/>
    <col min="49" max="49" width="3" customWidth="1"/>
    <col min="50" max="50" width="3.36328125" customWidth="1"/>
    <col min="51" max="51" width="2.26953125" customWidth="1"/>
    <col min="52" max="52" width="4.36328125" customWidth="1"/>
    <col min="53" max="53" width="2.6328125" customWidth="1"/>
    <col min="54" max="54" width="4" customWidth="1"/>
    <col min="55" max="55" width="4.6328125" customWidth="1"/>
    <col min="56" max="56" width="2.26953125" customWidth="1"/>
    <col min="57" max="57" width="2.6328125" customWidth="1"/>
    <col min="58" max="58" width="3.6328125" customWidth="1"/>
    <col min="59" max="59" width="2.90625" customWidth="1"/>
    <col min="60" max="60" width="3.7265625" customWidth="1"/>
    <col min="61" max="61" width="2.6328125" customWidth="1"/>
    <col min="62" max="62" width="3.90625" customWidth="1"/>
    <col min="63" max="63" width="2.36328125" customWidth="1"/>
    <col min="64" max="64" width="4.08984375" customWidth="1"/>
    <col min="65" max="65" width="2.6328125" customWidth="1"/>
    <col min="66" max="66" width="4" customWidth="1"/>
    <col min="67" max="67" width="4.7265625" customWidth="1"/>
    <col min="68" max="68" width="1.6328125" customWidth="1"/>
    <col min="69" max="69" width="2.36328125" customWidth="1"/>
    <col min="70" max="70" width="3.36328125" customWidth="1"/>
    <col min="71" max="71" width="3.26953125" customWidth="1"/>
    <col min="72" max="72" width="3.453125" customWidth="1"/>
    <col min="73" max="73" width="2.453125" customWidth="1"/>
    <col min="74" max="74" width="3.7265625" customWidth="1"/>
    <col min="75" max="75" width="3" customWidth="1"/>
    <col min="76" max="76" width="3.7265625" customWidth="1"/>
    <col min="77" max="77" width="2.36328125" customWidth="1"/>
    <col min="78" max="78" width="4.6328125" customWidth="1"/>
    <col min="79" max="79" width="5.7265625" customWidth="1"/>
    <col min="81" max="81" width="9" hidden="1" customWidth="1"/>
    <col min="83" max="83" width="23.453125" customWidth="1"/>
    <col min="84" max="84" width="25.26953125" customWidth="1"/>
    <col min="85" max="87" width="9" customWidth="1"/>
  </cols>
  <sheetData>
    <row r="1" spans="2:87" ht="5.25" customHeight="1" x14ac:dyDescent="0.2"/>
    <row r="2" spans="2:87" ht="5.25" customHeight="1" x14ac:dyDescent="0.2">
      <c r="BV2" s="58"/>
      <c r="BW2" s="58"/>
      <c r="BX2" s="58"/>
      <c r="BY2" s="58"/>
      <c r="BZ2" s="179"/>
    </row>
    <row r="3" spans="2:87" ht="16.5" customHeight="1" thickBot="1" x14ac:dyDescent="0.25">
      <c r="AM3" s="785" t="s">
        <v>272</v>
      </c>
      <c r="AN3" s="786"/>
      <c r="AO3" s="400" t="s">
        <v>273</v>
      </c>
      <c r="AP3" s="401"/>
      <c r="AQ3" s="401"/>
      <c r="AR3" s="402"/>
      <c r="AS3" s="400" t="s">
        <v>237</v>
      </c>
      <c r="AT3" s="401"/>
      <c r="AU3" s="401"/>
      <c r="AV3" s="402"/>
      <c r="AW3" s="400" t="s">
        <v>274</v>
      </c>
      <c r="AX3" s="401"/>
      <c r="AY3" s="401"/>
      <c r="AZ3" s="402"/>
      <c r="BA3" s="400" t="s">
        <v>275</v>
      </c>
      <c r="BB3" s="401"/>
      <c r="BC3" s="401"/>
      <c r="BD3" s="402"/>
      <c r="BE3" s="401" t="s">
        <v>277</v>
      </c>
      <c r="BF3" s="401"/>
      <c r="BG3" s="401"/>
      <c r="BH3" s="402"/>
      <c r="BI3" s="400" t="s">
        <v>278</v>
      </c>
      <c r="BJ3" s="401"/>
      <c r="BK3" s="401"/>
      <c r="BL3" s="402"/>
      <c r="BN3" s="817" t="s">
        <v>279</v>
      </c>
      <c r="BO3" s="971"/>
      <c r="BP3" s="943" t="s">
        <v>236</v>
      </c>
      <c r="BQ3" s="944"/>
      <c r="BR3" s="944"/>
      <c r="BS3" s="924" t="s">
        <v>310</v>
      </c>
      <c r="BT3" s="219"/>
      <c r="BU3" s="219"/>
      <c r="BV3" s="219"/>
      <c r="BW3" s="219"/>
      <c r="BX3" s="219"/>
      <c r="BY3" s="219"/>
      <c r="BZ3" s="220"/>
    </row>
    <row r="4" spans="2:87" ht="48" customHeight="1" thickBot="1" x14ac:dyDescent="0.25">
      <c r="C4" s="499" t="s">
        <v>5</v>
      </c>
      <c r="D4" s="500"/>
      <c r="E4" s="500"/>
      <c r="F4" s="500"/>
      <c r="G4" s="501"/>
      <c r="H4" s="752" t="str">
        <f>基本事項計画実績!E3</f>
        <v>大阪太郎</v>
      </c>
      <c r="I4" s="753"/>
      <c r="J4" s="753"/>
      <c r="K4" s="753"/>
      <c r="L4" s="753"/>
      <c r="M4" s="753"/>
      <c r="N4" s="753"/>
      <c r="O4" s="753"/>
      <c r="P4" s="753"/>
      <c r="Q4" s="753"/>
      <c r="R4" s="753"/>
      <c r="S4" s="753"/>
      <c r="T4" s="753"/>
      <c r="U4" s="753"/>
      <c r="V4" s="753"/>
      <c r="W4" s="754"/>
      <c r="X4" s="75"/>
      <c r="Y4" s="75"/>
      <c r="Z4" s="75"/>
      <c r="AA4" s="499" t="s">
        <v>389</v>
      </c>
      <c r="AB4" s="500"/>
      <c r="AC4" s="501"/>
      <c r="AD4" s="792">
        <f>基本事項計画実績!S3</f>
        <v>45292</v>
      </c>
      <c r="AE4" s="793"/>
      <c r="AF4" s="794"/>
      <c r="AG4" s="794"/>
      <c r="AH4" s="794"/>
      <c r="AI4" s="795"/>
      <c r="AJ4" s="180"/>
      <c r="AM4" s="925" t="s">
        <v>280</v>
      </c>
      <c r="AN4" s="926"/>
      <c r="AO4" s="403">
        <f>VLOOKUP($AC$8,データシート!$B$6:$AK$13,5,0)</f>
        <v>0</v>
      </c>
      <c r="AP4" s="404" t="s">
        <v>49</v>
      </c>
      <c r="AQ4" s="405">
        <f>VLOOKUP($AC$8,データシート!$B$6:$AK$13,6,0)</f>
        <v>0</v>
      </c>
      <c r="AR4" s="406" t="s">
        <v>64</v>
      </c>
      <c r="AS4" s="403">
        <f>VLOOKUP($AC$8,データシート!$B$6:$AK$13,9,0)</f>
        <v>0</v>
      </c>
      <c r="AT4" s="404" t="s">
        <v>49</v>
      </c>
      <c r="AU4" s="405">
        <f>VLOOKUP($AC$8,データシート!$B$6:$AK$13,10,0)</f>
        <v>0</v>
      </c>
      <c r="AV4" s="406" t="s">
        <v>64</v>
      </c>
      <c r="AW4" s="407"/>
      <c r="AX4" s="934">
        <f>VLOOKUP($AC$8,データシート!$B$6:$AK$13,13,0)</f>
        <v>0</v>
      </c>
      <c r="AY4" s="934">
        <f>VLOOKUP($AC$8,データシート!$B$6:$AK$13,3,0)</f>
        <v>901</v>
      </c>
      <c r="AZ4" s="408" t="s">
        <v>48</v>
      </c>
      <c r="BA4" s="407"/>
      <c r="BB4" s="934">
        <f>VLOOKUP($AC$8,データシート!$B$6:$AK$13,16,0)</f>
        <v>0</v>
      </c>
      <c r="BC4" s="934">
        <f>VLOOKUP($AC$8,データシート!$B$6:$AK$13,3,0)</f>
        <v>901</v>
      </c>
      <c r="BD4" s="406" t="s">
        <v>48</v>
      </c>
      <c r="BE4" s="409"/>
      <c r="BF4" s="409"/>
      <c r="BG4" s="409"/>
      <c r="BH4" s="735" t="s">
        <v>283</v>
      </c>
      <c r="BI4" s="410"/>
      <c r="BJ4" s="409"/>
      <c r="BK4" s="409"/>
      <c r="BL4" s="735" t="s">
        <v>284</v>
      </c>
      <c r="BN4" s="819"/>
      <c r="BO4" s="972"/>
      <c r="BP4" s="945"/>
      <c r="BQ4" s="946"/>
      <c r="BR4" s="946"/>
      <c r="BS4" s="922"/>
      <c r="BT4" s="922" t="str">
        <f>VLOOKUP($AC$8,データシート!$B$6:$AK$13,2,0)</f>
        <v>羽曳野市尺度４４２</v>
      </c>
      <c r="BU4" s="922">
        <f>VLOOKUP($AC$8,データシート!$B$6:$AK$13,18,0)</f>
        <v>0</v>
      </c>
      <c r="BV4" s="922">
        <f>VLOOKUP($AC$8,データシート!$B$6:$AK$13,18,0)</f>
        <v>0</v>
      </c>
      <c r="BW4" s="922">
        <f>VLOOKUP($AC$8,データシート!$B$6:$AK$13,18,0)</f>
        <v>0</v>
      </c>
      <c r="BX4" s="922">
        <f>VLOOKUP($AC$8,データシート!$B$6:$AK$13,18,0)</f>
        <v>0</v>
      </c>
      <c r="BY4" s="922">
        <f>VLOOKUP($AC$8,データシート!$B$6:$AK$13,18,0)</f>
        <v>0</v>
      </c>
      <c r="BZ4" s="923">
        <f>VLOOKUP($AC$8,データシート!$B$6:$AK$13,18,0)</f>
        <v>0</v>
      </c>
      <c r="CC4" s="301" t="s">
        <v>253</v>
      </c>
    </row>
    <row r="5" spans="2:87" ht="15" customHeight="1" x14ac:dyDescent="0.2">
      <c r="AL5" s="186"/>
      <c r="AM5" s="927"/>
      <c r="AN5" s="928"/>
      <c r="AO5" s="411">
        <f>VLOOKUP($AC$8,データシート!$B$6:$AK$13,7,0)</f>
        <v>0</v>
      </c>
      <c r="AP5" s="412" t="s">
        <v>49</v>
      </c>
      <c r="AQ5" s="413">
        <f>VLOOKUP($AC$8,データシート!$B$6:$AK$13,8,0)</f>
        <v>0</v>
      </c>
      <c r="AR5" s="414" t="s">
        <v>64</v>
      </c>
      <c r="AS5" s="411">
        <f>VLOOKUP($AC$8,データシート!$B$6:$AK$13,11,0)</f>
        <v>0</v>
      </c>
      <c r="AT5" s="412" t="s">
        <v>49</v>
      </c>
      <c r="AU5" s="413">
        <f>VLOOKUP($AC$8,データシート!$B$6:$AK$13,12,0)</f>
        <v>0</v>
      </c>
      <c r="AV5" s="414" t="s">
        <v>64</v>
      </c>
      <c r="AW5" s="411">
        <f>VLOOKUP($AC$8,データシート!$B$6:$AK$13,14,0)</f>
        <v>0</v>
      </c>
      <c r="AX5" s="415" t="s">
        <v>49</v>
      </c>
      <c r="AY5" s="413">
        <f>VLOOKUP($AC$8,データシート!$B$6:$AK$13,15,0)</f>
        <v>0</v>
      </c>
      <c r="AZ5" s="416" t="s">
        <v>64</v>
      </c>
      <c r="BA5" s="411">
        <f>VLOOKUP($AC$8,データシート!$B$6:$AK$13,17,0)</f>
        <v>0</v>
      </c>
      <c r="BB5" s="415" t="s">
        <v>49</v>
      </c>
      <c r="BC5" s="413">
        <f>VLOOKUP($AC$8,データシート!$B$6:$AK$13,18,0)</f>
        <v>0</v>
      </c>
      <c r="BD5" s="414" t="s">
        <v>64</v>
      </c>
      <c r="BE5" s="412"/>
      <c r="BF5" s="412"/>
      <c r="BG5" s="412"/>
      <c r="BH5" s="736"/>
      <c r="BI5" s="417"/>
      <c r="BJ5" s="412"/>
      <c r="BK5" s="412"/>
      <c r="BL5" s="736"/>
      <c r="BN5" s="821"/>
      <c r="BO5" s="973"/>
      <c r="BP5" s="804" t="s">
        <v>240</v>
      </c>
      <c r="BQ5" s="805"/>
      <c r="BR5" s="805"/>
      <c r="BS5" s="188" t="s">
        <v>310</v>
      </c>
      <c r="BT5" s="218"/>
      <c r="BU5" s="218"/>
      <c r="BV5" s="221"/>
      <c r="BW5" s="222"/>
      <c r="BX5" s="222"/>
      <c r="BY5" s="222"/>
      <c r="BZ5" s="198" t="s">
        <v>286</v>
      </c>
      <c r="CC5" s="301" t="s">
        <v>254</v>
      </c>
    </row>
    <row r="6" spans="2:87" ht="15" customHeight="1" x14ac:dyDescent="0.2">
      <c r="C6" s="181" t="s">
        <v>264</v>
      </c>
      <c r="D6" s="182"/>
      <c r="E6" s="182"/>
      <c r="F6" s="182"/>
      <c r="G6" s="182"/>
      <c r="H6" s="182"/>
      <c r="I6" s="182"/>
      <c r="J6" s="182"/>
      <c r="M6" s="183"/>
      <c r="N6" s="183"/>
      <c r="AL6" s="186"/>
      <c r="CC6" s="301" t="s">
        <v>255</v>
      </c>
    </row>
    <row r="7" spans="2:87" s="33" customFormat="1" ht="19.5" customHeight="1" thickBot="1" x14ac:dyDescent="0.25">
      <c r="E7" s="33" t="str">
        <f>VLOOKUP($AC$10,コード!$A$2:$G$220,3,0)</f>
        <v>－</v>
      </c>
      <c r="N7" s="89" t="s">
        <v>311</v>
      </c>
      <c r="Q7" s="2"/>
      <c r="R7" s="2"/>
      <c r="S7" s="2"/>
      <c r="T7" s="2"/>
      <c r="U7" s="2"/>
      <c r="V7" s="2"/>
      <c r="AA7" s="223"/>
      <c r="AB7" s="223"/>
      <c r="AG7" s="224" t="s">
        <v>312</v>
      </c>
      <c r="AH7" s="225"/>
      <c r="AI7" s="225"/>
      <c r="AJ7" s="1091"/>
      <c r="AK7" s="1091"/>
      <c r="AL7" s="1091"/>
      <c r="AM7" s="1091"/>
      <c r="AN7" s="1091"/>
      <c r="AO7" s="1091"/>
      <c r="AP7" s="226"/>
      <c r="AS7" s="224" t="s">
        <v>312</v>
      </c>
      <c r="AT7" s="225"/>
      <c r="AU7" s="225"/>
      <c r="AV7" s="1091"/>
      <c r="AW7" s="1091"/>
      <c r="AX7" s="1091"/>
      <c r="AY7" s="1091"/>
      <c r="AZ7" s="1091"/>
      <c r="BA7" s="1091"/>
      <c r="BB7" s="226"/>
      <c r="BE7" s="224" t="s">
        <v>312</v>
      </c>
      <c r="BF7" s="225"/>
      <c r="BG7" s="225"/>
      <c r="BH7" s="1091"/>
      <c r="BI7" s="1091"/>
      <c r="BJ7" s="1091"/>
      <c r="BK7" s="1091"/>
      <c r="BL7" s="1091"/>
      <c r="BM7" s="1091"/>
      <c r="BN7" s="226"/>
      <c r="BQ7" s="224" t="s">
        <v>312</v>
      </c>
      <c r="BR7" s="225"/>
      <c r="BS7" s="225"/>
      <c r="BT7" s="1091"/>
      <c r="BU7" s="1091"/>
      <c r="BV7" s="1091"/>
      <c r="BW7" s="1091"/>
      <c r="BX7" s="1091"/>
      <c r="BY7" s="1091"/>
      <c r="BZ7" s="226"/>
      <c r="CC7" s="301" t="s">
        <v>256</v>
      </c>
    </row>
    <row r="8" spans="2:87" s="33" customFormat="1" ht="19.5" customHeight="1" thickBot="1" x14ac:dyDescent="0.25">
      <c r="B8" s="292"/>
      <c r="C8" s="950" t="s">
        <v>268</v>
      </c>
      <c r="D8" s="953" t="str">
        <f>VLOOKUP($AC$10,コード!$A$2:$G$220,2,0)</f>
        <v>その他作物</v>
      </c>
      <c r="E8" s="954" t="e">
        <f>VLOOKUP($AC$10,コード!$A$2:$G$219,3,0)</f>
        <v>#N/A</v>
      </c>
      <c r="F8" s="954" t="e">
        <f>VLOOKUP($AC$10,コード!$A$2:$G$219,3,0)</f>
        <v>#N/A</v>
      </c>
      <c r="G8" s="954" t="e">
        <f>VLOOKUP($AC$10,コード!$A$2:$G$219,3,0)</f>
        <v>#N/A</v>
      </c>
      <c r="H8" s="954" t="e">
        <f>VLOOKUP($AC$10,コード!$A$2:$G$219,3,0)</f>
        <v>#N/A</v>
      </c>
      <c r="I8" s="954" t="e">
        <f>VLOOKUP($AC$10,コード!$A$2:$G$219,3,0)</f>
        <v>#N/A</v>
      </c>
      <c r="J8" s="954" t="e">
        <f>VLOOKUP($AC$10,コード!$A$2:$G$219,3,0)</f>
        <v>#N/A</v>
      </c>
      <c r="K8" s="955" t="e">
        <f>VLOOKUP($AC$10,コード!$A$2:$G$219,3,0)</f>
        <v>#N/A</v>
      </c>
      <c r="L8" s="962" t="s">
        <v>10</v>
      </c>
      <c r="M8" s="963"/>
      <c r="N8" s="963"/>
      <c r="O8" s="963"/>
      <c r="P8" s="964"/>
      <c r="Q8" s="777" t="str">
        <f>VLOOKUP($AC$10,コード!$A$2:$G$220,3,0)</f>
        <v>－</v>
      </c>
      <c r="R8" s="778" t="e">
        <f>VLOOKUP($AC$10,コード!$A$2:$G$219,3,0)</f>
        <v>#N/A</v>
      </c>
      <c r="S8" s="778" t="e">
        <f>VLOOKUP($AC$10,コード!$A$2:$G$219,3,0)</f>
        <v>#N/A</v>
      </c>
      <c r="T8" s="778" t="e">
        <f>VLOOKUP($AC$10,コード!$A$2:$G$219,3,0)</f>
        <v>#N/A</v>
      </c>
      <c r="U8" s="778" t="e">
        <f>VLOOKUP($AC$10,コード!$A$2:$G$219,3,0)</f>
        <v>#N/A</v>
      </c>
      <c r="V8" s="778" t="e">
        <f>VLOOKUP($AC$10,コード!$A$2:$G$219,3,0)</f>
        <v>#N/A</v>
      </c>
      <c r="W8" s="778" t="e">
        <f>VLOOKUP($AC$10,コード!$A$2:$G$219,3,0)</f>
        <v>#N/A</v>
      </c>
      <c r="X8" s="778" t="e">
        <f>VLOOKUP($AC$10,コード!$A$2:$G$219,3,0)</f>
        <v>#N/A</v>
      </c>
      <c r="Y8" s="779" t="e">
        <f>VLOOKUP($AC$10,コード!$A$2:$G$219,3,0)</f>
        <v>#N/A</v>
      </c>
      <c r="AA8" s="977" t="s">
        <v>262</v>
      </c>
      <c r="AB8" s="977"/>
      <c r="AC8" s="949">
        <v>1</v>
      </c>
      <c r="AD8" s="949"/>
      <c r="AE8" s="949"/>
      <c r="AG8" s="227" t="s">
        <v>240</v>
      </c>
      <c r="AH8" s="228"/>
      <c r="AI8" s="228"/>
      <c r="AJ8" s="979"/>
      <c r="AK8" s="979"/>
      <c r="AL8" s="979"/>
      <c r="AM8" s="979"/>
      <c r="AN8" s="979"/>
      <c r="AO8" s="979"/>
      <c r="AP8" s="229" t="s">
        <v>286</v>
      </c>
      <c r="AS8" s="227" t="s">
        <v>240</v>
      </c>
      <c r="AT8" s="228"/>
      <c r="AU8" s="228"/>
      <c r="AV8" s="979"/>
      <c r="AW8" s="979"/>
      <c r="AX8" s="979"/>
      <c r="AY8" s="979"/>
      <c r="AZ8" s="979"/>
      <c r="BA8" s="979"/>
      <c r="BB8" s="229" t="s">
        <v>286</v>
      </c>
      <c r="BE8" s="227" t="s">
        <v>240</v>
      </c>
      <c r="BF8" s="228"/>
      <c r="BG8" s="228"/>
      <c r="BH8" s="979"/>
      <c r="BI8" s="979"/>
      <c r="BJ8" s="979"/>
      <c r="BK8" s="979"/>
      <c r="BL8" s="979"/>
      <c r="BM8" s="979"/>
      <c r="BN8" s="229" t="s">
        <v>286</v>
      </c>
      <c r="BQ8" s="227" t="s">
        <v>240</v>
      </c>
      <c r="BR8" s="228"/>
      <c r="BS8" s="228"/>
      <c r="BT8" s="979"/>
      <c r="BU8" s="979"/>
      <c r="BV8" s="979"/>
      <c r="BW8" s="979"/>
      <c r="BX8" s="979"/>
      <c r="BY8" s="979"/>
      <c r="BZ8" s="229" t="s">
        <v>286</v>
      </c>
      <c r="CC8" s="301" t="s">
        <v>257</v>
      </c>
      <c r="CE8"/>
      <c r="CF8"/>
      <c r="CG8"/>
      <c r="CH8"/>
      <c r="CI8"/>
    </row>
    <row r="9" spans="2:87" s="33" customFormat="1" ht="19.5" customHeight="1" x14ac:dyDescent="0.2">
      <c r="B9" s="228"/>
      <c r="C9" s="951"/>
      <c r="D9" s="956" t="e">
        <f>VLOOKUP($AC$10,コード!$A$2:$G$219,3,0)</f>
        <v>#N/A</v>
      </c>
      <c r="E9" s="957" t="e">
        <f>VLOOKUP($AC$10,コード!$A$2:$G$219,3,0)</f>
        <v>#N/A</v>
      </c>
      <c r="F9" s="957" t="e">
        <f>VLOOKUP($AC$10,コード!$A$2:$G$219,3,0)</f>
        <v>#N/A</v>
      </c>
      <c r="G9" s="957" t="e">
        <f>VLOOKUP($AC$10,コード!$A$2:$G$219,3,0)</f>
        <v>#N/A</v>
      </c>
      <c r="H9" s="957" t="e">
        <f>VLOOKUP($AC$10,コード!$A$2:$G$219,3,0)</f>
        <v>#N/A</v>
      </c>
      <c r="I9" s="957" t="e">
        <f>VLOOKUP($AC$10,コード!$A$2:$G$219,3,0)</f>
        <v>#N/A</v>
      </c>
      <c r="J9" s="957" t="e">
        <f>VLOOKUP($AC$10,コード!$A$2:$G$219,3,0)</f>
        <v>#N/A</v>
      </c>
      <c r="K9" s="958" t="e">
        <f>VLOOKUP($AC$10,コード!$A$2:$G$219,3,0)</f>
        <v>#N/A</v>
      </c>
      <c r="L9" s="965"/>
      <c r="M9" s="966"/>
      <c r="N9" s="966"/>
      <c r="O9" s="966"/>
      <c r="P9" s="967"/>
      <c r="Q9" s="461" t="e">
        <f>VLOOKUP($AC$10,コード!$A$2:$G$219,3,0)</f>
        <v>#N/A</v>
      </c>
      <c r="R9" s="462" t="e">
        <f>VLOOKUP($AC$10,コード!$A$2:$G$219,3,0)</f>
        <v>#N/A</v>
      </c>
      <c r="S9" s="462" t="e">
        <f>VLOOKUP($AC$10,コード!$A$2:$G$219,3,0)</f>
        <v>#N/A</v>
      </c>
      <c r="T9" s="462" t="e">
        <f>VLOOKUP($AC$10,コード!$A$2:$G$219,3,0)</f>
        <v>#N/A</v>
      </c>
      <c r="U9" s="462" t="e">
        <f>VLOOKUP($AC$10,コード!$A$2:$G$219,3,0)</f>
        <v>#N/A</v>
      </c>
      <c r="V9" s="462" t="e">
        <f>VLOOKUP($AC$10,コード!$A$2:$G$219,3,0)</f>
        <v>#N/A</v>
      </c>
      <c r="W9" s="462" t="e">
        <f>VLOOKUP($AC$10,コード!$A$2:$G$219,3,0)</f>
        <v>#N/A</v>
      </c>
      <c r="X9" s="462" t="e">
        <f>VLOOKUP($AC$10,コード!$A$2:$G$219,3,0)</f>
        <v>#N/A</v>
      </c>
      <c r="Y9" s="780" t="e">
        <f>VLOOKUP($AC$10,コード!$A$2:$G$219,3,0)</f>
        <v>#N/A</v>
      </c>
      <c r="AA9" s="977"/>
      <c r="AB9" s="977"/>
      <c r="AC9" s="949"/>
      <c r="AD9" s="949"/>
      <c r="AE9" s="949"/>
      <c r="AG9" s="230" t="s">
        <v>238</v>
      </c>
      <c r="AH9" s="231"/>
      <c r="AI9" s="231"/>
      <c r="AJ9" s="980"/>
      <c r="AK9" s="980"/>
      <c r="AL9" s="231" t="s">
        <v>49</v>
      </c>
      <c r="AM9" s="231"/>
      <c r="AN9" s="980"/>
      <c r="AO9" s="980"/>
      <c r="AP9" s="232" t="s">
        <v>50</v>
      </c>
      <c r="AS9" s="230" t="s">
        <v>238</v>
      </c>
      <c r="AT9" s="231"/>
      <c r="AU9" s="231"/>
      <c r="AV9" s="980"/>
      <c r="AW9" s="980"/>
      <c r="AX9" s="231" t="s">
        <v>49</v>
      </c>
      <c r="AY9" s="231"/>
      <c r="AZ9" s="980"/>
      <c r="BA9" s="980"/>
      <c r="BB9" s="232" t="s">
        <v>50</v>
      </c>
      <c r="BE9" s="230" t="s">
        <v>238</v>
      </c>
      <c r="BF9" s="231"/>
      <c r="BG9" s="231"/>
      <c r="BH9" s="980"/>
      <c r="BI9" s="980"/>
      <c r="BJ9" s="231" t="s">
        <v>49</v>
      </c>
      <c r="BK9" s="231"/>
      <c r="BL9" s="980"/>
      <c r="BM9" s="980"/>
      <c r="BN9" s="232" t="s">
        <v>50</v>
      </c>
      <c r="BQ9" s="230" t="s">
        <v>238</v>
      </c>
      <c r="BR9" s="231"/>
      <c r="BS9" s="231"/>
      <c r="BT9" s="980"/>
      <c r="BU9" s="980"/>
      <c r="BV9" s="231" t="s">
        <v>49</v>
      </c>
      <c r="BW9" s="231"/>
      <c r="BX9" s="980"/>
      <c r="BY9" s="980"/>
      <c r="BZ9" s="232" t="s">
        <v>50</v>
      </c>
      <c r="CC9" s="301" t="s">
        <v>258</v>
      </c>
      <c r="CE9"/>
      <c r="CF9"/>
      <c r="CH9"/>
      <c r="CI9"/>
    </row>
    <row r="10" spans="2:87" s="33" customFormat="1" ht="19.5" customHeight="1" x14ac:dyDescent="0.2">
      <c r="B10" s="293"/>
      <c r="C10" s="951"/>
      <c r="D10" s="956" t="e">
        <f>VLOOKUP($AC$10,コード!$A$2:$G$219,3,0)</f>
        <v>#N/A</v>
      </c>
      <c r="E10" s="957" t="e">
        <f>VLOOKUP($AC$10,コード!$A$2:$G$219,3,0)</f>
        <v>#N/A</v>
      </c>
      <c r="F10" s="957" t="e">
        <f>VLOOKUP($AC$10,コード!$A$2:$G$219,3,0)</f>
        <v>#N/A</v>
      </c>
      <c r="G10" s="957" t="e">
        <f>VLOOKUP($AC$10,コード!$A$2:$G$219,3,0)</f>
        <v>#N/A</v>
      </c>
      <c r="H10" s="957" t="e">
        <f>VLOOKUP($AC$10,コード!$A$2:$G$219,3,0)</f>
        <v>#N/A</v>
      </c>
      <c r="I10" s="957" t="e">
        <f>VLOOKUP($AC$10,コード!$A$2:$G$219,3,0)</f>
        <v>#N/A</v>
      </c>
      <c r="J10" s="957" t="e">
        <f>VLOOKUP($AC$10,コード!$A$2:$G$219,3,0)</f>
        <v>#N/A</v>
      </c>
      <c r="K10" s="958" t="e">
        <f>VLOOKUP($AC$10,コード!$A$2:$G$219,3,0)</f>
        <v>#N/A</v>
      </c>
      <c r="L10" s="965"/>
      <c r="M10" s="966"/>
      <c r="N10" s="966"/>
      <c r="O10" s="966"/>
      <c r="P10" s="967"/>
      <c r="Q10" s="461" t="e">
        <f>VLOOKUP($AC$10,コード!$A$2:$G$219,3,0)</f>
        <v>#N/A</v>
      </c>
      <c r="R10" s="462" t="e">
        <f>VLOOKUP($AC$10,コード!$A$2:$G$219,3,0)</f>
        <v>#N/A</v>
      </c>
      <c r="S10" s="462" t="e">
        <f>VLOOKUP($AC$10,コード!$A$2:$G$219,3,0)</f>
        <v>#N/A</v>
      </c>
      <c r="T10" s="462" t="e">
        <f>VLOOKUP($AC$10,コード!$A$2:$G$219,3,0)</f>
        <v>#N/A</v>
      </c>
      <c r="U10" s="462" t="e">
        <f>VLOOKUP($AC$10,コード!$A$2:$G$219,3,0)</f>
        <v>#N/A</v>
      </c>
      <c r="V10" s="462" t="e">
        <f>VLOOKUP($AC$10,コード!$A$2:$G$219,3,0)</f>
        <v>#N/A</v>
      </c>
      <c r="W10" s="462" t="e">
        <f>VLOOKUP($AC$10,コード!$A$2:$G$219,3,0)</f>
        <v>#N/A</v>
      </c>
      <c r="X10" s="462" t="e">
        <f>VLOOKUP($AC$10,コード!$A$2:$G$219,3,0)</f>
        <v>#N/A</v>
      </c>
      <c r="Y10" s="780" t="e">
        <f>VLOOKUP($AC$10,コード!$A$2:$G$219,3,0)</f>
        <v>#N/A</v>
      </c>
      <c r="AA10" s="929"/>
      <c r="AB10" s="929"/>
      <c r="AC10" s="976">
        <f>VLOOKUP($AC$8,データシート!$B$6:$AK$13,3,0)</f>
        <v>901</v>
      </c>
      <c r="AD10" s="976"/>
      <c r="AE10" s="976"/>
      <c r="AG10" s="233" t="s">
        <v>237</v>
      </c>
      <c r="AH10" s="228"/>
      <c r="AI10" s="228"/>
      <c r="AJ10" s="974"/>
      <c r="AK10" s="974"/>
      <c r="AL10" s="228" t="s">
        <v>49</v>
      </c>
      <c r="AM10" s="228"/>
      <c r="AN10" s="974"/>
      <c r="AO10" s="974"/>
      <c r="AP10" s="234" t="s">
        <v>50</v>
      </c>
      <c r="AS10" s="233" t="s">
        <v>237</v>
      </c>
      <c r="AT10" s="228"/>
      <c r="AU10" s="228"/>
      <c r="AV10" s="974"/>
      <c r="AW10" s="974"/>
      <c r="AX10" s="228" t="s">
        <v>49</v>
      </c>
      <c r="AY10" s="228"/>
      <c r="AZ10" s="974"/>
      <c r="BA10" s="974"/>
      <c r="BB10" s="234" t="s">
        <v>50</v>
      </c>
      <c r="BE10" s="233" t="s">
        <v>237</v>
      </c>
      <c r="BF10" s="228"/>
      <c r="BG10" s="228"/>
      <c r="BH10" s="974"/>
      <c r="BI10" s="974"/>
      <c r="BJ10" s="228" t="s">
        <v>49</v>
      </c>
      <c r="BK10" s="228"/>
      <c r="BL10" s="974"/>
      <c r="BM10" s="974"/>
      <c r="BN10" s="234" t="s">
        <v>50</v>
      </c>
      <c r="BQ10" s="233" t="s">
        <v>237</v>
      </c>
      <c r="BR10" s="228"/>
      <c r="BS10" s="228"/>
      <c r="BT10" s="974"/>
      <c r="BU10" s="974"/>
      <c r="BV10" s="228" t="s">
        <v>49</v>
      </c>
      <c r="BW10" s="228"/>
      <c r="BX10" s="974"/>
      <c r="BY10" s="974"/>
      <c r="BZ10" s="234" t="s">
        <v>50</v>
      </c>
      <c r="CC10" s="301" t="s">
        <v>259</v>
      </c>
      <c r="CE10"/>
      <c r="CF10"/>
      <c r="CI10"/>
    </row>
    <row r="11" spans="2:87" s="33" customFormat="1" ht="19.5" customHeight="1" thickBot="1" x14ac:dyDescent="0.25">
      <c r="B11" s="294"/>
      <c r="C11" s="952"/>
      <c r="D11" s="959" t="e">
        <f>VLOOKUP($AC$10,コード!$A$2:$G$219,3,0)</f>
        <v>#N/A</v>
      </c>
      <c r="E11" s="960" t="e">
        <f>VLOOKUP($AC$10,コード!$A$2:$G$219,3,0)</f>
        <v>#N/A</v>
      </c>
      <c r="F11" s="960" t="e">
        <f>VLOOKUP($AC$10,コード!$A$2:$G$219,3,0)</f>
        <v>#N/A</v>
      </c>
      <c r="G11" s="960" t="e">
        <f>VLOOKUP($AC$10,コード!$A$2:$G$219,3,0)</f>
        <v>#N/A</v>
      </c>
      <c r="H11" s="960" t="e">
        <f>VLOOKUP($AC$10,コード!$A$2:$G$219,3,0)</f>
        <v>#N/A</v>
      </c>
      <c r="I11" s="960" t="e">
        <f>VLOOKUP($AC$10,コード!$A$2:$G$219,3,0)</f>
        <v>#N/A</v>
      </c>
      <c r="J11" s="960" t="e">
        <f>VLOOKUP($AC$10,コード!$A$2:$G$219,3,0)</f>
        <v>#N/A</v>
      </c>
      <c r="K11" s="961" t="e">
        <f>VLOOKUP($AC$10,コード!$A$2:$G$219,3,0)</f>
        <v>#N/A</v>
      </c>
      <c r="L11" s="968"/>
      <c r="M11" s="969"/>
      <c r="N11" s="969"/>
      <c r="O11" s="969"/>
      <c r="P11" s="970"/>
      <c r="Q11" s="479" t="e">
        <f>VLOOKUP($AC$10,コード!$A$2:$G$219,3,0)</f>
        <v>#N/A</v>
      </c>
      <c r="R11" s="480" t="e">
        <f>VLOOKUP($AC$10,コード!$A$2:$G$219,3,0)</f>
        <v>#N/A</v>
      </c>
      <c r="S11" s="480" t="e">
        <f>VLOOKUP($AC$10,コード!$A$2:$G$219,3,0)</f>
        <v>#N/A</v>
      </c>
      <c r="T11" s="480" t="e">
        <f>VLOOKUP($AC$10,コード!$A$2:$G$219,3,0)</f>
        <v>#N/A</v>
      </c>
      <c r="U11" s="480" t="e">
        <f>VLOOKUP($AC$10,コード!$A$2:$G$219,3,0)</f>
        <v>#N/A</v>
      </c>
      <c r="V11" s="480" t="e">
        <f>VLOOKUP($AC$10,コード!$A$2:$G$219,3,0)</f>
        <v>#N/A</v>
      </c>
      <c r="W11" s="480" t="e">
        <f>VLOOKUP($AC$10,コード!$A$2:$G$219,3,0)</f>
        <v>#N/A</v>
      </c>
      <c r="X11" s="480" t="e">
        <f>VLOOKUP($AC$10,コード!$A$2:$G$219,3,0)</f>
        <v>#N/A</v>
      </c>
      <c r="Y11" s="781" t="e">
        <f>VLOOKUP($AC$10,コード!$A$2:$G$219,3,0)</f>
        <v>#N/A</v>
      </c>
      <c r="AA11" s="929"/>
      <c r="AB11" s="929"/>
      <c r="AC11" s="976">
        <f>VLOOKUP(AC8,データシート!$B$6:$AK$13,20,0)</f>
        <v>0</v>
      </c>
      <c r="AD11" s="976"/>
      <c r="AE11" s="976"/>
      <c r="AG11" s="975" t="s">
        <v>274</v>
      </c>
      <c r="AH11" s="974"/>
      <c r="AI11" s="974"/>
      <c r="AJ11" s="228"/>
      <c r="AK11" s="974"/>
      <c r="AL11" s="974"/>
      <c r="AM11" s="228" t="s">
        <v>49</v>
      </c>
      <c r="AN11" s="974"/>
      <c r="AO11" s="974"/>
      <c r="AP11" s="234" t="s">
        <v>50</v>
      </c>
      <c r="AS11" s="975" t="s">
        <v>274</v>
      </c>
      <c r="AT11" s="974"/>
      <c r="AU11" s="974"/>
      <c r="AV11" s="228"/>
      <c r="AW11" s="974"/>
      <c r="AX11" s="974"/>
      <c r="AY11" s="228" t="s">
        <v>49</v>
      </c>
      <c r="AZ11" s="974"/>
      <c r="BA11" s="974"/>
      <c r="BB11" s="234" t="s">
        <v>50</v>
      </c>
      <c r="BE11" s="975" t="s">
        <v>274</v>
      </c>
      <c r="BF11" s="974"/>
      <c r="BG11" s="974"/>
      <c r="BH11" s="228"/>
      <c r="BI11" s="974"/>
      <c r="BJ11" s="974"/>
      <c r="BK11" s="228" t="s">
        <v>49</v>
      </c>
      <c r="BL11" s="974"/>
      <c r="BM11" s="974"/>
      <c r="BN11" s="234" t="s">
        <v>50</v>
      </c>
      <c r="BQ11" s="975" t="s">
        <v>274</v>
      </c>
      <c r="BR11" s="974"/>
      <c r="BS11" s="974"/>
      <c r="BT11" s="228"/>
      <c r="BU11" s="974"/>
      <c r="BV11" s="974"/>
      <c r="BW11" s="228" t="s">
        <v>49</v>
      </c>
      <c r="BX11" s="974"/>
      <c r="BY11" s="974"/>
      <c r="BZ11" s="234" t="s">
        <v>50</v>
      </c>
      <c r="CC11" s="301" t="s">
        <v>260</v>
      </c>
      <c r="CE11"/>
      <c r="CF11"/>
    </row>
    <row r="12" spans="2:87" s="33" customFormat="1" ht="19.5" customHeight="1" thickBot="1" x14ac:dyDescent="0.25">
      <c r="B12" s="235"/>
      <c r="D12" s="235"/>
      <c r="E12" s="235"/>
      <c r="F12" s="236"/>
      <c r="G12" s="237"/>
      <c r="H12" s="237"/>
      <c r="I12" s="237"/>
      <c r="J12" s="196"/>
      <c r="K12" s="235"/>
      <c r="L12" s="237"/>
      <c r="M12" s="238"/>
      <c r="N12" s="238"/>
      <c r="O12" s="238"/>
      <c r="P12" s="238"/>
      <c r="Q12" s="238"/>
      <c r="R12" s="238"/>
      <c r="S12" s="238"/>
      <c r="T12" s="238"/>
      <c r="U12" s="238"/>
      <c r="Z12" s="223"/>
      <c r="AA12" s="223"/>
      <c r="AB12" s="223"/>
      <c r="AG12" s="978" t="s">
        <v>275</v>
      </c>
      <c r="AH12" s="979"/>
      <c r="AI12" s="979"/>
      <c r="AJ12" s="239"/>
      <c r="AK12" s="979"/>
      <c r="AL12" s="979"/>
      <c r="AM12" s="239" t="s">
        <v>49</v>
      </c>
      <c r="AN12" s="979"/>
      <c r="AO12" s="979"/>
      <c r="AP12" s="240" t="s">
        <v>50</v>
      </c>
      <c r="AS12" s="978" t="s">
        <v>275</v>
      </c>
      <c r="AT12" s="979"/>
      <c r="AU12" s="979"/>
      <c r="AV12" s="239"/>
      <c r="AW12" s="979"/>
      <c r="AX12" s="979"/>
      <c r="AY12" s="239" t="s">
        <v>49</v>
      </c>
      <c r="AZ12" s="979"/>
      <c r="BA12" s="979"/>
      <c r="BB12" s="240" t="s">
        <v>50</v>
      </c>
      <c r="BE12" s="978" t="s">
        <v>275</v>
      </c>
      <c r="BF12" s="979"/>
      <c r="BG12" s="979"/>
      <c r="BH12" s="239"/>
      <c r="BI12" s="979"/>
      <c r="BJ12" s="979"/>
      <c r="BK12" s="239" t="s">
        <v>49</v>
      </c>
      <c r="BL12" s="979"/>
      <c r="BM12" s="979"/>
      <c r="BN12" s="240" t="s">
        <v>50</v>
      </c>
      <c r="BQ12" s="978" t="s">
        <v>275</v>
      </c>
      <c r="BR12" s="979"/>
      <c r="BS12" s="979"/>
      <c r="BT12" s="239"/>
      <c r="BU12" s="979"/>
      <c r="BV12" s="979"/>
      <c r="BW12" s="239" t="s">
        <v>49</v>
      </c>
      <c r="BX12" s="979"/>
      <c r="BY12" s="979"/>
      <c r="BZ12" s="240" t="s">
        <v>50</v>
      </c>
      <c r="CE12"/>
      <c r="CF12"/>
    </row>
    <row r="13" spans="2:87" s="33" customFormat="1" ht="19.5" customHeight="1" thickBot="1" x14ac:dyDescent="0.25">
      <c r="B13" s="235"/>
      <c r="D13" s="190"/>
      <c r="E13" s="228"/>
      <c r="F13" s="228"/>
      <c r="G13" s="228"/>
      <c r="H13" s="228"/>
      <c r="I13" s="228"/>
      <c r="J13" s="228"/>
      <c r="K13" s="228"/>
      <c r="L13" s="228"/>
      <c r="Z13" s="223"/>
      <c r="AA13" s="223"/>
      <c r="AB13" s="223"/>
      <c r="AG13" s="227" t="s">
        <v>277</v>
      </c>
      <c r="AH13" s="228"/>
      <c r="AI13" s="228"/>
      <c r="AJ13" s="980"/>
      <c r="AK13" s="980"/>
      <c r="AL13" s="980"/>
      <c r="AM13" s="228"/>
      <c r="AN13" s="228"/>
      <c r="AO13" s="228"/>
      <c r="AP13" s="241" t="s">
        <v>313</v>
      </c>
      <c r="AS13" s="227" t="s">
        <v>277</v>
      </c>
      <c r="AT13" s="228"/>
      <c r="AU13" s="228"/>
      <c r="AV13" s="980"/>
      <c r="AW13" s="980"/>
      <c r="AX13" s="980"/>
      <c r="AY13" s="228"/>
      <c r="AZ13" s="228"/>
      <c r="BA13" s="228"/>
      <c r="BB13" s="241" t="s">
        <v>313</v>
      </c>
      <c r="BE13" s="227" t="s">
        <v>277</v>
      </c>
      <c r="BF13" s="228"/>
      <c r="BG13" s="228"/>
      <c r="BH13" s="980"/>
      <c r="BI13" s="980"/>
      <c r="BJ13" s="980"/>
      <c r="BK13" s="228"/>
      <c r="BL13" s="228"/>
      <c r="BM13" s="228"/>
      <c r="BN13" s="241" t="s">
        <v>313</v>
      </c>
      <c r="BQ13" s="227" t="s">
        <v>277</v>
      </c>
      <c r="BR13" s="228"/>
      <c r="BS13" s="228"/>
      <c r="BT13" s="980"/>
      <c r="BU13" s="980"/>
      <c r="BV13" s="980"/>
      <c r="BW13" s="228"/>
      <c r="BX13" s="228"/>
      <c r="BY13" s="228"/>
      <c r="BZ13" s="241" t="s">
        <v>313</v>
      </c>
      <c r="CE13"/>
      <c r="CF13"/>
    </row>
    <row r="14" spans="2:87" ht="19.5" customHeight="1" thickBot="1" x14ac:dyDescent="0.25">
      <c r="N14" s="200"/>
      <c r="O14" s="200"/>
      <c r="P14" s="200"/>
      <c r="Q14" s="201"/>
      <c r="R14" s="710" t="s">
        <v>314</v>
      </c>
      <c r="S14" s="711"/>
      <c r="T14" s="711"/>
      <c r="U14" s="711"/>
      <c r="V14" s="711"/>
      <c r="W14" s="711"/>
      <c r="X14" s="711"/>
      <c r="Y14" s="711"/>
      <c r="Z14" s="711"/>
      <c r="AA14" s="711"/>
      <c r="AB14" s="711"/>
      <c r="AC14" s="712"/>
      <c r="AG14" s="242" t="s">
        <v>315</v>
      </c>
      <c r="AH14" s="243"/>
      <c r="AI14" s="243"/>
      <c r="AJ14" s="243"/>
      <c r="AK14" s="243"/>
      <c r="AL14" s="1090"/>
      <c r="AM14" s="1090"/>
      <c r="AN14" s="1090"/>
      <c r="AO14" s="1090"/>
      <c r="AP14" s="244" t="s">
        <v>284</v>
      </c>
      <c r="AS14" s="242" t="s">
        <v>315</v>
      </c>
      <c r="AT14" s="243"/>
      <c r="AU14" s="243"/>
      <c r="AV14" s="243"/>
      <c r="AW14" s="243"/>
      <c r="AX14" s="1090"/>
      <c r="AY14" s="1090"/>
      <c r="AZ14" s="1090"/>
      <c r="BA14" s="1090"/>
      <c r="BB14" s="244" t="s">
        <v>284</v>
      </c>
      <c r="BE14" s="242" t="s">
        <v>315</v>
      </c>
      <c r="BF14" s="243"/>
      <c r="BG14" s="243"/>
      <c r="BH14" s="243"/>
      <c r="BI14" s="243"/>
      <c r="BJ14" s="1090"/>
      <c r="BK14" s="1090"/>
      <c r="BL14" s="1090"/>
      <c r="BM14" s="1090"/>
      <c r="BN14" s="244" t="s">
        <v>284</v>
      </c>
      <c r="BQ14" s="242" t="s">
        <v>315</v>
      </c>
      <c r="BR14" s="243"/>
      <c r="BS14" s="243"/>
      <c r="BT14" s="243"/>
      <c r="BU14" s="243"/>
      <c r="BV14" s="1090"/>
      <c r="BW14" s="1090"/>
      <c r="BX14" s="1090"/>
      <c r="BY14" s="1090"/>
      <c r="BZ14" s="244" t="s">
        <v>284</v>
      </c>
      <c r="CG14" s="33"/>
    </row>
    <row r="15" spans="2:87" ht="27" customHeight="1" x14ac:dyDescent="0.2">
      <c r="C15" s="710" t="s">
        <v>28</v>
      </c>
      <c r="D15" s="711"/>
      <c r="E15" s="711"/>
      <c r="F15" s="711"/>
      <c r="G15" s="711"/>
      <c r="H15" s="711"/>
      <c r="I15" s="711"/>
      <c r="J15" s="711"/>
      <c r="K15" s="711"/>
      <c r="L15" s="711"/>
      <c r="M15" s="718"/>
      <c r="N15" s="719" t="s">
        <v>29</v>
      </c>
      <c r="O15" s="720"/>
      <c r="P15" s="720"/>
      <c r="Q15" s="721"/>
      <c r="R15" s="935" t="s">
        <v>32</v>
      </c>
      <c r="S15" s="936"/>
      <c r="T15" s="725"/>
      <c r="U15" s="725"/>
      <c r="V15" s="725"/>
      <c r="W15" s="725"/>
      <c r="X15" s="725"/>
      <c r="Y15" s="725"/>
      <c r="Z15" s="725"/>
      <c r="AA15" s="725" t="s">
        <v>30</v>
      </c>
      <c r="AB15" s="726"/>
      <c r="AC15" s="727"/>
      <c r="AG15" s="937" t="s">
        <v>288</v>
      </c>
      <c r="AH15" s="938"/>
      <c r="AI15" s="938"/>
      <c r="AJ15" s="938"/>
      <c r="AK15" s="938"/>
      <c r="AL15" s="939"/>
      <c r="AM15" s="940" t="s">
        <v>30</v>
      </c>
      <c r="AN15" s="941"/>
      <c r="AO15" s="941"/>
      <c r="AP15" s="942"/>
      <c r="AS15" s="937" t="s">
        <v>288</v>
      </c>
      <c r="AT15" s="938"/>
      <c r="AU15" s="938"/>
      <c r="AV15" s="938"/>
      <c r="AW15" s="938"/>
      <c r="AX15" s="939"/>
      <c r="AY15" s="940" t="s">
        <v>30</v>
      </c>
      <c r="AZ15" s="941"/>
      <c r="BA15" s="941"/>
      <c r="BB15" s="942"/>
      <c r="BE15" s="937" t="s">
        <v>288</v>
      </c>
      <c r="BF15" s="938"/>
      <c r="BG15" s="938"/>
      <c r="BH15" s="938"/>
      <c r="BI15" s="938"/>
      <c r="BJ15" s="939"/>
      <c r="BK15" s="940" t="s">
        <v>30</v>
      </c>
      <c r="BL15" s="941"/>
      <c r="BM15" s="941"/>
      <c r="BN15" s="942"/>
      <c r="BQ15" s="937" t="s">
        <v>288</v>
      </c>
      <c r="BR15" s="938"/>
      <c r="BS15" s="938"/>
      <c r="BT15" s="938"/>
      <c r="BU15" s="938"/>
      <c r="BV15" s="939"/>
      <c r="BW15" s="940" t="s">
        <v>30</v>
      </c>
      <c r="BX15" s="941"/>
      <c r="BY15" s="941"/>
      <c r="BZ15" s="942"/>
      <c r="CG15" s="33"/>
    </row>
    <row r="16" spans="2:87" ht="39.75" customHeight="1" x14ac:dyDescent="0.2">
      <c r="C16" s="981"/>
      <c r="D16" s="578"/>
      <c r="E16" s="578"/>
      <c r="F16" s="578"/>
      <c r="G16" s="578"/>
      <c r="H16" s="578"/>
      <c r="I16" s="578"/>
      <c r="J16" s="578"/>
      <c r="K16" s="578"/>
      <c r="L16" s="578"/>
      <c r="M16" s="579"/>
      <c r="N16" s="610"/>
      <c r="O16" s="578"/>
      <c r="P16" s="578"/>
      <c r="Q16" s="982"/>
      <c r="R16" s="395"/>
      <c r="S16" s="983"/>
      <c r="T16" s="983"/>
      <c r="U16" s="983"/>
      <c r="V16" s="608"/>
      <c r="W16" s="608"/>
      <c r="X16" s="396" t="s">
        <v>49</v>
      </c>
      <c r="Y16" s="397"/>
      <c r="Z16" s="398" t="s">
        <v>55</v>
      </c>
      <c r="AA16" s="984">
        <f>IF(N16=V16,0,N16)</f>
        <v>0</v>
      </c>
      <c r="AB16" s="985"/>
      <c r="AC16" s="986"/>
      <c r="AG16" s="695"/>
      <c r="AH16" s="696"/>
      <c r="AI16" s="202" t="s">
        <v>49</v>
      </c>
      <c r="AJ16" s="697"/>
      <c r="AK16" s="697"/>
      <c r="AL16" s="203" t="s">
        <v>50</v>
      </c>
      <c r="AM16" s="324">
        <f t="shared" ref="AM16:AM21" si="0">IF(AJ16="",0,$N16)</f>
        <v>0</v>
      </c>
      <c r="AN16" s="947">
        <f>AM16</f>
        <v>0</v>
      </c>
      <c r="AO16" s="947"/>
      <c r="AP16" s="948"/>
      <c r="AS16" s="695"/>
      <c r="AT16" s="696"/>
      <c r="AU16" s="202" t="s">
        <v>49</v>
      </c>
      <c r="AV16" s="697"/>
      <c r="AW16" s="697"/>
      <c r="AX16" s="203" t="s">
        <v>50</v>
      </c>
      <c r="AY16" s="324">
        <f t="shared" ref="AY16:AY21" si="1">IF(AV16="",0,$N16)</f>
        <v>0</v>
      </c>
      <c r="AZ16" s="947">
        <f>AY16</f>
        <v>0</v>
      </c>
      <c r="BA16" s="947"/>
      <c r="BB16" s="948"/>
      <c r="BE16" s="695"/>
      <c r="BF16" s="696"/>
      <c r="BG16" s="202" t="s">
        <v>49</v>
      </c>
      <c r="BH16" s="697"/>
      <c r="BI16" s="697"/>
      <c r="BJ16" s="203" t="s">
        <v>50</v>
      </c>
      <c r="BK16" s="324">
        <f t="shared" ref="BK16:BK21" si="2">IF(BH16="",0,$N16)</f>
        <v>0</v>
      </c>
      <c r="BL16" s="947">
        <f>BK16</f>
        <v>0</v>
      </c>
      <c r="BM16" s="947"/>
      <c r="BN16" s="948"/>
      <c r="BQ16" s="695"/>
      <c r="BR16" s="696"/>
      <c r="BS16" s="202" t="s">
        <v>49</v>
      </c>
      <c r="BT16" s="697"/>
      <c r="BU16" s="697"/>
      <c r="BV16" s="203" t="s">
        <v>50</v>
      </c>
      <c r="BW16" s="324">
        <f t="shared" ref="BW16:BW21" si="3">IF(BT16="",0,$N16)</f>
        <v>0</v>
      </c>
      <c r="BX16" s="947">
        <f>BW16</f>
        <v>0</v>
      </c>
      <c r="BY16" s="947"/>
      <c r="BZ16" s="948"/>
      <c r="CG16" s="33"/>
    </row>
    <row r="17" spans="2:79" ht="39.75" customHeight="1" x14ac:dyDescent="0.2">
      <c r="C17" s="642"/>
      <c r="D17" s="578"/>
      <c r="E17" s="578"/>
      <c r="F17" s="578"/>
      <c r="G17" s="578"/>
      <c r="H17" s="578"/>
      <c r="I17" s="578"/>
      <c r="J17" s="578"/>
      <c r="K17" s="578"/>
      <c r="L17" s="578"/>
      <c r="M17" s="579"/>
      <c r="N17" s="610"/>
      <c r="O17" s="578"/>
      <c r="P17" s="578"/>
      <c r="Q17" s="982"/>
      <c r="R17" s="395"/>
      <c r="S17" s="983"/>
      <c r="T17" s="983"/>
      <c r="U17" s="983"/>
      <c r="V17" s="608"/>
      <c r="W17" s="608"/>
      <c r="X17" s="396" t="s">
        <v>49</v>
      </c>
      <c r="Y17" s="397"/>
      <c r="Z17" s="398" t="s">
        <v>55</v>
      </c>
      <c r="AA17" s="984">
        <f>IF(N17=V17,AA16,AA16+N17)</f>
        <v>0</v>
      </c>
      <c r="AB17" s="985"/>
      <c r="AC17" s="986"/>
      <c r="AG17" s="695"/>
      <c r="AH17" s="696"/>
      <c r="AI17" s="202" t="s">
        <v>49</v>
      </c>
      <c r="AJ17" s="697"/>
      <c r="AK17" s="697"/>
      <c r="AL17" s="203" t="s">
        <v>50</v>
      </c>
      <c r="AM17" s="324">
        <f t="shared" si="0"/>
        <v>0</v>
      </c>
      <c r="AN17" s="947">
        <f>AN16+AM17</f>
        <v>0</v>
      </c>
      <c r="AO17" s="947"/>
      <c r="AP17" s="948"/>
      <c r="AS17" s="695"/>
      <c r="AT17" s="696"/>
      <c r="AU17" s="202" t="s">
        <v>49</v>
      </c>
      <c r="AV17" s="697"/>
      <c r="AW17" s="697"/>
      <c r="AX17" s="203" t="s">
        <v>50</v>
      </c>
      <c r="AY17" s="324">
        <f t="shared" si="1"/>
        <v>0</v>
      </c>
      <c r="AZ17" s="947">
        <f>AZ16+AY17</f>
        <v>0</v>
      </c>
      <c r="BA17" s="947"/>
      <c r="BB17" s="948"/>
      <c r="BE17" s="695"/>
      <c r="BF17" s="696"/>
      <c r="BG17" s="202" t="s">
        <v>49</v>
      </c>
      <c r="BH17" s="697"/>
      <c r="BI17" s="697"/>
      <c r="BJ17" s="203" t="s">
        <v>50</v>
      </c>
      <c r="BK17" s="324">
        <f t="shared" si="2"/>
        <v>0</v>
      </c>
      <c r="BL17" s="947">
        <f>BL16+BK17</f>
        <v>0</v>
      </c>
      <c r="BM17" s="947"/>
      <c r="BN17" s="948"/>
      <c r="BQ17" s="695"/>
      <c r="BR17" s="696"/>
      <c r="BS17" s="202" t="s">
        <v>49</v>
      </c>
      <c r="BT17" s="697"/>
      <c r="BU17" s="697"/>
      <c r="BV17" s="203" t="s">
        <v>50</v>
      </c>
      <c r="BW17" s="324">
        <f t="shared" si="3"/>
        <v>0</v>
      </c>
      <c r="BX17" s="947">
        <f>BX16+BW17</f>
        <v>0</v>
      </c>
      <c r="BY17" s="947"/>
      <c r="BZ17" s="948"/>
    </row>
    <row r="18" spans="2:79" ht="39.75" customHeight="1" x14ac:dyDescent="0.2">
      <c r="C18" s="981"/>
      <c r="D18" s="578"/>
      <c r="E18" s="578"/>
      <c r="F18" s="578"/>
      <c r="G18" s="578"/>
      <c r="H18" s="578"/>
      <c r="I18" s="578"/>
      <c r="J18" s="578"/>
      <c r="K18" s="578"/>
      <c r="L18" s="578"/>
      <c r="M18" s="579"/>
      <c r="N18" s="610"/>
      <c r="O18" s="578"/>
      <c r="P18" s="578"/>
      <c r="Q18" s="982"/>
      <c r="R18" s="395"/>
      <c r="S18" s="983"/>
      <c r="T18" s="983"/>
      <c r="U18" s="983"/>
      <c r="V18" s="608"/>
      <c r="W18" s="608"/>
      <c r="X18" s="396" t="s">
        <v>49</v>
      </c>
      <c r="Y18" s="397"/>
      <c r="Z18" s="398" t="s">
        <v>55</v>
      </c>
      <c r="AA18" s="984">
        <f>IF(N18=V18,AA17,AA17+N18)</f>
        <v>0</v>
      </c>
      <c r="AB18" s="985"/>
      <c r="AC18" s="986"/>
      <c r="AG18" s="695"/>
      <c r="AH18" s="696"/>
      <c r="AI18" s="202" t="s">
        <v>49</v>
      </c>
      <c r="AJ18" s="697"/>
      <c r="AK18" s="697"/>
      <c r="AL18" s="203" t="s">
        <v>50</v>
      </c>
      <c r="AM18" s="324">
        <f t="shared" si="0"/>
        <v>0</v>
      </c>
      <c r="AN18" s="947">
        <f>AN17+AM18</f>
        <v>0</v>
      </c>
      <c r="AO18" s="947"/>
      <c r="AP18" s="948"/>
      <c r="AS18" s="695"/>
      <c r="AT18" s="696"/>
      <c r="AU18" s="202" t="s">
        <v>49</v>
      </c>
      <c r="AV18" s="697"/>
      <c r="AW18" s="697"/>
      <c r="AX18" s="203" t="s">
        <v>50</v>
      </c>
      <c r="AY18" s="324">
        <f t="shared" si="1"/>
        <v>0</v>
      </c>
      <c r="AZ18" s="947">
        <f>AZ17+AY18</f>
        <v>0</v>
      </c>
      <c r="BA18" s="947"/>
      <c r="BB18" s="948"/>
      <c r="BE18" s="695"/>
      <c r="BF18" s="696"/>
      <c r="BG18" s="202" t="s">
        <v>49</v>
      </c>
      <c r="BH18" s="697"/>
      <c r="BI18" s="697"/>
      <c r="BJ18" s="203" t="s">
        <v>50</v>
      </c>
      <c r="BK18" s="324">
        <f t="shared" si="2"/>
        <v>0</v>
      </c>
      <c r="BL18" s="947">
        <f>BL17+BK18</f>
        <v>0</v>
      </c>
      <c r="BM18" s="947"/>
      <c r="BN18" s="948"/>
      <c r="BQ18" s="695"/>
      <c r="BR18" s="696"/>
      <c r="BS18" s="202" t="s">
        <v>49</v>
      </c>
      <c r="BT18" s="697"/>
      <c r="BU18" s="697"/>
      <c r="BV18" s="203" t="s">
        <v>50</v>
      </c>
      <c r="BW18" s="324">
        <f t="shared" si="3"/>
        <v>0</v>
      </c>
      <c r="BX18" s="947">
        <f>BX17+BW18</f>
        <v>0</v>
      </c>
      <c r="BY18" s="947"/>
      <c r="BZ18" s="948"/>
    </row>
    <row r="19" spans="2:79" ht="39.75" customHeight="1" x14ac:dyDescent="0.2">
      <c r="C19" s="642"/>
      <c r="D19" s="578"/>
      <c r="E19" s="578"/>
      <c r="F19" s="578"/>
      <c r="G19" s="578"/>
      <c r="H19" s="578"/>
      <c r="I19" s="578"/>
      <c r="J19" s="578"/>
      <c r="K19" s="578"/>
      <c r="L19" s="578"/>
      <c r="M19" s="579"/>
      <c r="N19" s="610"/>
      <c r="O19" s="578"/>
      <c r="P19" s="578"/>
      <c r="Q19" s="982"/>
      <c r="R19" s="395"/>
      <c r="S19" s="983"/>
      <c r="T19" s="983"/>
      <c r="U19" s="983"/>
      <c r="V19" s="608"/>
      <c r="W19" s="608"/>
      <c r="X19" s="396" t="s">
        <v>49</v>
      </c>
      <c r="Y19" s="397"/>
      <c r="Z19" s="398" t="s">
        <v>55</v>
      </c>
      <c r="AA19" s="984">
        <f>IF(N19=V19,AA18,AA18+N19)</f>
        <v>0</v>
      </c>
      <c r="AB19" s="985"/>
      <c r="AC19" s="986"/>
      <c r="AG19" s="695"/>
      <c r="AH19" s="696"/>
      <c r="AI19" s="202" t="s">
        <v>49</v>
      </c>
      <c r="AJ19" s="697"/>
      <c r="AK19" s="697"/>
      <c r="AL19" s="203" t="s">
        <v>50</v>
      </c>
      <c r="AM19" s="324">
        <f t="shared" si="0"/>
        <v>0</v>
      </c>
      <c r="AN19" s="947">
        <f>AN18+AM19</f>
        <v>0</v>
      </c>
      <c r="AO19" s="947"/>
      <c r="AP19" s="948"/>
      <c r="AS19" s="695"/>
      <c r="AT19" s="696"/>
      <c r="AU19" s="202" t="s">
        <v>49</v>
      </c>
      <c r="AV19" s="697"/>
      <c r="AW19" s="697"/>
      <c r="AX19" s="203" t="s">
        <v>50</v>
      </c>
      <c r="AY19" s="324">
        <f t="shared" si="1"/>
        <v>0</v>
      </c>
      <c r="AZ19" s="947">
        <f>AZ18+AY19</f>
        <v>0</v>
      </c>
      <c r="BA19" s="947"/>
      <c r="BB19" s="948"/>
      <c r="BE19" s="695"/>
      <c r="BF19" s="696"/>
      <c r="BG19" s="202" t="s">
        <v>49</v>
      </c>
      <c r="BH19" s="697"/>
      <c r="BI19" s="697"/>
      <c r="BJ19" s="203" t="s">
        <v>50</v>
      </c>
      <c r="BK19" s="324">
        <f t="shared" si="2"/>
        <v>0</v>
      </c>
      <c r="BL19" s="947">
        <f>BL18+BK19</f>
        <v>0</v>
      </c>
      <c r="BM19" s="947"/>
      <c r="BN19" s="948"/>
      <c r="BQ19" s="695"/>
      <c r="BR19" s="696"/>
      <c r="BS19" s="202" t="s">
        <v>49</v>
      </c>
      <c r="BT19" s="697"/>
      <c r="BU19" s="697"/>
      <c r="BV19" s="203" t="s">
        <v>50</v>
      </c>
      <c r="BW19" s="324">
        <f t="shared" si="3"/>
        <v>0</v>
      </c>
      <c r="BX19" s="947">
        <f>BX18+BW19</f>
        <v>0</v>
      </c>
      <c r="BY19" s="947"/>
      <c r="BZ19" s="948"/>
    </row>
    <row r="20" spans="2:79" ht="39.75" customHeight="1" x14ac:dyDescent="0.2">
      <c r="C20" s="642"/>
      <c r="D20" s="578"/>
      <c r="E20" s="578"/>
      <c r="F20" s="578"/>
      <c r="G20" s="578"/>
      <c r="H20" s="578"/>
      <c r="I20" s="578"/>
      <c r="J20" s="578"/>
      <c r="K20" s="578"/>
      <c r="L20" s="578"/>
      <c r="M20" s="579"/>
      <c r="N20" s="610"/>
      <c r="O20" s="578"/>
      <c r="P20" s="578"/>
      <c r="Q20" s="982"/>
      <c r="R20" s="395"/>
      <c r="S20" s="983"/>
      <c r="T20" s="983"/>
      <c r="U20" s="983"/>
      <c r="V20" s="608"/>
      <c r="W20" s="608"/>
      <c r="X20" s="396" t="s">
        <v>49</v>
      </c>
      <c r="Y20" s="397"/>
      <c r="Z20" s="398" t="s">
        <v>55</v>
      </c>
      <c r="AA20" s="984">
        <f>IF(N20=V20,AA19,AA19+N20)</f>
        <v>0</v>
      </c>
      <c r="AB20" s="985"/>
      <c r="AC20" s="986"/>
      <c r="AG20" s="695"/>
      <c r="AH20" s="696"/>
      <c r="AI20" s="202" t="s">
        <v>49</v>
      </c>
      <c r="AJ20" s="697"/>
      <c r="AK20" s="697"/>
      <c r="AL20" s="203" t="s">
        <v>50</v>
      </c>
      <c r="AM20" s="324">
        <f t="shared" si="0"/>
        <v>0</v>
      </c>
      <c r="AN20" s="947">
        <f>AN19+AM20</f>
        <v>0</v>
      </c>
      <c r="AO20" s="947"/>
      <c r="AP20" s="948"/>
      <c r="AS20" s="695"/>
      <c r="AT20" s="696"/>
      <c r="AU20" s="202" t="s">
        <v>49</v>
      </c>
      <c r="AV20" s="697"/>
      <c r="AW20" s="697"/>
      <c r="AX20" s="203" t="s">
        <v>50</v>
      </c>
      <c r="AY20" s="324">
        <f t="shared" si="1"/>
        <v>0</v>
      </c>
      <c r="AZ20" s="947">
        <f>AZ19+AY20</f>
        <v>0</v>
      </c>
      <c r="BA20" s="947"/>
      <c r="BB20" s="948"/>
      <c r="BE20" s="695"/>
      <c r="BF20" s="696"/>
      <c r="BG20" s="202" t="s">
        <v>49</v>
      </c>
      <c r="BH20" s="697"/>
      <c r="BI20" s="697"/>
      <c r="BJ20" s="203" t="s">
        <v>50</v>
      </c>
      <c r="BK20" s="324">
        <f t="shared" si="2"/>
        <v>0</v>
      </c>
      <c r="BL20" s="947">
        <f>BL19+BK20</f>
        <v>0</v>
      </c>
      <c r="BM20" s="947"/>
      <c r="BN20" s="948"/>
      <c r="BQ20" s="695"/>
      <c r="BR20" s="696"/>
      <c r="BS20" s="202" t="s">
        <v>49</v>
      </c>
      <c r="BT20" s="697"/>
      <c r="BU20" s="697"/>
      <c r="BV20" s="203" t="s">
        <v>50</v>
      </c>
      <c r="BW20" s="324">
        <f t="shared" si="3"/>
        <v>0</v>
      </c>
      <c r="BX20" s="947">
        <f>BX19+BW20</f>
        <v>0</v>
      </c>
      <c r="BY20" s="947"/>
      <c r="BZ20" s="948"/>
    </row>
    <row r="21" spans="2:79" ht="39.75" customHeight="1" thickBot="1" x14ac:dyDescent="0.25">
      <c r="C21" s="640"/>
      <c r="D21" s="573"/>
      <c r="E21" s="573"/>
      <c r="F21" s="573"/>
      <c r="G21" s="573"/>
      <c r="H21" s="573"/>
      <c r="I21" s="573"/>
      <c r="J21" s="573"/>
      <c r="K21" s="573"/>
      <c r="L21" s="573"/>
      <c r="M21" s="574"/>
      <c r="N21" s="990"/>
      <c r="O21" s="573"/>
      <c r="P21" s="573"/>
      <c r="Q21" s="991"/>
      <c r="R21" s="395"/>
      <c r="S21" s="983"/>
      <c r="T21" s="983"/>
      <c r="U21" s="983"/>
      <c r="V21" s="608"/>
      <c r="W21" s="608"/>
      <c r="X21" s="396" t="s">
        <v>49</v>
      </c>
      <c r="Y21" s="397"/>
      <c r="Z21" s="398" t="s">
        <v>55</v>
      </c>
      <c r="AA21" s="984">
        <f>IF(N21=V21,AA20,AA20+N21)</f>
        <v>0</v>
      </c>
      <c r="AB21" s="985"/>
      <c r="AC21" s="986"/>
      <c r="AG21" s="695"/>
      <c r="AH21" s="696"/>
      <c r="AI21" s="202" t="s">
        <v>49</v>
      </c>
      <c r="AJ21" s="697"/>
      <c r="AK21" s="697"/>
      <c r="AL21" s="203" t="s">
        <v>50</v>
      </c>
      <c r="AM21" s="324">
        <f t="shared" si="0"/>
        <v>0</v>
      </c>
      <c r="AN21" s="947">
        <f>AN20+AM21</f>
        <v>0</v>
      </c>
      <c r="AO21" s="947"/>
      <c r="AP21" s="948"/>
      <c r="AS21" s="695"/>
      <c r="AT21" s="696"/>
      <c r="AU21" s="245" t="s">
        <v>49</v>
      </c>
      <c r="AV21" s="697"/>
      <c r="AW21" s="697"/>
      <c r="AX21" s="246" t="s">
        <v>50</v>
      </c>
      <c r="AY21" s="324">
        <f t="shared" si="1"/>
        <v>0</v>
      </c>
      <c r="AZ21" s="997">
        <f>AZ20+AY21</f>
        <v>0</v>
      </c>
      <c r="BA21" s="997"/>
      <c r="BB21" s="998"/>
      <c r="BE21" s="706"/>
      <c r="BF21" s="707"/>
      <c r="BG21" s="245" t="s">
        <v>49</v>
      </c>
      <c r="BH21" s="697"/>
      <c r="BI21" s="697"/>
      <c r="BJ21" s="246" t="s">
        <v>50</v>
      </c>
      <c r="BK21" s="324">
        <f t="shared" si="2"/>
        <v>0</v>
      </c>
      <c r="BL21" s="947">
        <f>BL20+BK21</f>
        <v>0</v>
      </c>
      <c r="BM21" s="947"/>
      <c r="BN21" s="948"/>
      <c r="BQ21" s="706"/>
      <c r="BR21" s="707"/>
      <c r="BS21" s="245" t="s">
        <v>49</v>
      </c>
      <c r="BT21" s="697"/>
      <c r="BU21" s="697"/>
      <c r="BV21" s="246" t="s">
        <v>50</v>
      </c>
      <c r="BW21" s="324">
        <f t="shared" si="3"/>
        <v>0</v>
      </c>
      <c r="BX21" s="947">
        <f>BX20+BW21</f>
        <v>0</v>
      </c>
      <c r="BY21" s="947"/>
      <c r="BZ21" s="948"/>
    </row>
    <row r="22" spans="2:79" ht="36" customHeight="1" thickBot="1" x14ac:dyDescent="0.3">
      <c r="C22" s="24"/>
      <c r="D22" s="204"/>
      <c r="E22" s="204"/>
      <c r="F22" s="204"/>
      <c r="G22" s="204"/>
      <c r="H22" s="204"/>
      <c r="I22" s="204"/>
      <c r="J22" s="204"/>
      <c r="K22" s="204"/>
      <c r="L22" s="204"/>
      <c r="M22" s="204"/>
      <c r="N22" s="204"/>
      <c r="O22" s="204"/>
      <c r="P22" s="204"/>
      <c r="Q22" s="205"/>
      <c r="R22" s="671" t="s">
        <v>31</v>
      </c>
      <c r="S22" s="672"/>
      <c r="T22" s="672"/>
      <c r="U22" s="672"/>
      <c r="V22" s="672"/>
      <c r="W22" s="672"/>
      <c r="X22" s="672"/>
      <c r="Y22" s="672"/>
      <c r="Z22" s="673"/>
      <c r="AA22" s="987">
        <f>VLOOKUP($AC$10,コード!$A$2:$G$220,5,0)</f>
        <v>0</v>
      </c>
      <c r="AB22" s="988" t="e">
        <f>VLOOKUP($AC$10,コード!$A$2:$G$219,3,0)</f>
        <v>#N/A</v>
      </c>
      <c r="AC22" s="989" t="e">
        <f>VLOOKUP($AC$10,コード!$A$2:$G$219,3,0)</f>
        <v>#N/A</v>
      </c>
      <c r="AD22" s="247"/>
      <c r="AE22" s="235"/>
      <c r="AF22" s="235"/>
      <c r="AG22" s="999" t="s">
        <v>316</v>
      </c>
      <c r="AH22" s="1000"/>
      <c r="AI22" s="1000"/>
      <c r="AJ22" s="1000"/>
      <c r="AK22" s="1000"/>
      <c r="AL22" s="1000"/>
      <c r="AM22" s="1000"/>
      <c r="AN22" s="1000"/>
      <c r="AO22" s="1000"/>
      <c r="AP22" s="1001"/>
      <c r="AS22" s="999" t="s">
        <v>316</v>
      </c>
      <c r="AT22" s="1000"/>
      <c r="AU22" s="1000"/>
      <c r="AV22" s="1000"/>
      <c r="AW22" s="1000"/>
      <c r="AX22" s="1000"/>
      <c r="AY22" s="1000"/>
      <c r="AZ22" s="1000"/>
      <c r="BA22" s="1000"/>
      <c r="BB22" s="1001"/>
      <c r="BE22" s="248" t="s">
        <v>316</v>
      </c>
      <c r="BF22" s="249"/>
      <c r="BG22" s="249"/>
      <c r="BH22" s="250"/>
      <c r="BI22" s="250"/>
      <c r="BJ22" s="250"/>
      <c r="BK22" s="250"/>
      <c r="BL22" s="250"/>
      <c r="BM22" s="251"/>
      <c r="BN22" s="252"/>
      <c r="BQ22" s="999" t="s">
        <v>316</v>
      </c>
      <c r="BR22" s="1000"/>
      <c r="BS22" s="1000"/>
      <c r="BT22" s="1000"/>
      <c r="BU22" s="1000"/>
      <c r="BV22" s="1000"/>
      <c r="BW22" s="1000"/>
      <c r="BX22" s="1000"/>
      <c r="BY22" s="1000"/>
      <c r="BZ22" s="1001"/>
    </row>
    <row r="23" spans="2:79" ht="7.5" customHeight="1" thickBot="1" x14ac:dyDescent="0.25">
      <c r="C23" s="196"/>
      <c r="D23" s="253"/>
      <c r="E23" s="196"/>
      <c r="F23" s="196"/>
      <c r="G23" s="196"/>
      <c r="H23" s="196"/>
      <c r="I23" s="196"/>
      <c r="J23" s="196"/>
      <c r="K23" s="196"/>
      <c r="L23" s="196"/>
      <c r="M23" s="196"/>
      <c r="N23" s="196"/>
      <c r="O23" s="24"/>
      <c r="P23" s="24"/>
      <c r="Q23" s="24"/>
      <c r="R23" s="24"/>
      <c r="S23" s="24"/>
      <c r="V23" s="164"/>
      <c r="AG23" s="254"/>
      <c r="AH23" s="196"/>
      <c r="AI23" s="196"/>
      <c r="AJ23" s="196"/>
      <c r="AK23" s="196"/>
      <c r="AL23" s="196"/>
      <c r="AM23" s="196"/>
      <c r="AN23" s="196"/>
      <c r="AO23" s="196"/>
      <c r="AP23" s="255"/>
      <c r="AS23" s="254"/>
      <c r="AT23" s="196"/>
      <c r="AU23" s="196"/>
      <c r="AV23" s="196"/>
      <c r="AW23" s="196"/>
      <c r="AX23" s="196"/>
      <c r="AY23" s="196"/>
      <c r="AZ23" s="196"/>
      <c r="BA23" s="196"/>
      <c r="BB23" s="255"/>
      <c r="BE23" s="254"/>
      <c r="BF23" s="196"/>
      <c r="BG23" s="196"/>
      <c r="BH23" s="196"/>
      <c r="BI23" s="196"/>
      <c r="BJ23" s="196"/>
      <c r="BK23" s="196"/>
      <c r="BL23" s="196"/>
      <c r="BM23" s="196"/>
      <c r="BN23" s="255"/>
      <c r="BQ23" s="254"/>
      <c r="BR23" s="196"/>
      <c r="BS23" s="196"/>
      <c r="BT23" s="196"/>
      <c r="BU23" s="196"/>
      <c r="BV23" s="196"/>
      <c r="BW23" s="196"/>
      <c r="BX23" s="196"/>
      <c r="BY23" s="196"/>
      <c r="BZ23" s="255"/>
    </row>
    <row r="24" spans="2:79" ht="18" customHeight="1" thickBot="1" x14ac:dyDescent="0.25">
      <c r="F24" s="63"/>
      <c r="G24" s="58"/>
      <c r="H24" s="58"/>
      <c r="I24" s="58"/>
      <c r="J24" s="58"/>
      <c r="K24" s="58"/>
      <c r="L24" s="58"/>
      <c r="M24" s="58"/>
      <c r="N24" s="58"/>
      <c r="O24" s="58"/>
      <c r="P24" s="58"/>
      <c r="V24" s="662" t="s">
        <v>35</v>
      </c>
      <c r="W24" s="663"/>
      <c r="X24" s="663"/>
      <c r="Y24" s="663"/>
      <c r="Z24" s="663"/>
      <c r="AA24" s="663"/>
      <c r="AB24" s="663"/>
      <c r="AC24" s="663"/>
      <c r="AD24" s="663"/>
      <c r="AE24" s="664"/>
      <c r="AG24" s="256"/>
      <c r="AH24" s="257"/>
      <c r="AI24" s="257"/>
      <c r="AJ24" s="257"/>
      <c r="AK24" s="257"/>
      <c r="AL24" s="257"/>
      <c r="AM24" s="257"/>
      <c r="AN24" s="257"/>
      <c r="AO24" s="257"/>
      <c r="AP24" s="258"/>
      <c r="AQ24" s="259" t="s">
        <v>291</v>
      </c>
      <c r="AR24" s="238"/>
      <c r="AS24" s="256"/>
      <c r="AT24" s="257"/>
      <c r="AU24" s="257"/>
      <c r="AV24" s="257"/>
      <c r="AW24" s="257"/>
      <c r="AX24" s="257"/>
      <c r="AY24" s="257"/>
      <c r="AZ24" s="257"/>
      <c r="BA24" s="257"/>
      <c r="BB24" s="258"/>
      <c r="BC24" s="259" t="s">
        <v>291</v>
      </c>
      <c r="BE24" s="256"/>
      <c r="BF24" s="257"/>
      <c r="BG24" s="257"/>
      <c r="BH24" s="257"/>
      <c r="BI24" s="257"/>
      <c r="BJ24" s="257"/>
      <c r="BK24" s="257"/>
      <c r="BL24" s="257"/>
      <c r="BM24" s="257"/>
      <c r="BN24" s="258"/>
      <c r="BO24" s="259" t="s">
        <v>291</v>
      </c>
      <c r="BQ24" s="256"/>
      <c r="BR24" s="257"/>
      <c r="BS24" s="257"/>
      <c r="BT24" s="257"/>
      <c r="BU24" s="257"/>
      <c r="BV24" s="257"/>
      <c r="BW24" s="257"/>
      <c r="BX24" s="257"/>
      <c r="BY24" s="257"/>
      <c r="BZ24" s="258"/>
      <c r="CA24" s="259" t="s">
        <v>291</v>
      </c>
    </row>
    <row r="25" spans="2:79" ht="102.75" customHeight="1" x14ac:dyDescent="0.2">
      <c r="B25" s="648" t="s">
        <v>37</v>
      </c>
      <c r="C25" s="649"/>
      <c r="D25" s="649"/>
      <c r="E25" s="649"/>
      <c r="F25" s="649"/>
      <c r="G25" s="649"/>
      <c r="H25" s="649"/>
      <c r="I25" s="649"/>
      <c r="J25" s="649"/>
      <c r="K25" s="649"/>
      <c r="L25" s="649"/>
      <c r="M25" s="650" t="s">
        <v>292</v>
      </c>
      <c r="N25" s="651"/>
      <c r="O25" s="652" t="s">
        <v>317</v>
      </c>
      <c r="P25" s="653"/>
      <c r="Q25" s="654" t="s">
        <v>294</v>
      </c>
      <c r="R25" s="650"/>
      <c r="S25" s="651"/>
      <c r="T25" s="654" t="s">
        <v>318</v>
      </c>
      <c r="U25" s="655"/>
      <c r="V25" s="656" t="s">
        <v>319</v>
      </c>
      <c r="W25" s="650"/>
      <c r="X25" s="650"/>
      <c r="Y25" s="651"/>
      <c r="Z25" s="657" t="s">
        <v>320</v>
      </c>
      <c r="AA25" s="653"/>
      <c r="AB25" s="652" t="s">
        <v>298</v>
      </c>
      <c r="AC25" s="653"/>
      <c r="AD25" s="654" t="s">
        <v>299</v>
      </c>
      <c r="AE25" s="655"/>
      <c r="AG25" s="658" t="s">
        <v>300</v>
      </c>
      <c r="AH25" s="657"/>
      <c r="AI25" s="657"/>
      <c r="AJ25" s="657"/>
      <c r="AK25" s="1006" t="s">
        <v>301</v>
      </c>
      <c r="AL25" s="1006"/>
      <c r="AM25" s="1006" t="s">
        <v>298</v>
      </c>
      <c r="AN25" s="1006"/>
      <c r="AO25" s="1007" t="s">
        <v>299</v>
      </c>
      <c r="AP25" s="1008"/>
      <c r="AQ25" s="260" t="s">
        <v>321</v>
      </c>
      <c r="AR25" s="235"/>
      <c r="AS25" s="995" t="s">
        <v>300</v>
      </c>
      <c r="AT25" s="996"/>
      <c r="AU25" s="996"/>
      <c r="AV25" s="996"/>
      <c r="AW25" s="992" t="s">
        <v>301</v>
      </c>
      <c r="AX25" s="992"/>
      <c r="AY25" s="992" t="s">
        <v>298</v>
      </c>
      <c r="AZ25" s="992"/>
      <c r="BA25" s="993" t="s">
        <v>299</v>
      </c>
      <c r="BB25" s="994"/>
      <c r="BC25" s="260" t="s">
        <v>321</v>
      </c>
      <c r="BE25" s="995" t="s">
        <v>300</v>
      </c>
      <c r="BF25" s="996"/>
      <c r="BG25" s="996"/>
      <c r="BH25" s="996"/>
      <c r="BI25" s="992" t="s">
        <v>301</v>
      </c>
      <c r="BJ25" s="992"/>
      <c r="BK25" s="992" t="s">
        <v>298</v>
      </c>
      <c r="BL25" s="992"/>
      <c r="BM25" s="993" t="s">
        <v>299</v>
      </c>
      <c r="BN25" s="994"/>
      <c r="BO25" s="260" t="s">
        <v>321</v>
      </c>
      <c r="BQ25" s="995" t="s">
        <v>300</v>
      </c>
      <c r="BR25" s="996"/>
      <c r="BS25" s="996"/>
      <c r="BT25" s="996"/>
      <c r="BU25" s="992" t="s">
        <v>301</v>
      </c>
      <c r="BV25" s="992"/>
      <c r="BW25" s="992" t="s">
        <v>298</v>
      </c>
      <c r="BX25" s="992"/>
      <c r="BY25" s="993" t="s">
        <v>299</v>
      </c>
      <c r="BZ25" s="994"/>
      <c r="CA25" s="260" t="s">
        <v>321</v>
      </c>
    </row>
    <row r="26" spans="2:79" ht="37.5" customHeight="1" x14ac:dyDescent="0.3">
      <c r="B26" s="606"/>
      <c r="C26" s="607"/>
      <c r="D26" s="607"/>
      <c r="E26" s="607"/>
      <c r="F26" s="607"/>
      <c r="G26" s="607"/>
      <c r="H26" s="607"/>
      <c r="I26" s="607"/>
      <c r="J26" s="607"/>
      <c r="K26" s="607"/>
      <c r="L26" s="607"/>
      <c r="M26" s="1009"/>
      <c r="N26" s="1010"/>
      <c r="O26" s="1011"/>
      <c r="P26" s="1003"/>
      <c r="Q26" s="1012"/>
      <c r="R26" s="1009"/>
      <c r="S26" s="1010"/>
      <c r="T26" s="1012"/>
      <c r="U26" s="1013"/>
      <c r="V26" s="1014"/>
      <c r="W26" s="1009"/>
      <c r="X26" s="1009"/>
      <c r="Y26" s="1010"/>
      <c r="Z26" s="1002"/>
      <c r="AA26" s="1003"/>
      <c r="AB26" s="1004">
        <f>ROUNDDOWN(O26*Z26/100,1)</f>
        <v>0</v>
      </c>
      <c r="AC26" s="1005"/>
      <c r="AD26" s="1012">
        <f>ROUNDDOWN(T26*Z26/100,1)</f>
        <v>0</v>
      </c>
      <c r="AE26" s="1013"/>
      <c r="AG26" s="307"/>
      <c r="AH26" s="261" t="s">
        <v>49</v>
      </c>
      <c r="AI26" s="262"/>
      <c r="AJ26" s="261" t="s">
        <v>50</v>
      </c>
      <c r="AK26" s="1015"/>
      <c r="AL26" s="1016"/>
      <c r="AM26" s="1017">
        <f>$O26*AK26/100</f>
        <v>0</v>
      </c>
      <c r="AN26" s="1018"/>
      <c r="AO26" s="1019">
        <f>AK26*$T26/100</f>
        <v>0</v>
      </c>
      <c r="AP26" s="1020"/>
      <c r="AQ26" s="309"/>
      <c r="AR26" s="190"/>
      <c r="AS26" s="307"/>
      <c r="AT26" s="261" t="s">
        <v>49</v>
      </c>
      <c r="AU26" s="262"/>
      <c r="AV26" s="261" t="s">
        <v>50</v>
      </c>
      <c r="AW26" s="1015"/>
      <c r="AX26" s="1016"/>
      <c r="AY26" s="1017">
        <f>$O26*AW26/100</f>
        <v>0</v>
      </c>
      <c r="AZ26" s="1018"/>
      <c r="BA26" s="1019">
        <f>AW26*$T26/100</f>
        <v>0</v>
      </c>
      <c r="BB26" s="1020"/>
      <c r="BC26" s="309"/>
      <c r="BE26" s="307"/>
      <c r="BF26" s="261" t="s">
        <v>49</v>
      </c>
      <c r="BG26" s="262"/>
      <c r="BH26" s="261" t="s">
        <v>50</v>
      </c>
      <c r="BI26" s="1015"/>
      <c r="BJ26" s="1016"/>
      <c r="BK26" s="1017">
        <f>$O26*BI26/100</f>
        <v>0</v>
      </c>
      <c r="BL26" s="1018"/>
      <c r="BM26" s="1019">
        <f>BI26*$T26/100</f>
        <v>0</v>
      </c>
      <c r="BN26" s="1020"/>
      <c r="BO26" s="309"/>
      <c r="BQ26" s="307"/>
      <c r="BR26" s="261" t="s">
        <v>49</v>
      </c>
      <c r="BS26" s="262"/>
      <c r="BT26" s="261" t="s">
        <v>50</v>
      </c>
      <c r="BU26" s="1015"/>
      <c r="BV26" s="1016"/>
      <c r="BW26" s="1017">
        <f>$O26*BU26/100</f>
        <v>0</v>
      </c>
      <c r="BX26" s="1018"/>
      <c r="BY26" s="1019">
        <f>BU26*$T26/100</f>
        <v>0</v>
      </c>
      <c r="BZ26" s="1020"/>
      <c r="CA26" s="309"/>
    </row>
    <row r="27" spans="2:79" ht="37.5" customHeight="1" x14ac:dyDescent="0.3">
      <c r="B27" s="606"/>
      <c r="C27" s="607"/>
      <c r="D27" s="607"/>
      <c r="E27" s="607"/>
      <c r="F27" s="607"/>
      <c r="G27" s="607"/>
      <c r="H27" s="607"/>
      <c r="I27" s="607"/>
      <c r="J27" s="607"/>
      <c r="K27" s="607"/>
      <c r="L27" s="607"/>
      <c r="M27" s="1009"/>
      <c r="N27" s="1010"/>
      <c r="O27" s="1011"/>
      <c r="P27" s="1003"/>
      <c r="Q27" s="1012"/>
      <c r="R27" s="1009"/>
      <c r="S27" s="1010"/>
      <c r="T27" s="1012"/>
      <c r="U27" s="1013"/>
      <c r="V27" s="1014"/>
      <c r="W27" s="1009"/>
      <c r="X27" s="1009"/>
      <c r="Y27" s="1010"/>
      <c r="Z27" s="1002"/>
      <c r="AA27" s="1003"/>
      <c r="AB27" s="1004">
        <f>ROUNDDOWN(O27*Z27/100,1)</f>
        <v>0</v>
      </c>
      <c r="AC27" s="1005"/>
      <c r="AD27" s="1012">
        <f>ROUNDDOWN(T27*Z27/100,1)</f>
        <v>0</v>
      </c>
      <c r="AE27" s="1013"/>
      <c r="AG27" s="307"/>
      <c r="AH27" s="261" t="s">
        <v>49</v>
      </c>
      <c r="AI27" s="262"/>
      <c r="AJ27" s="261" t="s">
        <v>50</v>
      </c>
      <c r="AK27" s="1015"/>
      <c r="AL27" s="1016"/>
      <c r="AM27" s="1017">
        <f>$O27*AK27/100</f>
        <v>0</v>
      </c>
      <c r="AN27" s="1018"/>
      <c r="AO27" s="1019">
        <f>AK27*$T27/100</f>
        <v>0</v>
      </c>
      <c r="AP27" s="1020"/>
      <c r="AQ27" s="309"/>
      <c r="AR27" s="190"/>
      <c r="AS27" s="307"/>
      <c r="AT27" s="261" t="s">
        <v>49</v>
      </c>
      <c r="AU27" s="262"/>
      <c r="AV27" s="261" t="s">
        <v>50</v>
      </c>
      <c r="AW27" s="1015"/>
      <c r="AX27" s="1016"/>
      <c r="AY27" s="1017">
        <f>$O27*AW27/100</f>
        <v>0</v>
      </c>
      <c r="AZ27" s="1018"/>
      <c r="BA27" s="1019">
        <f>AW27*$T27/100</f>
        <v>0</v>
      </c>
      <c r="BB27" s="1020"/>
      <c r="BC27" s="309"/>
      <c r="BE27" s="307"/>
      <c r="BF27" s="261" t="s">
        <v>49</v>
      </c>
      <c r="BG27" s="262"/>
      <c r="BH27" s="261" t="s">
        <v>50</v>
      </c>
      <c r="BI27" s="1015"/>
      <c r="BJ27" s="1016"/>
      <c r="BK27" s="1017">
        <f>$O27*BI27/100</f>
        <v>0</v>
      </c>
      <c r="BL27" s="1018"/>
      <c r="BM27" s="1019">
        <f>BI27*$T27/100</f>
        <v>0</v>
      </c>
      <c r="BN27" s="1020"/>
      <c r="BO27" s="309"/>
      <c r="BQ27" s="307"/>
      <c r="BR27" s="261" t="s">
        <v>49</v>
      </c>
      <c r="BS27" s="262"/>
      <c r="BT27" s="261" t="s">
        <v>50</v>
      </c>
      <c r="BU27" s="1015"/>
      <c r="BV27" s="1016"/>
      <c r="BW27" s="1017">
        <f>$O27*BU27/100</f>
        <v>0</v>
      </c>
      <c r="BX27" s="1018"/>
      <c r="BY27" s="1019">
        <f>BU27*$T27/100</f>
        <v>0</v>
      </c>
      <c r="BZ27" s="1020"/>
      <c r="CA27" s="309"/>
    </row>
    <row r="28" spans="2:79" ht="37.5" customHeight="1" x14ac:dyDescent="0.3">
      <c r="B28" s="606"/>
      <c r="C28" s="607"/>
      <c r="D28" s="607"/>
      <c r="E28" s="607"/>
      <c r="F28" s="607"/>
      <c r="G28" s="607"/>
      <c r="H28" s="607"/>
      <c r="I28" s="607"/>
      <c r="J28" s="607"/>
      <c r="K28" s="607"/>
      <c r="L28" s="607"/>
      <c r="M28" s="1009"/>
      <c r="N28" s="1010"/>
      <c r="O28" s="1011"/>
      <c r="P28" s="1003"/>
      <c r="Q28" s="1012"/>
      <c r="R28" s="1009"/>
      <c r="S28" s="1010"/>
      <c r="T28" s="1012"/>
      <c r="U28" s="1013"/>
      <c r="V28" s="1014"/>
      <c r="W28" s="1009"/>
      <c r="X28" s="1009"/>
      <c r="Y28" s="1010"/>
      <c r="Z28" s="1002"/>
      <c r="AA28" s="1003"/>
      <c r="AB28" s="1004">
        <f>ROUNDDOWN(O28*Z28/100,1)</f>
        <v>0</v>
      </c>
      <c r="AC28" s="1005"/>
      <c r="AD28" s="1012">
        <f>ROUNDDOWN(T28*Z28/100,1)</f>
        <v>0</v>
      </c>
      <c r="AE28" s="1013"/>
      <c r="AG28" s="307"/>
      <c r="AH28" s="261" t="s">
        <v>49</v>
      </c>
      <c r="AI28" s="262"/>
      <c r="AJ28" s="261" t="s">
        <v>50</v>
      </c>
      <c r="AK28" s="1015"/>
      <c r="AL28" s="1016"/>
      <c r="AM28" s="1017">
        <f>$O28*AK28/100</f>
        <v>0</v>
      </c>
      <c r="AN28" s="1018"/>
      <c r="AO28" s="1019">
        <f>AK28*$T28/100</f>
        <v>0</v>
      </c>
      <c r="AP28" s="1020"/>
      <c r="AQ28" s="309"/>
      <c r="AR28" s="190"/>
      <c r="AS28" s="307"/>
      <c r="AT28" s="261" t="s">
        <v>49</v>
      </c>
      <c r="AU28" s="262"/>
      <c r="AV28" s="261" t="s">
        <v>50</v>
      </c>
      <c r="AW28" s="1015"/>
      <c r="AX28" s="1016"/>
      <c r="AY28" s="1017">
        <f>$O28*AW28/100</f>
        <v>0</v>
      </c>
      <c r="AZ28" s="1018"/>
      <c r="BA28" s="1019">
        <f>AW28*$T28/100</f>
        <v>0</v>
      </c>
      <c r="BB28" s="1020"/>
      <c r="BC28" s="309"/>
      <c r="BE28" s="307"/>
      <c r="BF28" s="261" t="s">
        <v>49</v>
      </c>
      <c r="BG28" s="262"/>
      <c r="BH28" s="261" t="s">
        <v>50</v>
      </c>
      <c r="BI28" s="1015"/>
      <c r="BJ28" s="1016"/>
      <c r="BK28" s="1017">
        <f>$O28*BI28/100</f>
        <v>0</v>
      </c>
      <c r="BL28" s="1018"/>
      <c r="BM28" s="1019">
        <f>BI28*$T28/100</f>
        <v>0</v>
      </c>
      <c r="BN28" s="1020"/>
      <c r="BO28" s="309"/>
      <c r="BQ28" s="307"/>
      <c r="BR28" s="261" t="s">
        <v>49</v>
      </c>
      <c r="BS28" s="262"/>
      <c r="BT28" s="261" t="s">
        <v>50</v>
      </c>
      <c r="BU28" s="1015"/>
      <c r="BV28" s="1016"/>
      <c r="BW28" s="1017">
        <f>$O28*BU28/100</f>
        <v>0</v>
      </c>
      <c r="BX28" s="1018"/>
      <c r="BY28" s="1019">
        <f>BU28*$T28/100</f>
        <v>0</v>
      </c>
      <c r="BZ28" s="1020"/>
      <c r="CA28" s="309"/>
    </row>
    <row r="29" spans="2:79" ht="37.5" customHeight="1" thickBot="1" x14ac:dyDescent="0.35">
      <c r="B29" s="623"/>
      <c r="C29" s="624"/>
      <c r="D29" s="624"/>
      <c r="E29" s="624"/>
      <c r="F29" s="624"/>
      <c r="G29" s="624"/>
      <c r="H29" s="624"/>
      <c r="I29" s="624"/>
      <c r="J29" s="624"/>
      <c r="K29" s="624"/>
      <c r="L29" s="624"/>
      <c r="M29" s="1021"/>
      <c r="N29" s="1022"/>
      <c r="O29" s="1023"/>
      <c r="P29" s="1024"/>
      <c r="Q29" s="1025"/>
      <c r="R29" s="1026"/>
      <c r="S29" s="1027"/>
      <c r="T29" s="1025"/>
      <c r="U29" s="1028"/>
      <c r="V29" s="1029"/>
      <c r="W29" s="1021"/>
      <c r="X29" s="1021"/>
      <c r="Y29" s="1022"/>
      <c r="Z29" s="1030"/>
      <c r="AA29" s="1031"/>
      <c r="AB29" s="1034">
        <f>ROUNDDOWN(O29*Z29/100,1)</f>
        <v>0</v>
      </c>
      <c r="AC29" s="1035"/>
      <c r="AD29" s="1036">
        <f>ROUNDDOWN(T29*Z29/100,1)</f>
        <v>0</v>
      </c>
      <c r="AE29" s="1037"/>
      <c r="AG29" s="308"/>
      <c r="AH29" s="263" t="s">
        <v>49</v>
      </c>
      <c r="AI29" s="288"/>
      <c r="AJ29" s="263" t="s">
        <v>50</v>
      </c>
      <c r="AK29" s="1032"/>
      <c r="AL29" s="1033"/>
      <c r="AM29" s="1017">
        <f>$O29*AK29/100</f>
        <v>0</v>
      </c>
      <c r="AN29" s="1018"/>
      <c r="AO29" s="1019">
        <f>AK29*$T29/100</f>
        <v>0</v>
      </c>
      <c r="AP29" s="1020"/>
      <c r="AQ29" s="309"/>
      <c r="AR29" s="190"/>
      <c r="AS29" s="308"/>
      <c r="AT29" s="263" t="s">
        <v>49</v>
      </c>
      <c r="AU29" s="288"/>
      <c r="AV29" s="263" t="s">
        <v>50</v>
      </c>
      <c r="AW29" s="1032"/>
      <c r="AX29" s="1033"/>
      <c r="AY29" s="1017">
        <f>$O29*AW29/100</f>
        <v>0</v>
      </c>
      <c r="AZ29" s="1018"/>
      <c r="BA29" s="1019">
        <f>AW29*$T29/100</f>
        <v>0</v>
      </c>
      <c r="BB29" s="1020"/>
      <c r="BC29" s="309"/>
      <c r="BE29" s="308"/>
      <c r="BF29" s="263" t="s">
        <v>49</v>
      </c>
      <c r="BG29" s="288"/>
      <c r="BH29" s="263" t="s">
        <v>50</v>
      </c>
      <c r="BI29" s="1032"/>
      <c r="BJ29" s="1033"/>
      <c r="BK29" s="1017">
        <f>$O29*BI29/100</f>
        <v>0</v>
      </c>
      <c r="BL29" s="1018"/>
      <c r="BM29" s="1019">
        <f>BI29*$T29/100</f>
        <v>0</v>
      </c>
      <c r="BN29" s="1020"/>
      <c r="BO29" s="309"/>
      <c r="BQ29" s="308"/>
      <c r="BR29" s="263" t="s">
        <v>49</v>
      </c>
      <c r="BS29" s="288"/>
      <c r="BT29" s="263" t="s">
        <v>50</v>
      </c>
      <c r="BU29" s="1032"/>
      <c r="BV29" s="1033"/>
      <c r="BW29" s="1017">
        <f>$O29*BU29/100</f>
        <v>0</v>
      </c>
      <c r="BX29" s="1018"/>
      <c r="BY29" s="1019">
        <f>BU29*$T29/100</f>
        <v>0</v>
      </c>
      <c r="BZ29" s="1020"/>
      <c r="CA29" s="309"/>
    </row>
    <row r="30" spans="2:79" ht="12" customHeight="1" x14ac:dyDescent="0.2">
      <c r="C30" s="196"/>
      <c r="D30" s="196"/>
      <c r="E30" s="196"/>
      <c r="F30" s="196"/>
      <c r="G30" s="196"/>
      <c r="H30" s="196"/>
      <c r="I30" s="196"/>
      <c r="J30" s="196"/>
      <c r="K30" s="196"/>
      <c r="L30" s="196"/>
      <c r="M30" s="196"/>
      <c r="N30" s="35"/>
      <c r="O30" s="35"/>
      <c r="P30" s="35"/>
      <c r="Q30" s="35"/>
      <c r="R30" s="35"/>
      <c r="S30" s="35"/>
      <c r="T30" s="35"/>
      <c r="U30" s="35"/>
      <c r="V30" s="35"/>
      <c r="W30" s="35"/>
      <c r="X30" s="35"/>
      <c r="Y30" s="35"/>
      <c r="Z30" s="584" t="s">
        <v>303</v>
      </c>
      <c r="AA30" s="585"/>
      <c r="AB30" s="602" t="s">
        <v>322</v>
      </c>
      <c r="AC30" s="603"/>
      <c r="AD30" s="1038" t="s">
        <v>323</v>
      </c>
      <c r="AE30" s="1039"/>
      <c r="AG30" s="35"/>
      <c r="AH30" s="35"/>
      <c r="AI30" s="213"/>
      <c r="AJ30" s="214"/>
      <c r="AK30" s="584" t="s">
        <v>303</v>
      </c>
      <c r="AL30" s="660"/>
      <c r="AM30" s="1041" t="s">
        <v>322</v>
      </c>
      <c r="AN30" s="1042"/>
      <c r="AO30" s="1047" t="s">
        <v>323</v>
      </c>
      <c r="AP30" s="1048"/>
      <c r="AS30" s="35"/>
      <c r="AT30" s="35"/>
      <c r="AU30" s="213"/>
      <c r="AV30" s="214"/>
      <c r="AW30" s="584" t="s">
        <v>303</v>
      </c>
      <c r="AX30" s="660"/>
      <c r="AY30" s="1041" t="s">
        <v>340</v>
      </c>
      <c r="AZ30" s="1042"/>
      <c r="BA30" s="1047" t="s">
        <v>341</v>
      </c>
      <c r="BB30" s="1048"/>
      <c r="BE30" s="35"/>
      <c r="BF30" s="35"/>
      <c r="BG30" s="213"/>
      <c r="BH30" s="214"/>
      <c r="BI30" s="584" t="s">
        <v>303</v>
      </c>
      <c r="BJ30" s="660"/>
      <c r="BK30" s="602" t="s">
        <v>340</v>
      </c>
      <c r="BL30" s="603"/>
      <c r="BM30" s="1038" t="s">
        <v>341</v>
      </c>
      <c r="BN30" s="1039"/>
      <c r="BQ30" s="35"/>
      <c r="BR30" s="35"/>
      <c r="BS30" s="213"/>
      <c r="BT30" s="214"/>
      <c r="BU30" s="584" t="s">
        <v>303</v>
      </c>
      <c r="BV30" s="660"/>
      <c r="BW30" s="602" t="s">
        <v>338</v>
      </c>
      <c r="BX30" s="603"/>
      <c r="BY30" s="1038" t="s">
        <v>339</v>
      </c>
      <c r="BZ30" s="1039"/>
    </row>
    <row r="31" spans="2:79" ht="30.75" customHeight="1" thickBot="1" x14ac:dyDescent="0.25">
      <c r="B31" s="798" t="s">
        <v>265</v>
      </c>
      <c r="C31" s="800"/>
      <c r="D31" s="798"/>
      <c r="E31" s="799"/>
      <c r="F31" s="264" t="s">
        <v>48</v>
      </c>
      <c r="G31" s="1049"/>
      <c r="H31" s="1049"/>
      <c r="I31" s="184" t="s">
        <v>49</v>
      </c>
      <c r="J31" s="1050"/>
      <c r="K31" s="1050"/>
      <c r="L31" s="185" t="s">
        <v>266</v>
      </c>
      <c r="M31" s="825" t="s">
        <v>269</v>
      </c>
      <c r="N31" s="826"/>
      <c r="O31" s="238"/>
      <c r="P31" s="238"/>
      <c r="Q31" s="238"/>
      <c r="R31" s="238"/>
      <c r="S31" s="238"/>
      <c r="T31" s="238"/>
      <c r="U31" s="35"/>
      <c r="V31" s="35"/>
      <c r="W31" s="35"/>
      <c r="X31" s="35"/>
      <c r="Y31" s="35"/>
      <c r="Z31" s="586"/>
      <c r="AA31" s="587"/>
      <c r="AB31" s="1051">
        <f>SUM(AB26:AC29)</f>
        <v>0</v>
      </c>
      <c r="AC31" s="1052"/>
      <c r="AD31" s="1061">
        <f>SUM(AD26:AE29)</f>
        <v>0</v>
      </c>
      <c r="AE31" s="1062"/>
      <c r="AG31" s="35"/>
      <c r="AH31" s="35"/>
      <c r="AI31" s="214"/>
      <c r="AJ31" s="214"/>
      <c r="AK31" s="635"/>
      <c r="AL31" s="1040"/>
      <c r="AM31" s="1045">
        <f>SUM(AM26:AN29)</f>
        <v>0</v>
      </c>
      <c r="AN31" s="1046"/>
      <c r="AO31" s="1043">
        <f>SUM(AO26:AP29)</f>
        <v>0</v>
      </c>
      <c r="AP31" s="1044"/>
      <c r="AS31" s="35"/>
      <c r="AT31" s="35"/>
      <c r="AU31" s="214"/>
      <c r="AV31" s="214"/>
      <c r="AW31" s="635"/>
      <c r="AX31" s="1040"/>
      <c r="AY31" s="1045">
        <f>SUM(AY26:AZ29)</f>
        <v>0</v>
      </c>
      <c r="AZ31" s="1046"/>
      <c r="BA31" s="1043">
        <f>SUM(BA26:BB29)</f>
        <v>0</v>
      </c>
      <c r="BB31" s="1044"/>
      <c r="BE31" s="35"/>
      <c r="BF31" s="35"/>
      <c r="BG31" s="214"/>
      <c r="BH31" s="214"/>
      <c r="BI31" s="635"/>
      <c r="BJ31" s="1040"/>
      <c r="BK31" s="1045">
        <f>SUM(BK26:BL29)</f>
        <v>0</v>
      </c>
      <c r="BL31" s="1046"/>
      <c r="BM31" s="1043">
        <f>SUM(BM26:BN29)</f>
        <v>0</v>
      </c>
      <c r="BN31" s="1044"/>
      <c r="BQ31" s="35"/>
      <c r="BR31" s="35"/>
      <c r="BS31" s="214"/>
      <c r="BT31" s="214"/>
      <c r="BU31" s="635"/>
      <c r="BV31" s="1040"/>
      <c r="BW31" s="1045">
        <f>SUM(BW26:BX29)</f>
        <v>0</v>
      </c>
      <c r="BX31" s="1046"/>
      <c r="BY31" s="1043">
        <f>SUM(BY26:BZ29)</f>
        <v>0</v>
      </c>
      <c r="BZ31" s="1044"/>
    </row>
    <row r="32" spans="2:79" ht="12" customHeight="1" thickBot="1" x14ac:dyDescent="0.25">
      <c r="B32" s="801"/>
      <c r="C32" s="803"/>
      <c r="D32" s="1063"/>
      <c r="E32" s="1064"/>
      <c r="F32" s="1064"/>
      <c r="G32" s="1064"/>
      <c r="H32" s="1064"/>
      <c r="I32" s="1064"/>
      <c r="J32" s="1064"/>
      <c r="K32" s="1064"/>
      <c r="L32" s="1065"/>
      <c r="M32" s="1069" t="s">
        <v>324</v>
      </c>
      <c r="N32" s="1070"/>
      <c r="O32" s="238"/>
      <c r="P32" s="238"/>
      <c r="Q32" s="238"/>
      <c r="R32" s="238"/>
      <c r="S32" s="238"/>
      <c r="T32" s="238"/>
      <c r="U32" s="35"/>
      <c r="V32" s="35"/>
      <c r="W32" s="35"/>
      <c r="X32" s="35"/>
      <c r="Y32" s="35"/>
      <c r="Z32" s="633" t="s">
        <v>306</v>
      </c>
      <c r="AA32" s="1071"/>
      <c r="AB32" s="1072" t="s">
        <v>322</v>
      </c>
      <c r="AC32" s="1073"/>
      <c r="AD32" s="1086" t="s">
        <v>323</v>
      </c>
      <c r="AE32" s="1087"/>
      <c r="AF32" s="35"/>
      <c r="AG32" s="35"/>
      <c r="AH32" s="35"/>
      <c r="AI32" s="213"/>
      <c r="AJ32" s="213"/>
      <c r="AK32" s="265"/>
      <c r="AL32" s="265"/>
      <c r="AM32" s="265"/>
      <c r="AN32" s="266"/>
      <c r="AO32" s="266"/>
      <c r="AP32" s="267"/>
    </row>
    <row r="33" spans="2:85" s="33" customFormat="1" ht="51.65" customHeight="1" thickBot="1" x14ac:dyDescent="0.25">
      <c r="B33" s="804"/>
      <c r="C33" s="806"/>
      <c r="D33" s="1066"/>
      <c r="E33" s="1067"/>
      <c r="F33" s="1067"/>
      <c r="G33" s="1067"/>
      <c r="H33" s="1067"/>
      <c r="I33" s="1067"/>
      <c r="J33" s="1067"/>
      <c r="K33" s="1067"/>
      <c r="L33" s="1068"/>
      <c r="M33" s="1053" t="s">
        <v>325</v>
      </c>
      <c r="N33" s="1054"/>
      <c r="U33" s="35"/>
      <c r="V33" s="35"/>
      <c r="W33" s="35"/>
      <c r="X33" s="35"/>
      <c r="Y33" s="35"/>
      <c r="Z33" s="635"/>
      <c r="AA33" s="1040"/>
      <c r="AB33" s="1059">
        <f>VLOOKUP($AC$10,コード!$A$2:$G$220,6,0)</f>
        <v>0</v>
      </c>
      <c r="AC33" s="1060" t="e">
        <f>VLOOKUP($AC$10,コード!$A$2:$G$219,3,0)</f>
        <v>#N/A</v>
      </c>
      <c r="AD33" s="1088">
        <f>VLOOKUP($AC$10,コード!$A$2:$G$220,7,0)</f>
        <v>0</v>
      </c>
      <c r="AE33" s="1089" t="e">
        <f>VLOOKUP($AC$10,コード!$A$2:$G$219,3,0)</f>
        <v>#N/A</v>
      </c>
      <c r="AF33" s="35"/>
      <c r="AG33" s="35"/>
      <c r="AH33" s="35"/>
      <c r="AI33" s="213"/>
      <c r="AJ33" s="213"/>
      <c r="AK33" s="213"/>
      <c r="AL33" s="1080" t="s">
        <v>289</v>
      </c>
      <c r="AM33" s="1081"/>
      <c r="AN33" s="1082"/>
      <c r="AO33" s="930" t="s">
        <v>364</v>
      </c>
      <c r="AP33" s="930"/>
      <c r="AQ33" s="930"/>
      <c r="AR33" s="930"/>
      <c r="AS33" s="930"/>
      <c r="AT33" s="930"/>
      <c r="AU33" s="930"/>
      <c r="AV33" s="930"/>
      <c r="AW33" s="930"/>
      <c r="AX33" s="930"/>
      <c r="AY33" s="930"/>
      <c r="AZ33" s="930"/>
      <c r="BA33" s="930"/>
      <c r="BB33" s="930"/>
      <c r="BC33" s="931"/>
      <c r="BE33" s="1074" t="s">
        <v>326</v>
      </c>
      <c r="BF33" s="1075"/>
      <c r="BG33" s="1076"/>
      <c r="BH33" s="1055" t="s">
        <v>365</v>
      </c>
      <c r="BI33" s="1055"/>
      <c r="BJ33" s="1055"/>
      <c r="BK33" s="1055"/>
      <c r="BL33" s="1055"/>
      <c r="BM33" s="1055"/>
      <c r="BN33" s="1055"/>
      <c r="BO33" s="1055"/>
      <c r="BP33" s="1055"/>
      <c r="BQ33" s="1055"/>
      <c r="BR33" s="1055"/>
      <c r="BS33" s="1055"/>
      <c r="BT33" s="1055"/>
      <c r="BU33" s="1055"/>
      <c r="BV33" s="1055"/>
      <c r="BW33" s="1055"/>
      <c r="BX33" s="1056"/>
      <c r="CG33"/>
    </row>
    <row r="34" spans="2:85" s="33" customFormat="1" ht="61.5" customHeight="1" thickBot="1" x14ac:dyDescent="0.25">
      <c r="B34" s="399"/>
      <c r="C34" s="399"/>
      <c r="D34" s="399"/>
      <c r="E34" s="399"/>
      <c r="F34" s="399"/>
      <c r="G34" s="399"/>
      <c r="H34" s="399"/>
      <c r="I34" s="399"/>
      <c r="J34" s="399"/>
      <c r="K34" s="399"/>
      <c r="L34" s="399"/>
      <c r="M34" s="399"/>
      <c r="N34" s="399"/>
      <c r="O34" s="399"/>
      <c r="P34" s="399"/>
      <c r="Q34" s="399"/>
      <c r="R34" s="399"/>
      <c r="S34" s="399"/>
      <c r="T34" s="399"/>
      <c r="U34" s="399"/>
      <c r="V34" s="399"/>
      <c r="W34" s="399"/>
      <c r="X34" s="399"/>
      <c r="Y34" s="399"/>
      <c r="Z34" s="399"/>
      <c r="AA34" s="399"/>
      <c r="AL34" s="1083"/>
      <c r="AM34" s="1084"/>
      <c r="AN34" s="1085"/>
      <c r="AO34" s="932"/>
      <c r="AP34" s="932"/>
      <c r="AQ34" s="932"/>
      <c r="AR34" s="932"/>
      <c r="AS34" s="932"/>
      <c r="AT34" s="932"/>
      <c r="AU34" s="932"/>
      <c r="AV34" s="932"/>
      <c r="AW34" s="932"/>
      <c r="AX34" s="932"/>
      <c r="AY34" s="932"/>
      <c r="AZ34" s="932"/>
      <c r="BA34" s="932"/>
      <c r="BB34" s="932"/>
      <c r="BC34" s="933"/>
      <c r="BE34" s="1077"/>
      <c r="BF34" s="1078"/>
      <c r="BG34" s="1079"/>
      <c r="BH34" s="1057"/>
      <c r="BI34" s="1057"/>
      <c r="BJ34" s="1057"/>
      <c r="BK34" s="1057"/>
      <c r="BL34" s="1057"/>
      <c r="BM34" s="1057"/>
      <c r="BN34" s="1057"/>
      <c r="BO34" s="1057"/>
      <c r="BP34" s="1057"/>
      <c r="BQ34" s="1057"/>
      <c r="BR34" s="1057"/>
      <c r="BS34" s="1057"/>
      <c r="BT34" s="1057"/>
      <c r="BU34" s="1057"/>
      <c r="BV34" s="1057"/>
      <c r="BW34" s="1057"/>
      <c r="BX34" s="1058"/>
      <c r="CG34"/>
    </row>
    <row r="35" spans="2:85" ht="12.75" customHeight="1" x14ac:dyDescent="0.2">
      <c r="C35" s="46" t="s">
        <v>392</v>
      </c>
      <c r="D35" s="216"/>
      <c r="E35" s="216"/>
      <c r="F35" s="216"/>
      <c r="K35" s="217"/>
      <c r="L35" s="217"/>
      <c r="M35" s="217"/>
      <c r="N35" s="217"/>
      <c r="O35" s="217"/>
      <c r="P35" s="217"/>
      <c r="Q35" s="217"/>
      <c r="R35" s="217"/>
      <c r="S35" s="217"/>
      <c r="T35" s="217"/>
      <c r="U35" s="217"/>
      <c r="V35" s="217"/>
      <c r="W35" s="217"/>
      <c r="X35" s="217"/>
      <c r="Y35" s="217"/>
      <c r="BH35" s="268"/>
      <c r="CG35" s="33"/>
    </row>
    <row r="36" spans="2:85" x14ac:dyDescent="0.2">
      <c r="C36" s="216" t="s">
        <v>393</v>
      </c>
      <c r="BH36" s="164"/>
      <c r="CG36" s="33"/>
    </row>
    <row r="37" spans="2:85" ht="11.25" customHeight="1" x14ac:dyDescent="0.2">
      <c r="C37" s="46" t="s">
        <v>390</v>
      </c>
    </row>
    <row r="38" spans="2:85" ht="15.5" x14ac:dyDescent="0.2">
      <c r="C38" s="46" t="s">
        <v>391</v>
      </c>
      <c r="AK38" s="269" t="s">
        <v>327</v>
      </c>
      <c r="AL38" s="269"/>
      <c r="AM38" s="269"/>
      <c r="AN38" s="269"/>
      <c r="AS38" s="37" t="s">
        <v>13</v>
      </c>
    </row>
  </sheetData>
  <mergeCells count="353">
    <mergeCell ref="BE20:BF20"/>
    <mergeCell ref="BH20:BI20"/>
    <mergeCell ref="BT20:BU20"/>
    <mergeCell ref="BX20:BZ20"/>
    <mergeCell ref="BL20:BN20"/>
    <mergeCell ref="BQ20:BR20"/>
    <mergeCell ref="BT19:BU19"/>
    <mergeCell ref="BX19:BZ19"/>
    <mergeCell ref="BL19:BN19"/>
    <mergeCell ref="BQ19:BR19"/>
    <mergeCell ref="BE19:BF19"/>
    <mergeCell ref="BH19:BI19"/>
    <mergeCell ref="BT13:BV13"/>
    <mergeCell ref="BV14:BY14"/>
    <mergeCell ref="AS16:AT16"/>
    <mergeCell ref="AS17:AT17"/>
    <mergeCell ref="AS18:AT18"/>
    <mergeCell ref="AV13:AX13"/>
    <mergeCell ref="AX14:BA14"/>
    <mergeCell ref="BH13:BJ13"/>
    <mergeCell ref="BJ14:BM14"/>
    <mergeCell ref="BE18:BF18"/>
    <mergeCell ref="BH18:BI18"/>
    <mergeCell ref="BT18:BU18"/>
    <mergeCell ref="BX18:BZ18"/>
    <mergeCell ref="BL18:BN18"/>
    <mergeCell ref="BQ18:BR18"/>
    <mergeCell ref="BT17:BU17"/>
    <mergeCell ref="BX17:BZ17"/>
    <mergeCell ref="BL17:BN17"/>
    <mergeCell ref="BQ17:BR17"/>
    <mergeCell ref="BE17:BF17"/>
    <mergeCell ref="BH17:BI17"/>
    <mergeCell ref="BX16:BZ16"/>
    <mergeCell ref="BQ12:BS12"/>
    <mergeCell ref="BU12:BV12"/>
    <mergeCell ref="BX12:BY12"/>
    <mergeCell ref="BL11:BM11"/>
    <mergeCell ref="BE12:BG12"/>
    <mergeCell ref="BT7:BY7"/>
    <mergeCell ref="BT8:BY8"/>
    <mergeCell ref="BT9:BU9"/>
    <mergeCell ref="BX9:BY9"/>
    <mergeCell ref="BT10:BU10"/>
    <mergeCell ref="BX10:BY10"/>
    <mergeCell ref="BI12:BJ12"/>
    <mergeCell ref="BL12:BM12"/>
    <mergeCell ref="BE11:BG11"/>
    <mergeCell ref="BI11:BJ11"/>
    <mergeCell ref="BH7:BM7"/>
    <mergeCell ref="BH8:BM8"/>
    <mergeCell ref="BH9:BI9"/>
    <mergeCell ref="BL9:BM9"/>
    <mergeCell ref="BH10:BI10"/>
    <mergeCell ref="BL10:BM10"/>
    <mergeCell ref="BQ11:BS11"/>
    <mergeCell ref="BU11:BV11"/>
    <mergeCell ref="BX11:BY11"/>
    <mergeCell ref="AL14:AO14"/>
    <mergeCell ref="AV7:BA7"/>
    <mergeCell ref="AV8:BA8"/>
    <mergeCell ref="AV9:AW9"/>
    <mergeCell ref="AZ9:BA9"/>
    <mergeCell ref="AV10:AW10"/>
    <mergeCell ref="AZ10:BA10"/>
    <mergeCell ref="AS11:AU11"/>
    <mergeCell ref="AK12:AL12"/>
    <mergeCell ref="AN12:AO12"/>
    <mergeCell ref="AJ7:AO7"/>
    <mergeCell ref="AJ8:AO8"/>
    <mergeCell ref="AJ9:AK9"/>
    <mergeCell ref="AJ10:AK10"/>
    <mergeCell ref="AN9:AO9"/>
    <mergeCell ref="AN10:AO10"/>
    <mergeCell ref="AZ11:BA11"/>
    <mergeCell ref="AS12:AU12"/>
    <mergeCell ref="AW12:AX12"/>
    <mergeCell ref="AZ12:BA12"/>
    <mergeCell ref="BH33:BX34"/>
    <mergeCell ref="AB33:AC33"/>
    <mergeCell ref="AD31:AE31"/>
    <mergeCell ref="D32:L33"/>
    <mergeCell ref="M32:N32"/>
    <mergeCell ref="Z32:AA33"/>
    <mergeCell ref="AB32:AC32"/>
    <mergeCell ref="AM31:AN31"/>
    <mergeCell ref="AO31:AP31"/>
    <mergeCell ref="BE33:BG34"/>
    <mergeCell ref="AL33:AN34"/>
    <mergeCell ref="AD32:AE32"/>
    <mergeCell ref="AD33:AE33"/>
    <mergeCell ref="BU30:BV31"/>
    <mergeCell ref="BM30:BN30"/>
    <mergeCell ref="B31:C33"/>
    <mergeCell ref="D31:E31"/>
    <mergeCell ref="G31:H31"/>
    <mergeCell ref="J31:K31"/>
    <mergeCell ref="M31:N31"/>
    <mergeCell ref="AB31:AC31"/>
    <mergeCell ref="M33:N33"/>
    <mergeCell ref="AY31:AZ31"/>
    <mergeCell ref="AO30:AP30"/>
    <mergeCell ref="AW30:AX31"/>
    <mergeCell ref="AY30:AZ30"/>
    <mergeCell ref="BY29:BZ29"/>
    <mergeCell ref="Z30:AA31"/>
    <mergeCell ref="AB30:AC30"/>
    <mergeCell ref="AD30:AE30"/>
    <mergeCell ref="AK30:AL31"/>
    <mergeCell ref="AM30:AN30"/>
    <mergeCell ref="AY29:AZ29"/>
    <mergeCell ref="BA29:BB29"/>
    <mergeCell ref="BI29:BJ29"/>
    <mergeCell ref="BK29:BL29"/>
    <mergeCell ref="BY31:BZ31"/>
    <mergeCell ref="BY30:BZ30"/>
    <mergeCell ref="BA31:BB31"/>
    <mergeCell ref="BK31:BL31"/>
    <mergeCell ref="BA30:BB30"/>
    <mergeCell ref="BI30:BJ31"/>
    <mergeCell ref="BK30:BL30"/>
    <mergeCell ref="BW30:BX30"/>
    <mergeCell ref="BM31:BN31"/>
    <mergeCell ref="BW31:BX31"/>
    <mergeCell ref="AB28:AC28"/>
    <mergeCell ref="AD28:AE28"/>
    <mergeCell ref="AK28:AL28"/>
    <mergeCell ref="BW28:BX28"/>
    <mergeCell ref="BA28:BB28"/>
    <mergeCell ref="BI28:BJ28"/>
    <mergeCell ref="BK28:BL28"/>
    <mergeCell ref="BM28:BN28"/>
    <mergeCell ref="AB29:AC29"/>
    <mergeCell ref="AD29:AE29"/>
    <mergeCell ref="AK29:AL29"/>
    <mergeCell ref="AM29:AN29"/>
    <mergeCell ref="BW29:BX29"/>
    <mergeCell ref="BM29:BN29"/>
    <mergeCell ref="BU29:BV29"/>
    <mergeCell ref="AM28:AN28"/>
    <mergeCell ref="AO28:AP28"/>
    <mergeCell ref="BU28:BV28"/>
    <mergeCell ref="AB27:AC27"/>
    <mergeCell ref="AD27:AE27"/>
    <mergeCell ref="BY28:BZ28"/>
    <mergeCell ref="B29:L29"/>
    <mergeCell ref="M29:N29"/>
    <mergeCell ref="O29:P29"/>
    <mergeCell ref="Q29:S29"/>
    <mergeCell ref="T29:U29"/>
    <mergeCell ref="B28:L28"/>
    <mergeCell ref="M28:N28"/>
    <mergeCell ref="O28:P28"/>
    <mergeCell ref="Q28:S28"/>
    <mergeCell ref="T28:U28"/>
    <mergeCell ref="V28:Y28"/>
    <mergeCell ref="V29:Y29"/>
    <mergeCell ref="Z29:AA29"/>
    <mergeCell ref="AW28:AX28"/>
    <mergeCell ref="AY28:AZ28"/>
    <mergeCell ref="AO29:AP29"/>
    <mergeCell ref="AW29:AX29"/>
    <mergeCell ref="Z28:AA28"/>
    <mergeCell ref="BY27:BZ27"/>
    <mergeCell ref="AK27:AL27"/>
    <mergeCell ref="AM27:AN27"/>
    <mergeCell ref="AO27:AP27"/>
    <mergeCell ref="AW27:AX27"/>
    <mergeCell ref="AY27:AZ27"/>
    <mergeCell ref="BA27:BB27"/>
    <mergeCell ref="BK26:BL26"/>
    <mergeCell ref="BM26:BN26"/>
    <mergeCell ref="BY26:BZ26"/>
    <mergeCell ref="BI27:BJ27"/>
    <mergeCell ref="BK27:BL27"/>
    <mergeCell ref="BM27:BN27"/>
    <mergeCell ref="BU27:BV27"/>
    <mergeCell ref="B27:L27"/>
    <mergeCell ref="M27:N27"/>
    <mergeCell ref="O27:P27"/>
    <mergeCell ref="Q27:S27"/>
    <mergeCell ref="T27:U27"/>
    <mergeCell ref="V27:Y27"/>
    <mergeCell ref="Z27:AA27"/>
    <mergeCell ref="BU26:BV26"/>
    <mergeCell ref="BW26:BX26"/>
    <mergeCell ref="AD26:AE26"/>
    <mergeCell ref="AK26:AL26"/>
    <mergeCell ref="AM26:AN26"/>
    <mergeCell ref="AO26:AP26"/>
    <mergeCell ref="AW26:AX26"/>
    <mergeCell ref="AY26:AZ26"/>
    <mergeCell ref="BA26:BB26"/>
    <mergeCell ref="BI26:BJ26"/>
    <mergeCell ref="BW27:BX27"/>
    <mergeCell ref="B26:L26"/>
    <mergeCell ref="M26:N26"/>
    <mergeCell ref="O26:P26"/>
    <mergeCell ref="Q26:S26"/>
    <mergeCell ref="T26:U26"/>
    <mergeCell ref="V26:Y26"/>
    <mergeCell ref="Z26:AA26"/>
    <mergeCell ref="AB26:AC26"/>
    <mergeCell ref="AY25:AZ25"/>
    <mergeCell ref="V25:Y25"/>
    <mergeCell ref="Z25:AA25"/>
    <mergeCell ref="AB25:AC25"/>
    <mergeCell ref="AD25:AE25"/>
    <mergeCell ref="AM25:AN25"/>
    <mergeCell ref="AO25:AP25"/>
    <mergeCell ref="AS25:AV25"/>
    <mergeCell ref="AW25:AX25"/>
    <mergeCell ref="AG25:AJ25"/>
    <mergeCell ref="AK25:AL25"/>
    <mergeCell ref="AG21:AH21"/>
    <mergeCell ref="BW25:BX25"/>
    <mergeCell ref="BY25:BZ25"/>
    <mergeCell ref="BA25:BB25"/>
    <mergeCell ref="BE25:BH25"/>
    <mergeCell ref="BI25:BJ25"/>
    <mergeCell ref="BK25:BL25"/>
    <mergeCell ref="BM25:BN25"/>
    <mergeCell ref="BQ25:BT25"/>
    <mergeCell ref="BU25:BV25"/>
    <mergeCell ref="BT21:BU21"/>
    <mergeCell ref="BX21:BZ21"/>
    <mergeCell ref="AV21:AW21"/>
    <mergeCell ref="AZ21:BB21"/>
    <mergeCell ref="BE21:BF21"/>
    <mergeCell ref="BH21:BI21"/>
    <mergeCell ref="BL21:BN21"/>
    <mergeCell ref="BQ21:BR21"/>
    <mergeCell ref="AJ21:AK21"/>
    <mergeCell ref="AN21:AP21"/>
    <mergeCell ref="AG22:AP22"/>
    <mergeCell ref="AS22:BB22"/>
    <mergeCell ref="BQ22:BZ22"/>
    <mergeCell ref="AS21:AT21"/>
    <mergeCell ref="R22:Z22"/>
    <mergeCell ref="AA22:AC22"/>
    <mergeCell ref="V24:AE24"/>
    <mergeCell ref="B25:L25"/>
    <mergeCell ref="M25:N25"/>
    <mergeCell ref="O25:P25"/>
    <mergeCell ref="Q25:S25"/>
    <mergeCell ref="T25:U25"/>
    <mergeCell ref="C21:M21"/>
    <mergeCell ref="N21:Q21"/>
    <mergeCell ref="S21:U21"/>
    <mergeCell ref="V21:W21"/>
    <mergeCell ref="AA21:AC21"/>
    <mergeCell ref="AA20:AC20"/>
    <mergeCell ref="AG20:AH20"/>
    <mergeCell ref="AJ20:AK20"/>
    <mergeCell ref="AN20:AP20"/>
    <mergeCell ref="AV19:AW19"/>
    <mergeCell ref="AZ19:BB19"/>
    <mergeCell ref="C20:M20"/>
    <mergeCell ref="N20:Q20"/>
    <mergeCell ref="S20:U20"/>
    <mergeCell ref="V20:W20"/>
    <mergeCell ref="AJ19:AK19"/>
    <mergeCell ref="AN19:AP19"/>
    <mergeCell ref="C19:M19"/>
    <mergeCell ref="N19:Q19"/>
    <mergeCell ref="S19:U19"/>
    <mergeCell ref="V19:W19"/>
    <mergeCell ref="AA19:AC19"/>
    <mergeCell ref="AG19:AH19"/>
    <mergeCell ref="AS19:AT19"/>
    <mergeCell ref="AS20:AT20"/>
    <mergeCell ref="AV20:AW20"/>
    <mergeCell ref="AZ20:BB20"/>
    <mergeCell ref="AA18:AC18"/>
    <mergeCell ref="AG18:AH18"/>
    <mergeCell ref="AJ18:AK18"/>
    <mergeCell ref="AN18:AP18"/>
    <mergeCell ref="AV17:AW17"/>
    <mergeCell ref="AZ17:BB17"/>
    <mergeCell ref="C18:M18"/>
    <mergeCell ref="N18:Q18"/>
    <mergeCell ref="S18:U18"/>
    <mergeCell ref="V18:W18"/>
    <mergeCell ref="AJ17:AK17"/>
    <mergeCell ref="AN17:AP17"/>
    <mergeCell ref="C17:M17"/>
    <mergeCell ref="N17:Q17"/>
    <mergeCell ref="S17:U17"/>
    <mergeCell ref="V17:W17"/>
    <mergeCell ref="AA17:AC17"/>
    <mergeCell ref="AG17:AH17"/>
    <mergeCell ref="AV18:AW18"/>
    <mergeCell ref="AZ18:BB18"/>
    <mergeCell ref="C16:M16"/>
    <mergeCell ref="N16:Q16"/>
    <mergeCell ref="S16:U16"/>
    <mergeCell ref="V16:W16"/>
    <mergeCell ref="BL16:BN16"/>
    <mergeCell ref="BQ16:BR16"/>
    <mergeCell ref="AS15:AX15"/>
    <mergeCell ref="AY15:BB15"/>
    <mergeCell ref="AA16:AC16"/>
    <mergeCell ref="AG16:AH16"/>
    <mergeCell ref="AJ16:AK16"/>
    <mergeCell ref="AN16:AP16"/>
    <mergeCell ref="C4:G4"/>
    <mergeCell ref="AC8:AE9"/>
    <mergeCell ref="BB4:BC4"/>
    <mergeCell ref="BH4:BH5"/>
    <mergeCell ref="BE15:BJ15"/>
    <mergeCell ref="BK15:BN15"/>
    <mergeCell ref="R14:AC14"/>
    <mergeCell ref="C15:M15"/>
    <mergeCell ref="N15:Q15"/>
    <mergeCell ref="C8:C11"/>
    <mergeCell ref="D8:K11"/>
    <mergeCell ref="L8:P11"/>
    <mergeCell ref="Q8:Y11"/>
    <mergeCell ref="BN3:BO5"/>
    <mergeCell ref="AK11:AL11"/>
    <mergeCell ref="AN11:AO11"/>
    <mergeCell ref="AG11:AI11"/>
    <mergeCell ref="AW11:AX11"/>
    <mergeCell ref="AC10:AE10"/>
    <mergeCell ref="AC11:AE11"/>
    <mergeCell ref="AA8:AB9"/>
    <mergeCell ref="AA10:AB10"/>
    <mergeCell ref="AG12:AI12"/>
    <mergeCell ref="AJ13:AL13"/>
    <mergeCell ref="BT4:BZ4"/>
    <mergeCell ref="BP5:BR5"/>
    <mergeCell ref="BS3:BS4"/>
    <mergeCell ref="BL4:BL5"/>
    <mergeCell ref="AM4:AN5"/>
    <mergeCell ref="AA11:AB11"/>
    <mergeCell ref="AO33:BC34"/>
    <mergeCell ref="H4:W4"/>
    <mergeCell ref="AA4:AC4"/>
    <mergeCell ref="AD4:AI4"/>
    <mergeCell ref="AX4:AY4"/>
    <mergeCell ref="R15:Z15"/>
    <mergeCell ref="AA15:AC15"/>
    <mergeCell ref="AG15:AL15"/>
    <mergeCell ref="AM15:AP15"/>
    <mergeCell ref="BP3:BR4"/>
    <mergeCell ref="AM3:AN3"/>
    <mergeCell ref="BQ15:BV15"/>
    <mergeCell ref="BW15:BZ15"/>
    <mergeCell ref="AV16:AW16"/>
    <mergeCell ref="AZ16:BB16"/>
    <mergeCell ref="BE16:BF16"/>
    <mergeCell ref="BH16:BI16"/>
    <mergeCell ref="BT16:BU16"/>
  </mergeCells>
  <phoneticPr fontId="1"/>
  <conditionalFormatting sqref="AN16:AP21 AZ16:BB21 BL16:BN21 BX16:BZ21">
    <cfRule type="cellIs" dxfId="3" priority="40" stopIfTrue="1" operator="equal">
      <formula>0</formula>
    </cfRule>
  </conditionalFormatting>
  <conditionalFormatting sqref="AB31:AC31 AM31:AN31 AY31:AZ31 BK31:BL31 BW31:BX31">
    <cfRule type="cellIs" dxfId="2" priority="36" stopIfTrue="1" operator="greaterThan">
      <formula>$AB$33</formula>
    </cfRule>
  </conditionalFormatting>
  <conditionalFormatting sqref="AD31:AE31 AO31:AP31 BA31:BB31 BM31:BN31 BY31:BZ31">
    <cfRule type="cellIs" dxfId="1" priority="35" stopIfTrue="1" operator="greaterThan">
      <formula>$AD$33</formula>
    </cfRule>
  </conditionalFormatting>
  <conditionalFormatting sqref="BX16:BZ21 AN16:AP21 AZ16:BB21 BL16:BN21 AA16:AC21">
    <cfRule type="cellIs" dxfId="0" priority="34" stopIfTrue="1" operator="greaterThan">
      <formula>$AA$22</formula>
    </cfRule>
  </conditionalFormatting>
  <dataValidations count="1">
    <dataValidation type="whole" allowBlank="1" showInputMessage="1" showErrorMessage="1" sqref="AC8:AE9" xr:uid="{00000000-0002-0000-0600-000000000000}">
      <formula1>1</formula1>
      <formula2>8</formula2>
    </dataValidation>
  </dataValidations>
  <pageMargins left="0.11811023622047245" right="0.11811023622047245" top="0.55118110236220474" bottom="0.19685039370078741" header="0.31496062992125984" footer="0.31496062992125984"/>
  <pageSetup paperSize="9" scale="55" orientation="landscape" r:id="rId1"/>
  <headerFooter alignWithMargins="0">
    <oddHeader>&amp;R（別紙2,3参考様式〈段まき等〉）</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B1:AK13"/>
  <sheetViews>
    <sheetView workbookViewId="0">
      <selection activeCell="E6" sqref="E6"/>
    </sheetView>
  </sheetViews>
  <sheetFormatPr defaultRowHeight="13" x14ac:dyDescent="0.2"/>
  <cols>
    <col min="1" max="1" width="3.90625" customWidth="1"/>
    <col min="2" max="2" width="2.90625" bestFit="1" customWidth="1"/>
    <col min="3" max="3" width="13.453125" customWidth="1"/>
    <col min="4" max="4" width="6.08984375" bestFit="1" customWidth="1"/>
    <col min="5" max="5" width="6" customWidth="1"/>
    <col min="6" max="6" width="3" customWidth="1"/>
    <col min="7" max="7" width="3.90625" customWidth="1"/>
    <col min="8" max="8" width="2.6328125" bestFit="1" customWidth="1"/>
    <col min="9" max="9" width="3.453125" bestFit="1" customWidth="1"/>
    <col min="10" max="10" width="3" bestFit="1" customWidth="1"/>
    <col min="11" max="11" width="3.6328125" bestFit="1" customWidth="1"/>
    <col min="12" max="13" width="3.36328125" customWidth="1"/>
    <col min="14" max="14" width="5.6328125" bestFit="1" customWidth="1"/>
    <col min="15" max="15" width="3.6328125" bestFit="1" customWidth="1"/>
    <col min="16" max="16" width="3.453125" bestFit="1" customWidth="1"/>
    <col min="17" max="17" width="5.6328125" bestFit="1" customWidth="1"/>
    <col min="18" max="19" width="3.453125" bestFit="1" customWidth="1"/>
    <col min="20" max="20" width="9.08984375" bestFit="1" customWidth="1"/>
    <col min="21" max="21" width="8.08984375" bestFit="1" customWidth="1"/>
    <col min="22" max="22" width="5.36328125" bestFit="1" customWidth="1"/>
    <col min="23" max="23" width="3" bestFit="1" customWidth="1"/>
    <col min="24" max="24" width="3.6328125" bestFit="1" customWidth="1"/>
    <col min="25" max="25" width="3" bestFit="1" customWidth="1"/>
    <col min="26" max="26" width="3.6328125" bestFit="1" customWidth="1"/>
    <col min="27" max="27" width="3" bestFit="1" customWidth="1"/>
    <col min="28" max="29" width="3.453125" bestFit="1" customWidth="1"/>
    <col min="30" max="30" width="3.6328125" bestFit="1" customWidth="1"/>
    <col min="31" max="31" width="5.6328125" bestFit="1" customWidth="1"/>
    <col min="32" max="33" width="3.453125" bestFit="1" customWidth="1"/>
    <col min="34" max="34" width="5.6328125" bestFit="1" customWidth="1"/>
    <col min="35" max="35" width="3.453125" bestFit="1" customWidth="1"/>
    <col min="36" max="36" width="3.6328125" bestFit="1" customWidth="1"/>
    <col min="37" max="37" width="9.08984375" bestFit="1" customWidth="1"/>
  </cols>
  <sheetData>
    <row r="1" spans="2:37" x14ac:dyDescent="0.2">
      <c r="B1" s="1094" t="s">
        <v>244</v>
      </c>
      <c r="C1" s="1094" t="s">
        <v>236</v>
      </c>
      <c r="D1" s="1104" t="s">
        <v>2</v>
      </c>
      <c r="E1" s="1105"/>
      <c r="F1" s="1105"/>
      <c r="G1" s="1105"/>
      <c r="H1" s="1105"/>
      <c r="I1" s="1105"/>
      <c r="J1" s="1105"/>
      <c r="K1" s="1105"/>
      <c r="L1" s="1105"/>
      <c r="M1" s="1105"/>
      <c r="N1" s="1105"/>
      <c r="O1" s="1105"/>
      <c r="P1" s="1105"/>
      <c r="Q1" s="1105"/>
      <c r="R1" s="1105"/>
      <c r="S1" s="1105"/>
      <c r="T1" s="1106"/>
      <c r="U1" s="1095" t="s">
        <v>3</v>
      </c>
      <c r="V1" s="1096"/>
      <c r="W1" s="1096"/>
      <c r="X1" s="1096"/>
      <c r="Y1" s="1096"/>
      <c r="Z1" s="1096"/>
      <c r="AA1" s="1096"/>
      <c r="AB1" s="1096"/>
      <c r="AC1" s="1096"/>
      <c r="AD1" s="1096"/>
      <c r="AE1" s="1096"/>
      <c r="AF1" s="1096"/>
      <c r="AG1" s="1096"/>
      <c r="AH1" s="1096"/>
      <c r="AI1" s="1096"/>
      <c r="AJ1" s="1096"/>
      <c r="AK1" s="1097"/>
    </row>
    <row r="2" spans="2:37" x14ac:dyDescent="0.2">
      <c r="B2" s="1094"/>
      <c r="C2" s="1094"/>
      <c r="D2" s="1101" t="s">
        <v>83</v>
      </c>
      <c r="E2" s="1093" t="s">
        <v>240</v>
      </c>
      <c r="F2" s="1093" t="s">
        <v>238</v>
      </c>
      <c r="G2" s="1093"/>
      <c r="H2" s="1093"/>
      <c r="I2" s="1093"/>
      <c r="J2" s="1093" t="s">
        <v>237</v>
      </c>
      <c r="K2" s="1093"/>
      <c r="L2" s="1093"/>
      <c r="M2" s="1093"/>
      <c r="N2" s="1093" t="s">
        <v>243</v>
      </c>
      <c r="O2" s="1093"/>
      <c r="P2" s="1093"/>
      <c r="Q2" s="1093"/>
      <c r="R2" s="1093"/>
      <c r="S2" s="1093"/>
      <c r="T2" s="1093" t="s">
        <v>86</v>
      </c>
      <c r="U2" s="1098" t="s">
        <v>83</v>
      </c>
      <c r="V2" s="1092" t="s">
        <v>240</v>
      </c>
      <c r="W2" s="1092" t="s">
        <v>238</v>
      </c>
      <c r="X2" s="1092"/>
      <c r="Y2" s="1092"/>
      <c r="Z2" s="1092"/>
      <c r="AA2" s="1092" t="s">
        <v>237</v>
      </c>
      <c r="AB2" s="1092"/>
      <c r="AC2" s="1092"/>
      <c r="AD2" s="1092"/>
      <c r="AE2" s="1092" t="s">
        <v>243</v>
      </c>
      <c r="AF2" s="1092"/>
      <c r="AG2" s="1092"/>
      <c r="AH2" s="1092"/>
      <c r="AI2" s="1092"/>
      <c r="AJ2" s="1092"/>
      <c r="AK2" s="1092" t="s">
        <v>86</v>
      </c>
    </row>
    <row r="3" spans="2:37" x14ac:dyDescent="0.2">
      <c r="B3" s="1094"/>
      <c r="C3" s="1094"/>
      <c r="D3" s="1102"/>
      <c r="E3" s="1093"/>
      <c r="F3" s="1093" t="s">
        <v>239</v>
      </c>
      <c r="G3" s="1093"/>
      <c r="H3" s="1093" t="s">
        <v>242</v>
      </c>
      <c r="I3" s="1093"/>
      <c r="J3" s="1093" t="s">
        <v>239</v>
      </c>
      <c r="K3" s="1093"/>
      <c r="L3" s="1093" t="s">
        <v>242</v>
      </c>
      <c r="M3" s="1093"/>
      <c r="N3" s="1093" t="s">
        <v>239</v>
      </c>
      <c r="O3" s="1093"/>
      <c r="P3" s="1093"/>
      <c r="Q3" s="1093" t="s">
        <v>242</v>
      </c>
      <c r="R3" s="1093"/>
      <c r="S3" s="1093"/>
      <c r="T3" s="1093"/>
      <c r="U3" s="1099"/>
      <c r="V3" s="1092"/>
      <c r="W3" s="1092" t="s">
        <v>239</v>
      </c>
      <c r="X3" s="1092"/>
      <c r="Y3" s="1092" t="s">
        <v>242</v>
      </c>
      <c r="Z3" s="1092"/>
      <c r="AA3" s="1092" t="s">
        <v>239</v>
      </c>
      <c r="AB3" s="1092"/>
      <c r="AC3" s="1092" t="s">
        <v>242</v>
      </c>
      <c r="AD3" s="1092"/>
      <c r="AE3" s="1092" t="s">
        <v>239</v>
      </c>
      <c r="AF3" s="1092"/>
      <c r="AG3" s="1092"/>
      <c r="AH3" s="1092" t="s">
        <v>242</v>
      </c>
      <c r="AI3" s="1092"/>
      <c r="AJ3" s="1092"/>
      <c r="AK3" s="1092"/>
    </row>
    <row r="4" spans="2:37" x14ac:dyDescent="0.2">
      <c r="B4" s="1094"/>
      <c r="C4" s="1094"/>
      <c r="D4" s="1103"/>
      <c r="E4" s="1093"/>
      <c r="F4" s="171" t="s">
        <v>49</v>
      </c>
      <c r="G4" s="171" t="s">
        <v>64</v>
      </c>
      <c r="H4" s="171" t="s">
        <v>49</v>
      </c>
      <c r="I4" s="171" t="s">
        <v>64</v>
      </c>
      <c r="J4" s="171" t="s">
        <v>49</v>
      </c>
      <c r="K4" s="171" t="s">
        <v>64</v>
      </c>
      <c r="L4" s="171" t="s">
        <v>49</v>
      </c>
      <c r="M4" s="171" t="s">
        <v>64</v>
      </c>
      <c r="N4" s="171" t="s">
        <v>48</v>
      </c>
      <c r="O4" s="171" t="s">
        <v>49</v>
      </c>
      <c r="P4" s="171" t="s">
        <v>64</v>
      </c>
      <c r="Q4" s="171" t="s">
        <v>48</v>
      </c>
      <c r="R4" s="171" t="s">
        <v>49</v>
      </c>
      <c r="S4" s="171" t="s">
        <v>64</v>
      </c>
      <c r="T4" s="1093"/>
      <c r="U4" s="1100"/>
      <c r="V4" s="1092"/>
      <c r="W4" s="172" t="s">
        <v>49</v>
      </c>
      <c r="X4" s="172" t="s">
        <v>50</v>
      </c>
      <c r="Y4" s="172" t="s">
        <v>49</v>
      </c>
      <c r="Z4" s="172" t="s">
        <v>50</v>
      </c>
      <c r="AA4" s="172" t="s">
        <v>49</v>
      </c>
      <c r="AB4" s="172" t="s">
        <v>50</v>
      </c>
      <c r="AC4" s="172" t="s">
        <v>49</v>
      </c>
      <c r="AD4" s="172" t="s">
        <v>50</v>
      </c>
      <c r="AE4" s="170" t="s">
        <v>48</v>
      </c>
      <c r="AF4" s="172" t="s">
        <v>241</v>
      </c>
      <c r="AG4" s="172" t="s">
        <v>50</v>
      </c>
      <c r="AH4" s="170" t="s">
        <v>48</v>
      </c>
      <c r="AI4" s="172" t="s">
        <v>241</v>
      </c>
      <c r="AJ4" s="172" t="s">
        <v>50</v>
      </c>
      <c r="AK4" s="1092"/>
    </row>
    <row r="5" spans="2:37" s="173" customFormat="1" ht="9.5" x14ac:dyDescent="0.15">
      <c r="B5" s="176">
        <v>1</v>
      </c>
      <c r="C5" s="176">
        <v>2</v>
      </c>
      <c r="D5" s="174">
        <v>3</v>
      </c>
      <c r="E5" s="174">
        <v>4</v>
      </c>
      <c r="F5" s="174">
        <v>5</v>
      </c>
      <c r="G5" s="174">
        <v>6</v>
      </c>
      <c r="H5" s="174">
        <v>7</v>
      </c>
      <c r="I5" s="174">
        <v>8</v>
      </c>
      <c r="J5" s="174">
        <v>9</v>
      </c>
      <c r="K5" s="174">
        <v>10</v>
      </c>
      <c r="L5" s="174">
        <v>11</v>
      </c>
      <c r="M5" s="174">
        <v>12</v>
      </c>
      <c r="N5" s="174">
        <v>13</v>
      </c>
      <c r="O5" s="174">
        <v>14</v>
      </c>
      <c r="P5" s="174">
        <v>15</v>
      </c>
      <c r="Q5" s="174">
        <v>16</v>
      </c>
      <c r="R5" s="174">
        <v>17</v>
      </c>
      <c r="S5" s="174">
        <v>18</v>
      </c>
      <c r="T5" s="174">
        <v>19</v>
      </c>
      <c r="U5" s="175">
        <v>20</v>
      </c>
      <c r="V5" s="175">
        <v>21</v>
      </c>
      <c r="W5" s="175">
        <v>22</v>
      </c>
      <c r="X5" s="175">
        <v>23</v>
      </c>
      <c r="Y5" s="175">
        <v>24</v>
      </c>
      <c r="Z5" s="175">
        <v>25</v>
      </c>
      <c r="AA5" s="175">
        <v>26</v>
      </c>
      <c r="AB5" s="175">
        <v>27</v>
      </c>
      <c r="AC5" s="175">
        <v>28</v>
      </c>
      <c r="AD5" s="175">
        <v>29</v>
      </c>
      <c r="AE5" s="175">
        <v>30</v>
      </c>
      <c r="AF5" s="175">
        <v>31</v>
      </c>
      <c r="AG5" s="175">
        <v>32</v>
      </c>
      <c r="AH5" s="175">
        <v>33</v>
      </c>
      <c r="AI5" s="175">
        <v>34</v>
      </c>
      <c r="AJ5" s="175">
        <v>35</v>
      </c>
      <c r="AK5" s="175">
        <v>36</v>
      </c>
    </row>
    <row r="6" spans="2:37" x14ac:dyDescent="0.2">
      <c r="B6">
        <v>1</v>
      </c>
      <c r="C6" t="str">
        <f>基本事項計画実績!H7</f>
        <v>羽曳野市尺度４４２</v>
      </c>
      <c r="D6">
        <f>基本事項計画実績!A8</f>
        <v>901</v>
      </c>
      <c r="E6">
        <f>基本事項計画実績!J7</f>
        <v>10</v>
      </c>
      <c r="F6">
        <f>基本事項計画実績!K7</f>
        <v>0</v>
      </c>
      <c r="G6">
        <f>基本事項計画実績!M7</f>
        <v>0</v>
      </c>
      <c r="H6">
        <f>基本事項計画実績!K8</f>
        <v>0</v>
      </c>
      <c r="I6">
        <f>基本事項計画実績!M8</f>
        <v>0</v>
      </c>
      <c r="J6">
        <f>基本事項計画実績!O7</f>
        <v>0</v>
      </c>
      <c r="K6">
        <f>基本事項計画実績!Q7</f>
        <v>0</v>
      </c>
      <c r="L6">
        <f>基本事項計画実績!O8</f>
        <v>0</v>
      </c>
      <c r="M6">
        <f>基本事項計画実績!Q8</f>
        <v>0</v>
      </c>
      <c r="N6">
        <f>基本事項計画実績!T7</f>
        <v>0</v>
      </c>
      <c r="O6">
        <f>基本事項計画実績!S8</f>
        <v>0</v>
      </c>
      <c r="P6">
        <f>基本事項計画実績!U8</f>
        <v>0</v>
      </c>
      <c r="Q6">
        <f>基本事項計画実績!X7</f>
        <v>0</v>
      </c>
      <c r="R6">
        <f>基本事項計画実績!W8</f>
        <v>0</v>
      </c>
      <c r="S6">
        <f>基本事項計画実績!Y8</f>
        <v>0</v>
      </c>
      <c r="T6" t="str">
        <f>基本事項計画実績!AA7</f>
        <v>－</v>
      </c>
      <c r="U6">
        <f>基本事項計画実績!A10</f>
        <v>0</v>
      </c>
      <c r="V6">
        <f>基本事項計画実績!J9</f>
        <v>0</v>
      </c>
      <c r="W6">
        <f>基本事項計画実績!K9</f>
        <v>0</v>
      </c>
      <c r="X6">
        <f>基本事項計画実績!M9</f>
        <v>0</v>
      </c>
      <c r="Y6">
        <f>基本事項計画実績!K10</f>
        <v>0</v>
      </c>
      <c r="Z6">
        <f>基本事項計画実績!M10</f>
        <v>0</v>
      </c>
      <c r="AA6">
        <f>基本事項計画実績!O9</f>
        <v>0</v>
      </c>
      <c r="AB6">
        <f>基本事項計画実績!Q9</f>
        <v>0</v>
      </c>
      <c r="AC6">
        <f>基本事項計画実績!O10</f>
        <v>0</v>
      </c>
      <c r="AD6">
        <f>基本事項計画実績!Q10</f>
        <v>0</v>
      </c>
      <c r="AE6">
        <f>基本事項計画実績!T9</f>
        <v>0</v>
      </c>
      <c r="AF6">
        <f>基本事項計画実績!S10</f>
        <v>0</v>
      </c>
      <c r="AG6">
        <f>基本事項計画実績!U10</f>
        <v>0</v>
      </c>
      <c r="AH6">
        <f>基本事項計画実績!X9</f>
        <v>0</v>
      </c>
      <c r="AI6">
        <f>基本事項計画実績!W10</f>
        <v>0</v>
      </c>
      <c r="AJ6">
        <f>基本事項計画実績!Y10</f>
        <v>0</v>
      </c>
      <c r="AK6" t="str">
        <f>基本事項計画実績!AA9</f>
        <v/>
      </c>
    </row>
    <row r="7" spans="2:37" x14ac:dyDescent="0.2">
      <c r="B7">
        <v>2</v>
      </c>
      <c r="C7">
        <f>基本事項計画実績!H11</f>
        <v>0</v>
      </c>
      <c r="D7">
        <f>基本事項計画実績!A12</f>
        <v>0</v>
      </c>
      <c r="E7">
        <f>基本事項計画実績!J11</f>
        <v>0</v>
      </c>
      <c r="F7">
        <f>基本事項計画実績!K11</f>
        <v>0</v>
      </c>
      <c r="G7">
        <f>基本事項計画実績!M11</f>
        <v>0</v>
      </c>
      <c r="H7">
        <f>基本事項計画実績!K12</f>
        <v>0</v>
      </c>
      <c r="I7">
        <f>基本事項計画実績!M12</f>
        <v>0</v>
      </c>
      <c r="J7">
        <f>基本事項計画実績!O11</f>
        <v>0</v>
      </c>
      <c r="K7">
        <f>基本事項計画実績!Q11</f>
        <v>0</v>
      </c>
      <c r="L7">
        <f>基本事項計画実績!O12</f>
        <v>0</v>
      </c>
      <c r="M7">
        <f>基本事項計画実績!Q12</f>
        <v>0</v>
      </c>
      <c r="N7">
        <f>基本事項計画実績!T11</f>
        <v>0</v>
      </c>
      <c r="O7">
        <f>基本事項計画実績!S12</f>
        <v>0</v>
      </c>
      <c r="P7">
        <f>基本事項計画実績!U12</f>
        <v>0</v>
      </c>
      <c r="Q7">
        <f>基本事項計画実績!X11</f>
        <v>0</v>
      </c>
      <c r="R7">
        <f>基本事項計画実績!W12</f>
        <v>0</v>
      </c>
      <c r="S7">
        <f>基本事項計画実績!Y12</f>
        <v>0</v>
      </c>
      <c r="T7" t="str">
        <f>基本事項計画実績!AA11</f>
        <v/>
      </c>
      <c r="U7">
        <f>基本事項計画実績!A14</f>
        <v>0</v>
      </c>
      <c r="V7">
        <f>基本事項計画実績!J13</f>
        <v>0</v>
      </c>
      <c r="W7">
        <f>基本事項計画実績!K13</f>
        <v>0</v>
      </c>
      <c r="X7">
        <f>基本事項計画実績!M13</f>
        <v>0</v>
      </c>
      <c r="Y7">
        <f>基本事項計画実績!K14</f>
        <v>0</v>
      </c>
      <c r="Z7">
        <f>基本事項計画実績!M14</f>
        <v>0</v>
      </c>
      <c r="AA7">
        <f>基本事項計画実績!O13</f>
        <v>0</v>
      </c>
      <c r="AB7">
        <f>基本事項計画実績!Q13</f>
        <v>0</v>
      </c>
      <c r="AC7">
        <f>基本事項計画実績!O14</f>
        <v>0</v>
      </c>
      <c r="AD7">
        <f>基本事項計画実績!Q14</f>
        <v>0</v>
      </c>
      <c r="AE7">
        <f>基本事項計画実績!T13</f>
        <v>0</v>
      </c>
      <c r="AF7">
        <f>基本事項計画実績!S14</f>
        <v>0</v>
      </c>
      <c r="AG7">
        <f>基本事項計画実績!U14</f>
        <v>0</v>
      </c>
      <c r="AH7">
        <f>基本事項計画実績!X13</f>
        <v>0</v>
      </c>
      <c r="AI7">
        <f>基本事項計画実績!W14</f>
        <v>0</v>
      </c>
      <c r="AJ7">
        <f>基本事項計画実績!Y14</f>
        <v>0</v>
      </c>
      <c r="AK7" t="str">
        <f>基本事項計画実績!AA13</f>
        <v/>
      </c>
    </row>
    <row r="8" spans="2:37" x14ac:dyDescent="0.2">
      <c r="B8">
        <v>3</v>
      </c>
      <c r="C8">
        <f>基本事項計画実績!H15</f>
        <v>0</v>
      </c>
      <c r="D8">
        <f>基本事項計画実績!A16</f>
        <v>0</v>
      </c>
      <c r="E8">
        <f>基本事項計画実績!J15</f>
        <v>0</v>
      </c>
      <c r="F8">
        <f>基本事項計画実績!K15</f>
        <v>0</v>
      </c>
      <c r="G8">
        <f>基本事項計画実績!M15</f>
        <v>0</v>
      </c>
      <c r="H8">
        <f>基本事項計画実績!K16</f>
        <v>0</v>
      </c>
      <c r="I8">
        <f>基本事項計画実績!M16</f>
        <v>0</v>
      </c>
      <c r="J8">
        <f>基本事項計画実績!O15</f>
        <v>0</v>
      </c>
      <c r="K8">
        <f>基本事項計画実績!Q15</f>
        <v>0</v>
      </c>
      <c r="L8">
        <f>基本事項計画実績!O16</f>
        <v>0</v>
      </c>
      <c r="M8">
        <f>基本事項計画実績!Q16</f>
        <v>0</v>
      </c>
      <c r="N8">
        <f>基本事項計画実績!T15</f>
        <v>0</v>
      </c>
      <c r="O8">
        <f>基本事項計画実績!S16</f>
        <v>0</v>
      </c>
      <c r="P8">
        <f>基本事項計画実績!U16</f>
        <v>0</v>
      </c>
      <c r="Q8">
        <f>基本事項計画実績!X15</f>
        <v>0</v>
      </c>
      <c r="R8">
        <f>基本事項計画実績!W16</f>
        <v>0</v>
      </c>
      <c r="S8">
        <f>基本事項計画実績!Y16</f>
        <v>0</v>
      </c>
      <c r="T8" t="str">
        <f>基本事項計画実績!AA15</f>
        <v/>
      </c>
      <c r="U8">
        <f>基本事項計画実績!A18</f>
        <v>0</v>
      </c>
      <c r="V8">
        <f>基本事項計画実績!J17</f>
        <v>0</v>
      </c>
      <c r="W8">
        <f>基本事項計画実績!K17</f>
        <v>0</v>
      </c>
      <c r="X8">
        <f>基本事項計画実績!M17</f>
        <v>0</v>
      </c>
      <c r="Y8">
        <f>基本事項計画実績!K18</f>
        <v>0</v>
      </c>
      <c r="Z8">
        <f>基本事項計画実績!M18</f>
        <v>0</v>
      </c>
      <c r="AA8">
        <f>基本事項計画実績!O17</f>
        <v>0</v>
      </c>
      <c r="AB8">
        <f>基本事項計画実績!Q17</f>
        <v>0</v>
      </c>
      <c r="AC8">
        <f>基本事項計画実績!O18</f>
        <v>0</v>
      </c>
      <c r="AD8">
        <f>基本事項計画実績!Q18</f>
        <v>0</v>
      </c>
      <c r="AE8">
        <f>基本事項計画実績!T17</f>
        <v>0</v>
      </c>
      <c r="AF8">
        <f>基本事項計画実績!S18</f>
        <v>0</v>
      </c>
      <c r="AG8">
        <f>基本事項計画実績!U18</f>
        <v>0</v>
      </c>
      <c r="AH8">
        <f>基本事項計画実績!X17</f>
        <v>0</v>
      </c>
      <c r="AI8">
        <f>基本事項計画実績!W18</f>
        <v>0</v>
      </c>
      <c r="AJ8">
        <f>基本事項計画実績!Y18</f>
        <v>0</v>
      </c>
      <c r="AK8" t="str">
        <f>基本事項計画実績!AA17</f>
        <v/>
      </c>
    </row>
    <row r="9" spans="2:37" x14ac:dyDescent="0.2">
      <c r="B9">
        <v>4</v>
      </c>
      <c r="C9">
        <f>基本事項計画実績!H19</f>
        <v>0</v>
      </c>
      <c r="D9">
        <f>基本事項計画実績!A20</f>
        <v>0</v>
      </c>
      <c r="E9">
        <f>基本事項計画実績!J19</f>
        <v>0</v>
      </c>
      <c r="F9">
        <f>基本事項計画実績!K19</f>
        <v>0</v>
      </c>
      <c r="G9">
        <f>基本事項計画実績!M19</f>
        <v>0</v>
      </c>
      <c r="H9">
        <f>基本事項計画実績!K20</f>
        <v>0</v>
      </c>
      <c r="I9">
        <f>基本事項計画実績!M20</f>
        <v>0</v>
      </c>
      <c r="J9">
        <f>基本事項計画実績!O19</f>
        <v>0</v>
      </c>
      <c r="K9">
        <f>基本事項計画実績!Q19</f>
        <v>0</v>
      </c>
      <c r="L9">
        <f>基本事項計画実績!O20</f>
        <v>0</v>
      </c>
      <c r="M9">
        <f>基本事項計画実績!Q20</f>
        <v>0</v>
      </c>
      <c r="N9">
        <f>基本事項計画実績!T19</f>
        <v>0</v>
      </c>
      <c r="O9">
        <f>基本事項計画実績!S20</f>
        <v>0</v>
      </c>
      <c r="P9">
        <f>基本事項計画実績!U20</f>
        <v>0</v>
      </c>
      <c r="Q9">
        <f>基本事項計画実績!X19</f>
        <v>0</v>
      </c>
      <c r="R9">
        <f>基本事項計画実績!W20</f>
        <v>0</v>
      </c>
      <c r="S9">
        <f>基本事項計画実績!Y20</f>
        <v>0</v>
      </c>
      <c r="T9" t="str">
        <f>基本事項計画実績!AA19</f>
        <v/>
      </c>
      <c r="U9">
        <f>基本事項計画実績!A22</f>
        <v>0</v>
      </c>
      <c r="V9">
        <f>基本事項計画実績!J21</f>
        <v>0</v>
      </c>
      <c r="W9">
        <f>基本事項計画実績!K21</f>
        <v>0</v>
      </c>
      <c r="X9">
        <f>基本事項計画実績!M21</f>
        <v>0</v>
      </c>
      <c r="Y9">
        <f>基本事項計画実績!K22</f>
        <v>0</v>
      </c>
      <c r="Z9">
        <f>基本事項計画実績!M22</f>
        <v>0</v>
      </c>
      <c r="AA9">
        <f>基本事項計画実績!O21</f>
        <v>0</v>
      </c>
      <c r="AB9">
        <f>基本事項計画実績!Q21</f>
        <v>0</v>
      </c>
      <c r="AC9">
        <f>基本事項計画実績!O22</f>
        <v>0</v>
      </c>
      <c r="AD9">
        <f>基本事項計画実績!Q22</f>
        <v>0</v>
      </c>
      <c r="AE9">
        <f>基本事項計画実績!T21</f>
        <v>0</v>
      </c>
      <c r="AF9">
        <f>基本事項計画実績!S22</f>
        <v>0</v>
      </c>
      <c r="AG9">
        <f>基本事項計画実績!U22</f>
        <v>0</v>
      </c>
      <c r="AH9">
        <f>基本事項計画実績!X21</f>
        <v>0</v>
      </c>
      <c r="AI9">
        <f>基本事項計画実績!W22</f>
        <v>0</v>
      </c>
      <c r="AJ9">
        <f>基本事項計画実績!Y22</f>
        <v>0</v>
      </c>
      <c r="AK9" t="str">
        <f>基本事項計画実績!AA21</f>
        <v/>
      </c>
    </row>
    <row r="10" spans="2:37" x14ac:dyDescent="0.2">
      <c r="B10">
        <v>5</v>
      </c>
      <c r="C10">
        <f>基本事項計画実績!H23</f>
        <v>0</v>
      </c>
      <c r="D10">
        <f>基本事項計画実績!A24</f>
        <v>0</v>
      </c>
      <c r="E10">
        <f>基本事項計画実績!J23</f>
        <v>0</v>
      </c>
      <c r="F10">
        <f>基本事項計画実績!K23</f>
        <v>0</v>
      </c>
      <c r="G10">
        <f>基本事項計画実績!M23</f>
        <v>0</v>
      </c>
      <c r="H10">
        <f>基本事項計画実績!K24</f>
        <v>0</v>
      </c>
      <c r="I10">
        <f>基本事項計画実績!M24</f>
        <v>0</v>
      </c>
      <c r="J10">
        <f>基本事項計画実績!O23</f>
        <v>0</v>
      </c>
      <c r="K10">
        <f>基本事項計画実績!Q23</f>
        <v>0</v>
      </c>
      <c r="L10">
        <f>基本事項計画実績!O24</f>
        <v>0</v>
      </c>
      <c r="M10">
        <f>基本事項計画実績!Q24</f>
        <v>0</v>
      </c>
      <c r="N10">
        <f>基本事項計画実績!T23</f>
        <v>0</v>
      </c>
      <c r="O10">
        <f>基本事項計画実績!S24</f>
        <v>0</v>
      </c>
      <c r="P10">
        <f>基本事項計画実績!U24</f>
        <v>0</v>
      </c>
      <c r="Q10">
        <f>基本事項計画実績!X23</f>
        <v>0</v>
      </c>
      <c r="R10">
        <f>基本事項計画実績!W24</f>
        <v>0</v>
      </c>
      <c r="S10">
        <f>基本事項計画実績!Y24</f>
        <v>0</v>
      </c>
      <c r="T10" t="str">
        <f>基本事項計画実績!AA23</f>
        <v/>
      </c>
      <c r="U10">
        <f>基本事項計画実績!A26</f>
        <v>0</v>
      </c>
      <c r="V10">
        <f>基本事項計画実績!J25</f>
        <v>0</v>
      </c>
      <c r="W10">
        <f>基本事項計画実績!K25</f>
        <v>0</v>
      </c>
      <c r="X10">
        <f>基本事項計画実績!M25</f>
        <v>0</v>
      </c>
      <c r="Y10">
        <f>基本事項計画実績!K26</f>
        <v>0</v>
      </c>
      <c r="Z10">
        <f>基本事項計画実績!M26</f>
        <v>0</v>
      </c>
      <c r="AA10">
        <f>基本事項計画実績!O25</f>
        <v>0</v>
      </c>
      <c r="AB10">
        <f>基本事項計画実績!Q25</f>
        <v>0</v>
      </c>
      <c r="AC10">
        <f>基本事項計画実績!O26</f>
        <v>0</v>
      </c>
      <c r="AD10">
        <f>基本事項計画実績!Q26</f>
        <v>0</v>
      </c>
      <c r="AE10">
        <f>基本事項計画実績!T25</f>
        <v>0</v>
      </c>
      <c r="AF10">
        <f>基本事項計画実績!S26</f>
        <v>0</v>
      </c>
      <c r="AG10">
        <f>基本事項計画実績!U26</f>
        <v>0</v>
      </c>
      <c r="AH10">
        <f>基本事項計画実績!X25</f>
        <v>0</v>
      </c>
      <c r="AI10">
        <f>基本事項計画実績!W26</f>
        <v>0</v>
      </c>
      <c r="AJ10">
        <f>基本事項計画実績!Y26</f>
        <v>0</v>
      </c>
      <c r="AK10" t="str">
        <f>基本事項計画実績!AA25</f>
        <v/>
      </c>
    </row>
    <row r="11" spans="2:37" x14ac:dyDescent="0.2">
      <c r="B11">
        <v>6</v>
      </c>
      <c r="C11">
        <f>基本事項計画実績!H27</f>
        <v>0</v>
      </c>
      <c r="D11">
        <f>基本事項計画実績!A28</f>
        <v>0</v>
      </c>
      <c r="E11">
        <f>基本事項計画実績!J27</f>
        <v>0</v>
      </c>
      <c r="F11">
        <f>基本事項計画実績!K27</f>
        <v>0</v>
      </c>
      <c r="G11">
        <f>基本事項計画実績!M27</f>
        <v>0</v>
      </c>
      <c r="H11">
        <f>基本事項計画実績!K28</f>
        <v>0</v>
      </c>
      <c r="I11">
        <f>基本事項計画実績!M28</f>
        <v>0</v>
      </c>
      <c r="J11">
        <f>基本事項計画実績!O27</f>
        <v>0</v>
      </c>
      <c r="K11">
        <f>基本事項計画実績!Q27</f>
        <v>0</v>
      </c>
      <c r="L11">
        <f>基本事項計画実績!O28</f>
        <v>0</v>
      </c>
      <c r="M11">
        <f>基本事項計画実績!Q28</f>
        <v>0</v>
      </c>
      <c r="N11">
        <f>基本事項計画実績!T27</f>
        <v>0</v>
      </c>
      <c r="O11">
        <f>基本事項計画実績!S28</f>
        <v>0</v>
      </c>
      <c r="P11">
        <f>基本事項計画実績!U28</f>
        <v>0</v>
      </c>
      <c r="Q11">
        <f>基本事項計画実績!X27</f>
        <v>0</v>
      </c>
      <c r="R11">
        <f>基本事項計画実績!W28</f>
        <v>0</v>
      </c>
      <c r="S11">
        <f>基本事項計画実績!Y28</f>
        <v>0</v>
      </c>
      <c r="T11" t="str">
        <f>基本事項計画実績!AA27</f>
        <v/>
      </c>
      <c r="U11">
        <f>基本事項計画実績!A30</f>
        <v>0</v>
      </c>
      <c r="V11">
        <f>基本事項計画実績!J29</f>
        <v>0</v>
      </c>
      <c r="W11">
        <f>基本事項計画実績!K29</f>
        <v>0</v>
      </c>
      <c r="X11">
        <f>基本事項計画実績!M29</f>
        <v>0</v>
      </c>
      <c r="Y11">
        <f>基本事項計画実績!K30</f>
        <v>0</v>
      </c>
      <c r="Z11">
        <f>基本事項計画実績!M30</f>
        <v>0</v>
      </c>
      <c r="AA11">
        <f>基本事項計画実績!O29</f>
        <v>0</v>
      </c>
      <c r="AB11">
        <f>基本事項計画実績!Q29</f>
        <v>0</v>
      </c>
      <c r="AC11">
        <f>基本事項計画実績!O30</f>
        <v>0</v>
      </c>
      <c r="AD11">
        <f>基本事項計画実績!Q30</f>
        <v>0</v>
      </c>
      <c r="AE11">
        <f>基本事項計画実績!T29</f>
        <v>0</v>
      </c>
      <c r="AF11">
        <f>基本事項計画実績!S30</f>
        <v>0</v>
      </c>
      <c r="AG11">
        <f>基本事項計画実績!U30</f>
        <v>0</v>
      </c>
      <c r="AH11">
        <f>基本事項計画実績!X29</f>
        <v>0</v>
      </c>
      <c r="AI11">
        <f>基本事項計画実績!W30</f>
        <v>0</v>
      </c>
      <c r="AJ11">
        <f>基本事項計画実績!Y30</f>
        <v>0</v>
      </c>
      <c r="AK11" t="str">
        <f>基本事項計画実績!AA29</f>
        <v/>
      </c>
    </row>
    <row r="12" spans="2:37" x14ac:dyDescent="0.2">
      <c r="B12">
        <v>7</v>
      </c>
      <c r="C12">
        <f>基本事項計画実績!H31</f>
        <v>0</v>
      </c>
      <c r="D12">
        <f>基本事項計画実績!A32</f>
        <v>0</v>
      </c>
      <c r="E12">
        <f>基本事項計画実績!J31</f>
        <v>0</v>
      </c>
      <c r="F12">
        <f>基本事項計画実績!K31</f>
        <v>0</v>
      </c>
      <c r="G12">
        <f>基本事項計画実績!M31</f>
        <v>0</v>
      </c>
      <c r="H12">
        <f>基本事項計画実績!K32</f>
        <v>0</v>
      </c>
      <c r="I12">
        <f>基本事項計画実績!M32</f>
        <v>0</v>
      </c>
      <c r="J12">
        <f>基本事項計画実績!O31</f>
        <v>0</v>
      </c>
      <c r="K12">
        <f>基本事項計画実績!Q31</f>
        <v>0</v>
      </c>
      <c r="L12">
        <f>基本事項計画実績!O32</f>
        <v>0</v>
      </c>
      <c r="M12">
        <f>基本事項計画実績!Q32</f>
        <v>0</v>
      </c>
      <c r="N12">
        <f>基本事項計画実績!T31</f>
        <v>0</v>
      </c>
      <c r="O12">
        <f>基本事項計画実績!S32</f>
        <v>0</v>
      </c>
      <c r="P12">
        <f>基本事項計画実績!U32</f>
        <v>0</v>
      </c>
      <c r="Q12">
        <f>基本事項計画実績!X31</f>
        <v>0</v>
      </c>
      <c r="R12">
        <f>基本事項計画実績!W32</f>
        <v>0</v>
      </c>
      <c r="S12">
        <f>基本事項計画実績!Y32</f>
        <v>0</v>
      </c>
      <c r="T12" t="str">
        <f>基本事項計画実績!AA31</f>
        <v/>
      </c>
      <c r="U12">
        <f>基本事項計画実績!A34</f>
        <v>0</v>
      </c>
      <c r="V12">
        <f>基本事項計画実績!J33</f>
        <v>0</v>
      </c>
      <c r="W12">
        <f>基本事項計画実績!K33</f>
        <v>0</v>
      </c>
      <c r="X12">
        <f>基本事項計画実績!M33</f>
        <v>0</v>
      </c>
      <c r="Y12">
        <f>基本事項計画実績!K34</f>
        <v>0</v>
      </c>
      <c r="Z12">
        <f>基本事項計画実績!M34</f>
        <v>0</v>
      </c>
      <c r="AA12">
        <f>基本事項計画実績!O33</f>
        <v>0</v>
      </c>
      <c r="AB12">
        <f>基本事項計画実績!Q33</f>
        <v>0</v>
      </c>
      <c r="AC12">
        <f>基本事項計画実績!O34</f>
        <v>0</v>
      </c>
      <c r="AD12">
        <f>基本事項計画実績!Q34</f>
        <v>0</v>
      </c>
      <c r="AE12">
        <f>基本事項計画実績!T33</f>
        <v>0</v>
      </c>
      <c r="AF12">
        <f>基本事項計画実績!S34</f>
        <v>0</v>
      </c>
      <c r="AG12">
        <f>基本事項計画実績!U34</f>
        <v>0</v>
      </c>
      <c r="AH12">
        <f>基本事項計画実績!X33</f>
        <v>0</v>
      </c>
      <c r="AI12">
        <f>基本事項計画実績!W34</f>
        <v>0</v>
      </c>
      <c r="AJ12">
        <f>基本事項計画実績!Y34</f>
        <v>0</v>
      </c>
      <c r="AK12" t="str">
        <f>基本事項計画実績!AA33</f>
        <v/>
      </c>
    </row>
    <row r="13" spans="2:37" x14ac:dyDescent="0.2">
      <c r="B13">
        <v>8</v>
      </c>
      <c r="C13">
        <f>基本事項計画実績!H35</f>
        <v>0</v>
      </c>
      <c r="D13">
        <f>基本事項計画実績!A36</f>
        <v>0</v>
      </c>
      <c r="E13">
        <f>基本事項計画実績!J35</f>
        <v>0</v>
      </c>
      <c r="F13">
        <f>基本事項計画実績!K35</f>
        <v>0</v>
      </c>
      <c r="G13">
        <f>基本事項計画実績!M35</f>
        <v>0</v>
      </c>
      <c r="H13">
        <f>基本事項計画実績!K36</f>
        <v>0</v>
      </c>
      <c r="I13">
        <f>基本事項計画実績!M36</f>
        <v>0</v>
      </c>
      <c r="J13">
        <f>基本事項計画実績!O35</f>
        <v>0</v>
      </c>
      <c r="K13">
        <f>基本事項計画実績!Q35</f>
        <v>0</v>
      </c>
      <c r="L13">
        <f>基本事項計画実績!O36</f>
        <v>0</v>
      </c>
      <c r="M13">
        <f>基本事項計画実績!Q36</f>
        <v>0</v>
      </c>
      <c r="N13">
        <f>基本事項計画実績!T35</f>
        <v>0</v>
      </c>
      <c r="O13">
        <f>基本事項計画実績!S36</f>
        <v>0</v>
      </c>
      <c r="P13">
        <f>基本事項計画実績!U36</f>
        <v>0</v>
      </c>
      <c r="Q13">
        <f>基本事項計画実績!X35</f>
        <v>0</v>
      </c>
      <c r="R13">
        <f>基本事項計画実績!W36</f>
        <v>0</v>
      </c>
      <c r="S13">
        <f>基本事項計画実績!Y36</f>
        <v>0</v>
      </c>
      <c r="T13" t="str">
        <f>基本事項計画実績!AA35</f>
        <v/>
      </c>
      <c r="U13">
        <f>基本事項計画実績!A38</f>
        <v>0</v>
      </c>
      <c r="V13">
        <f>基本事項計画実績!J37</f>
        <v>0</v>
      </c>
      <c r="W13">
        <f>基本事項計画実績!K37</f>
        <v>0</v>
      </c>
      <c r="X13">
        <f>基本事項計画実績!M37</f>
        <v>0</v>
      </c>
      <c r="Y13">
        <f>基本事項計画実績!K38</f>
        <v>0</v>
      </c>
      <c r="Z13">
        <f>基本事項計画実績!M38</f>
        <v>0</v>
      </c>
      <c r="AA13">
        <f>基本事項計画実績!O37</f>
        <v>0</v>
      </c>
      <c r="AB13">
        <f>基本事項計画実績!Q37</f>
        <v>0</v>
      </c>
      <c r="AC13">
        <f>基本事項計画実績!O38</f>
        <v>0</v>
      </c>
      <c r="AD13">
        <f>基本事項計画実績!Q38</f>
        <v>0</v>
      </c>
      <c r="AE13">
        <f>基本事項計画実績!T37</f>
        <v>0</v>
      </c>
      <c r="AF13">
        <f>基本事項計画実績!S38</f>
        <v>0</v>
      </c>
      <c r="AG13">
        <f>基本事項計画実績!U38</f>
        <v>0</v>
      </c>
      <c r="AH13">
        <f>基本事項計画実績!X37</f>
        <v>0</v>
      </c>
      <c r="AI13">
        <f>基本事項計画実績!W38</f>
        <v>0</v>
      </c>
      <c r="AJ13">
        <f>基本事項計画実績!Y38</f>
        <v>0</v>
      </c>
      <c r="AK13" t="str">
        <f>基本事項計画実績!AA37</f>
        <v/>
      </c>
    </row>
  </sheetData>
  <mergeCells count="28">
    <mergeCell ref="AK2:AK4"/>
    <mergeCell ref="N3:P3"/>
    <mergeCell ref="B1:B4"/>
    <mergeCell ref="C1:C4"/>
    <mergeCell ref="U1:AK1"/>
    <mergeCell ref="U2:U4"/>
    <mergeCell ref="D2:D4"/>
    <mergeCell ref="D1:T1"/>
    <mergeCell ref="W2:Z2"/>
    <mergeCell ref="AA2:AD2"/>
    <mergeCell ref="AE2:AJ2"/>
    <mergeCell ref="Q3:S3"/>
    <mergeCell ref="V2:V4"/>
    <mergeCell ref="F2:I2"/>
    <mergeCell ref="J2:M2"/>
    <mergeCell ref="N2:S2"/>
    <mergeCell ref="AA3:AB3"/>
    <mergeCell ref="AC3:AD3"/>
    <mergeCell ref="AH3:AJ3"/>
    <mergeCell ref="AE3:AG3"/>
    <mergeCell ref="E2:E4"/>
    <mergeCell ref="F3:G3"/>
    <mergeCell ref="J3:K3"/>
    <mergeCell ref="H3:I3"/>
    <mergeCell ref="L3:M3"/>
    <mergeCell ref="Y3:Z3"/>
    <mergeCell ref="T2:T4"/>
    <mergeCell ref="W3:X3"/>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1"/>
  </sheetPr>
  <dimension ref="A1:K220"/>
  <sheetViews>
    <sheetView workbookViewId="0">
      <selection activeCell="A220" sqref="A220"/>
    </sheetView>
  </sheetViews>
  <sheetFormatPr defaultColWidth="9" defaultRowHeight="13" x14ac:dyDescent="0.2"/>
  <cols>
    <col min="1" max="1" width="9" style="147" customWidth="1"/>
    <col min="2" max="2" width="21.453125" style="106" bestFit="1" customWidth="1"/>
    <col min="3" max="3" width="9" style="106" customWidth="1"/>
    <col min="4" max="4" width="9" style="148" customWidth="1"/>
    <col min="5" max="5" width="5.26953125" style="148" bestFit="1" customWidth="1"/>
    <col min="6" max="7" width="9" style="149" customWidth="1"/>
    <col min="8" max="16384" width="9" style="106"/>
  </cols>
  <sheetData>
    <row r="1" spans="1:11" s="100" customFormat="1" x14ac:dyDescent="0.2">
      <c r="A1" s="97" t="s">
        <v>83</v>
      </c>
      <c r="B1" s="98" t="s">
        <v>84</v>
      </c>
      <c r="C1" s="98" t="s">
        <v>85</v>
      </c>
      <c r="D1" s="98" t="s">
        <v>86</v>
      </c>
      <c r="E1" s="98" t="s">
        <v>87</v>
      </c>
      <c r="F1" s="99" t="s">
        <v>88</v>
      </c>
      <c r="G1" s="99" t="s">
        <v>89</v>
      </c>
    </row>
    <row r="2" spans="1:11" x14ac:dyDescent="0.2">
      <c r="A2" s="101">
        <v>101</v>
      </c>
      <c r="B2" s="102" t="s">
        <v>343</v>
      </c>
      <c r="C2" s="103" t="s">
        <v>90</v>
      </c>
      <c r="D2" s="103" t="s">
        <v>90</v>
      </c>
      <c r="E2" s="104">
        <v>7</v>
      </c>
      <c r="F2" s="105">
        <v>4.5</v>
      </c>
      <c r="G2" s="105">
        <v>3</v>
      </c>
    </row>
    <row r="3" spans="1:11" x14ac:dyDescent="0.2">
      <c r="A3" s="101">
        <v>201</v>
      </c>
      <c r="B3" s="102" t="s">
        <v>344</v>
      </c>
      <c r="C3" s="103" t="s">
        <v>90</v>
      </c>
      <c r="D3" s="103" t="s">
        <v>90</v>
      </c>
      <c r="E3" s="104">
        <v>4</v>
      </c>
      <c r="F3" s="105">
        <v>2</v>
      </c>
      <c r="G3" s="105">
        <v>7.5</v>
      </c>
    </row>
    <row r="4" spans="1:11" ht="13.5" customHeight="1" x14ac:dyDescent="0.2">
      <c r="A4" s="101">
        <v>301</v>
      </c>
      <c r="B4" s="102" t="s">
        <v>91</v>
      </c>
      <c r="C4" s="103" t="s">
        <v>90</v>
      </c>
      <c r="D4" s="103" t="s">
        <v>90</v>
      </c>
      <c r="E4" s="104">
        <v>0</v>
      </c>
      <c r="F4" s="105">
        <v>3</v>
      </c>
      <c r="G4" s="105">
        <v>4.5</v>
      </c>
    </row>
    <row r="5" spans="1:11" x14ac:dyDescent="0.2">
      <c r="A5" s="101">
        <v>302</v>
      </c>
      <c r="B5" s="102" t="s">
        <v>92</v>
      </c>
      <c r="C5" s="103" t="s">
        <v>90</v>
      </c>
      <c r="D5" s="103" t="s">
        <v>90</v>
      </c>
      <c r="E5" s="104">
        <v>4</v>
      </c>
      <c r="F5" s="105">
        <v>8.5</v>
      </c>
      <c r="G5" s="105">
        <v>7</v>
      </c>
    </row>
    <row r="6" spans="1:11" x14ac:dyDescent="0.2">
      <c r="A6" s="101">
        <v>303</v>
      </c>
      <c r="B6" s="102" t="s">
        <v>93</v>
      </c>
      <c r="C6" s="103" t="s">
        <v>90</v>
      </c>
      <c r="D6" s="103" t="s">
        <v>90</v>
      </c>
      <c r="E6" s="104">
        <v>0</v>
      </c>
      <c r="F6" s="105">
        <v>7</v>
      </c>
      <c r="G6" s="105">
        <v>4</v>
      </c>
    </row>
    <row r="7" spans="1:11" x14ac:dyDescent="0.2">
      <c r="A7" s="101">
        <v>304</v>
      </c>
      <c r="B7" s="102" t="s">
        <v>94</v>
      </c>
      <c r="C7" s="103" t="s">
        <v>90</v>
      </c>
      <c r="D7" s="103" t="s">
        <v>90</v>
      </c>
      <c r="E7" s="104">
        <v>0</v>
      </c>
      <c r="F7" s="105">
        <v>6</v>
      </c>
      <c r="G7" s="105">
        <v>5</v>
      </c>
    </row>
    <row r="8" spans="1:11" x14ac:dyDescent="0.2">
      <c r="A8" s="101">
        <v>305</v>
      </c>
      <c r="B8" s="102" t="s">
        <v>95</v>
      </c>
      <c r="C8" s="103" t="s">
        <v>90</v>
      </c>
      <c r="D8" s="103" t="s">
        <v>90</v>
      </c>
      <c r="E8" s="104">
        <v>0</v>
      </c>
      <c r="F8" s="105">
        <v>5.5</v>
      </c>
      <c r="G8" s="105">
        <v>10.5</v>
      </c>
    </row>
    <row r="9" spans="1:11" x14ac:dyDescent="0.2">
      <c r="A9" s="101">
        <v>401</v>
      </c>
      <c r="B9" s="102" t="s">
        <v>96</v>
      </c>
      <c r="C9" s="103" t="s">
        <v>90</v>
      </c>
      <c r="D9" s="103" t="s">
        <v>90</v>
      </c>
      <c r="E9" s="104">
        <v>1</v>
      </c>
      <c r="F9" s="105">
        <v>9</v>
      </c>
      <c r="G9" s="105">
        <v>5.5</v>
      </c>
    </row>
    <row r="10" spans="1:11" ht="13.5" customHeight="1" x14ac:dyDescent="0.2">
      <c r="A10" s="101">
        <v>501</v>
      </c>
      <c r="B10" s="102" t="s">
        <v>97</v>
      </c>
      <c r="C10" s="103" t="s">
        <v>90</v>
      </c>
      <c r="D10" s="103" t="s">
        <v>90</v>
      </c>
      <c r="E10" s="104">
        <v>0</v>
      </c>
      <c r="F10" s="105">
        <v>3</v>
      </c>
      <c r="G10" s="105">
        <v>1</v>
      </c>
    </row>
    <row r="11" spans="1:11" ht="13.5" customHeight="1" x14ac:dyDescent="0.2">
      <c r="A11" s="107">
        <v>502</v>
      </c>
      <c r="B11" s="108" t="s">
        <v>98</v>
      </c>
      <c r="C11" s="109" t="s">
        <v>90</v>
      </c>
      <c r="D11" s="110" t="s">
        <v>99</v>
      </c>
      <c r="E11" s="111"/>
      <c r="F11" s="112"/>
      <c r="G11" s="112"/>
    </row>
    <row r="12" spans="1:11" x14ac:dyDescent="0.2">
      <c r="A12" s="113">
        <v>502.01</v>
      </c>
      <c r="B12" s="114" t="s">
        <v>100</v>
      </c>
      <c r="C12" s="115" t="s">
        <v>90</v>
      </c>
      <c r="D12" s="116">
        <v>1</v>
      </c>
      <c r="E12" s="117">
        <v>1</v>
      </c>
      <c r="F12" s="118">
        <v>1</v>
      </c>
      <c r="G12" s="118">
        <v>1.1000000000000001</v>
      </c>
      <c r="I12" s="106">
        <f>ROUNDDOWN(12/9*D12,0)</f>
        <v>1</v>
      </c>
      <c r="J12" s="106">
        <f>ROUNDDOWN(9/9*D12,1)</f>
        <v>1</v>
      </c>
      <c r="K12" s="106">
        <f>ROUNDDOWN(10/9*D12,1)</f>
        <v>1.1000000000000001</v>
      </c>
    </row>
    <row r="13" spans="1:11" x14ac:dyDescent="0.2">
      <c r="A13" s="113">
        <v>502.02</v>
      </c>
      <c r="B13" s="114" t="s">
        <v>100</v>
      </c>
      <c r="C13" s="115" t="s">
        <v>90</v>
      </c>
      <c r="D13" s="116">
        <v>2</v>
      </c>
      <c r="E13" s="117">
        <v>2</v>
      </c>
      <c r="F13" s="118">
        <v>2</v>
      </c>
      <c r="G13" s="118">
        <v>2.2000000000000002</v>
      </c>
      <c r="I13" s="106">
        <f t="shared" ref="I13:I23" si="0">ROUNDDOWN(12/9*D13,0)</f>
        <v>2</v>
      </c>
      <c r="J13" s="106">
        <f t="shared" ref="J13:J23" si="1">ROUNDDOWN(9/9*D13,1)</f>
        <v>2</v>
      </c>
      <c r="K13" s="106">
        <f t="shared" ref="K13:K23" si="2">ROUNDDOWN(10/9*D13,1)</f>
        <v>2.2000000000000002</v>
      </c>
    </row>
    <row r="14" spans="1:11" x14ac:dyDescent="0.2">
      <c r="A14" s="113">
        <v>502.03</v>
      </c>
      <c r="B14" s="114" t="s">
        <v>100</v>
      </c>
      <c r="C14" s="115" t="s">
        <v>90</v>
      </c>
      <c r="D14" s="116">
        <v>3</v>
      </c>
      <c r="E14" s="117">
        <v>4</v>
      </c>
      <c r="F14" s="118">
        <v>3</v>
      </c>
      <c r="G14" s="118">
        <v>3.3</v>
      </c>
      <c r="I14" s="106">
        <f t="shared" si="0"/>
        <v>4</v>
      </c>
      <c r="J14" s="106">
        <f t="shared" si="1"/>
        <v>3</v>
      </c>
      <c r="K14" s="106">
        <f t="shared" si="2"/>
        <v>3.3</v>
      </c>
    </row>
    <row r="15" spans="1:11" x14ac:dyDescent="0.2">
      <c r="A15" s="113">
        <v>502.04</v>
      </c>
      <c r="B15" s="114" t="s">
        <v>100</v>
      </c>
      <c r="C15" s="115" t="s">
        <v>90</v>
      </c>
      <c r="D15" s="116">
        <v>4</v>
      </c>
      <c r="E15" s="117">
        <v>5</v>
      </c>
      <c r="F15" s="118">
        <v>4</v>
      </c>
      <c r="G15" s="118">
        <v>4.4000000000000004</v>
      </c>
      <c r="I15" s="106">
        <f t="shared" si="0"/>
        <v>5</v>
      </c>
      <c r="J15" s="106">
        <f t="shared" si="1"/>
        <v>4</v>
      </c>
      <c r="K15" s="106">
        <f t="shared" si="2"/>
        <v>4.4000000000000004</v>
      </c>
    </row>
    <row r="16" spans="1:11" x14ac:dyDescent="0.2">
      <c r="A16" s="113">
        <v>502.05</v>
      </c>
      <c r="B16" s="114" t="s">
        <v>100</v>
      </c>
      <c r="C16" s="115" t="s">
        <v>90</v>
      </c>
      <c r="D16" s="116">
        <v>5</v>
      </c>
      <c r="E16" s="117">
        <v>6</v>
      </c>
      <c r="F16" s="118">
        <v>5</v>
      </c>
      <c r="G16" s="118">
        <v>5.5</v>
      </c>
      <c r="I16" s="106">
        <f t="shared" si="0"/>
        <v>6</v>
      </c>
      <c r="J16" s="106">
        <f t="shared" si="1"/>
        <v>5</v>
      </c>
      <c r="K16" s="106">
        <f t="shared" si="2"/>
        <v>5.5</v>
      </c>
    </row>
    <row r="17" spans="1:11" x14ac:dyDescent="0.2">
      <c r="A17" s="113">
        <v>502.06</v>
      </c>
      <c r="B17" s="114" t="s">
        <v>100</v>
      </c>
      <c r="C17" s="115" t="s">
        <v>90</v>
      </c>
      <c r="D17" s="116">
        <v>6</v>
      </c>
      <c r="E17" s="117">
        <v>8</v>
      </c>
      <c r="F17" s="118">
        <v>6</v>
      </c>
      <c r="G17" s="118">
        <v>6.6</v>
      </c>
      <c r="I17" s="106">
        <f t="shared" si="0"/>
        <v>8</v>
      </c>
      <c r="J17" s="106">
        <f t="shared" si="1"/>
        <v>6</v>
      </c>
      <c r="K17" s="106">
        <f t="shared" si="2"/>
        <v>6.6</v>
      </c>
    </row>
    <row r="18" spans="1:11" x14ac:dyDescent="0.2">
      <c r="A18" s="113">
        <v>502.07</v>
      </c>
      <c r="B18" s="114" t="s">
        <v>100</v>
      </c>
      <c r="C18" s="115" t="s">
        <v>90</v>
      </c>
      <c r="D18" s="116">
        <v>7</v>
      </c>
      <c r="E18" s="117">
        <v>9</v>
      </c>
      <c r="F18" s="118">
        <v>7</v>
      </c>
      <c r="G18" s="118">
        <v>7.7</v>
      </c>
      <c r="I18" s="106">
        <f t="shared" si="0"/>
        <v>9</v>
      </c>
      <c r="J18" s="106">
        <f t="shared" si="1"/>
        <v>7</v>
      </c>
      <c r="K18" s="106">
        <f t="shared" si="2"/>
        <v>7.7</v>
      </c>
    </row>
    <row r="19" spans="1:11" x14ac:dyDescent="0.2">
      <c r="A19" s="113">
        <v>502.08</v>
      </c>
      <c r="B19" s="114" t="s">
        <v>100</v>
      </c>
      <c r="C19" s="115" t="s">
        <v>90</v>
      </c>
      <c r="D19" s="116">
        <v>8</v>
      </c>
      <c r="E19" s="117">
        <v>10</v>
      </c>
      <c r="F19" s="118">
        <v>8</v>
      </c>
      <c r="G19" s="118">
        <v>8.8000000000000007</v>
      </c>
      <c r="I19" s="106">
        <f t="shared" si="0"/>
        <v>10</v>
      </c>
      <c r="J19" s="106">
        <f t="shared" si="1"/>
        <v>8</v>
      </c>
      <c r="K19" s="106">
        <f t="shared" si="2"/>
        <v>8.8000000000000007</v>
      </c>
    </row>
    <row r="20" spans="1:11" x14ac:dyDescent="0.2">
      <c r="A20" s="113">
        <v>502.09</v>
      </c>
      <c r="B20" s="114" t="s">
        <v>100</v>
      </c>
      <c r="C20" s="115" t="s">
        <v>90</v>
      </c>
      <c r="D20" s="116">
        <v>9</v>
      </c>
      <c r="E20" s="117">
        <v>12</v>
      </c>
      <c r="F20" s="118">
        <v>9</v>
      </c>
      <c r="G20" s="118">
        <v>10</v>
      </c>
      <c r="I20" s="106">
        <f t="shared" si="0"/>
        <v>12</v>
      </c>
      <c r="J20" s="106">
        <f t="shared" si="1"/>
        <v>9</v>
      </c>
      <c r="K20" s="106">
        <f t="shared" si="2"/>
        <v>10</v>
      </c>
    </row>
    <row r="21" spans="1:11" x14ac:dyDescent="0.2">
      <c r="A21" s="113">
        <v>502.1</v>
      </c>
      <c r="B21" s="114" t="s">
        <v>100</v>
      </c>
      <c r="C21" s="115" t="s">
        <v>90</v>
      </c>
      <c r="D21" s="116">
        <v>10</v>
      </c>
      <c r="E21" s="117">
        <v>13</v>
      </c>
      <c r="F21" s="118">
        <v>10</v>
      </c>
      <c r="G21" s="118">
        <v>11.1</v>
      </c>
      <c r="I21" s="106">
        <f t="shared" si="0"/>
        <v>13</v>
      </c>
      <c r="J21" s="106">
        <f t="shared" si="1"/>
        <v>10</v>
      </c>
      <c r="K21" s="106">
        <f t="shared" si="2"/>
        <v>11.1</v>
      </c>
    </row>
    <row r="22" spans="1:11" x14ac:dyDescent="0.2">
      <c r="A22" s="113">
        <v>502.11</v>
      </c>
      <c r="B22" s="114" t="s">
        <v>100</v>
      </c>
      <c r="C22" s="115" t="s">
        <v>90</v>
      </c>
      <c r="D22" s="116">
        <v>11</v>
      </c>
      <c r="E22" s="117">
        <v>14</v>
      </c>
      <c r="F22" s="118">
        <v>11</v>
      </c>
      <c r="G22" s="118">
        <v>12.2</v>
      </c>
      <c r="I22" s="106">
        <f t="shared" si="0"/>
        <v>14</v>
      </c>
      <c r="J22" s="106">
        <f t="shared" si="1"/>
        <v>11</v>
      </c>
      <c r="K22" s="106">
        <f t="shared" si="2"/>
        <v>12.2</v>
      </c>
    </row>
    <row r="23" spans="1:11" x14ac:dyDescent="0.2">
      <c r="A23" s="113">
        <v>502.12</v>
      </c>
      <c r="B23" s="114" t="s">
        <v>100</v>
      </c>
      <c r="C23" s="115" t="s">
        <v>90</v>
      </c>
      <c r="D23" s="116">
        <v>12</v>
      </c>
      <c r="E23" s="117">
        <v>16</v>
      </c>
      <c r="F23" s="118">
        <v>12</v>
      </c>
      <c r="G23" s="118">
        <v>13.3</v>
      </c>
      <c r="I23" s="106">
        <f t="shared" si="0"/>
        <v>16</v>
      </c>
      <c r="J23" s="106">
        <f t="shared" si="1"/>
        <v>12</v>
      </c>
      <c r="K23" s="106">
        <f t="shared" si="2"/>
        <v>13.3</v>
      </c>
    </row>
    <row r="24" spans="1:11" x14ac:dyDescent="0.2">
      <c r="A24" s="101">
        <v>503</v>
      </c>
      <c r="B24" s="119" t="s">
        <v>101</v>
      </c>
      <c r="C24" s="103" t="s">
        <v>102</v>
      </c>
      <c r="D24" s="103" t="s">
        <v>90</v>
      </c>
      <c r="E24" s="120">
        <v>2</v>
      </c>
      <c r="F24" s="105">
        <v>6</v>
      </c>
      <c r="G24" s="105">
        <v>3</v>
      </c>
    </row>
    <row r="25" spans="1:11" x14ac:dyDescent="0.2">
      <c r="A25" s="101">
        <v>504</v>
      </c>
      <c r="B25" s="119" t="s">
        <v>101</v>
      </c>
      <c r="C25" s="103" t="s">
        <v>103</v>
      </c>
      <c r="D25" s="103" t="s">
        <v>90</v>
      </c>
      <c r="E25" s="120">
        <v>2</v>
      </c>
      <c r="F25" s="105">
        <v>5.5</v>
      </c>
      <c r="G25" s="105">
        <v>2.5</v>
      </c>
    </row>
    <row r="26" spans="1:11" x14ac:dyDescent="0.2">
      <c r="A26" s="101">
        <v>505</v>
      </c>
      <c r="B26" s="119" t="s">
        <v>357</v>
      </c>
      <c r="C26" s="103" t="s">
        <v>102</v>
      </c>
      <c r="D26" s="103" t="s">
        <v>90</v>
      </c>
      <c r="E26" s="120">
        <v>2</v>
      </c>
      <c r="F26" s="105">
        <v>7.5</v>
      </c>
      <c r="G26" s="105">
        <v>4.5</v>
      </c>
    </row>
    <row r="27" spans="1:11" x14ac:dyDescent="0.2">
      <c r="A27" s="101">
        <v>506</v>
      </c>
      <c r="B27" s="119" t="s">
        <v>357</v>
      </c>
      <c r="C27" s="103" t="s">
        <v>103</v>
      </c>
      <c r="D27" s="103" t="s">
        <v>90</v>
      </c>
      <c r="E27" s="120">
        <v>2</v>
      </c>
      <c r="F27" s="105">
        <v>5</v>
      </c>
      <c r="G27" s="105">
        <v>3</v>
      </c>
    </row>
    <row r="28" spans="1:11" x14ac:dyDescent="0.2">
      <c r="A28" s="101">
        <v>507</v>
      </c>
      <c r="B28" s="102" t="s">
        <v>104</v>
      </c>
      <c r="C28" s="103" t="s">
        <v>90</v>
      </c>
      <c r="D28" s="103" t="s">
        <v>90</v>
      </c>
      <c r="E28" s="104">
        <v>2</v>
      </c>
      <c r="F28" s="105">
        <v>8</v>
      </c>
      <c r="G28" s="105">
        <v>5.5</v>
      </c>
    </row>
    <row r="29" spans="1:11" x14ac:dyDescent="0.2">
      <c r="A29" s="101">
        <v>508</v>
      </c>
      <c r="B29" s="102" t="s">
        <v>105</v>
      </c>
      <c r="C29" s="103" t="s">
        <v>90</v>
      </c>
      <c r="D29" s="103" t="s">
        <v>90</v>
      </c>
      <c r="E29" s="104">
        <v>4</v>
      </c>
      <c r="F29" s="105">
        <v>14.5</v>
      </c>
      <c r="G29" s="105">
        <v>10</v>
      </c>
    </row>
    <row r="30" spans="1:11" x14ac:dyDescent="0.2">
      <c r="A30" s="101">
        <v>509</v>
      </c>
      <c r="B30" s="102" t="s">
        <v>106</v>
      </c>
      <c r="C30" s="103" t="s">
        <v>90</v>
      </c>
      <c r="D30" s="103" t="s">
        <v>90</v>
      </c>
      <c r="E30" s="104">
        <v>3</v>
      </c>
      <c r="F30" s="105">
        <v>6</v>
      </c>
      <c r="G30" s="105">
        <v>8</v>
      </c>
    </row>
    <row r="31" spans="1:11" x14ac:dyDescent="0.2">
      <c r="A31" s="101">
        <v>510</v>
      </c>
      <c r="B31" s="102" t="s">
        <v>107</v>
      </c>
      <c r="C31" s="103" t="s">
        <v>90</v>
      </c>
      <c r="D31" s="103" t="s">
        <v>90</v>
      </c>
      <c r="E31" s="104">
        <v>2</v>
      </c>
      <c r="F31" s="105">
        <v>11</v>
      </c>
      <c r="G31" s="105">
        <v>7.5</v>
      </c>
    </row>
    <row r="32" spans="1:11" x14ac:dyDescent="0.2">
      <c r="A32" s="101">
        <v>511</v>
      </c>
      <c r="B32" s="102" t="s">
        <v>108</v>
      </c>
      <c r="C32" s="103" t="s">
        <v>90</v>
      </c>
      <c r="D32" s="103" t="s">
        <v>90</v>
      </c>
      <c r="E32" s="104">
        <v>6</v>
      </c>
      <c r="F32" s="105">
        <v>21</v>
      </c>
      <c r="G32" s="105">
        <v>14.5</v>
      </c>
    </row>
    <row r="33" spans="1:11" x14ac:dyDescent="0.2">
      <c r="A33" s="101">
        <v>512</v>
      </c>
      <c r="B33" s="102" t="s">
        <v>109</v>
      </c>
      <c r="C33" s="103" t="s">
        <v>90</v>
      </c>
      <c r="D33" s="103" t="s">
        <v>90</v>
      </c>
      <c r="E33" s="104">
        <v>8</v>
      </c>
      <c r="F33" s="105">
        <v>20</v>
      </c>
      <c r="G33" s="105">
        <v>15.5</v>
      </c>
    </row>
    <row r="34" spans="1:11" x14ac:dyDescent="0.2">
      <c r="A34" s="107">
        <v>513</v>
      </c>
      <c r="B34" s="108" t="s">
        <v>110</v>
      </c>
      <c r="C34" s="109" t="s">
        <v>76</v>
      </c>
      <c r="D34" s="110" t="s">
        <v>99</v>
      </c>
      <c r="E34" s="111"/>
      <c r="F34" s="112"/>
      <c r="G34" s="112"/>
    </row>
    <row r="35" spans="1:11" x14ac:dyDescent="0.2">
      <c r="A35" s="113">
        <v>513.01</v>
      </c>
      <c r="B35" s="121" t="s">
        <v>111</v>
      </c>
      <c r="C35" s="122" t="s">
        <v>112</v>
      </c>
      <c r="D35" s="116">
        <v>1</v>
      </c>
      <c r="E35" s="117">
        <v>2</v>
      </c>
      <c r="F35" s="118">
        <v>4.5</v>
      </c>
      <c r="G35" s="118">
        <v>5.2</v>
      </c>
      <c r="I35" s="106">
        <f>ROUNDDOWN(8/4*D35,0)</f>
        <v>2</v>
      </c>
      <c r="J35" s="106">
        <f>ROUNDDOWN(18/4*D35,1)</f>
        <v>4.5</v>
      </c>
      <c r="K35" s="106">
        <f>ROUNDDOWN(21/4*D35,1)</f>
        <v>5.2</v>
      </c>
    </row>
    <row r="36" spans="1:11" x14ac:dyDescent="0.2">
      <c r="A36" s="113">
        <v>513.02</v>
      </c>
      <c r="B36" s="121" t="s">
        <v>111</v>
      </c>
      <c r="C36" s="122" t="s">
        <v>112</v>
      </c>
      <c r="D36" s="116">
        <v>2</v>
      </c>
      <c r="E36" s="117">
        <v>4</v>
      </c>
      <c r="F36" s="118">
        <v>9</v>
      </c>
      <c r="G36" s="118">
        <v>10.5</v>
      </c>
      <c r="I36" s="106">
        <f t="shared" ref="I36:I46" si="3">ROUNDDOWN(8/4*D36,0)</f>
        <v>4</v>
      </c>
      <c r="J36" s="106">
        <f t="shared" ref="J36:J46" si="4">ROUNDDOWN(18/4*D36,1)</f>
        <v>9</v>
      </c>
      <c r="K36" s="106">
        <f t="shared" ref="K36:K46" si="5">ROUNDDOWN(21/4*D36,1)</f>
        <v>10.5</v>
      </c>
    </row>
    <row r="37" spans="1:11" x14ac:dyDescent="0.2">
      <c r="A37" s="113">
        <v>513.03</v>
      </c>
      <c r="B37" s="121" t="s">
        <v>111</v>
      </c>
      <c r="C37" s="122" t="s">
        <v>112</v>
      </c>
      <c r="D37" s="116">
        <v>3</v>
      </c>
      <c r="E37" s="117">
        <v>6</v>
      </c>
      <c r="F37" s="118">
        <v>13.5</v>
      </c>
      <c r="G37" s="118">
        <v>15.7</v>
      </c>
      <c r="I37" s="106">
        <f t="shared" si="3"/>
        <v>6</v>
      </c>
      <c r="J37" s="106">
        <f t="shared" si="4"/>
        <v>13.5</v>
      </c>
      <c r="K37" s="106">
        <f t="shared" si="5"/>
        <v>15.7</v>
      </c>
    </row>
    <row r="38" spans="1:11" x14ac:dyDescent="0.2">
      <c r="A38" s="113">
        <v>513.04</v>
      </c>
      <c r="B38" s="121" t="s">
        <v>111</v>
      </c>
      <c r="C38" s="122" t="s">
        <v>112</v>
      </c>
      <c r="D38" s="116">
        <v>4</v>
      </c>
      <c r="E38" s="117">
        <v>8</v>
      </c>
      <c r="F38" s="118">
        <v>18</v>
      </c>
      <c r="G38" s="118">
        <v>21</v>
      </c>
      <c r="I38" s="106">
        <f t="shared" si="3"/>
        <v>8</v>
      </c>
      <c r="J38" s="106">
        <f t="shared" si="4"/>
        <v>18</v>
      </c>
      <c r="K38" s="106">
        <f t="shared" si="5"/>
        <v>21</v>
      </c>
    </row>
    <row r="39" spans="1:11" x14ac:dyDescent="0.2">
      <c r="A39" s="113">
        <v>513.04999999999995</v>
      </c>
      <c r="B39" s="121" t="s">
        <v>111</v>
      </c>
      <c r="C39" s="122" t="s">
        <v>112</v>
      </c>
      <c r="D39" s="116">
        <v>5</v>
      </c>
      <c r="E39" s="117">
        <v>10</v>
      </c>
      <c r="F39" s="118">
        <v>22.5</v>
      </c>
      <c r="G39" s="118">
        <v>26.2</v>
      </c>
      <c r="I39" s="106">
        <f t="shared" si="3"/>
        <v>10</v>
      </c>
      <c r="J39" s="106">
        <f t="shared" si="4"/>
        <v>22.5</v>
      </c>
      <c r="K39" s="106">
        <f t="shared" si="5"/>
        <v>26.2</v>
      </c>
    </row>
    <row r="40" spans="1:11" x14ac:dyDescent="0.2">
      <c r="A40" s="113">
        <v>513.05999999999995</v>
      </c>
      <c r="B40" s="121" t="s">
        <v>111</v>
      </c>
      <c r="C40" s="122" t="s">
        <v>112</v>
      </c>
      <c r="D40" s="116">
        <v>6</v>
      </c>
      <c r="E40" s="117">
        <v>12</v>
      </c>
      <c r="F40" s="118">
        <v>27</v>
      </c>
      <c r="G40" s="118">
        <v>31.5</v>
      </c>
      <c r="I40" s="106">
        <f t="shared" si="3"/>
        <v>12</v>
      </c>
      <c r="J40" s="106">
        <f t="shared" si="4"/>
        <v>27</v>
      </c>
      <c r="K40" s="106">
        <f t="shared" si="5"/>
        <v>31.5</v>
      </c>
    </row>
    <row r="41" spans="1:11" x14ac:dyDescent="0.2">
      <c r="A41" s="113">
        <v>513.07000000000005</v>
      </c>
      <c r="B41" s="121" t="s">
        <v>111</v>
      </c>
      <c r="C41" s="122" t="s">
        <v>112</v>
      </c>
      <c r="D41" s="116">
        <v>7</v>
      </c>
      <c r="E41" s="117">
        <v>14</v>
      </c>
      <c r="F41" s="118">
        <v>31.5</v>
      </c>
      <c r="G41" s="118">
        <v>36.700000000000003</v>
      </c>
      <c r="I41" s="106">
        <f t="shared" si="3"/>
        <v>14</v>
      </c>
      <c r="J41" s="106">
        <f t="shared" si="4"/>
        <v>31.5</v>
      </c>
      <c r="K41" s="106">
        <f t="shared" si="5"/>
        <v>36.700000000000003</v>
      </c>
    </row>
    <row r="42" spans="1:11" x14ac:dyDescent="0.2">
      <c r="A42" s="113">
        <v>513.08000000000004</v>
      </c>
      <c r="B42" s="121" t="s">
        <v>111</v>
      </c>
      <c r="C42" s="122" t="s">
        <v>112</v>
      </c>
      <c r="D42" s="116">
        <v>8</v>
      </c>
      <c r="E42" s="117">
        <v>16</v>
      </c>
      <c r="F42" s="118">
        <v>36</v>
      </c>
      <c r="G42" s="118">
        <v>42</v>
      </c>
      <c r="I42" s="106">
        <f t="shared" si="3"/>
        <v>16</v>
      </c>
      <c r="J42" s="106">
        <f t="shared" si="4"/>
        <v>36</v>
      </c>
      <c r="K42" s="106">
        <f t="shared" si="5"/>
        <v>42</v>
      </c>
    </row>
    <row r="43" spans="1:11" x14ac:dyDescent="0.2">
      <c r="A43" s="113">
        <v>513.09</v>
      </c>
      <c r="B43" s="121" t="s">
        <v>111</v>
      </c>
      <c r="C43" s="122" t="s">
        <v>112</v>
      </c>
      <c r="D43" s="116">
        <v>9</v>
      </c>
      <c r="E43" s="117">
        <v>18</v>
      </c>
      <c r="F43" s="118">
        <v>40.5</v>
      </c>
      <c r="G43" s="118">
        <v>47.2</v>
      </c>
      <c r="I43" s="106">
        <f t="shared" si="3"/>
        <v>18</v>
      </c>
      <c r="J43" s="106">
        <f t="shared" si="4"/>
        <v>40.5</v>
      </c>
      <c r="K43" s="106">
        <f t="shared" si="5"/>
        <v>47.2</v>
      </c>
    </row>
    <row r="44" spans="1:11" x14ac:dyDescent="0.2">
      <c r="A44" s="113">
        <v>513.1</v>
      </c>
      <c r="B44" s="121" t="s">
        <v>111</v>
      </c>
      <c r="C44" s="122" t="s">
        <v>112</v>
      </c>
      <c r="D44" s="116">
        <v>10</v>
      </c>
      <c r="E44" s="117">
        <v>20</v>
      </c>
      <c r="F44" s="118">
        <v>45</v>
      </c>
      <c r="G44" s="118">
        <v>52.5</v>
      </c>
      <c r="I44" s="106">
        <f t="shared" si="3"/>
        <v>20</v>
      </c>
      <c r="J44" s="106">
        <f t="shared" si="4"/>
        <v>45</v>
      </c>
      <c r="K44" s="106">
        <f t="shared" si="5"/>
        <v>52.5</v>
      </c>
    </row>
    <row r="45" spans="1:11" x14ac:dyDescent="0.2">
      <c r="A45" s="113">
        <v>513.11</v>
      </c>
      <c r="B45" s="121" t="s">
        <v>111</v>
      </c>
      <c r="C45" s="122" t="s">
        <v>112</v>
      </c>
      <c r="D45" s="116">
        <v>11</v>
      </c>
      <c r="E45" s="117">
        <v>22</v>
      </c>
      <c r="F45" s="118">
        <v>49.5</v>
      </c>
      <c r="G45" s="118">
        <v>57.7</v>
      </c>
      <c r="I45" s="106">
        <f t="shared" si="3"/>
        <v>22</v>
      </c>
      <c r="J45" s="106">
        <f t="shared" si="4"/>
        <v>49.5</v>
      </c>
      <c r="K45" s="106">
        <f t="shared" si="5"/>
        <v>57.7</v>
      </c>
    </row>
    <row r="46" spans="1:11" x14ac:dyDescent="0.2">
      <c r="A46" s="113">
        <v>513.12</v>
      </c>
      <c r="B46" s="121" t="s">
        <v>111</v>
      </c>
      <c r="C46" s="122" t="s">
        <v>112</v>
      </c>
      <c r="D46" s="116">
        <v>12</v>
      </c>
      <c r="E46" s="117">
        <v>24</v>
      </c>
      <c r="F46" s="118">
        <v>54</v>
      </c>
      <c r="G46" s="118">
        <v>63</v>
      </c>
      <c r="I46" s="106">
        <f t="shared" si="3"/>
        <v>24</v>
      </c>
      <c r="J46" s="106">
        <f t="shared" si="4"/>
        <v>54</v>
      </c>
      <c r="K46" s="106">
        <f t="shared" si="5"/>
        <v>63</v>
      </c>
    </row>
    <row r="47" spans="1:11" x14ac:dyDescent="0.2">
      <c r="A47" s="107">
        <v>514</v>
      </c>
      <c r="B47" s="123" t="s">
        <v>111</v>
      </c>
      <c r="C47" s="124" t="s">
        <v>75</v>
      </c>
      <c r="D47" s="110" t="s">
        <v>99</v>
      </c>
      <c r="E47" s="111"/>
      <c r="F47" s="112"/>
      <c r="G47" s="112"/>
    </row>
    <row r="48" spans="1:11" x14ac:dyDescent="0.2">
      <c r="A48" s="113">
        <v>514.01</v>
      </c>
      <c r="B48" s="121" t="s">
        <v>111</v>
      </c>
      <c r="C48" s="122" t="s">
        <v>75</v>
      </c>
      <c r="D48" s="116">
        <v>1</v>
      </c>
      <c r="E48" s="117">
        <v>2</v>
      </c>
      <c r="F48" s="118">
        <v>3.5</v>
      </c>
      <c r="G48" s="118">
        <v>1</v>
      </c>
      <c r="I48" s="106">
        <f>ROUNDDOWN(14/5*D48,0)</f>
        <v>2</v>
      </c>
      <c r="J48" s="106">
        <f>ROUNDDOWN(17.5/5*D48,1)</f>
        <v>3.5</v>
      </c>
      <c r="K48" s="106">
        <f>ROUNDDOWN(5/5*D48,1)</f>
        <v>1</v>
      </c>
    </row>
    <row r="49" spans="1:11" x14ac:dyDescent="0.2">
      <c r="A49" s="113">
        <v>514.02</v>
      </c>
      <c r="B49" s="121" t="s">
        <v>111</v>
      </c>
      <c r="C49" s="122" t="s">
        <v>75</v>
      </c>
      <c r="D49" s="116">
        <v>2</v>
      </c>
      <c r="E49" s="117">
        <v>5</v>
      </c>
      <c r="F49" s="118">
        <v>7</v>
      </c>
      <c r="G49" s="118">
        <v>2</v>
      </c>
      <c r="I49" s="106">
        <f t="shared" ref="I49:I59" si="6">ROUNDDOWN(14/5*D49,0)</f>
        <v>5</v>
      </c>
      <c r="J49" s="106">
        <f t="shared" ref="J49:J59" si="7">ROUNDDOWN(17.5/5*D49,1)</f>
        <v>7</v>
      </c>
      <c r="K49" s="106">
        <f t="shared" ref="K49:K59" si="8">ROUNDDOWN(5/5*D49,1)</f>
        <v>2</v>
      </c>
    </row>
    <row r="50" spans="1:11" x14ac:dyDescent="0.2">
      <c r="A50" s="113">
        <v>514.03</v>
      </c>
      <c r="B50" s="121" t="s">
        <v>111</v>
      </c>
      <c r="C50" s="122" t="s">
        <v>75</v>
      </c>
      <c r="D50" s="116">
        <v>3</v>
      </c>
      <c r="E50" s="117">
        <v>8</v>
      </c>
      <c r="F50" s="118">
        <v>10.5</v>
      </c>
      <c r="G50" s="118">
        <v>3</v>
      </c>
      <c r="I50" s="106">
        <f t="shared" si="6"/>
        <v>8</v>
      </c>
      <c r="J50" s="106">
        <f t="shared" si="7"/>
        <v>10.5</v>
      </c>
      <c r="K50" s="106">
        <f t="shared" si="8"/>
        <v>3</v>
      </c>
    </row>
    <row r="51" spans="1:11" x14ac:dyDescent="0.2">
      <c r="A51" s="113">
        <v>514.04</v>
      </c>
      <c r="B51" s="121" t="s">
        <v>111</v>
      </c>
      <c r="C51" s="122" t="s">
        <v>75</v>
      </c>
      <c r="D51" s="116">
        <v>4</v>
      </c>
      <c r="E51" s="117">
        <v>11</v>
      </c>
      <c r="F51" s="118">
        <v>14</v>
      </c>
      <c r="G51" s="118">
        <v>4</v>
      </c>
      <c r="I51" s="106">
        <f t="shared" si="6"/>
        <v>11</v>
      </c>
      <c r="J51" s="106">
        <f t="shared" si="7"/>
        <v>14</v>
      </c>
      <c r="K51" s="106">
        <f t="shared" si="8"/>
        <v>4</v>
      </c>
    </row>
    <row r="52" spans="1:11" x14ac:dyDescent="0.2">
      <c r="A52" s="113">
        <v>514.04999999999995</v>
      </c>
      <c r="B52" s="121" t="s">
        <v>111</v>
      </c>
      <c r="C52" s="122" t="s">
        <v>75</v>
      </c>
      <c r="D52" s="116">
        <v>5</v>
      </c>
      <c r="E52" s="117">
        <v>14</v>
      </c>
      <c r="F52" s="118">
        <v>17.5</v>
      </c>
      <c r="G52" s="118">
        <v>5</v>
      </c>
      <c r="I52" s="106">
        <f t="shared" si="6"/>
        <v>14</v>
      </c>
      <c r="J52" s="106">
        <f t="shared" si="7"/>
        <v>17.5</v>
      </c>
      <c r="K52" s="106">
        <f t="shared" si="8"/>
        <v>5</v>
      </c>
    </row>
    <row r="53" spans="1:11" x14ac:dyDescent="0.2">
      <c r="A53" s="113">
        <v>514.05999999999995</v>
      </c>
      <c r="B53" s="121" t="s">
        <v>111</v>
      </c>
      <c r="C53" s="122" t="s">
        <v>75</v>
      </c>
      <c r="D53" s="116">
        <v>6</v>
      </c>
      <c r="E53" s="117">
        <v>16</v>
      </c>
      <c r="F53" s="118">
        <v>21</v>
      </c>
      <c r="G53" s="118">
        <v>6</v>
      </c>
      <c r="I53" s="106">
        <f t="shared" si="6"/>
        <v>16</v>
      </c>
      <c r="J53" s="106">
        <f t="shared" si="7"/>
        <v>21</v>
      </c>
      <c r="K53" s="106">
        <f t="shared" si="8"/>
        <v>6</v>
      </c>
    </row>
    <row r="54" spans="1:11" x14ac:dyDescent="0.2">
      <c r="A54" s="113">
        <v>514.07000000000005</v>
      </c>
      <c r="B54" s="121" t="s">
        <v>111</v>
      </c>
      <c r="C54" s="122" t="s">
        <v>75</v>
      </c>
      <c r="D54" s="116">
        <v>7</v>
      </c>
      <c r="E54" s="117">
        <v>19</v>
      </c>
      <c r="F54" s="118">
        <v>24.5</v>
      </c>
      <c r="G54" s="118">
        <v>7</v>
      </c>
      <c r="I54" s="106">
        <f t="shared" si="6"/>
        <v>19</v>
      </c>
      <c r="J54" s="106">
        <f t="shared" si="7"/>
        <v>24.5</v>
      </c>
      <c r="K54" s="106">
        <f t="shared" si="8"/>
        <v>7</v>
      </c>
    </row>
    <row r="55" spans="1:11" x14ac:dyDescent="0.2">
      <c r="A55" s="113">
        <v>514.08000000000004</v>
      </c>
      <c r="B55" s="121" t="s">
        <v>111</v>
      </c>
      <c r="C55" s="122" t="s">
        <v>75</v>
      </c>
      <c r="D55" s="116">
        <v>8</v>
      </c>
      <c r="E55" s="117">
        <v>22</v>
      </c>
      <c r="F55" s="118">
        <v>28</v>
      </c>
      <c r="G55" s="118">
        <v>8</v>
      </c>
      <c r="I55" s="106">
        <f t="shared" si="6"/>
        <v>22</v>
      </c>
      <c r="J55" s="106">
        <f t="shared" si="7"/>
        <v>28</v>
      </c>
      <c r="K55" s="106">
        <f t="shared" si="8"/>
        <v>8</v>
      </c>
    </row>
    <row r="56" spans="1:11" x14ac:dyDescent="0.2">
      <c r="A56" s="113">
        <v>514.09</v>
      </c>
      <c r="B56" s="121" t="s">
        <v>111</v>
      </c>
      <c r="C56" s="122" t="s">
        <v>75</v>
      </c>
      <c r="D56" s="116">
        <v>9</v>
      </c>
      <c r="E56" s="117">
        <v>25</v>
      </c>
      <c r="F56" s="118">
        <v>31.5</v>
      </c>
      <c r="G56" s="118">
        <v>9</v>
      </c>
      <c r="I56" s="106">
        <f t="shared" si="6"/>
        <v>25</v>
      </c>
      <c r="J56" s="106">
        <f t="shared" si="7"/>
        <v>31.5</v>
      </c>
      <c r="K56" s="106">
        <f t="shared" si="8"/>
        <v>9</v>
      </c>
    </row>
    <row r="57" spans="1:11" x14ac:dyDescent="0.2">
      <c r="A57" s="113">
        <v>514.1</v>
      </c>
      <c r="B57" s="121" t="s">
        <v>111</v>
      </c>
      <c r="C57" s="122" t="s">
        <v>75</v>
      </c>
      <c r="D57" s="116">
        <v>10</v>
      </c>
      <c r="E57" s="117">
        <v>28</v>
      </c>
      <c r="F57" s="118">
        <v>35</v>
      </c>
      <c r="G57" s="118">
        <v>10</v>
      </c>
      <c r="I57" s="106">
        <f t="shared" si="6"/>
        <v>28</v>
      </c>
      <c r="J57" s="106">
        <f t="shared" si="7"/>
        <v>35</v>
      </c>
      <c r="K57" s="106">
        <f t="shared" si="8"/>
        <v>10</v>
      </c>
    </row>
    <row r="58" spans="1:11" x14ac:dyDescent="0.2">
      <c r="A58" s="113">
        <v>514.11</v>
      </c>
      <c r="B58" s="121" t="s">
        <v>111</v>
      </c>
      <c r="C58" s="122" t="s">
        <v>75</v>
      </c>
      <c r="D58" s="116">
        <v>11</v>
      </c>
      <c r="E58" s="117">
        <v>30</v>
      </c>
      <c r="F58" s="118">
        <v>38.5</v>
      </c>
      <c r="G58" s="118">
        <v>11</v>
      </c>
      <c r="I58" s="106">
        <f t="shared" si="6"/>
        <v>30</v>
      </c>
      <c r="J58" s="106">
        <f t="shared" si="7"/>
        <v>38.5</v>
      </c>
      <c r="K58" s="106">
        <f t="shared" si="8"/>
        <v>11</v>
      </c>
    </row>
    <row r="59" spans="1:11" x14ac:dyDescent="0.2">
      <c r="A59" s="113">
        <v>514.12</v>
      </c>
      <c r="B59" s="121" t="s">
        <v>111</v>
      </c>
      <c r="C59" s="122" t="s">
        <v>75</v>
      </c>
      <c r="D59" s="116">
        <v>12</v>
      </c>
      <c r="E59" s="117">
        <v>33</v>
      </c>
      <c r="F59" s="118">
        <v>42</v>
      </c>
      <c r="G59" s="118">
        <v>12</v>
      </c>
      <c r="I59" s="106">
        <f t="shared" si="6"/>
        <v>33</v>
      </c>
      <c r="J59" s="106">
        <f t="shared" si="7"/>
        <v>42</v>
      </c>
      <c r="K59" s="106">
        <f t="shared" si="8"/>
        <v>12</v>
      </c>
    </row>
    <row r="60" spans="1:11" x14ac:dyDescent="0.2">
      <c r="A60" s="101">
        <v>515</v>
      </c>
      <c r="B60" s="102" t="s">
        <v>113</v>
      </c>
      <c r="C60" s="103" t="s">
        <v>90</v>
      </c>
      <c r="D60" s="103" t="s">
        <v>90</v>
      </c>
      <c r="E60" s="104">
        <v>3</v>
      </c>
      <c r="F60" s="105">
        <v>19.5</v>
      </c>
      <c r="G60" s="105">
        <v>12.5</v>
      </c>
    </row>
    <row r="61" spans="1:11" x14ac:dyDescent="0.2">
      <c r="A61" s="101">
        <v>516</v>
      </c>
      <c r="B61" s="102" t="s">
        <v>114</v>
      </c>
      <c r="C61" s="103" t="s">
        <v>90</v>
      </c>
      <c r="D61" s="103" t="s">
        <v>90</v>
      </c>
      <c r="E61" s="104">
        <v>1</v>
      </c>
      <c r="F61" s="105">
        <v>12.5</v>
      </c>
      <c r="G61" s="105">
        <v>8</v>
      </c>
    </row>
    <row r="62" spans="1:11" x14ac:dyDescent="0.2">
      <c r="A62" s="101">
        <v>517</v>
      </c>
      <c r="B62" s="119" t="s">
        <v>115</v>
      </c>
      <c r="C62" s="103" t="s">
        <v>112</v>
      </c>
      <c r="D62" s="103" t="s">
        <v>90</v>
      </c>
      <c r="E62" s="125">
        <v>3</v>
      </c>
      <c r="F62" s="105">
        <v>9.5</v>
      </c>
      <c r="G62" s="105">
        <v>6.5</v>
      </c>
    </row>
    <row r="63" spans="1:11" x14ac:dyDescent="0.2">
      <c r="A63" s="101">
        <v>518</v>
      </c>
      <c r="B63" s="119" t="s">
        <v>115</v>
      </c>
      <c r="C63" s="103" t="s">
        <v>75</v>
      </c>
      <c r="D63" s="103" t="s">
        <v>90</v>
      </c>
      <c r="E63" s="125">
        <v>3</v>
      </c>
      <c r="F63" s="105">
        <v>7.5</v>
      </c>
      <c r="G63" s="105">
        <v>5</v>
      </c>
    </row>
    <row r="64" spans="1:11" x14ac:dyDescent="0.2">
      <c r="A64" s="101">
        <v>519</v>
      </c>
      <c r="B64" s="102" t="s">
        <v>116</v>
      </c>
      <c r="C64" s="103" t="s">
        <v>90</v>
      </c>
      <c r="D64" s="103" t="s">
        <v>90</v>
      </c>
      <c r="E64" s="104">
        <v>8</v>
      </c>
      <c r="F64" s="105">
        <v>8</v>
      </c>
      <c r="G64" s="105">
        <v>8</v>
      </c>
    </row>
    <row r="65" spans="1:11" x14ac:dyDescent="0.2">
      <c r="A65" s="101">
        <v>520</v>
      </c>
      <c r="B65" s="102" t="s">
        <v>117</v>
      </c>
      <c r="C65" s="103" t="s">
        <v>90</v>
      </c>
      <c r="D65" s="103" t="s">
        <v>90</v>
      </c>
      <c r="E65" s="104">
        <v>3</v>
      </c>
      <c r="F65" s="105">
        <v>3.5</v>
      </c>
      <c r="G65" s="105">
        <v>7</v>
      </c>
    </row>
    <row r="66" spans="1:11" ht="13.5" customHeight="1" x14ac:dyDescent="0.2">
      <c r="A66" s="101">
        <v>521</v>
      </c>
      <c r="B66" s="119" t="s">
        <v>118</v>
      </c>
      <c r="C66" s="103" t="s">
        <v>112</v>
      </c>
      <c r="D66" s="103" t="s">
        <v>90</v>
      </c>
      <c r="E66" s="126">
        <v>4</v>
      </c>
      <c r="F66" s="105">
        <v>10</v>
      </c>
      <c r="G66" s="105">
        <v>6.5</v>
      </c>
    </row>
    <row r="67" spans="1:11" x14ac:dyDescent="0.2">
      <c r="A67" s="101">
        <v>522</v>
      </c>
      <c r="B67" s="119" t="s">
        <v>118</v>
      </c>
      <c r="C67" s="103" t="s">
        <v>75</v>
      </c>
      <c r="D67" s="103" t="s">
        <v>90</v>
      </c>
      <c r="E67" s="126">
        <v>3</v>
      </c>
      <c r="F67" s="105">
        <v>6.5</v>
      </c>
      <c r="G67" s="105">
        <v>4</v>
      </c>
    </row>
    <row r="68" spans="1:11" x14ac:dyDescent="0.2">
      <c r="A68" s="101">
        <v>523</v>
      </c>
      <c r="B68" s="119" t="s">
        <v>119</v>
      </c>
      <c r="C68" s="103" t="s">
        <v>90</v>
      </c>
      <c r="D68" s="103" t="s">
        <v>90</v>
      </c>
      <c r="E68" s="126">
        <v>2</v>
      </c>
      <c r="F68" s="105">
        <v>8.5</v>
      </c>
      <c r="G68" s="105">
        <v>6.5</v>
      </c>
    </row>
    <row r="69" spans="1:11" x14ac:dyDescent="0.2">
      <c r="A69" s="101">
        <v>524</v>
      </c>
      <c r="B69" s="102" t="s">
        <v>120</v>
      </c>
      <c r="C69" s="103" t="s">
        <v>90</v>
      </c>
      <c r="D69" s="103" t="s">
        <v>90</v>
      </c>
      <c r="E69" s="126">
        <v>5</v>
      </c>
      <c r="F69" s="105">
        <v>11.5</v>
      </c>
      <c r="G69" s="105">
        <v>8</v>
      </c>
    </row>
    <row r="70" spans="1:11" x14ac:dyDescent="0.2">
      <c r="A70" s="101">
        <v>525</v>
      </c>
      <c r="B70" s="102" t="s">
        <v>358</v>
      </c>
      <c r="C70" s="103" t="s">
        <v>90</v>
      </c>
      <c r="D70" s="103" t="s">
        <v>90</v>
      </c>
      <c r="E70" s="126">
        <v>2</v>
      </c>
      <c r="F70" s="105">
        <v>12</v>
      </c>
      <c r="G70" s="105">
        <v>4</v>
      </c>
    </row>
    <row r="71" spans="1:11" x14ac:dyDescent="0.2">
      <c r="A71" s="101">
        <v>526</v>
      </c>
      <c r="B71" s="102" t="s">
        <v>121</v>
      </c>
      <c r="C71" s="103" t="s">
        <v>90</v>
      </c>
      <c r="D71" s="103" t="s">
        <v>90</v>
      </c>
      <c r="E71" s="126">
        <v>4</v>
      </c>
      <c r="F71" s="105">
        <v>12</v>
      </c>
      <c r="G71" s="105">
        <v>7</v>
      </c>
    </row>
    <row r="72" spans="1:11" x14ac:dyDescent="0.2">
      <c r="A72" s="101">
        <v>527</v>
      </c>
      <c r="B72" s="102" t="s">
        <v>122</v>
      </c>
      <c r="C72" s="103" t="s">
        <v>90</v>
      </c>
      <c r="D72" s="103" t="s">
        <v>90</v>
      </c>
      <c r="E72" s="126">
        <v>7</v>
      </c>
      <c r="F72" s="105">
        <v>10.5</v>
      </c>
      <c r="G72" s="105">
        <v>15.5</v>
      </c>
    </row>
    <row r="73" spans="1:11" x14ac:dyDescent="0.2">
      <c r="A73" s="101">
        <v>528</v>
      </c>
      <c r="B73" s="102" t="s">
        <v>123</v>
      </c>
      <c r="C73" s="103" t="s">
        <v>90</v>
      </c>
      <c r="D73" s="103" t="s">
        <v>90</v>
      </c>
      <c r="E73" s="126">
        <v>1</v>
      </c>
      <c r="F73" s="105">
        <v>8.5</v>
      </c>
      <c r="G73" s="105">
        <v>6.5</v>
      </c>
    </row>
    <row r="74" spans="1:11" x14ac:dyDescent="0.2">
      <c r="A74" s="101">
        <v>529</v>
      </c>
      <c r="B74" s="102" t="s">
        <v>124</v>
      </c>
      <c r="C74" s="103" t="s">
        <v>90</v>
      </c>
      <c r="D74" s="103" t="s">
        <v>90</v>
      </c>
      <c r="E74" s="126">
        <v>2</v>
      </c>
      <c r="F74" s="105">
        <v>15</v>
      </c>
      <c r="G74" s="105">
        <v>10</v>
      </c>
    </row>
    <row r="75" spans="1:11" x14ac:dyDescent="0.2">
      <c r="A75" s="101">
        <v>530</v>
      </c>
      <c r="B75" s="102" t="s">
        <v>125</v>
      </c>
      <c r="C75" s="103" t="s">
        <v>90</v>
      </c>
      <c r="D75" s="103" t="s">
        <v>90</v>
      </c>
      <c r="E75" s="126">
        <v>1</v>
      </c>
      <c r="F75" s="105">
        <v>11.5</v>
      </c>
      <c r="G75" s="105">
        <v>9</v>
      </c>
    </row>
    <row r="76" spans="1:11" x14ac:dyDescent="0.2">
      <c r="A76" s="107">
        <v>531</v>
      </c>
      <c r="B76" s="108" t="s">
        <v>126</v>
      </c>
      <c r="C76" s="124"/>
      <c r="D76" s="127" t="s">
        <v>99</v>
      </c>
      <c r="E76" s="110"/>
      <c r="F76" s="112"/>
      <c r="G76" s="112"/>
    </row>
    <row r="77" spans="1:11" x14ac:dyDescent="0.2">
      <c r="A77" s="113">
        <v>531.01</v>
      </c>
      <c r="B77" s="114" t="s">
        <v>127</v>
      </c>
      <c r="C77" s="122" t="s">
        <v>90</v>
      </c>
      <c r="D77" s="128">
        <v>1</v>
      </c>
      <c r="E77" s="129">
        <v>1</v>
      </c>
      <c r="F77" s="130">
        <v>2</v>
      </c>
      <c r="G77" s="130">
        <v>2.1</v>
      </c>
      <c r="I77" s="106">
        <f>ROUNDDOWN(14/9*D77,0)</f>
        <v>1</v>
      </c>
      <c r="J77" s="106">
        <f>ROUNDDOWN(18/9*D77,1)</f>
        <v>2</v>
      </c>
      <c r="K77" s="106">
        <f>ROUNDDOWN(19/9*D77,1)</f>
        <v>2.1</v>
      </c>
    </row>
    <row r="78" spans="1:11" x14ac:dyDescent="0.2">
      <c r="A78" s="113">
        <v>531.02</v>
      </c>
      <c r="B78" s="114" t="s">
        <v>127</v>
      </c>
      <c r="C78" s="122" t="s">
        <v>90</v>
      </c>
      <c r="D78" s="128">
        <v>2</v>
      </c>
      <c r="E78" s="129">
        <v>3</v>
      </c>
      <c r="F78" s="130">
        <v>4</v>
      </c>
      <c r="G78" s="130">
        <v>4.2</v>
      </c>
      <c r="I78" s="106">
        <f t="shared" ref="I78:I88" si="9">ROUNDDOWN(14/9*D78,0)</f>
        <v>3</v>
      </c>
      <c r="J78" s="106">
        <f t="shared" ref="J78:J88" si="10">ROUNDDOWN(18/9*D78,1)</f>
        <v>4</v>
      </c>
      <c r="K78" s="106">
        <f t="shared" ref="K78:K88" si="11">ROUNDDOWN(19/9*D78,1)</f>
        <v>4.2</v>
      </c>
    </row>
    <row r="79" spans="1:11" x14ac:dyDescent="0.2">
      <c r="A79" s="113">
        <v>531.03</v>
      </c>
      <c r="B79" s="114" t="s">
        <v>127</v>
      </c>
      <c r="C79" s="122" t="s">
        <v>90</v>
      </c>
      <c r="D79" s="128">
        <v>3</v>
      </c>
      <c r="E79" s="129">
        <v>4</v>
      </c>
      <c r="F79" s="130">
        <v>6</v>
      </c>
      <c r="G79" s="130">
        <v>6.3</v>
      </c>
      <c r="I79" s="106">
        <f t="shared" si="9"/>
        <v>4</v>
      </c>
      <c r="J79" s="106">
        <f t="shared" si="10"/>
        <v>6</v>
      </c>
      <c r="K79" s="106">
        <f t="shared" si="11"/>
        <v>6.3</v>
      </c>
    </row>
    <row r="80" spans="1:11" x14ac:dyDescent="0.2">
      <c r="A80" s="113">
        <v>531.04</v>
      </c>
      <c r="B80" s="114" t="s">
        <v>127</v>
      </c>
      <c r="C80" s="122" t="s">
        <v>90</v>
      </c>
      <c r="D80" s="128">
        <v>4</v>
      </c>
      <c r="E80" s="129">
        <v>6</v>
      </c>
      <c r="F80" s="130">
        <v>8</v>
      </c>
      <c r="G80" s="130">
        <v>8.4</v>
      </c>
      <c r="I80" s="106">
        <f t="shared" si="9"/>
        <v>6</v>
      </c>
      <c r="J80" s="106">
        <f t="shared" si="10"/>
        <v>8</v>
      </c>
      <c r="K80" s="106">
        <f t="shared" si="11"/>
        <v>8.4</v>
      </c>
    </row>
    <row r="81" spans="1:11" x14ac:dyDescent="0.2">
      <c r="A81" s="113">
        <v>531.04999999999995</v>
      </c>
      <c r="B81" s="114" t="s">
        <v>127</v>
      </c>
      <c r="C81" s="122" t="s">
        <v>90</v>
      </c>
      <c r="D81" s="128">
        <v>5</v>
      </c>
      <c r="E81" s="129">
        <v>7</v>
      </c>
      <c r="F81" s="130">
        <v>10</v>
      </c>
      <c r="G81" s="130">
        <v>10.5</v>
      </c>
      <c r="I81" s="106">
        <f t="shared" si="9"/>
        <v>7</v>
      </c>
      <c r="J81" s="106">
        <f t="shared" si="10"/>
        <v>10</v>
      </c>
      <c r="K81" s="106">
        <f t="shared" si="11"/>
        <v>10.5</v>
      </c>
    </row>
    <row r="82" spans="1:11" x14ac:dyDescent="0.2">
      <c r="A82" s="113">
        <v>531.05999999999995</v>
      </c>
      <c r="B82" s="114" t="s">
        <v>127</v>
      </c>
      <c r="C82" s="122" t="s">
        <v>90</v>
      </c>
      <c r="D82" s="128">
        <v>6</v>
      </c>
      <c r="E82" s="129">
        <v>9</v>
      </c>
      <c r="F82" s="130">
        <v>12</v>
      </c>
      <c r="G82" s="130">
        <v>12.6</v>
      </c>
      <c r="I82" s="106">
        <f t="shared" si="9"/>
        <v>9</v>
      </c>
      <c r="J82" s="106">
        <f t="shared" si="10"/>
        <v>12</v>
      </c>
      <c r="K82" s="106">
        <f t="shared" si="11"/>
        <v>12.6</v>
      </c>
    </row>
    <row r="83" spans="1:11" x14ac:dyDescent="0.2">
      <c r="A83" s="113">
        <v>531.07000000000005</v>
      </c>
      <c r="B83" s="114" t="s">
        <v>127</v>
      </c>
      <c r="C83" s="122" t="s">
        <v>90</v>
      </c>
      <c r="D83" s="128">
        <v>7</v>
      </c>
      <c r="E83" s="129">
        <v>10</v>
      </c>
      <c r="F83" s="130">
        <v>14</v>
      </c>
      <c r="G83" s="130">
        <v>14.7</v>
      </c>
      <c r="I83" s="106">
        <f t="shared" si="9"/>
        <v>10</v>
      </c>
      <c r="J83" s="106">
        <f t="shared" si="10"/>
        <v>14</v>
      </c>
      <c r="K83" s="106">
        <f t="shared" si="11"/>
        <v>14.7</v>
      </c>
    </row>
    <row r="84" spans="1:11" x14ac:dyDescent="0.2">
      <c r="A84" s="113">
        <v>531.08000000000004</v>
      </c>
      <c r="B84" s="114" t="s">
        <v>127</v>
      </c>
      <c r="C84" s="122" t="s">
        <v>90</v>
      </c>
      <c r="D84" s="128">
        <v>8</v>
      </c>
      <c r="E84" s="129">
        <v>12</v>
      </c>
      <c r="F84" s="130">
        <v>16</v>
      </c>
      <c r="G84" s="130">
        <v>16.8</v>
      </c>
      <c r="I84" s="106">
        <f t="shared" si="9"/>
        <v>12</v>
      </c>
      <c r="J84" s="106">
        <f t="shared" si="10"/>
        <v>16</v>
      </c>
      <c r="K84" s="106">
        <f t="shared" si="11"/>
        <v>16.8</v>
      </c>
    </row>
    <row r="85" spans="1:11" x14ac:dyDescent="0.2">
      <c r="A85" s="113">
        <v>531.09</v>
      </c>
      <c r="B85" s="114" t="s">
        <v>127</v>
      </c>
      <c r="C85" s="122" t="s">
        <v>90</v>
      </c>
      <c r="D85" s="128">
        <v>9</v>
      </c>
      <c r="E85" s="129">
        <v>14</v>
      </c>
      <c r="F85" s="130">
        <v>18</v>
      </c>
      <c r="G85" s="130">
        <v>19</v>
      </c>
      <c r="I85" s="106">
        <f t="shared" si="9"/>
        <v>14</v>
      </c>
      <c r="J85" s="106">
        <f t="shared" si="10"/>
        <v>18</v>
      </c>
      <c r="K85" s="106">
        <f t="shared" si="11"/>
        <v>19</v>
      </c>
    </row>
    <row r="86" spans="1:11" x14ac:dyDescent="0.2">
      <c r="A86" s="113">
        <v>531.1</v>
      </c>
      <c r="B86" s="114" t="s">
        <v>127</v>
      </c>
      <c r="C86" s="122" t="s">
        <v>90</v>
      </c>
      <c r="D86" s="128">
        <v>10</v>
      </c>
      <c r="E86" s="129">
        <v>15</v>
      </c>
      <c r="F86" s="130">
        <v>20</v>
      </c>
      <c r="G86" s="130">
        <v>21.1</v>
      </c>
      <c r="I86" s="106">
        <f t="shared" si="9"/>
        <v>15</v>
      </c>
      <c r="J86" s="106">
        <f t="shared" si="10"/>
        <v>20</v>
      </c>
      <c r="K86" s="106">
        <f t="shared" si="11"/>
        <v>21.1</v>
      </c>
    </row>
    <row r="87" spans="1:11" x14ac:dyDescent="0.2">
      <c r="A87" s="113">
        <v>531.11</v>
      </c>
      <c r="B87" s="114" t="s">
        <v>127</v>
      </c>
      <c r="C87" s="122" t="s">
        <v>90</v>
      </c>
      <c r="D87" s="128">
        <v>11</v>
      </c>
      <c r="E87" s="129">
        <v>17</v>
      </c>
      <c r="F87" s="130">
        <v>22</v>
      </c>
      <c r="G87" s="130">
        <v>23.2</v>
      </c>
      <c r="I87" s="106">
        <f t="shared" si="9"/>
        <v>17</v>
      </c>
      <c r="J87" s="106">
        <f t="shared" si="10"/>
        <v>22</v>
      </c>
      <c r="K87" s="106">
        <f t="shared" si="11"/>
        <v>23.2</v>
      </c>
    </row>
    <row r="88" spans="1:11" x14ac:dyDescent="0.2">
      <c r="A88" s="113">
        <v>531.12</v>
      </c>
      <c r="B88" s="114" t="s">
        <v>127</v>
      </c>
      <c r="C88" s="122" t="s">
        <v>90</v>
      </c>
      <c r="D88" s="128">
        <v>12</v>
      </c>
      <c r="E88" s="129">
        <v>18</v>
      </c>
      <c r="F88" s="130">
        <v>24</v>
      </c>
      <c r="G88" s="130">
        <v>25.3</v>
      </c>
      <c r="I88" s="106">
        <f t="shared" si="9"/>
        <v>18</v>
      </c>
      <c r="J88" s="106">
        <f t="shared" si="10"/>
        <v>24</v>
      </c>
      <c r="K88" s="106">
        <f t="shared" si="11"/>
        <v>25.3</v>
      </c>
    </row>
    <row r="89" spans="1:11" x14ac:dyDescent="0.2">
      <c r="A89" s="107">
        <v>532</v>
      </c>
      <c r="B89" s="123" t="s">
        <v>128</v>
      </c>
      <c r="C89" s="124" t="s">
        <v>112</v>
      </c>
      <c r="D89" s="131" t="s">
        <v>99</v>
      </c>
      <c r="E89" s="132"/>
      <c r="F89" s="133"/>
      <c r="G89" s="133"/>
    </row>
    <row r="90" spans="1:11" x14ac:dyDescent="0.2">
      <c r="A90" s="113">
        <v>532.01</v>
      </c>
      <c r="B90" s="121" t="s">
        <v>128</v>
      </c>
      <c r="C90" s="122" t="s">
        <v>112</v>
      </c>
      <c r="D90" s="128">
        <v>1</v>
      </c>
      <c r="E90" s="116">
        <v>1</v>
      </c>
      <c r="F90" s="118">
        <v>3.2</v>
      </c>
      <c r="G90" s="118">
        <v>2.7</v>
      </c>
      <c r="I90" s="106">
        <f>ROUNDDOWN(19/10*D90,0)</f>
        <v>1</v>
      </c>
      <c r="J90" s="106">
        <f>ROUNDDOWN(32/10*D90,1)</f>
        <v>3.2</v>
      </c>
      <c r="K90" s="106">
        <f>ROUNDDOWN(27.5/10*D90,1)</f>
        <v>2.7</v>
      </c>
    </row>
    <row r="91" spans="1:11" x14ac:dyDescent="0.2">
      <c r="A91" s="113">
        <v>532.02</v>
      </c>
      <c r="B91" s="121" t="s">
        <v>128</v>
      </c>
      <c r="C91" s="122" t="s">
        <v>112</v>
      </c>
      <c r="D91" s="128">
        <v>2</v>
      </c>
      <c r="E91" s="116">
        <v>3</v>
      </c>
      <c r="F91" s="118">
        <v>6.4</v>
      </c>
      <c r="G91" s="118">
        <v>5.5</v>
      </c>
      <c r="I91" s="106">
        <f t="shared" ref="I91:I101" si="12">ROUNDDOWN(19/10*D91,0)</f>
        <v>3</v>
      </c>
      <c r="J91" s="106">
        <f t="shared" ref="J91:J101" si="13">ROUNDDOWN(32/10*D91,1)</f>
        <v>6.4</v>
      </c>
      <c r="K91" s="106">
        <f t="shared" ref="K91:K101" si="14">ROUNDDOWN(27.5/10*D91,1)</f>
        <v>5.5</v>
      </c>
    </row>
    <row r="92" spans="1:11" x14ac:dyDescent="0.2">
      <c r="A92" s="113">
        <v>532.03</v>
      </c>
      <c r="B92" s="121" t="s">
        <v>128</v>
      </c>
      <c r="C92" s="122" t="s">
        <v>112</v>
      </c>
      <c r="D92" s="128">
        <v>3</v>
      </c>
      <c r="E92" s="116">
        <v>5</v>
      </c>
      <c r="F92" s="118">
        <v>9.6</v>
      </c>
      <c r="G92" s="118">
        <v>8.1999999999999993</v>
      </c>
      <c r="I92" s="106">
        <f t="shared" si="12"/>
        <v>5</v>
      </c>
      <c r="J92" s="106">
        <f t="shared" si="13"/>
        <v>9.6</v>
      </c>
      <c r="K92" s="106">
        <f t="shared" si="14"/>
        <v>8.1999999999999993</v>
      </c>
    </row>
    <row r="93" spans="1:11" x14ac:dyDescent="0.2">
      <c r="A93" s="113">
        <v>532.04</v>
      </c>
      <c r="B93" s="121" t="s">
        <v>128</v>
      </c>
      <c r="C93" s="122" t="s">
        <v>112</v>
      </c>
      <c r="D93" s="128">
        <v>4</v>
      </c>
      <c r="E93" s="116">
        <v>7</v>
      </c>
      <c r="F93" s="118">
        <v>12.8</v>
      </c>
      <c r="G93" s="118">
        <v>11</v>
      </c>
      <c r="I93" s="106">
        <f t="shared" si="12"/>
        <v>7</v>
      </c>
      <c r="J93" s="106">
        <f t="shared" si="13"/>
        <v>12.8</v>
      </c>
      <c r="K93" s="106">
        <f t="shared" si="14"/>
        <v>11</v>
      </c>
    </row>
    <row r="94" spans="1:11" x14ac:dyDescent="0.2">
      <c r="A94" s="113">
        <v>532.04999999999995</v>
      </c>
      <c r="B94" s="121" t="s">
        <v>128</v>
      </c>
      <c r="C94" s="122" t="s">
        <v>112</v>
      </c>
      <c r="D94" s="128">
        <v>5</v>
      </c>
      <c r="E94" s="116">
        <v>9</v>
      </c>
      <c r="F94" s="118">
        <v>16</v>
      </c>
      <c r="G94" s="118">
        <v>13.7</v>
      </c>
      <c r="I94" s="106">
        <f t="shared" si="12"/>
        <v>9</v>
      </c>
      <c r="J94" s="106">
        <f t="shared" si="13"/>
        <v>16</v>
      </c>
      <c r="K94" s="106">
        <f t="shared" si="14"/>
        <v>13.7</v>
      </c>
    </row>
    <row r="95" spans="1:11" x14ac:dyDescent="0.2">
      <c r="A95" s="113">
        <v>532.05999999999995</v>
      </c>
      <c r="B95" s="121" t="s">
        <v>128</v>
      </c>
      <c r="C95" s="122" t="s">
        <v>112</v>
      </c>
      <c r="D95" s="128">
        <v>6</v>
      </c>
      <c r="E95" s="116">
        <v>11</v>
      </c>
      <c r="F95" s="118">
        <v>19.2</v>
      </c>
      <c r="G95" s="118">
        <v>16.5</v>
      </c>
      <c r="I95" s="106">
        <f t="shared" si="12"/>
        <v>11</v>
      </c>
      <c r="J95" s="106">
        <f t="shared" si="13"/>
        <v>19.2</v>
      </c>
      <c r="K95" s="106">
        <f t="shared" si="14"/>
        <v>16.5</v>
      </c>
    </row>
    <row r="96" spans="1:11" x14ac:dyDescent="0.2">
      <c r="A96" s="113">
        <v>532.07000000000005</v>
      </c>
      <c r="B96" s="121" t="s">
        <v>128</v>
      </c>
      <c r="C96" s="122" t="s">
        <v>112</v>
      </c>
      <c r="D96" s="128">
        <v>7</v>
      </c>
      <c r="E96" s="116">
        <v>13</v>
      </c>
      <c r="F96" s="118">
        <v>22.4</v>
      </c>
      <c r="G96" s="118">
        <v>19.2</v>
      </c>
      <c r="I96" s="106">
        <f t="shared" si="12"/>
        <v>13</v>
      </c>
      <c r="J96" s="106">
        <f t="shared" si="13"/>
        <v>22.4</v>
      </c>
      <c r="K96" s="106">
        <f t="shared" si="14"/>
        <v>19.2</v>
      </c>
    </row>
    <row r="97" spans="1:11" x14ac:dyDescent="0.2">
      <c r="A97" s="113">
        <v>532.08000000000004</v>
      </c>
      <c r="B97" s="121" t="s">
        <v>128</v>
      </c>
      <c r="C97" s="122" t="s">
        <v>112</v>
      </c>
      <c r="D97" s="128">
        <v>8</v>
      </c>
      <c r="E97" s="116">
        <v>15</v>
      </c>
      <c r="F97" s="118">
        <v>25.6</v>
      </c>
      <c r="G97" s="118">
        <v>22</v>
      </c>
      <c r="I97" s="106">
        <f t="shared" si="12"/>
        <v>15</v>
      </c>
      <c r="J97" s="106">
        <f t="shared" si="13"/>
        <v>25.6</v>
      </c>
      <c r="K97" s="106">
        <f t="shared" si="14"/>
        <v>22</v>
      </c>
    </row>
    <row r="98" spans="1:11" x14ac:dyDescent="0.2">
      <c r="A98" s="113">
        <v>532.09</v>
      </c>
      <c r="B98" s="121" t="s">
        <v>128</v>
      </c>
      <c r="C98" s="122" t="s">
        <v>112</v>
      </c>
      <c r="D98" s="128">
        <v>9</v>
      </c>
      <c r="E98" s="116">
        <v>17</v>
      </c>
      <c r="F98" s="118">
        <v>28.8</v>
      </c>
      <c r="G98" s="118">
        <v>24.7</v>
      </c>
      <c r="I98" s="106">
        <f t="shared" si="12"/>
        <v>17</v>
      </c>
      <c r="J98" s="106">
        <f t="shared" si="13"/>
        <v>28.8</v>
      </c>
      <c r="K98" s="106">
        <f t="shared" si="14"/>
        <v>24.7</v>
      </c>
    </row>
    <row r="99" spans="1:11" x14ac:dyDescent="0.2">
      <c r="A99" s="113">
        <v>532.1</v>
      </c>
      <c r="B99" s="121" t="s">
        <v>128</v>
      </c>
      <c r="C99" s="122" t="s">
        <v>112</v>
      </c>
      <c r="D99" s="128">
        <v>10</v>
      </c>
      <c r="E99" s="116">
        <v>19</v>
      </c>
      <c r="F99" s="118">
        <v>32</v>
      </c>
      <c r="G99" s="118">
        <v>27.5</v>
      </c>
      <c r="I99" s="106">
        <f t="shared" si="12"/>
        <v>19</v>
      </c>
      <c r="J99" s="106">
        <f t="shared" si="13"/>
        <v>32</v>
      </c>
      <c r="K99" s="106">
        <f t="shared" si="14"/>
        <v>27.5</v>
      </c>
    </row>
    <row r="100" spans="1:11" x14ac:dyDescent="0.2">
      <c r="A100" s="113">
        <v>532.11</v>
      </c>
      <c r="B100" s="121" t="s">
        <v>128</v>
      </c>
      <c r="C100" s="122" t="s">
        <v>112</v>
      </c>
      <c r="D100" s="128">
        <v>11</v>
      </c>
      <c r="E100" s="116">
        <v>20</v>
      </c>
      <c r="F100" s="118">
        <v>35.200000000000003</v>
      </c>
      <c r="G100" s="118">
        <v>30.2</v>
      </c>
      <c r="I100" s="106">
        <f t="shared" si="12"/>
        <v>20</v>
      </c>
      <c r="J100" s="106">
        <f t="shared" si="13"/>
        <v>35.200000000000003</v>
      </c>
      <c r="K100" s="106">
        <f t="shared" si="14"/>
        <v>30.2</v>
      </c>
    </row>
    <row r="101" spans="1:11" x14ac:dyDescent="0.2">
      <c r="A101" s="113">
        <v>532.12</v>
      </c>
      <c r="B101" s="121" t="s">
        <v>128</v>
      </c>
      <c r="C101" s="122" t="s">
        <v>112</v>
      </c>
      <c r="D101" s="128">
        <v>12</v>
      </c>
      <c r="E101" s="116">
        <v>22</v>
      </c>
      <c r="F101" s="118">
        <v>38.4</v>
      </c>
      <c r="G101" s="118">
        <v>33</v>
      </c>
      <c r="I101" s="106">
        <f t="shared" si="12"/>
        <v>22</v>
      </c>
      <c r="J101" s="106">
        <f t="shared" si="13"/>
        <v>38.4</v>
      </c>
      <c r="K101" s="106">
        <f t="shared" si="14"/>
        <v>33</v>
      </c>
    </row>
    <row r="102" spans="1:11" x14ac:dyDescent="0.2">
      <c r="A102" s="107">
        <v>533</v>
      </c>
      <c r="B102" s="123" t="s">
        <v>128</v>
      </c>
      <c r="C102" s="124" t="s">
        <v>75</v>
      </c>
      <c r="D102" s="131" t="s">
        <v>99</v>
      </c>
      <c r="E102" s="110"/>
      <c r="F102" s="112"/>
      <c r="G102" s="112"/>
    </row>
    <row r="103" spans="1:11" x14ac:dyDescent="0.2">
      <c r="A103" s="113">
        <v>533.01</v>
      </c>
      <c r="B103" s="121" t="s">
        <v>128</v>
      </c>
      <c r="C103" s="122" t="s">
        <v>75</v>
      </c>
      <c r="D103" s="128">
        <v>1</v>
      </c>
      <c r="E103" s="116">
        <v>1</v>
      </c>
      <c r="F103" s="118">
        <v>3.5</v>
      </c>
      <c r="G103" s="118">
        <v>2.2000000000000002</v>
      </c>
      <c r="I103" s="106">
        <f>ROUNDDOWN(16/9*D103,0)</f>
        <v>1</v>
      </c>
      <c r="J103" s="106">
        <f>ROUNDDOWN(32/9*D103,1)</f>
        <v>3.5</v>
      </c>
      <c r="K103" s="106">
        <f>ROUNDDOWN(20.5/9*D103,1)</f>
        <v>2.2000000000000002</v>
      </c>
    </row>
    <row r="104" spans="1:11" x14ac:dyDescent="0.2">
      <c r="A104" s="113">
        <v>533.02</v>
      </c>
      <c r="B104" s="121" t="s">
        <v>128</v>
      </c>
      <c r="C104" s="122" t="s">
        <v>75</v>
      </c>
      <c r="D104" s="128">
        <v>2</v>
      </c>
      <c r="E104" s="116">
        <v>3</v>
      </c>
      <c r="F104" s="118">
        <v>7.1</v>
      </c>
      <c r="G104" s="118">
        <v>4.5</v>
      </c>
      <c r="I104" s="106">
        <f t="shared" ref="I104:I114" si="15">ROUNDDOWN(16/9*D104,0)</f>
        <v>3</v>
      </c>
      <c r="J104" s="106">
        <f t="shared" ref="J104:J114" si="16">ROUNDDOWN(32/9*D104,1)</f>
        <v>7.1</v>
      </c>
      <c r="K104" s="106">
        <f t="shared" ref="K104:K114" si="17">ROUNDDOWN(20.5/9*D104,1)</f>
        <v>4.5</v>
      </c>
    </row>
    <row r="105" spans="1:11" x14ac:dyDescent="0.2">
      <c r="A105" s="113">
        <v>533.03</v>
      </c>
      <c r="B105" s="121" t="s">
        <v>128</v>
      </c>
      <c r="C105" s="122" t="s">
        <v>75</v>
      </c>
      <c r="D105" s="128">
        <v>3</v>
      </c>
      <c r="E105" s="116">
        <v>5</v>
      </c>
      <c r="F105" s="118">
        <v>10.6</v>
      </c>
      <c r="G105" s="118">
        <v>6.8</v>
      </c>
      <c r="I105" s="106">
        <f t="shared" si="15"/>
        <v>5</v>
      </c>
      <c r="J105" s="106">
        <f t="shared" si="16"/>
        <v>10.6</v>
      </c>
      <c r="K105" s="106">
        <f t="shared" si="17"/>
        <v>6.8</v>
      </c>
    </row>
    <row r="106" spans="1:11" x14ac:dyDescent="0.2">
      <c r="A106" s="113">
        <v>533.04</v>
      </c>
      <c r="B106" s="121" t="s">
        <v>128</v>
      </c>
      <c r="C106" s="122" t="s">
        <v>75</v>
      </c>
      <c r="D106" s="128">
        <v>4</v>
      </c>
      <c r="E106" s="116">
        <v>7</v>
      </c>
      <c r="F106" s="118">
        <v>14.2</v>
      </c>
      <c r="G106" s="118">
        <v>9.1</v>
      </c>
      <c r="I106" s="106">
        <f t="shared" si="15"/>
        <v>7</v>
      </c>
      <c r="J106" s="106">
        <f t="shared" si="16"/>
        <v>14.2</v>
      </c>
      <c r="K106" s="106">
        <f t="shared" si="17"/>
        <v>9.1</v>
      </c>
    </row>
    <row r="107" spans="1:11" x14ac:dyDescent="0.2">
      <c r="A107" s="113">
        <v>533.04999999999995</v>
      </c>
      <c r="B107" s="121" t="s">
        <v>128</v>
      </c>
      <c r="C107" s="122" t="s">
        <v>75</v>
      </c>
      <c r="D107" s="128">
        <v>5</v>
      </c>
      <c r="E107" s="116">
        <v>8</v>
      </c>
      <c r="F107" s="118">
        <v>17.7</v>
      </c>
      <c r="G107" s="118">
        <v>11.3</v>
      </c>
      <c r="I107" s="106">
        <f t="shared" si="15"/>
        <v>8</v>
      </c>
      <c r="J107" s="106">
        <f t="shared" si="16"/>
        <v>17.7</v>
      </c>
      <c r="K107" s="106">
        <f t="shared" si="17"/>
        <v>11.3</v>
      </c>
    </row>
    <row r="108" spans="1:11" x14ac:dyDescent="0.2">
      <c r="A108" s="113">
        <v>533.05999999999995</v>
      </c>
      <c r="B108" s="121" t="s">
        <v>128</v>
      </c>
      <c r="C108" s="122" t="s">
        <v>75</v>
      </c>
      <c r="D108" s="128">
        <v>6</v>
      </c>
      <c r="E108" s="116">
        <v>10</v>
      </c>
      <c r="F108" s="118">
        <v>21.3</v>
      </c>
      <c r="G108" s="118">
        <v>13.6</v>
      </c>
      <c r="I108" s="106">
        <f t="shared" si="15"/>
        <v>10</v>
      </c>
      <c r="J108" s="106">
        <f t="shared" si="16"/>
        <v>21.3</v>
      </c>
      <c r="K108" s="106">
        <f t="shared" si="17"/>
        <v>13.6</v>
      </c>
    </row>
    <row r="109" spans="1:11" x14ac:dyDescent="0.2">
      <c r="A109" s="113">
        <v>533.07000000000005</v>
      </c>
      <c r="B109" s="121" t="s">
        <v>128</v>
      </c>
      <c r="C109" s="122" t="s">
        <v>75</v>
      </c>
      <c r="D109" s="128">
        <v>7</v>
      </c>
      <c r="E109" s="116">
        <v>12</v>
      </c>
      <c r="F109" s="118">
        <v>24.8</v>
      </c>
      <c r="G109" s="118">
        <v>15.9</v>
      </c>
      <c r="I109" s="106">
        <f t="shared" si="15"/>
        <v>12</v>
      </c>
      <c r="J109" s="106">
        <f t="shared" si="16"/>
        <v>24.8</v>
      </c>
      <c r="K109" s="106">
        <f t="shared" si="17"/>
        <v>15.9</v>
      </c>
    </row>
    <row r="110" spans="1:11" x14ac:dyDescent="0.2">
      <c r="A110" s="113">
        <v>533.08000000000004</v>
      </c>
      <c r="B110" s="121" t="s">
        <v>128</v>
      </c>
      <c r="C110" s="122" t="s">
        <v>75</v>
      </c>
      <c r="D110" s="128">
        <v>8</v>
      </c>
      <c r="E110" s="116">
        <v>14</v>
      </c>
      <c r="F110" s="118">
        <v>28.4</v>
      </c>
      <c r="G110" s="118">
        <v>18.2</v>
      </c>
      <c r="I110" s="106">
        <f t="shared" si="15"/>
        <v>14</v>
      </c>
      <c r="J110" s="106">
        <f t="shared" si="16"/>
        <v>28.4</v>
      </c>
      <c r="K110" s="106">
        <f t="shared" si="17"/>
        <v>18.2</v>
      </c>
    </row>
    <row r="111" spans="1:11" x14ac:dyDescent="0.2">
      <c r="A111" s="113">
        <v>533.09</v>
      </c>
      <c r="B111" s="121" t="s">
        <v>128</v>
      </c>
      <c r="C111" s="122" t="s">
        <v>75</v>
      </c>
      <c r="D111" s="128">
        <v>9</v>
      </c>
      <c r="E111" s="116">
        <v>16</v>
      </c>
      <c r="F111" s="118">
        <v>32</v>
      </c>
      <c r="G111" s="118">
        <v>20.5</v>
      </c>
      <c r="I111" s="106">
        <f t="shared" si="15"/>
        <v>16</v>
      </c>
      <c r="J111" s="106">
        <f t="shared" si="16"/>
        <v>32</v>
      </c>
      <c r="K111" s="106">
        <f t="shared" si="17"/>
        <v>20.5</v>
      </c>
    </row>
    <row r="112" spans="1:11" x14ac:dyDescent="0.2">
      <c r="A112" s="113">
        <v>533.1</v>
      </c>
      <c r="B112" s="121" t="s">
        <v>128</v>
      </c>
      <c r="C112" s="122" t="s">
        <v>75</v>
      </c>
      <c r="D112" s="128">
        <v>10</v>
      </c>
      <c r="E112" s="116">
        <v>17</v>
      </c>
      <c r="F112" s="118">
        <v>35.5</v>
      </c>
      <c r="G112" s="118">
        <v>22.7</v>
      </c>
      <c r="I112" s="106">
        <f t="shared" si="15"/>
        <v>17</v>
      </c>
      <c r="J112" s="106">
        <f t="shared" si="16"/>
        <v>35.5</v>
      </c>
      <c r="K112" s="106">
        <f t="shared" si="17"/>
        <v>22.7</v>
      </c>
    </row>
    <row r="113" spans="1:11" x14ac:dyDescent="0.2">
      <c r="A113" s="113">
        <v>533.11</v>
      </c>
      <c r="B113" s="121" t="s">
        <v>128</v>
      </c>
      <c r="C113" s="122" t="s">
        <v>75</v>
      </c>
      <c r="D113" s="128">
        <v>11</v>
      </c>
      <c r="E113" s="116">
        <v>19</v>
      </c>
      <c r="F113" s="118">
        <v>39.1</v>
      </c>
      <c r="G113" s="118">
        <v>25</v>
      </c>
      <c r="I113" s="106">
        <f t="shared" si="15"/>
        <v>19</v>
      </c>
      <c r="J113" s="106">
        <f t="shared" si="16"/>
        <v>39.1</v>
      </c>
      <c r="K113" s="106">
        <f t="shared" si="17"/>
        <v>25</v>
      </c>
    </row>
    <row r="114" spans="1:11" x14ac:dyDescent="0.2">
      <c r="A114" s="113">
        <v>533.12</v>
      </c>
      <c r="B114" s="121" t="s">
        <v>128</v>
      </c>
      <c r="C114" s="122" t="s">
        <v>75</v>
      </c>
      <c r="D114" s="128">
        <v>12</v>
      </c>
      <c r="E114" s="116">
        <v>21</v>
      </c>
      <c r="F114" s="118">
        <v>42.6</v>
      </c>
      <c r="G114" s="118">
        <v>27.3</v>
      </c>
      <c r="I114" s="106">
        <f t="shared" si="15"/>
        <v>21</v>
      </c>
      <c r="J114" s="106">
        <f t="shared" si="16"/>
        <v>42.6</v>
      </c>
      <c r="K114" s="106">
        <f t="shared" si="17"/>
        <v>27.3</v>
      </c>
    </row>
    <row r="115" spans="1:11" x14ac:dyDescent="0.2">
      <c r="A115" s="107">
        <v>534</v>
      </c>
      <c r="B115" s="123" t="s">
        <v>129</v>
      </c>
      <c r="C115" s="124" t="s">
        <v>112</v>
      </c>
      <c r="D115" s="131" t="s">
        <v>99</v>
      </c>
      <c r="E115" s="110"/>
      <c r="F115" s="112"/>
      <c r="G115" s="112"/>
    </row>
    <row r="116" spans="1:11" x14ac:dyDescent="0.2">
      <c r="A116" s="113">
        <v>534.01</v>
      </c>
      <c r="B116" s="121" t="s">
        <v>129</v>
      </c>
      <c r="C116" s="122" t="s">
        <v>112</v>
      </c>
      <c r="D116" s="128">
        <v>1</v>
      </c>
      <c r="E116" s="116">
        <v>1</v>
      </c>
      <c r="F116" s="118">
        <v>3.2</v>
      </c>
      <c r="G116" s="118">
        <v>2.7</v>
      </c>
      <c r="I116" s="106">
        <f>ROUNDDOWN(19/10*D116,0)</f>
        <v>1</v>
      </c>
      <c r="J116" s="106">
        <f>ROUNDDOWN(32/10*D116,1)</f>
        <v>3.2</v>
      </c>
      <c r="K116" s="106">
        <f>ROUNDDOWN(27.5/10*D116,1)</f>
        <v>2.7</v>
      </c>
    </row>
    <row r="117" spans="1:11" x14ac:dyDescent="0.2">
      <c r="A117" s="113">
        <v>534.02</v>
      </c>
      <c r="B117" s="121" t="s">
        <v>129</v>
      </c>
      <c r="C117" s="122" t="s">
        <v>112</v>
      </c>
      <c r="D117" s="128">
        <v>2</v>
      </c>
      <c r="E117" s="116">
        <v>3</v>
      </c>
      <c r="F117" s="118">
        <v>6.4</v>
      </c>
      <c r="G117" s="118">
        <v>5.5</v>
      </c>
      <c r="I117" s="106">
        <f t="shared" ref="I117:I127" si="18">ROUNDDOWN(19/10*D117,0)</f>
        <v>3</v>
      </c>
      <c r="J117" s="106">
        <f t="shared" ref="J117:J127" si="19">ROUNDDOWN(32/10*D117,1)</f>
        <v>6.4</v>
      </c>
      <c r="K117" s="106">
        <f t="shared" ref="K117:K127" si="20">ROUNDDOWN(27.5/10*D117,1)</f>
        <v>5.5</v>
      </c>
    </row>
    <row r="118" spans="1:11" x14ac:dyDescent="0.2">
      <c r="A118" s="113">
        <v>534.03</v>
      </c>
      <c r="B118" s="121" t="s">
        <v>129</v>
      </c>
      <c r="C118" s="122" t="s">
        <v>112</v>
      </c>
      <c r="D118" s="128">
        <v>3</v>
      </c>
      <c r="E118" s="116">
        <v>5</v>
      </c>
      <c r="F118" s="118">
        <v>9.6</v>
      </c>
      <c r="G118" s="118">
        <v>8.1999999999999993</v>
      </c>
      <c r="I118" s="106">
        <f t="shared" si="18"/>
        <v>5</v>
      </c>
      <c r="J118" s="106">
        <f t="shared" si="19"/>
        <v>9.6</v>
      </c>
      <c r="K118" s="106">
        <f t="shared" si="20"/>
        <v>8.1999999999999993</v>
      </c>
    </row>
    <row r="119" spans="1:11" x14ac:dyDescent="0.2">
      <c r="A119" s="113">
        <v>534.04</v>
      </c>
      <c r="B119" s="121" t="s">
        <v>129</v>
      </c>
      <c r="C119" s="122" t="s">
        <v>112</v>
      </c>
      <c r="D119" s="128">
        <v>4</v>
      </c>
      <c r="E119" s="116">
        <v>7</v>
      </c>
      <c r="F119" s="118">
        <v>12.8</v>
      </c>
      <c r="G119" s="118">
        <v>11</v>
      </c>
      <c r="I119" s="106">
        <f t="shared" si="18"/>
        <v>7</v>
      </c>
      <c r="J119" s="106">
        <f t="shared" si="19"/>
        <v>12.8</v>
      </c>
      <c r="K119" s="106">
        <f t="shared" si="20"/>
        <v>11</v>
      </c>
    </row>
    <row r="120" spans="1:11" x14ac:dyDescent="0.2">
      <c r="A120" s="113">
        <v>534.04999999999995</v>
      </c>
      <c r="B120" s="121" t="s">
        <v>129</v>
      </c>
      <c r="C120" s="122" t="s">
        <v>112</v>
      </c>
      <c r="D120" s="128">
        <v>5</v>
      </c>
      <c r="E120" s="116">
        <v>9</v>
      </c>
      <c r="F120" s="118">
        <v>16</v>
      </c>
      <c r="G120" s="118">
        <v>13.7</v>
      </c>
      <c r="I120" s="106">
        <f t="shared" si="18"/>
        <v>9</v>
      </c>
      <c r="J120" s="106">
        <f t="shared" si="19"/>
        <v>16</v>
      </c>
      <c r="K120" s="106">
        <f t="shared" si="20"/>
        <v>13.7</v>
      </c>
    </row>
    <row r="121" spans="1:11" x14ac:dyDescent="0.2">
      <c r="A121" s="113">
        <v>534.05999999999995</v>
      </c>
      <c r="B121" s="121" t="s">
        <v>129</v>
      </c>
      <c r="C121" s="122" t="s">
        <v>112</v>
      </c>
      <c r="D121" s="128">
        <v>6</v>
      </c>
      <c r="E121" s="116">
        <v>11</v>
      </c>
      <c r="F121" s="118">
        <v>19.2</v>
      </c>
      <c r="G121" s="118">
        <v>16.5</v>
      </c>
      <c r="I121" s="106">
        <f t="shared" si="18"/>
        <v>11</v>
      </c>
      <c r="J121" s="106">
        <f t="shared" si="19"/>
        <v>19.2</v>
      </c>
      <c r="K121" s="106">
        <f t="shared" si="20"/>
        <v>16.5</v>
      </c>
    </row>
    <row r="122" spans="1:11" x14ac:dyDescent="0.2">
      <c r="A122" s="113">
        <v>534.07000000000005</v>
      </c>
      <c r="B122" s="121" t="s">
        <v>129</v>
      </c>
      <c r="C122" s="122" t="s">
        <v>112</v>
      </c>
      <c r="D122" s="128">
        <v>7</v>
      </c>
      <c r="E122" s="116">
        <v>13</v>
      </c>
      <c r="F122" s="118">
        <v>22.4</v>
      </c>
      <c r="G122" s="118">
        <v>19.2</v>
      </c>
      <c r="I122" s="106">
        <f t="shared" si="18"/>
        <v>13</v>
      </c>
      <c r="J122" s="106">
        <f t="shared" si="19"/>
        <v>22.4</v>
      </c>
      <c r="K122" s="106">
        <f t="shared" si="20"/>
        <v>19.2</v>
      </c>
    </row>
    <row r="123" spans="1:11" x14ac:dyDescent="0.2">
      <c r="A123" s="113">
        <v>534.08000000000004</v>
      </c>
      <c r="B123" s="121" t="s">
        <v>129</v>
      </c>
      <c r="C123" s="122" t="s">
        <v>112</v>
      </c>
      <c r="D123" s="128">
        <v>8</v>
      </c>
      <c r="E123" s="116">
        <v>15</v>
      </c>
      <c r="F123" s="118">
        <v>25.6</v>
      </c>
      <c r="G123" s="118">
        <v>22</v>
      </c>
      <c r="I123" s="106">
        <f t="shared" si="18"/>
        <v>15</v>
      </c>
      <c r="J123" s="106">
        <f t="shared" si="19"/>
        <v>25.6</v>
      </c>
      <c r="K123" s="106">
        <f t="shared" si="20"/>
        <v>22</v>
      </c>
    </row>
    <row r="124" spans="1:11" x14ac:dyDescent="0.2">
      <c r="A124" s="113">
        <v>534.09</v>
      </c>
      <c r="B124" s="121" t="s">
        <v>129</v>
      </c>
      <c r="C124" s="122" t="s">
        <v>112</v>
      </c>
      <c r="D124" s="128">
        <v>9</v>
      </c>
      <c r="E124" s="116">
        <v>17</v>
      </c>
      <c r="F124" s="118">
        <v>28.8</v>
      </c>
      <c r="G124" s="118">
        <v>24.7</v>
      </c>
      <c r="I124" s="106">
        <f t="shared" si="18"/>
        <v>17</v>
      </c>
      <c r="J124" s="106">
        <f t="shared" si="19"/>
        <v>28.8</v>
      </c>
      <c r="K124" s="106">
        <f t="shared" si="20"/>
        <v>24.7</v>
      </c>
    </row>
    <row r="125" spans="1:11" x14ac:dyDescent="0.2">
      <c r="A125" s="113">
        <v>534.1</v>
      </c>
      <c r="B125" s="121" t="s">
        <v>129</v>
      </c>
      <c r="C125" s="122" t="s">
        <v>112</v>
      </c>
      <c r="D125" s="128">
        <v>10</v>
      </c>
      <c r="E125" s="116">
        <v>19</v>
      </c>
      <c r="F125" s="118">
        <v>32</v>
      </c>
      <c r="G125" s="118">
        <v>27.5</v>
      </c>
      <c r="I125" s="106">
        <f t="shared" si="18"/>
        <v>19</v>
      </c>
      <c r="J125" s="106">
        <f t="shared" si="19"/>
        <v>32</v>
      </c>
      <c r="K125" s="106">
        <f t="shared" si="20"/>
        <v>27.5</v>
      </c>
    </row>
    <row r="126" spans="1:11" x14ac:dyDescent="0.2">
      <c r="A126" s="113">
        <v>534.11</v>
      </c>
      <c r="B126" s="121" t="s">
        <v>129</v>
      </c>
      <c r="C126" s="122" t="s">
        <v>112</v>
      </c>
      <c r="D126" s="128">
        <v>11</v>
      </c>
      <c r="E126" s="116">
        <v>20</v>
      </c>
      <c r="F126" s="118">
        <v>35.200000000000003</v>
      </c>
      <c r="G126" s="118">
        <v>30.2</v>
      </c>
      <c r="I126" s="106">
        <f t="shared" si="18"/>
        <v>20</v>
      </c>
      <c r="J126" s="106">
        <f t="shared" si="19"/>
        <v>35.200000000000003</v>
      </c>
      <c r="K126" s="106">
        <f t="shared" si="20"/>
        <v>30.2</v>
      </c>
    </row>
    <row r="127" spans="1:11" x14ac:dyDescent="0.2">
      <c r="A127" s="113">
        <v>534.12</v>
      </c>
      <c r="B127" s="121" t="s">
        <v>129</v>
      </c>
      <c r="C127" s="122" t="s">
        <v>112</v>
      </c>
      <c r="D127" s="128">
        <v>12</v>
      </c>
      <c r="E127" s="116">
        <v>22</v>
      </c>
      <c r="F127" s="118">
        <v>38.4</v>
      </c>
      <c r="G127" s="118">
        <v>33</v>
      </c>
      <c r="I127" s="106">
        <f t="shared" si="18"/>
        <v>22</v>
      </c>
      <c r="J127" s="106">
        <f t="shared" si="19"/>
        <v>38.4</v>
      </c>
      <c r="K127" s="106">
        <f t="shared" si="20"/>
        <v>33</v>
      </c>
    </row>
    <row r="128" spans="1:11" x14ac:dyDescent="0.2">
      <c r="A128" s="107">
        <v>535</v>
      </c>
      <c r="B128" s="123" t="s">
        <v>129</v>
      </c>
      <c r="C128" s="124" t="s">
        <v>75</v>
      </c>
      <c r="D128" s="131" t="s">
        <v>99</v>
      </c>
      <c r="E128" s="110"/>
      <c r="F128" s="112"/>
      <c r="G128" s="112"/>
    </row>
    <row r="129" spans="1:11" x14ac:dyDescent="0.2">
      <c r="A129" s="113">
        <v>535.01</v>
      </c>
      <c r="B129" s="121" t="s">
        <v>129</v>
      </c>
      <c r="C129" s="122" t="s">
        <v>75</v>
      </c>
      <c r="D129" s="128">
        <v>1</v>
      </c>
      <c r="E129" s="116">
        <v>1</v>
      </c>
      <c r="F129" s="118">
        <v>2.7</v>
      </c>
      <c r="G129" s="118">
        <v>1.3</v>
      </c>
      <c r="I129" s="106">
        <f>ROUNDDOWN(16/9*D129,0)</f>
        <v>1</v>
      </c>
      <c r="J129" s="106">
        <f>ROUNDDOWN(25/9*D129,1)</f>
        <v>2.7</v>
      </c>
      <c r="K129" s="106">
        <f>ROUNDDOWN(12.5/9*D129,1)</f>
        <v>1.3</v>
      </c>
    </row>
    <row r="130" spans="1:11" x14ac:dyDescent="0.2">
      <c r="A130" s="113">
        <v>535.02</v>
      </c>
      <c r="B130" s="121" t="s">
        <v>129</v>
      </c>
      <c r="C130" s="122" t="s">
        <v>75</v>
      </c>
      <c r="D130" s="128">
        <v>2</v>
      </c>
      <c r="E130" s="116">
        <v>3</v>
      </c>
      <c r="F130" s="118">
        <v>5.5</v>
      </c>
      <c r="G130" s="118">
        <v>2.7</v>
      </c>
      <c r="I130" s="106">
        <f t="shared" ref="I130:I140" si="21">ROUNDDOWN(16/9*D130,0)</f>
        <v>3</v>
      </c>
      <c r="J130" s="106">
        <f t="shared" ref="J130:J140" si="22">ROUNDDOWN(25/9*D130,1)</f>
        <v>5.5</v>
      </c>
      <c r="K130" s="106">
        <f t="shared" ref="K130:K140" si="23">ROUNDDOWN(12.5/9*D130,1)</f>
        <v>2.7</v>
      </c>
    </row>
    <row r="131" spans="1:11" x14ac:dyDescent="0.2">
      <c r="A131" s="113">
        <v>535.03</v>
      </c>
      <c r="B131" s="121" t="s">
        <v>129</v>
      </c>
      <c r="C131" s="122" t="s">
        <v>75</v>
      </c>
      <c r="D131" s="128">
        <v>3</v>
      </c>
      <c r="E131" s="116">
        <v>5</v>
      </c>
      <c r="F131" s="118">
        <v>8.3000000000000007</v>
      </c>
      <c r="G131" s="118">
        <v>4.0999999999999996</v>
      </c>
      <c r="I131" s="106">
        <f t="shared" si="21"/>
        <v>5</v>
      </c>
      <c r="J131" s="106">
        <f t="shared" si="22"/>
        <v>8.3000000000000007</v>
      </c>
      <c r="K131" s="106">
        <f t="shared" si="23"/>
        <v>4.0999999999999996</v>
      </c>
    </row>
    <row r="132" spans="1:11" x14ac:dyDescent="0.2">
      <c r="A132" s="113">
        <v>535.04</v>
      </c>
      <c r="B132" s="121" t="s">
        <v>129</v>
      </c>
      <c r="C132" s="122" t="s">
        <v>75</v>
      </c>
      <c r="D132" s="128">
        <v>4</v>
      </c>
      <c r="E132" s="116">
        <v>7</v>
      </c>
      <c r="F132" s="118">
        <v>11.1</v>
      </c>
      <c r="G132" s="118">
        <v>5.5</v>
      </c>
      <c r="I132" s="106">
        <f t="shared" si="21"/>
        <v>7</v>
      </c>
      <c r="J132" s="106">
        <f t="shared" si="22"/>
        <v>11.1</v>
      </c>
      <c r="K132" s="106">
        <f t="shared" si="23"/>
        <v>5.5</v>
      </c>
    </row>
    <row r="133" spans="1:11" x14ac:dyDescent="0.2">
      <c r="A133" s="113">
        <v>535.04999999999995</v>
      </c>
      <c r="B133" s="121" t="s">
        <v>129</v>
      </c>
      <c r="C133" s="122" t="s">
        <v>75</v>
      </c>
      <c r="D133" s="128">
        <v>5</v>
      </c>
      <c r="E133" s="116">
        <v>8</v>
      </c>
      <c r="F133" s="118">
        <v>13.8</v>
      </c>
      <c r="G133" s="118">
        <v>6.9</v>
      </c>
      <c r="I133" s="106">
        <f t="shared" si="21"/>
        <v>8</v>
      </c>
      <c r="J133" s="106">
        <f t="shared" si="22"/>
        <v>13.8</v>
      </c>
      <c r="K133" s="106">
        <f t="shared" si="23"/>
        <v>6.9</v>
      </c>
    </row>
    <row r="134" spans="1:11" x14ac:dyDescent="0.2">
      <c r="A134" s="113">
        <v>535.05999999999995</v>
      </c>
      <c r="B134" s="121" t="s">
        <v>129</v>
      </c>
      <c r="C134" s="122" t="s">
        <v>75</v>
      </c>
      <c r="D134" s="128">
        <v>6</v>
      </c>
      <c r="E134" s="116">
        <v>10</v>
      </c>
      <c r="F134" s="118">
        <v>16.600000000000001</v>
      </c>
      <c r="G134" s="118">
        <v>8.3000000000000007</v>
      </c>
      <c r="I134" s="106">
        <f t="shared" si="21"/>
        <v>10</v>
      </c>
      <c r="J134" s="106">
        <f t="shared" si="22"/>
        <v>16.600000000000001</v>
      </c>
      <c r="K134" s="106">
        <f t="shared" si="23"/>
        <v>8.3000000000000007</v>
      </c>
    </row>
    <row r="135" spans="1:11" x14ac:dyDescent="0.2">
      <c r="A135" s="113">
        <v>535.07000000000005</v>
      </c>
      <c r="B135" s="121" t="s">
        <v>129</v>
      </c>
      <c r="C135" s="122" t="s">
        <v>75</v>
      </c>
      <c r="D135" s="128">
        <v>7</v>
      </c>
      <c r="E135" s="116">
        <v>12</v>
      </c>
      <c r="F135" s="118">
        <v>19.399999999999999</v>
      </c>
      <c r="G135" s="118">
        <v>9.6999999999999993</v>
      </c>
      <c r="I135" s="106">
        <f t="shared" si="21"/>
        <v>12</v>
      </c>
      <c r="J135" s="106">
        <f t="shared" si="22"/>
        <v>19.399999999999999</v>
      </c>
      <c r="K135" s="106">
        <f t="shared" si="23"/>
        <v>9.6999999999999993</v>
      </c>
    </row>
    <row r="136" spans="1:11" x14ac:dyDescent="0.2">
      <c r="A136" s="113">
        <v>535.08000000000004</v>
      </c>
      <c r="B136" s="121" t="s">
        <v>129</v>
      </c>
      <c r="C136" s="122" t="s">
        <v>75</v>
      </c>
      <c r="D136" s="128">
        <v>8</v>
      </c>
      <c r="E136" s="116">
        <v>14</v>
      </c>
      <c r="F136" s="118">
        <v>22.2</v>
      </c>
      <c r="G136" s="118">
        <v>11.1</v>
      </c>
      <c r="I136" s="106">
        <f t="shared" si="21"/>
        <v>14</v>
      </c>
      <c r="J136" s="106">
        <f t="shared" si="22"/>
        <v>22.2</v>
      </c>
      <c r="K136" s="106">
        <f t="shared" si="23"/>
        <v>11.1</v>
      </c>
    </row>
    <row r="137" spans="1:11" x14ac:dyDescent="0.2">
      <c r="A137" s="113">
        <v>535.09</v>
      </c>
      <c r="B137" s="121" t="s">
        <v>129</v>
      </c>
      <c r="C137" s="122" t="s">
        <v>75</v>
      </c>
      <c r="D137" s="128">
        <v>9</v>
      </c>
      <c r="E137" s="116">
        <v>16</v>
      </c>
      <c r="F137" s="118">
        <v>25</v>
      </c>
      <c r="G137" s="118">
        <v>12.5</v>
      </c>
      <c r="I137" s="106">
        <f t="shared" si="21"/>
        <v>16</v>
      </c>
      <c r="J137" s="106">
        <f t="shared" si="22"/>
        <v>25</v>
      </c>
      <c r="K137" s="106">
        <f t="shared" si="23"/>
        <v>12.5</v>
      </c>
    </row>
    <row r="138" spans="1:11" x14ac:dyDescent="0.2">
      <c r="A138" s="113">
        <v>535.1</v>
      </c>
      <c r="B138" s="121" t="s">
        <v>129</v>
      </c>
      <c r="C138" s="122" t="s">
        <v>75</v>
      </c>
      <c r="D138" s="128">
        <v>10</v>
      </c>
      <c r="E138" s="116">
        <v>17</v>
      </c>
      <c r="F138" s="118">
        <v>27.7</v>
      </c>
      <c r="G138" s="118">
        <v>13.8</v>
      </c>
      <c r="I138" s="106">
        <f t="shared" si="21"/>
        <v>17</v>
      </c>
      <c r="J138" s="106">
        <f t="shared" si="22"/>
        <v>27.7</v>
      </c>
      <c r="K138" s="106">
        <f t="shared" si="23"/>
        <v>13.8</v>
      </c>
    </row>
    <row r="139" spans="1:11" x14ac:dyDescent="0.2">
      <c r="A139" s="113">
        <v>535.11</v>
      </c>
      <c r="B139" s="121" t="s">
        <v>129</v>
      </c>
      <c r="C139" s="122" t="s">
        <v>75</v>
      </c>
      <c r="D139" s="128">
        <v>11</v>
      </c>
      <c r="E139" s="116">
        <v>19</v>
      </c>
      <c r="F139" s="118">
        <v>30.5</v>
      </c>
      <c r="G139" s="118">
        <v>15.2</v>
      </c>
      <c r="I139" s="106">
        <f t="shared" si="21"/>
        <v>19</v>
      </c>
      <c r="J139" s="106">
        <f t="shared" si="22"/>
        <v>30.5</v>
      </c>
      <c r="K139" s="106">
        <f t="shared" si="23"/>
        <v>15.2</v>
      </c>
    </row>
    <row r="140" spans="1:11" x14ac:dyDescent="0.2">
      <c r="A140" s="113">
        <v>535.12</v>
      </c>
      <c r="B140" s="121" t="s">
        <v>129</v>
      </c>
      <c r="C140" s="122" t="s">
        <v>75</v>
      </c>
      <c r="D140" s="128">
        <v>12</v>
      </c>
      <c r="E140" s="116">
        <v>21</v>
      </c>
      <c r="F140" s="118">
        <v>33.299999999999997</v>
      </c>
      <c r="G140" s="118">
        <v>16.600000000000001</v>
      </c>
      <c r="I140" s="106">
        <f t="shared" si="21"/>
        <v>21</v>
      </c>
      <c r="J140" s="106">
        <f t="shared" si="22"/>
        <v>33.299999999999997</v>
      </c>
      <c r="K140" s="106">
        <f t="shared" si="23"/>
        <v>16.600000000000001</v>
      </c>
    </row>
    <row r="141" spans="1:11" x14ac:dyDescent="0.2">
      <c r="A141" s="101">
        <v>536</v>
      </c>
      <c r="B141" s="102" t="s">
        <v>130</v>
      </c>
      <c r="C141" s="103" t="s">
        <v>90</v>
      </c>
      <c r="D141" s="103" t="s">
        <v>90</v>
      </c>
      <c r="E141" s="126">
        <v>3</v>
      </c>
      <c r="F141" s="105">
        <v>21</v>
      </c>
      <c r="G141" s="105">
        <v>17.5</v>
      </c>
    </row>
    <row r="142" spans="1:11" x14ac:dyDescent="0.2">
      <c r="A142" s="101">
        <v>537</v>
      </c>
      <c r="B142" s="102" t="s">
        <v>131</v>
      </c>
      <c r="C142" s="103" t="s">
        <v>90</v>
      </c>
      <c r="D142" s="103" t="s">
        <v>90</v>
      </c>
      <c r="E142" s="126">
        <v>1</v>
      </c>
      <c r="F142" s="105">
        <v>10</v>
      </c>
      <c r="G142" s="105">
        <v>6.5</v>
      </c>
    </row>
    <row r="143" spans="1:11" x14ac:dyDescent="0.2">
      <c r="A143" s="101">
        <v>538</v>
      </c>
      <c r="B143" s="102" t="s">
        <v>132</v>
      </c>
      <c r="C143" s="103" t="s">
        <v>90</v>
      </c>
      <c r="D143" s="103" t="s">
        <v>90</v>
      </c>
      <c r="E143" s="126">
        <v>1</v>
      </c>
      <c r="F143" s="105">
        <v>10.5</v>
      </c>
      <c r="G143" s="105">
        <v>12</v>
      </c>
    </row>
    <row r="144" spans="1:11" x14ac:dyDescent="0.2">
      <c r="A144" s="101">
        <v>539</v>
      </c>
      <c r="B144" s="102" t="s">
        <v>133</v>
      </c>
      <c r="C144" s="103" t="s">
        <v>90</v>
      </c>
      <c r="D144" s="103" t="s">
        <v>90</v>
      </c>
      <c r="E144" s="126">
        <v>7</v>
      </c>
      <c r="F144" s="105">
        <v>12</v>
      </c>
      <c r="G144" s="105">
        <v>8</v>
      </c>
    </row>
    <row r="145" spans="1:11" x14ac:dyDescent="0.2">
      <c r="A145" s="101">
        <v>540</v>
      </c>
      <c r="B145" s="102" t="s">
        <v>134</v>
      </c>
      <c r="C145" s="103" t="s">
        <v>90</v>
      </c>
      <c r="D145" s="103" t="s">
        <v>90</v>
      </c>
      <c r="E145" s="126">
        <v>6</v>
      </c>
      <c r="F145" s="105">
        <v>24</v>
      </c>
      <c r="G145" s="105">
        <v>14</v>
      </c>
    </row>
    <row r="146" spans="1:11" x14ac:dyDescent="0.2">
      <c r="A146" s="101">
        <v>541</v>
      </c>
      <c r="B146" s="102" t="s">
        <v>135</v>
      </c>
      <c r="C146" s="103" t="s">
        <v>90</v>
      </c>
      <c r="D146" s="103" t="s">
        <v>90</v>
      </c>
      <c r="E146" s="126">
        <v>2</v>
      </c>
      <c r="F146" s="105">
        <v>11</v>
      </c>
      <c r="G146" s="105">
        <v>6.5</v>
      </c>
    </row>
    <row r="147" spans="1:11" x14ac:dyDescent="0.2">
      <c r="A147" s="101">
        <v>542</v>
      </c>
      <c r="B147" s="102" t="s">
        <v>136</v>
      </c>
      <c r="C147" s="103" t="s">
        <v>90</v>
      </c>
      <c r="D147" s="103" t="s">
        <v>90</v>
      </c>
      <c r="E147" s="126">
        <v>1</v>
      </c>
      <c r="F147" s="105">
        <v>5.5</v>
      </c>
      <c r="G147" s="105">
        <v>4.5</v>
      </c>
    </row>
    <row r="148" spans="1:11" x14ac:dyDescent="0.2">
      <c r="A148" s="101">
        <v>543</v>
      </c>
      <c r="B148" s="134" t="s">
        <v>137</v>
      </c>
      <c r="C148" s="103" t="s">
        <v>90</v>
      </c>
      <c r="D148" s="103" t="s">
        <v>90</v>
      </c>
      <c r="E148" s="126">
        <v>0</v>
      </c>
      <c r="F148" s="105">
        <v>6</v>
      </c>
      <c r="G148" s="105">
        <v>4</v>
      </c>
    </row>
    <row r="149" spans="1:11" x14ac:dyDescent="0.2">
      <c r="A149" s="101">
        <v>544</v>
      </c>
      <c r="B149" s="134" t="s">
        <v>138</v>
      </c>
      <c r="C149" s="103" t="s">
        <v>90</v>
      </c>
      <c r="D149" s="103" t="s">
        <v>90</v>
      </c>
      <c r="E149" s="126">
        <v>1</v>
      </c>
      <c r="F149" s="105">
        <v>11.5</v>
      </c>
      <c r="G149" s="105">
        <v>11</v>
      </c>
    </row>
    <row r="150" spans="1:11" x14ac:dyDescent="0.2">
      <c r="A150" s="101">
        <v>545</v>
      </c>
      <c r="B150" s="134" t="s">
        <v>139</v>
      </c>
      <c r="C150" s="103" t="s">
        <v>90</v>
      </c>
      <c r="D150" s="103" t="s">
        <v>90</v>
      </c>
      <c r="E150" s="126">
        <v>1</v>
      </c>
      <c r="F150" s="105">
        <v>12</v>
      </c>
      <c r="G150" s="105">
        <v>9</v>
      </c>
    </row>
    <row r="151" spans="1:11" x14ac:dyDescent="0.2">
      <c r="A151" s="107">
        <v>546</v>
      </c>
      <c r="B151" s="108" t="s">
        <v>140</v>
      </c>
      <c r="C151" s="124"/>
      <c r="D151" s="131" t="s">
        <v>99</v>
      </c>
      <c r="E151" s="110"/>
      <c r="F151" s="112"/>
      <c r="G151" s="112"/>
    </row>
    <row r="152" spans="1:11" x14ac:dyDescent="0.2">
      <c r="A152" s="113">
        <v>546.01</v>
      </c>
      <c r="B152" s="114" t="s">
        <v>140</v>
      </c>
      <c r="C152" s="122" t="s">
        <v>90</v>
      </c>
      <c r="D152" s="128">
        <v>1</v>
      </c>
      <c r="E152" s="135">
        <v>1</v>
      </c>
      <c r="F152" s="135">
        <v>2.6</v>
      </c>
      <c r="G152" s="135">
        <v>2.2000000000000002</v>
      </c>
      <c r="I152" s="106">
        <f>ROUNDDOWN(6/6*D152,0)</f>
        <v>1</v>
      </c>
      <c r="J152" s="106">
        <f>ROUNDDOWN(16/6*D152,1)</f>
        <v>2.6</v>
      </c>
      <c r="K152" s="106">
        <f>ROUNDDOWN(13.5/6*D152,1)</f>
        <v>2.2000000000000002</v>
      </c>
    </row>
    <row r="153" spans="1:11" x14ac:dyDescent="0.2">
      <c r="A153" s="113">
        <v>546.02</v>
      </c>
      <c r="B153" s="114" t="s">
        <v>140</v>
      </c>
      <c r="C153" s="122" t="s">
        <v>90</v>
      </c>
      <c r="D153" s="128">
        <v>2</v>
      </c>
      <c r="E153" s="135">
        <v>2</v>
      </c>
      <c r="F153" s="135">
        <v>5.3</v>
      </c>
      <c r="G153" s="135">
        <v>4.5</v>
      </c>
      <c r="I153" s="106">
        <f t="shared" ref="I153:I163" si="24">ROUNDDOWN(6/6*D153,0)</f>
        <v>2</v>
      </c>
      <c r="J153" s="106">
        <f t="shared" ref="J153:J163" si="25">ROUNDDOWN(16/6*D153,1)</f>
        <v>5.3</v>
      </c>
      <c r="K153" s="106">
        <f t="shared" ref="K153:K163" si="26">ROUNDDOWN(13.5/6*D153,1)</f>
        <v>4.5</v>
      </c>
    </row>
    <row r="154" spans="1:11" x14ac:dyDescent="0.2">
      <c r="A154" s="113">
        <v>546.03</v>
      </c>
      <c r="B154" s="114" t="s">
        <v>140</v>
      </c>
      <c r="C154" s="122" t="s">
        <v>90</v>
      </c>
      <c r="D154" s="128">
        <v>3</v>
      </c>
      <c r="E154" s="135">
        <v>3</v>
      </c>
      <c r="F154" s="135">
        <v>8</v>
      </c>
      <c r="G154" s="135">
        <v>6.7</v>
      </c>
      <c r="I154" s="106">
        <f t="shared" si="24"/>
        <v>3</v>
      </c>
      <c r="J154" s="106">
        <f t="shared" si="25"/>
        <v>8</v>
      </c>
      <c r="K154" s="106">
        <f t="shared" si="26"/>
        <v>6.7</v>
      </c>
    </row>
    <row r="155" spans="1:11" x14ac:dyDescent="0.2">
      <c r="A155" s="113">
        <v>546.04</v>
      </c>
      <c r="B155" s="114" t="s">
        <v>140</v>
      </c>
      <c r="C155" s="122" t="s">
        <v>90</v>
      </c>
      <c r="D155" s="128">
        <v>4</v>
      </c>
      <c r="E155" s="135">
        <v>4</v>
      </c>
      <c r="F155" s="135">
        <v>10.6</v>
      </c>
      <c r="G155" s="135">
        <v>9</v>
      </c>
      <c r="I155" s="106">
        <f t="shared" si="24"/>
        <v>4</v>
      </c>
      <c r="J155" s="106">
        <f t="shared" si="25"/>
        <v>10.6</v>
      </c>
      <c r="K155" s="106">
        <f t="shared" si="26"/>
        <v>9</v>
      </c>
    </row>
    <row r="156" spans="1:11" x14ac:dyDescent="0.2">
      <c r="A156" s="113">
        <v>546.04999999999995</v>
      </c>
      <c r="B156" s="114" t="s">
        <v>140</v>
      </c>
      <c r="C156" s="122" t="s">
        <v>90</v>
      </c>
      <c r="D156" s="128">
        <v>5</v>
      </c>
      <c r="E156" s="135">
        <v>5</v>
      </c>
      <c r="F156" s="135">
        <v>13.3</v>
      </c>
      <c r="G156" s="135">
        <v>11.2</v>
      </c>
      <c r="I156" s="106">
        <f t="shared" si="24"/>
        <v>5</v>
      </c>
      <c r="J156" s="106">
        <f t="shared" si="25"/>
        <v>13.3</v>
      </c>
      <c r="K156" s="106">
        <f t="shared" si="26"/>
        <v>11.2</v>
      </c>
    </row>
    <row r="157" spans="1:11" x14ac:dyDescent="0.2">
      <c r="A157" s="113">
        <v>546.05999999999995</v>
      </c>
      <c r="B157" s="114" t="s">
        <v>140</v>
      </c>
      <c r="C157" s="122" t="s">
        <v>90</v>
      </c>
      <c r="D157" s="128">
        <v>6</v>
      </c>
      <c r="E157" s="135">
        <v>6</v>
      </c>
      <c r="F157" s="135">
        <v>16</v>
      </c>
      <c r="G157" s="135">
        <v>13.5</v>
      </c>
      <c r="I157" s="106">
        <f t="shared" si="24"/>
        <v>6</v>
      </c>
      <c r="J157" s="106">
        <f t="shared" si="25"/>
        <v>16</v>
      </c>
      <c r="K157" s="106">
        <f t="shared" si="26"/>
        <v>13.5</v>
      </c>
    </row>
    <row r="158" spans="1:11" x14ac:dyDescent="0.2">
      <c r="A158" s="113">
        <v>546.07000000000005</v>
      </c>
      <c r="B158" s="114" t="s">
        <v>140</v>
      </c>
      <c r="C158" s="122" t="s">
        <v>90</v>
      </c>
      <c r="D158" s="128">
        <v>7</v>
      </c>
      <c r="E158" s="135">
        <v>7</v>
      </c>
      <c r="F158" s="135">
        <v>18.600000000000001</v>
      </c>
      <c r="G158" s="135">
        <v>15.7</v>
      </c>
      <c r="I158" s="106">
        <f t="shared" si="24"/>
        <v>7</v>
      </c>
      <c r="J158" s="106">
        <f t="shared" si="25"/>
        <v>18.600000000000001</v>
      </c>
      <c r="K158" s="106">
        <f t="shared" si="26"/>
        <v>15.7</v>
      </c>
    </row>
    <row r="159" spans="1:11" x14ac:dyDescent="0.2">
      <c r="A159" s="113">
        <v>546.08000000000004</v>
      </c>
      <c r="B159" s="114" t="s">
        <v>140</v>
      </c>
      <c r="C159" s="122" t="s">
        <v>90</v>
      </c>
      <c r="D159" s="128">
        <v>8</v>
      </c>
      <c r="E159" s="135">
        <v>8</v>
      </c>
      <c r="F159" s="135">
        <v>21.3</v>
      </c>
      <c r="G159" s="135">
        <v>18</v>
      </c>
      <c r="I159" s="106">
        <f t="shared" si="24"/>
        <v>8</v>
      </c>
      <c r="J159" s="106">
        <f t="shared" si="25"/>
        <v>21.3</v>
      </c>
      <c r="K159" s="106">
        <f t="shared" si="26"/>
        <v>18</v>
      </c>
    </row>
    <row r="160" spans="1:11" x14ac:dyDescent="0.2">
      <c r="A160" s="113">
        <v>546.09</v>
      </c>
      <c r="B160" s="114" t="s">
        <v>140</v>
      </c>
      <c r="C160" s="122" t="s">
        <v>90</v>
      </c>
      <c r="D160" s="128">
        <v>9</v>
      </c>
      <c r="E160" s="135">
        <v>9</v>
      </c>
      <c r="F160" s="135">
        <v>24</v>
      </c>
      <c r="G160" s="135">
        <v>20.2</v>
      </c>
      <c r="I160" s="106">
        <f t="shared" si="24"/>
        <v>9</v>
      </c>
      <c r="J160" s="106">
        <f t="shared" si="25"/>
        <v>24</v>
      </c>
      <c r="K160" s="106">
        <f t="shared" si="26"/>
        <v>20.2</v>
      </c>
    </row>
    <row r="161" spans="1:11" x14ac:dyDescent="0.2">
      <c r="A161" s="113">
        <v>546.1</v>
      </c>
      <c r="B161" s="114" t="s">
        <v>140</v>
      </c>
      <c r="C161" s="122" t="s">
        <v>90</v>
      </c>
      <c r="D161" s="128">
        <v>10</v>
      </c>
      <c r="E161" s="135">
        <v>10</v>
      </c>
      <c r="F161" s="135">
        <v>26.6</v>
      </c>
      <c r="G161" s="135">
        <v>22.5</v>
      </c>
      <c r="I161" s="106">
        <f t="shared" si="24"/>
        <v>10</v>
      </c>
      <c r="J161" s="106">
        <f t="shared" si="25"/>
        <v>26.6</v>
      </c>
      <c r="K161" s="106">
        <f t="shared" si="26"/>
        <v>22.5</v>
      </c>
    </row>
    <row r="162" spans="1:11" x14ac:dyDescent="0.2">
      <c r="A162" s="113">
        <v>546.11</v>
      </c>
      <c r="B162" s="114" t="s">
        <v>140</v>
      </c>
      <c r="C162" s="122" t="s">
        <v>90</v>
      </c>
      <c r="D162" s="128">
        <v>11</v>
      </c>
      <c r="E162" s="135">
        <v>11</v>
      </c>
      <c r="F162" s="135">
        <v>29.3</v>
      </c>
      <c r="G162" s="135">
        <v>24.7</v>
      </c>
      <c r="I162" s="106">
        <f t="shared" si="24"/>
        <v>11</v>
      </c>
      <c r="J162" s="106">
        <f t="shared" si="25"/>
        <v>29.3</v>
      </c>
      <c r="K162" s="106">
        <f t="shared" si="26"/>
        <v>24.7</v>
      </c>
    </row>
    <row r="163" spans="1:11" x14ac:dyDescent="0.2">
      <c r="A163" s="113">
        <v>546.12</v>
      </c>
      <c r="B163" s="114" t="s">
        <v>140</v>
      </c>
      <c r="C163" s="122" t="s">
        <v>90</v>
      </c>
      <c r="D163" s="128">
        <v>12</v>
      </c>
      <c r="E163" s="135">
        <v>12</v>
      </c>
      <c r="F163" s="135">
        <v>32</v>
      </c>
      <c r="G163" s="135">
        <v>27</v>
      </c>
      <c r="I163" s="106">
        <f t="shared" si="24"/>
        <v>12</v>
      </c>
      <c r="J163" s="106">
        <f t="shared" si="25"/>
        <v>32</v>
      </c>
      <c r="K163" s="106">
        <f t="shared" si="26"/>
        <v>27</v>
      </c>
    </row>
    <row r="164" spans="1:11" x14ac:dyDescent="0.2">
      <c r="A164" s="101">
        <v>547</v>
      </c>
      <c r="B164" s="102" t="s">
        <v>141</v>
      </c>
      <c r="C164" s="103" t="s">
        <v>90</v>
      </c>
      <c r="D164" s="103" t="s">
        <v>90</v>
      </c>
      <c r="E164" s="126">
        <v>4</v>
      </c>
      <c r="F164" s="105">
        <v>28.5</v>
      </c>
      <c r="G164" s="105">
        <v>28.5</v>
      </c>
    </row>
    <row r="165" spans="1:11" x14ac:dyDescent="0.2">
      <c r="A165" s="101">
        <v>548</v>
      </c>
      <c r="B165" s="102" t="s">
        <v>142</v>
      </c>
      <c r="C165" s="103" t="s">
        <v>90</v>
      </c>
      <c r="D165" s="103" t="s">
        <v>90</v>
      </c>
      <c r="E165" s="126">
        <v>6</v>
      </c>
      <c r="F165" s="105">
        <v>21</v>
      </c>
      <c r="G165" s="105">
        <v>11.5</v>
      </c>
    </row>
    <row r="166" spans="1:11" x14ac:dyDescent="0.2">
      <c r="A166" s="101">
        <v>549</v>
      </c>
      <c r="B166" s="136" t="s">
        <v>143</v>
      </c>
      <c r="C166" s="103" t="s">
        <v>112</v>
      </c>
      <c r="D166" s="103" t="s">
        <v>90</v>
      </c>
      <c r="E166" s="137">
        <v>3</v>
      </c>
      <c r="F166" s="105">
        <v>12.5</v>
      </c>
      <c r="G166" s="105">
        <v>10</v>
      </c>
    </row>
    <row r="167" spans="1:11" x14ac:dyDescent="0.2">
      <c r="A167" s="101">
        <v>550</v>
      </c>
      <c r="B167" s="136" t="s">
        <v>143</v>
      </c>
      <c r="C167" s="103" t="s">
        <v>75</v>
      </c>
      <c r="D167" s="103" t="s">
        <v>90</v>
      </c>
      <c r="E167" s="137">
        <v>3</v>
      </c>
      <c r="F167" s="105">
        <v>10</v>
      </c>
      <c r="G167" s="105">
        <v>8</v>
      </c>
    </row>
    <row r="168" spans="1:11" ht="24" x14ac:dyDescent="0.2">
      <c r="A168" s="101">
        <v>551</v>
      </c>
      <c r="B168" s="138" t="s">
        <v>144</v>
      </c>
      <c r="C168" s="103" t="s">
        <v>90</v>
      </c>
      <c r="D168" s="103" t="s">
        <v>90</v>
      </c>
      <c r="E168" s="126">
        <v>3</v>
      </c>
      <c r="F168" s="105">
        <v>3.5</v>
      </c>
      <c r="G168" s="105">
        <v>7</v>
      </c>
    </row>
    <row r="169" spans="1:11" x14ac:dyDescent="0.2">
      <c r="A169" s="101">
        <v>552</v>
      </c>
      <c r="B169" s="102" t="s">
        <v>145</v>
      </c>
      <c r="C169" s="103" t="s">
        <v>90</v>
      </c>
      <c r="D169" s="103" t="s">
        <v>90</v>
      </c>
      <c r="E169" s="126">
        <v>3</v>
      </c>
      <c r="F169" s="105">
        <v>11.5</v>
      </c>
      <c r="G169" s="105">
        <v>7.5</v>
      </c>
    </row>
    <row r="170" spans="1:11" x14ac:dyDescent="0.2">
      <c r="A170" s="101">
        <v>553</v>
      </c>
      <c r="B170" s="102" t="s">
        <v>146</v>
      </c>
      <c r="C170" s="103" t="s">
        <v>90</v>
      </c>
      <c r="D170" s="103" t="s">
        <v>90</v>
      </c>
      <c r="E170" s="126">
        <v>4</v>
      </c>
      <c r="F170" s="105">
        <v>8</v>
      </c>
      <c r="G170" s="105">
        <v>4</v>
      </c>
    </row>
    <row r="171" spans="1:11" x14ac:dyDescent="0.2">
      <c r="A171" s="101">
        <v>554</v>
      </c>
      <c r="B171" s="134" t="s">
        <v>147</v>
      </c>
      <c r="C171" s="103" t="s">
        <v>90</v>
      </c>
      <c r="D171" s="103" t="s">
        <v>90</v>
      </c>
      <c r="E171" s="126">
        <v>3</v>
      </c>
      <c r="F171" s="105">
        <v>17.5</v>
      </c>
      <c r="G171" s="105">
        <v>13</v>
      </c>
    </row>
    <row r="172" spans="1:11" x14ac:dyDescent="0.2">
      <c r="A172" s="107">
        <v>555</v>
      </c>
      <c r="B172" s="108" t="s">
        <v>148</v>
      </c>
      <c r="C172" s="124" t="s">
        <v>90</v>
      </c>
      <c r="D172" s="131" t="s">
        <v>99</v>
      </c>
      <c r="E172" s="110"/>
      <c r="F172" s="112"/>
      <c r="G172" s="112"/>
    </row>
    <row r="173" spans="1:11" x14ac:dyDescent="0.2">
      <c r="A173" s="113">
        <v>555.01</v>
      </c>
      <c r="B173" s="114" t="s">
        <v>148</v>
      </c>
      <c r="C173" s="122" t="s">
        <v>90</v>
      </c>
      <c r="D173" s="128">
        <v>1</v>
      </c>
      <c r="E173" s="116">
        <v>1</v>
      </c>
      <c r="F173" s="118">
        <v>2</v>
      </c>
      <c r="G173" s="118">
        <v>2.1</v>
      </c>
      <c r="I173" s="106">
        <f>ROUNDDOWN(14/9*D173,0)</f>
        <v>1</v>
      </c>
      <c r="J173" s="106">
        <f>ROUNDDOWN(18/9*D173,1)</f>
        <v>2</v>
      </c>
      <c r="K173" s="106">
        <f>ROUNDDOWN(19/9*D173,1)</f>
        <v>2.1</v>
      </c>
    </row>
    <row r="174" spans="1:11" x14ac:dyDescent="0.2">
      <c r="A174" s="113">
        <v>555.02</v>
      </c>
      <c r="B174" s="114" t="s">
        <v>148</v>
      </c>
      <c r="C174" s="122" t="s">
        <v>90</v>
      </c>
      <c r="D174" s="128">
        <v>2</v>
      </c>
      <c r="E174" s="116">
        <v>3</v>
      </c>
      <c r="F174" s="118">
        <v>4</v>
      </c>
      <c r="G174" s="118">
        <v>4.2</v>
      </c>
      <c r="I174" s="106">
        <f t="shared" ref="I174:I184" si="27">ROUNDDOWN(14/9*D174,0)</f>
        <v>3</v>
      </c>
      <c r="J174" s="106">
        <f t="shared" ref="J174:J184" si="28">ROUNDDOWN(18/9*D174,1)</f>
        <v>4</v>
      </c>
      <c r="K174" s="106">
        <f t="shared" ref="K174:K184" si="29">ROUNDDOWN(19/9*D174,1)</f>
        <v>4.2</v>
      </c>
    </row>
    <row r="175" spans="1:11" x14ac:dyDescent="0.2">
      <c r="A175" s="113">
        <v>555.03</v>
      </c>
      <c r="B175" s="114" t="s">
        <v>148</v>
      </c>
      <c r="C175" s="122" t="s">
        <v>90</v>
      </c>
      <c r="D175" s="128">
        <v>3</v>
      </c>
      <c r="E175" s="116">
        <v>4</v>
      </c>
      <c r="F175" s="118">
        <v>6</v>
      </c>
      <c r="G175" s="118">
        <v>6.3</v>
      </c>
      <c r="I175" s="106">
        <f t="shared" si="27"/>
        <v>4</v>
      </c>
      <c r="J175" s="106">
        <f t="shared" si="28"/>
        <v>6</v>
      </c>
      <c r="K175" s="106">
        <f t="shared" si="29"/>
        <v>6.3</v>
      </c>
    </row>
    <row r="176" spans="1:11" x14ac:dyDescent="0.2">
      <c r="A176" s="113">
        <v>555.04</v>
      </c>
      <c r="B176" s="114" t="s">
        <v>148</v>
      </c>
      <c r="C176" s="122" t="s">
        <v>90</v>
      </c>
      <c r="D176" s="128">
        <v>4</v>
      </c>
      <c r="E176" s="116">
        <v>6</v>
      </c>
      <c r="F176" s="118">
        <v>8</v>
      </c>
      <c r="G176" s="118">
        <v>8.4</v>
      </c>
      <c r="I176" s="106">
        <f t="shared" si="27"/>
        <v>6</v>
      </c>
      <c r="J176" s="106">
        <f t="shared" si="28"/>
        <v>8</v>
      </c>
      <c r="K176" s="106">
        <f t="shared" si="29"/>
        <v>8.4</v>
      </c>
    </row>
    <row r="177" spans="1:11" x14ac:dyDescent="0.2">
      <c r="A177" s="113">
        <v>555.04999999999995</v>
      </c>
      <c r="B177" s="114" t="s">
        <v>148</v>
      </c>
      <c r="C177" s="122" t="s">
        <v>90</v>
      </c>
      <c r="D177" s="128">
        <v>5</v>
      </c>
      <c r="E177" s="116">
        <v>7</v>
      </c>
      <c r="F177" s="118">
        <v>10</v>
      </c>
      <c r="G177" s="118">
        <v>10.5</v>
      </c>
      <c r="I177" s="106">
        <f t="shared" si="27"/>
        <v>7</v>
      </c>
      <c r="J177" s="106">
        <f t="shared" si="28"/>
        <v>10</v>
      </c>
      <c r="K177" s="106">
        <f t="shared" si="29"/>
        <v>10.5</v>
      </c>
    </row>
    <row r="178" spans="1:11" x14ac:dyDescent="0.2">
      <c r="A178" s="113">
        <v>555.05999999999995</v>
      </c>
      <c r="B178" s="114" t="s">
        <v>148</v>
      </c>
      <c r="C178" s="122" t="s">
        <v>90</v>
      </c>
      <c r="D178" s="128">
        <v>6</v>
      </c>
      <c r="E178" s="116">
        <v>9</v>
      </c>
      <c r="F178" s="118">
        <v>12</v>
      </c>
      <c r="G178" s="118">
        <v>12.6</v>
      </c>
      <c r="I178" s="106">
        <f t="shared" si="27"/>
        <v>9</v>
      </c>
      <c r="J178" s="106">
        <f t="shared" si="28"/>
        <v>12</v>
      </c>
      <c r="K178" s="106">
        <f t="shared" si="29"/>
        <v>12.6</v>
      </c>
    </row>
    <row r="179" spans="1:11" x14ac:dyDescent="0.2">
      <c r="A179" s="113">
        <v>555.07000000000005</v>
      </c>
      <c r="B179" s="114" t="s">
        <v>148</v>
      </c>
      <c r="C179" s="122" t="s">
        <v>90</v>
      </c>
      <c r="D179" s="128">
        <v>7</v>
      </c>
      <c r="E179" s="116">
        <v>10</v>
      </c>
      <c r="F179" s="118">
        <v>14</v>
      </c>
      <c r="G179" s="118">
        <v>14.7</v>
      </c>
      <c r="I179" s="106">
        <f t="shared" si="27"/>
        <v>10</v>
      </c>
      <c r="J179" s="106">
        <f t="shared" si="28"/>
        <v>14</v>
      </c>
      <c r="K179" s="106">
        <f t="shared" si="29"/>
        <v>14.7</v>
      </c>
    </row>
    <row r="180" spans="1:11" x14ac:dyDescent="0.2">
      <c r="A180" s="113">
        <v>555.08000000000004</v>
      </c>
      <c r="B180" s="114" t="s">
        <v>148</v>
      </c>
      <c r="C180" s="122" t="s">
        <v>90</v>
      </c>
      <c r="D180" s="128">
        <v>8</v>
      </c>
      <c r="E180" s="116">
        <v>12</v>
      </c>
      <c r="F180" s="118">
        <v>16</v>
      </c>
      <c r="G180" s="118">
        <v>16.8</v>
      </c>
      <c r="I180" s="106">
        <f t="shared" si="27"/>
        <v>12</v>
      </c>
      <c r="J180" s="106">
        <f t="shared" si="28"/>
        <v>16</v>
      </c>
      <c r="K180" s="106">
        <f t="shared" si="29"/>
        <v>16.8</v>
      </c>
    </row>
    <row r="181" spans="1:11" x14ac:dyDescent="0.2">
      <c r="A181" s="113">
        <v>555.09</v>
      </c>
      <c r="B181" s="114" t="s">
        <v>148</v>
      </c>
      <c r="C181" s="122" t="s">
        <v>90</v>
      </c>
      <c r="D181" s="128">
        <v>9</v>
      </c>
      <c r="E181" s="116">
        <v>14</v>
      </c>
      <c r="F181" s="118">
        <v>18</v>
      </c>
      <c r="G181" s="118">
        <v>19</v>
      </c>
      <c r="I181" s="106">
        <f t="shared" si="27"/>
        <v>14</v>
      </c>
      <c r="J181" s="106">
        <f t="shared" si="28"/>
        <v>18</v>
      </c>
      <c r="K181" s="106">
        <f t="shared" si="29"/>
        <v>19</v>
      </c>
    </row>
    <row r="182" spans="1:11" x14ac:dyDescent="0.2">
      <c r="A182" s="113">
        <v>555.1</v>
      </c>
      <c r="B182" s="114" t="s">
        <v>148</v>
      </c>
      <c r="C182" s="122" t="s">
        <v>90</v>
      </c>
      <c r="D182" s="128">
        <v>10</v>
      </c>
      <c r="E182" s="116">
        <v>15</v>
      </c>
      <c r="F182" s="118">
        <v>20</v>
      </c>
      <c r="G182" s="118">
        <v>21.1</v>
      </c>
      <c r="I182" s="106">
        <f t="shared" si="27"/>
        <v>15</v>
      </c>
      <c r="J182" s="106">
        <f t="shared" si="28"/>
        <v>20</v>
      </c>
      <c r="K182" s="106">
        <f t="shared" si="29"/>
        <v>21.1</v>
      </c>
    </row>
    <row r="183" spans="1:11" x14ac:dyDescent="0.2">
      <c r="A183" s="113">
        <v>555.11</v>
      </c>
      <c r="B183" s="114" t="s">
        <v>148</v>
      </c>
      <c r="C183" s="122" t="s">
        <v>90</v>
      </c>
      <c r="D183" s="128">
        <v>11</v>
      </c>
      <c r="E183" s="116">
        <v>17</v>
      </c>
      <c r="F183" s="118">
        <v>22</v>
      </c>
      <c r="G183" s="118">
        <v>23.2</v>
      </c>
      <c r="I183" s="106">
        <f t="shared" si="27"/>
        <v>17</v>
      </c>
      <c r="J183" s="106">
        <f t="shared" si="28"/>
        <v>22</v>
      </c>
      <c r="K183" s="106">
        <f t="shared" si="29"/>
        <v>23.2</v>
      </c>
    </row>
    <row r="184" spans="1:11" x14ac:dyDescent="0.2">
      <c r="A184" s="113">
        <v>555.12</v>
      </c>
      <c r="B184" s="114" t="s">
        <v>148</v>
      </c>
      <c r="C184" s="122" t="s">
        <v>90</v>
      </c>
      <c r="D184" s="128">
        <v>12</v>
      </c>
      <c r="E184" s="116">
        <v>18</v>
      </c>
      <c r="F184" s="118">
        <v>24</v>
      </c>
      <c r="G184" s="118">
        <v>25.3</v>
      </c>
      <c r="I184" s="106">
        <f t="shared" si="27"/>
        <v>18</v>
      </c>
      <c r="J184" s="106">
        <f t="shared" si="28"/>
        <v>24</v>
      </c>
      <c r="K184" s="106">
        <f t="shared" si="29"/>
        <v>25.3</v>
      </c>
    </row>
    <row r="185" spans="1:11" ht="13.5" customHeight="1" x14ac:dyDescent="0.2">
      <c r="A185" s="101">
        <v>556</v>
      </c>
      <c r="B185" s="119" t="s">
        <v>149</v>
      </c>
      <c r="C185" s="139" t="s">
        <v>90</v>
      </c>
      <c r="D185" s="139" t="s">
        <v>90</v>
      </c>
      <c r="E185" s="126">
        <v>1</v>
      </c>
      <c r="F185" s="105">
        <v>12</v>
      </c>
      <c r="G185" s="105">
        <v>12</v>
      </c>
    </row>
    <row r="186" spans="1:11" x14ac:dyDescent="0.2">
      <c r="A186" s="101">
        <v>557</v>
      </c>
      <c r="B186" s="119" t="s">
        <v>150</v>
      </c>
      <c r="C186" s="139" t="s">
        <v>90</v>
      </c>
      <c r="D186" s="139" t="s">
        <v>90</v>
      </c>
      <c r="E186" s="126">
        <v>1</v>
      </c>
      <c r="F186" s="105">
        <v>12</v>
      </c>
      <c r="G186" s="105">
        <v>9</v>
      </c>
    </row>
    <row r="187" spans="1:11" x14ac:dyDescent="0.2">
      <c r="A187" s="101">
        <v>558</v>
      </c>
      <c r="B187" s="119" t="s">
        <v>151</v>
      </c>
      <c r="C187" s="139" t="s">
        <v>90</v>
      </c>
      <c r="D187" s="139" t="s">
        <v>90</v>
      </c>
      <c r="E187" s="126">
        <v>1</v>
      </c>
      <c r="F187" s="105">
        <v>27.5</v>
      </c>
      <c r="G187" s="105">
        <v>14</v>
      </c>
    </row>
    <row r="188" spans="1:11" x14ac:dyDescent="0.2">
      <c r="A188" s="101">
        <v>559</v>
      </c>
      <c r="B188" s="119" t="s">
        <v>359</v>
      </c>
      <c r="C188" s="139" t="s">
        <v>90</v>
      </c>
      <c r="D188" s="139" t="s">
        <v>90</v>
      </c>
      <c r="E188" s="126">
        <v>2</v>
      </c>
      <c r="F188" s="105">
        <v>8</v>
      </c>
      <c r="G188" s="105">
        <v>6</v>
      </c>
    </row>
    <row r="189" spans="1:11" x14ac:dyDescent="0.2">
      <c r="A189" s="101">
        <v>560</v>
      </c>
      <c r="B189" s="119" t="s">
        <v>361</v>
      </c>
      <c r="C189" s="139" t="s">
        <v>362</v>
      </c>
      <c r="D189" s="139" t="s">
        <v>362</v>
      </c>
      <c r="E189" s="126">
        <v>0</v>
      </c>
      <c r="F189" s="105">
        <v>9</v>
      </c>
      <c r="G189" s="105">
        <v>7.5</v>
      </c>
    </row>
    <row r="190" spans="1:11" x14ac:dyDescent="0.2">
      <c r="A190" s="101">
        <v>561</v>
      </c>
      <c r="B190" s="119" t="s">
        <v>384</v>
      </c>
      <c r="C190" s="139" t="s">
        <v>90</v>
      </c>
      <c r="D190" s="139" t="s">
        <v>362</v>
      </c>
      <c r="E190" s="126">
        <v>1</v>
      </c>
      <c r="F190" s="105">
        <v>16.5</v>
      </c>
      <c r="G190" s="105">
        <v>13</v>
      </c>
    </row>
    <row r="191" spans="1:11" x14ac:dyDescent="0.2">
      <c r="A191" s="101">
        <v>562</v>
      </c>
      <c r="B191" s="119" t="s">
        <v>385</v>
      </c>
      <c r="C191" s="139" t="s">
        <v>362</v>
      </c>
      <c r="D191" s="139" t="s">
        <v>362</v>
      </c>
      <c r="E191" s="126">
        <v>0</v>
      </c>
      <c r="F191" s="105">
        <v>8</v>
      </c>
      <c r="G191" s="105">
        <v>5.5</v>
      </c>
    </row>
    <row r="192" spans="1:11" x14ac:dyDescent="0.2">
      <c r="A192" s="418">
        <v>563</v>
      </c>
      <c r="B192" s="419" t="s">
        <v>394</v>
      </c>
      <c r="C192" s="420" t="s">
        <v>362</v>
      </c>
      <c r="D192" s="420" t="s">
        <v>362</v>
      </c>
      <c r="E192" s="421">
        <v>6</v>
      </c>
      <c r="F192" s="422">
        <v>10</v>
      </c>
      <c r="G192" s="422">
        <v>9.5</v>
      </c>
    </row>
    <row r="193" spans="1:7" ht="13.5" customHeight="1" x14ac:dyDescent="0.2">
      <c r="A193" s="101">
        <v>601</v>
      </c>
      <c r="B193" s="119" t="s">
        <v>152</v>
      </c>
      <c r="C193" s="139" t="s">
        <v>90</v>
      </c>
      <c r="D193" s="139" t="s">
        <v>90</v>
      </c>
      <c r="E193" s="126">
        <v>5</v>
      </c>
      <c r="F193" s="105">
        <v>11.5</v>
      </c>
      <c r="G193" s="105">
        <v>12</v>
      </c>
    </row>
    <row r="194" spans="1:7" x14ac:dyDescent="0.2">
      <c r="A194" s="101">
        <v>602</v>
      </c>
      <c r="B194" s="119" t="s">
        <v>153</v>
      </c>
      <c r="C194" s="139" t="s">
        <v>90</v>
      </c>
      <c r="D194" s="139" t="s">
        <v>90</v>
      </c>
      <c r="E194" s="126">
        <v>8</v>
      </c>
      <c r="F194" s="105">
        <v>9</v>
      </c>
      <c r="G194" s="105">
        <v>6</v>
      </c>
    </row>
    <row r="195" spans="1:7" x14ac:dyDescent="0.2">
      <c r="A195" s="101">
        <v>603</v>
      </c>
      <c r="B195" s="119" t="s">
        <v>154</v>
      </c>
      <c r="C195" s="139" t="s">
        <v>90</v>
      </c>
      <c r="D195" s="139" t="s">
        <v>90</v>
      </c>
      <c r="E195" s="126">
        <v>10</v>
      </c>
      <c r="F195" s="105">
        <v>12.5</v>
      </c>
      <c r="G195" s="105">
        <v>10</v>
      </c>
    </row>
    <row r="196" spans="1:7" x14ac:dyDescent="0.2">
      <c r="A196" s="101">
        <v>604</v>
      </c>
      <c r="B196" s="119" t="s">
        <v>155</v>
      </c>
      <c r="C196" s="139" t="s">
        <v>90</v>
      </c>
      <c r="D196" s="139" t="s">
        <v>90</v>
      </c>
      <c r="E196" s="126">
        <v>3</v>
      </c>
      <c r="F196" s="105">
        <v>6</v>
      </c>
      <c r="G196" s="105">
        <v>4</v>
      </c>
    </row>
    <row r="197" spans="1:7" x14ac:dyDescent="0.2">
      <c r="A197" s="101">
        <v>605</v>
      </c>
      <c r="B197" s="119" t="s">
        <v>156</v>
      </c>
      <c r="C197" s="139" t="s">
        <v>90</v>
      </c>
      <c r="D197" s="139" t="s">
        <v>90</v>
      </c>
      <c r="E197" s="126">
        <v>2</v>
      </c>
      <c r="F197" s="105">
        <v>3.5</v>
      </c>
      <c r="G197" s="105">
        <v>2.5</v>
      </c>
    </row>
    <row r="198" spans="1:7" x14ac:dyDescent="0.2">
      <c r="A198" s="101">
        <v>606</v>
      </c>
      <c r="B198" s="119" t="s">
        <v>157</v>
      </c>
      <c r="C198" s="139" t="s">
        <v>90</v>
      </c>
      <c r="D198" s="139" t="s">
        <v>90</v>
      </c>
      <c r="E198" s="126">
        <v>5</v>
      </c>
      <c r="F198" s="105">
        <v>15.5</v>
      </c>
      <c r="G198" s="105">
        <v>14.5</v>
      </c>
    </row>
    <row r="199" spans="1:7" x14ac:dyDescent="0.2">
      <c r="A199" s="101">
        <v>607</v>
      </c>
      <c r="B199" s="119" t="s">
        <v>158</v>
      </c>
      <c r="C199" s="139" t="s">
        <v>90</v>
      </c>
      <c r="D199" s="139" t="s">
        <v>90</v>
      </c>
      <c r="E199" s="126">
        <v>9</v>
      </c>
      <c r="F199" s="105">
        <v>7</v>
      </c>
      <c r="G199" s="105">
        <v>7</v>
      </c>
    </row>
    <row r="200" spans="1:7" x14ac:dyDescent="0.2">
      <c r="A200" s="101">
        <v>608</v>
      </c>
      <c r="B200" s="119" t="s">
        <v>347</v>
      </c>
      <c r="C200" s="139" t="s">
        <v>90</v>
      </c>
      <c r="D200" s="139" t="s">
        <v>90</v>
      </c>
      <c r="E200" s="126">
        <v>6</v>
      </c>
      <c r="F200" s="105">
        <v>12</v>
      </c>
      <c r="G200" s="105">
        <v>9</v>
      </c>
    </row>
    <row r="201" spans="1:7" x14ac:dyDescent="0.2">
      <c r="A201" s="101">
        <v>609</v>
      </c>
      <c r="B201" s="119" t="s">
        <v>395</v>
      </c>
      <c r="C201" s="103" t="s">
        <v>112</v>
      </c>
      <c r="D201" s="139" t="s">
        <v>90</v>
      </c>
      <c r="E201" s="126">
        <v>11</v>
      </c>
      <c r="F201" s="105">
        <v>6</v>
      </c>
      <c r="G201" s="105">
        <v>6</v>
      </c>
    </row>
    <row r="202" spans="1:7" x14ac:dyDescent="0.2">
      <c r="A202" s="101">
        <v>610</v>
      </c>
      <c r="B202" s="119" t="s">
        <v>395</v>
      </c>
      <c r="C202" s="103" t="s">
        <v>75</v>
      </c>
      <c r="D202" s="139" t="s">
        <v>90</v>
      </c>
      <c r="E202" s="126">
        <v>10</v>
      </c>
      <c r="F202" s="105">
        <v>8</v>
      </c>
      <c r="G202" s="105">
        <v>8</v>
      </c>
    </row>
    <row r="203" spans="1:7" ht="13.5" customHeight="1" x14ac:dyDescent="0.2">
      <c r="A203" s="101">
        <v>611</v>
      </c>
      <c r="B203" s="119" t="s">
        <v>396</v>
      </c>
      <c r="C203" s="103" t="s">
        <v>112</v>
      </c>
      <c r="D203" s="139" t="s">
        <v>90</v>
      </c>
      <c r="E203" s="126">
        <v>12</v>
      </c>
      <c r="F203" s="105">
        <v>7</v>
      </c>
      <c r="G203" s="105">
        <v>6</v>
      </c>
    </row>
    <row r="204" spans="1:7" x14ac:dyDescent="0.2">
      <c r="A204" s="101">
        <v>612</v>
      </c>
      <c r="B204" s="119" t="s">
        <v>396</v>
      </c>
      <c r="C204" s="103" t="s">
        <v>75</v>
      </c>
      <c r="D204" s="139" t="s">
        <v>90</v>
      </c>
      <c r="E204" s="126">
        <v>10</v>
      </c>
      <c r="F204" s="105">
        <v>5</v>
      </c>
      <c r="G204" s="105">
        <v>5</v>
      </c>
    </row>
    <row r="205" spans="1:7" x14ac:dyDescent="0.2">
      <c r="A205" s="101">
        <v>613</v>
      </c>
      <c r="B205" s="119" t="s">
        <v>159</v>
      </c>
      <c r="C205" s="139" t="s">
        <v>90</v>
      </c>
      <c r="D205" s="139" t="s">
        <v>90</v>
      </c>
      <c r="E205" s="140">
        <v>9</v>
      </c>
      <c r="F205" s="105">
        <v>8.5</v>
      </c>
      <c r="G205" s="105">
        <v>5.5</v>
      </c>
    </row>
    <row r="206" spans="1:7" x14ac:dyDescent="0.2">
      <c r="A206" s="101">
        <v>614</v>
      </c>
      <c r="B206" s="119" t="s">
        <v>342</v>
      </c>
      <c r="C206" s="139" t="s">
        <v>90</v>
      </c>
      <c r="D206" s="139" t="s">
        <v>90</v>
      </c>
      <c r="E206" s="140">
        <v>5</v>
      </c>
      <c r="F206" s="105">
        <v>4.5</v>
      </c>
      <c r="G206" s="105">
        <v>4</v>
      </c>
    </row>
    <row r="207" spans="1:7" ht="13.5" customHeight="1" x14ac:dyDescent="0.2">
      <c r="A207" s="101">
        <v>701</v>
      </c>
      <c r="B207" s="119" t="s">
        <v>160</v>
      </c>
      <c r="C207" s="139" t="s">
        <v>90</v>
      </c>
      <c r="D207" s="139" t="s">
        <v>90</v>
      </c>
      <c r="E207" s="141">
        <v>2</v>
      </c>
      <c r="F207" s="105">
        <v>9.5</v>
      </c>
      <c r="G207" s="105">
        <v>4.5</v>
      </c>
    </row>
    <row r="208" spans="1:7" x14ac:dyDescent="0.2">
      <c r="A208" s="101">
        <v>702</v>
      </c>
      <c r="B208" s="119" t="s">
        <v>161</v>
      </c>
      <c r="C208" s="139" t="s">
        <v>90</v>
      </c>
      <c r="D208" s="139" t="s">
        <v>90</v>
      </c>
      <c r="E208" s="141">
        <v>12</v>
      </c>
      <c r="F208" s="105">
        <v>11.5</v>
      </c>
      <c r="G208" s="105">
        <v>10.5</v>
      </c>
    </row>
    <row r="209" spans="1:7" x14ac:dyDescent="0.2">
      <c r="A209" s="101">
        <v>703</v>
      </c>
      <c r="B209" s="119" t="s">
        <v>162</v>
      </c>
      <c r="C209" s="142" t="s">
        <v>163</v>
      </c>
      <c r="D209" s="139" t="s">
        <v>90</v>
      </c>
      <c r="E209" s="143">
        <v>21</v>
      </c>
      <c r="F209" s="105">
        <v>12</v>
      </c>
      <c r="G209" s="105">
        <v>11</v>
      </c>
    </row>
    <row r="210" spans="1:7" x14ac:dyDescent="0.2">
      <c r="A210" s="101">
        <v>704</v>
      </c>
      <c r="B210" s="119" t="s">
        <v>162</v>
      </c>
      <c r="C210" s="144" t="s">
        <v>164</v>
      </c>
      <c r="D210" s="139" t="s">
        <v>90</v>
      </c>
      <c r="E210" s="143">
        <v>21</v>
      </c>
      <c r="F210" s="105">
        <v>19</v>
      </c>
      <c r="G210" s="105">
        <v>14.5</v>
      </c>
    </row>
    <row r="211" spans="1:7" x14ac:dyDescent="0.2">
      <c r="A211" s="101">
        <v>705</v>
      </c>
      <c r="B211" s="119" t="s">
        <v>165</v>
      </c>
      <c r="C211" s="139" t="s">
        <v>90</v>
      </c>
      <c r="D211" s="139" t="s">
        <v>90</v>
      </c>
      <c r="E211" s="141">
        <v>3</v>
      </c>
      <c r="F211" s="105">
        <v>2.5</v>
      </c>
      <c r="G211" s="105">
        <v>1.5</v>
      </c>
    </row>
    <row r="212" spans="1:7" x14ac:dyDescent="0.2">
      <c r="A212" s="101">
        <v>706</v>
      </c>
      <c r="B212" s="119" t="s">
        <v>166</v>
      </c>
      <c r="C212" s="139" t="s">
        <v>90</v>
      </c>
      <c r="D212" s="139" t="s">
        <v>90</v>
      </c>
      <c r="E212" s="141">
        <v>5</v>
      </c>
      <c r="F212" s="105">
        <v>5.5</v>
      </c>
      <c r="G212" s="105">
        <v>4.5</v>
      </c>
    </row>
    <row r="213" spans="1:7" x14ac:dyDescent="0.2">
      <c r="A213" s="101">
        <v>707</v>
      </c>
      <c r="B213" s="119" t="s">
        <v>167</v>
      </c>
      <c r="C213" s="139" t="s">
        <v>90</v>
      </c>
      <c r="D213" s="139" t="s">
        <v>90</v>
      </c>
      <c r="E213" s="141">
        <v>4</v>
      </c>
      <c r="F213" s="105">
        <v>8</v>
      </c>
      <c r="G213" s="105">
        <v>7</v>
      </c>
    </row>
    <row r="214" spans="1:7" x14ac:dyDescent="0.2">
      <c r="A214" s="101">
        <v>708</v>
      </c>
      <c r="B214" s="119" t="s">
        <v>168</v>
      </c>
      <c r="C214" s="139" t="s">
        <v>90</v>
      </c>
      <c r="D214" s="139" t="s">
        <v>90</v>
      </c>
      <c r="E214" s="141">
        <v>3</v>
      </c>
      <c r="F214" s="105">
        <v>8</v>
      </c>
      <c r="G214" s="105">
        <v>4</v>
      </c>
    </row>
    <row r="215" spans="1:7" x14ac:dyDescent="0.2">
      <c r="A215" s="101">
        <v>709</v>
      </c>
      <c r="B215" s="119" t="s">
        <v>169</v>
      </c>
      <c r="C215" s="139" t="s">
        <v>90</v>
      </c>
      <c r="D215" s="139" t="s">
        <v>90</v>
      </c>
      <c r="E215" s="141">
        <v>10</v>
      </c>
      <c r="F215" s="105">
        <v>13</v>
      </c>
      <c r="G215" s="105">
        <v>14</v>
      </c>
    </row>
    <row r="216" spans="1:7" ht="13.5" customHeight="1" x14ac:dyDescent="0.2">
      <c r="A216" s="101">
        <v>801</v>
      </c>
      <c r="B216" s="119" t="s">
        <v>170</v>
      </c>
      <c r="C216" s="103" t="s">
        <v>171</v>
      </c>
      <c r="D216" s="139" t="s">
        <v>90</v>
      </c>
      <c r="E216" s="141">
        <v>4</v>
      </c>
      <c r="F216" s="145">
        <v>2.5</v>
      </c>
      <c r="G216" s="145">
        <v>2</v>
      </c>
    </row>
    <row r="217" spans="1:7" x14ac:dyDescent="0.2">
      <c r="A217" s="101">
        <v>802</v>
      </c>
      <c r="B217" s="119" t="s">
        <v>170</v>
      </c>
      <c r="C217" s="103" t="s">
        <v>172</v>
      </c>
      <c r="D217" s="139" t="s">
        <v>90</v>
      </c>
      <c r="E217" s="141">
        <v>3</v>
      </c>
      <c r="F217" s="145">
        <v>2.5</v>
      </c>
      <c r="G217" s="145">
        <v>2</v>
      </c>
    </row>
    <row r="218" spans="1:7" x14ac:dyDescent="0.2">
      <c r="A218" s="101">
        <v>803</v>
      </c>
      <c r="B218" s="119" t="s">
        <v>173</v>
      </c>
      <c r="C218" s="103" t="s">
        <v>171</v>
      </c>
      <c r="D218" s="139" t="s">
        <v>90</v>
      </c>
      <c r="E218" s="141">
        <v>4</v>
      </c>
      <c r="F218" s="146">
        <v>8</v>
      </c>
      <c r="G218" s="146">
        <v>8</v>
      </c>
    </row>
    <row r="219" spans="1:7" x14ac:dyDescent="0.2">
      <c r="A219" s="101">
        <v>804</v>
      </c>
      <c r="B219" s="119" t="s">
        <v>173</v>
      </c>
      <c r="C219" s="103" t="s">
        <v>172</v>
      </c>
      <c r="D219" s="139" t="s">
        <v>90</v>
      </c>
      <c r="E219" s="141">
        <v>3</v>
      </c>
      <c r="F219" s="146">
        <v>8</v>
      </c>
      <c r="G219" s="146">
        <v>8</v>
      </c>
    </row>
    <row r="220" spans="1:7" x14ac:dyDescent="0.2">
      <c r="A220" s="101">
        <v>901</v>
      </c>
      <c r="B220" s="119" t="s">
        <v>397</v>
      </c>
      <c r="C220" s="139" t="s">
        <v>90</v>
      </c>
      <c r="D220" s="139" t="s">
        <v>90</v>
      </c>
      <c r="E220" s="423">
        <v>0</v>
      </c>
      <c r="F220" s="146">
        <v>0</v>
      </c>
      <c r="G220" s="146">
        <v>0</v>
      </c>
    </row>
  </sheetData>
  <sheetProtection algorithmName="SHA-512" hashValue="RHny9nqPHTvgZrp8gy8NG/j842SkNyqHM5CfUW+kyLPnLDhfVImtRjuFJLxsUI2qZHI2QE23ajKjvhseFOO3qA==" saltValue="eUR8VWFJXfDUtP/3jOuzHw==" spinCount="100000" sheet="1" objects="1" scenarios="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28C471AB36C9841A40D997BE0086252" ma:contentTypeVersion="1" ma:contentTypeDescription="新しいドキュメントを作成します。" ma:contentTypeScope="" ma:versionID="64f0f9655c6edf30c0dcb0da8923035c">
  <xsd:schema xmlns:xsd="http://www.w3.org/2001/XMLSchema" xmlns:xs="http://www.w3.org/2001/XMLSchema" xmlns:p="http://schemas.microsoft.com/office/2006/metadata/properties" xmlns:ns2="a9b0d389-098a-4f82-adda-c0435a7f6245" targetNamespace="http://schemas.microsoft.com/office/2006/metadata/properties" ma:root="true" ma:fieldsID="61d745a41fa187573afd658cc24ed82f" ns2:_="">
    <xsd:import namespace="a9b0d389-098a-4f82-adda-c0435a7f624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b0d389-098a-4f82-adda-c0435a7f624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61CD9-88ED-4405-A5A5-B6985CEB17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b0d389-098a-4f82-adda-c0435a7f62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52DEB0-CE7B-4A8B-B262-93FBE80242BB}">
  <ds:schemaRefs>
    <ds:schemaRef ds:uri="http://schemas.microsoft.com/sharepoint/v3/contenttype/forms"/>
  </ds:schemaRefs>
</ds:datastoreItem>
</file>

<file path=customXml/itemProps3.xml><?xml version="1.0" encoding="utf-8"?>
<ds:datastoreItem xmlns:ds="http://schemas.openxmlformats.org/officeDocument/2006/customXml" ds:itemID="{86059F28-3A0B-4F78-A390-25105ABEC696}">
  <ds:schemaRefs>
    <ds:schemaRef ds:uri="http://schemas.openxmlformats.org/package/2006/metadata/core-properties"/>
    <ds:schemaRef ds:uri="http://www.w3.org/XML/1998/namespace"/>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 ds:uri="a9b0d389-098a-4f82-adda-c0435a7f624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操作方法</vt:lpstr>
      <vt:lpstr>基本事項計画実績</vt:lpstr>
      <vt:lpstr>集団栽培者</vt:lpstr>
      <vt:lpstr>別紙２</vt:lpstr>
      <vt:lpstr>別紙２Ａ（参考様式）</vt:lpstr>
      <vt:lpstr>別紙２Ｂ（参考様式）</vt:lpstr>
      <vt:lpstr>段まき</vt:lpstr>
      <vt:lpstr>データシート</vt:lpstr>
      <vt:lpstr>コード</vt:lpstr>
      <vt:lpstr>基本事項計画実績!Print_Area</vt:lpstr>
      <vt:lpstr>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bojo</dc:creator>
  <cp:lastModifiedBy>辻野　護</cp:lastModifiedBy>
  <cp:lastPrinted>2019-05-20T02:44:17Z</cp:lastPrinted>
  <dcterms:created xsi:type="dcterms:W3CDTF">1997-01-08T22:48:59Z</dcterms:created>
  <dcterms:modified xsi:type="dcterms:W3CDTF">2024-05-23T01:32:00Z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0x010100D28C471AB36C9841A40D997BE0086252</vt:lpwstr>
  </property>
</Properties>
</file>