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0.19.141.21\corona_fol\中国武漢市肺炎（新型コロナウイルス）\★★★無料検査事業（ワクチン・検査パッケージ）\02_補助事業関係\03_府様式\【最終】検査事業費補助金（ランニング）\R4\（第4期）R4.12.26～\様式第6号（実績報告）\まとめて報告\"/>
    </mc:Choice>
  </mc:AlternateContent>
  <bookViews>
    <workbookView xWindow="0" yWindow="0" windowWidth="20490" windowHeight="7680" tabRatio="801"/>
  </bookViews>
  <sheets>
    <sheet name="別紙１" sheetId="47" r:id="rId1"/>
    <sheet name="別紙2-1" sheetId="51" r:id="rId2"/>
    <sheet name="別紙2-2" sheetId="48" r:id="rId3"/>
    <sheet name="別紙3-1" sheetId="53" r:id="rId4"/>
    <sheet name="別紙3-2" sheetId="59" r:id="rId5"/>
  </sheets>
  <definedNames>
    <definedName name="_xlnm.Print_Area" localSheetId="0">別紙１!$A$1:$K$33</definedName>
    <definedName name="_xlnm.Print_Area" localSheetId="1">'別紙2-1'!$A$1:$P$57</definedName>
    <definedName name="_xlnm.Print_Area" localSheetId="2">'別紙2-2'!$B$1:$Q$34</definedName>
    <definedName name="_xlnm.Print_Area" localSheetId="3">'別紙3-1'!$A$1:$AA$53</definedName>
  </definedNames>
  <calcPr calcId="162913"/>
</workbook>
</file>

<file path=xl/calcChain.xml><?xml version="1.0" encoding="utf-8"?>
<calcChain xmlns="http://schemas.openxmlformats.org/spreadsheetml/2006/main">
  <c r="M28" i="48" l="1"/>
  <c r="L28" i="48"/>
  <c r="K28" i="48"/>
  <c r="J28" i="48"/>
  <c r="P28" i="48"/>
  <c r="O28" i="48"/>
  <c r="N28" i="48"/>
  <c r="J20" i="48"/>
  <c r="K20" i="48"/>
  <c r="L20" i="48"/>
  <c r="M20" i="48"/>
  <c r="P20" i="48"/>
  <c r="O20" i="48"/>
  <c r="N20" i="48"/>
  <c r="C25" i="47" l="1"/>
  <c r="C24" i="47"/>
  <c r="C23" i="47"/>
  <c r="C22" i="47"/>
  <c r="C21" i="47"/>
  <c r="O55" i="51" l="1"/>
  <c r="G55" i="51" l="1"/>
  <c r="F55" i="51"/>
  <c r="E55" i="51"/>
  <c r="G9" i="59"/>
  <c r="F9" i="59" l="1"/>
  <c r="D55" i="51"/>
  <c r="M41" i="51"/>
  <c r="H20" i="53" l="1"/>
  <c r="H21" i="53"/>
  <c r="H22" i="53"/>
  <c r="H32" i="53"/>
  <c r="H33" i="53"/>
  <c r="H34" i="53"/>
  <c r="C50" i="53" l="1"/>
  <c r="C49" i="53"/>
  <c r="S20" i="53"/>
  <c r="T20" i="53" s="1"/>
  <c r="S21" i="53"/>
  <c r="S22" i="53"/>
  <c r="S38" i="53"/>
  <c r="S39" i="53"/>
  <c r="S40" i="53"/>
  <c r="S41" i="53"/>
  <c r="S19" i="53"/>
  <c r="U19" i="53" s="1"/>
  <c r="S18" i="53" l="1"/>
  <c r="S37" i="53"/>
  <c r="O29" i="48"/>
  <c r="O30" i="48"/>
  <c r="O31" i="48"/>
  <c r="O32" i="48"/>
  <c r="O33" i="48"/>
  <c r="P30" i="48"/>
  <c r="P31" i="48"/>
  <c r="P32" i="48"/>
  <c r="P33" i="48"/>
  <c r="P23" i="48"/>
  <c r="P24" i="48"/>
  <c r="P25" i="48"/>
  <c r="O23" i="48"/>
  <c r="O24" i="48"/>
  <c r="O25" i="48"/>
  <c r="O22" i="48"/>
  <c r="O21" i="48"/>
  <c r="S17" i="53" l="1"/>
  <c r="J17" i="48"/>
  <c r="H19" i="53" l="1"/>
  <c r="H18" i="53"/>
  <c r="H17" i="53" l="1"/>
  <c r="H37" i="53" l="1"/>
  <c r="P29" i="48"/>
  <c r="H30" i="53"/>
  <c r="H31" i="53"/>
  <c r="P22" i="48" l="1"/>
  <c r="P21" i="48"/>
  <c r="N21" i="48" s="1"/>
  <c r="M6" i="48" l="1"/>
  <c r="N6" i="48"/>
  <c r="L6" i="51" l="1"/>
  <c r="J6" i="51"/>
  <c r="D40" i="51" l="1"/>
  <c r="D41" i="51"/>
  <c r="D42" i="51"/>
  <c r="D43" i="51"/>
  <c r="D44" i="51"/>
  <c r="D45" i="51"/>
  <c r="D46" i="51"/>
  <c r="D47" i="51"/>
  <c r="D48" i="51"/>
  <c r="D49" i="51"/>
  <c r="D50" i="51"/>
  <c r="D51" i="51"/>
  <c r="D52" i="51"/>
  <c r="D53" i="51"/>
  <c r="D54" i="51"/>
  <c r="H25" i="53" l="1"/>
  <c r="H26" i="53"/>
  <c r="H27" i="53"/>
  <c r="H28" i="53"/>
  <c r="H24" i="53"/>
  <c r="H41" i="53" l="1"/>
  <c r="H40" i="53"/>
  <c r="H39" i="53"/>
  <c r="H38" i="53"/>
  <c r="C17" i="53"/>
  <c r="M17" i="48" l="1"/>
  <c r="K17" i="48" l="1"/>
  <c r="L17" i="48"/>
  <c r="C9" i="59" l="1"/>
  <c r="B9" i="59" l="1"/>
  <c r="H25" i="51" l="1"/>
  <c r="L25" i="51" s="1"/>
  <c r="H26" i="51"/>
  <c r="L26" i="51" s="1"/>
  <c r="H27" i="51"/>
  <c r="L27" i="51" s="1"/>
  <c r="H28" i="51"/>
  <c r="L28" i="51" s="1"/>
  <c r="H29" i="51"/>
  <c r="L29" i="51" s="1"/>
  <c r="H30" i="51"/>
  <c r="L30" i="51" s="1"/>
  <c r="H31" i="51"/>
  <c r="L31" i="51" s="1"/>
  <c r="H32" i="51"/>
  <c r="L32" i="51" s="1"/>
  <c r="H33" i="51"/>
  <c r="L33" i="51" s="1"/>
  <c r="H34" i="51"/>
  <c r="L34" i="51" s="1"/>
  <c r="H35" i="51"/>
  <c r="L35" i="51" s="1"/>
  <c r="H36" i="51"/>
  <c r="L36" i="51" s="1"/>
  <c r="H37" i="51"/>
  <c r="L37" i="51" s="1"/>
  <c r="H38" i="51"/>
  <c r="L38" i="51" s="1"/>
  <c r="H39" i="51"/>
  <c r="L39" i="51" s="1"/>
  <c r="H40" i="51"/>
  <c r="L40" i="51" s="1"/>
  <c r="H41" i="51"/>
  <c r="L41" i="51" s="1"/>
  <c r="H42" i="51"/>
  <c r="L42" i="51" s="1"/>
  <c r="H43" i="51"/>
  <c r="L43" i="51" s="1"/>
  <c r="H44" i="51"/>
  <c r="L44" i="51" s="1"/>
  <c r="H45" i="51"/>
  <c r="L45" i="51" s="1"/>
  <c r="H46" i="51"/>
  <c r="L46" i="51" s="1"/>
  <c r="H51" i="51"/>
  <c r="L51" i="51" s="1"/>
  <c r="H52" i="51"/>
  <c r="L52" i="51" s="1"/>
  <c r="H53" i="51"/>
  <c r="L53" i="51" s="1"/>
  <c r="H54" i="51"/>
  <c r="L54" i="51" s="1"/>
  <c r="H24" i="51"/>
  <c r="H23" i="51"/>
  <c r="H22" i="51"/>
  <c r="H21" i="51"/>
  <c r="H20" i="51"/>
  <c r="H19" i="51"/>
  <c r="H18" i="51"/>
  <c r="H17" i="51"/>
  <c r="H16" i="51"/>
  <c r="H15" i="51"/>
  <c r="H14" i="51"/>
  <c r="D15" i="51"/>
  <c r="D16" i="51"/>
  <c r="D17" i="51"/>
  <c r="D18" i="51"/>
  <c r="D19" i="51"/>
  <c r="D20" i="51"/>
  <c r="D21" i="51"/>
  <c r="D22" i="51"/>
  <c r="D23" i="51"/>
  <c r="D24" i="51"/>
  <c r="D14" i="51"/>
  <c r="L24" i="51" l="1"/>
  <c r="L22" i="51"/>
  <c r="L20" i="51"/>
  <c r="L18" i="51"/>
  <c r="L16" i="51"/>
  <c r="L21" i="51"/>
  <c r="L17" i="51"/>
  <c r="L14" i="51"/>
  <c r="L23" i="51"/>
  <c r="L19" i="51"/>
  <c r="L15" i="51"/>
  <c r="H20" i="48" l="1"/>
  <c r="D41" i="53"/>
  <c r="E41" i="53" s="1"/>
  <c r="W41" i="53" s="1"/>
  <c r="D38" i="53"/>
  <c r="E38" i="53" s="1"/>
  <c r="W38" i="53" s="1"/>
  <c r="D39" i="53"/>
  <c r="E39" i="53" s="1"/>
  <c r="W39" i="53" s="1"/>
  <c r="D40" i="53"/>
  <c r="E40" i="53" s="1"/>
  <c r="W40" i="53" s="1"/>
  <c r="D37" i="53"/>
  <c r="E37" i="53" s="1"/>
  <c r="W37" i="53" s="1"/>
  <c r="E30" i="48"/>
  <c r="E31" i="48"/>
  <c r="E32" i="48"/>
  <c r="E33" i="48"/>
  <c r="E29" i="48"/>
  <c r="D29" i="48"/>
  <c r="C48" i="53"/>
  <c r="W36" i="53" l="1"/>
  <c r="N9" i="59" s="1"/>
  <c r="E24" i="48"/>
  <c r="D33" i="53"/>
  <c r="D21" i="53"/>
  <c r="D27" i="53"/>
  <c r="E23" i="48"/>
  <c r="D26" i="53"/>
  <c r="D20" i="53"/>
  <c r="D32" i="53"/>
  <c r="E21" i="48"/>
  <c r="D18" i="53"/>
  <c r="D30" i="53"/>
  <c r="D24" i="53"/>
  <c r="E22" i="48"/>
  <c r="D19" i="53"/>
  <c r="D31" i="53"/>
  <c r="D25" i="53"/>
  <c r="E25" i="48"/>
  <c r="D34" i="53"/>
  <c r="D28" i="53"/>
  <c r="D22" i="53"/>
  <c r="W29" i="48"/>
  <c r="V29" i="48"/>
  <c r="H23" i="53"/>
  <c r="O39" i="53"/>
  <c r="H29" i="53"/>
  <c r="O40" i="53"/>
  <c r="O41" i="53"/>
  <c r="D24" i="48"/>
  <c r="D23" i="48"/>
  <c r="D22" i="48"/>
  <c r="D25" i="48"/>
  <c r="D21" i="48"/>
  <c r="S21" i="48" s="1"/>
  <c r="G19" i="53" l="1"/>
  <c r="F19" i="53"/>
  <c r="E19" i="53"/>
  <c r="E18" i="53"/>
  <c r="F18" i="53"/>
  <c r="G18" i="53"/>
  <c r="F31" i="53"/>
  <c r="E31" i="53"/>
  <c r="G31" i="53"/>
  <c r="E30" i="53"/>
  <c r="F30" i="53"/>
  <c r="G30" i="53"/>
  <c r="F20" i="53"/>
  <c r="G20" i="53"/>
  <c r="E25" i="53"/>
  <c r="F25" i="53"/>
  <c r="G25" i="53"/>
  <c r="F24" i="53"/>
  <c r="G24" i="53"/>
  <c r="E24" i="53"/>
  <c r="G32" i="53"/>
  <c r="E32" i="53"/>
  <c r="F32" i="53"/>
  <c r="G28" i="53"/>
  <c r="F28" i="53"/>
  <c r="E28" i="53"/>
  <c r="G34" i="53"/>
  <c r="F34" i="53"/>
  <c r="E34" i="53"/>
  <c r="E26" i="53"/>
  <c r="G26" i="53"/>
  <c r="F26" i="53"/>
  <c r="G33" i="53"/>
  <c r="F33" i="53"/>
  <c r="E33" i="53"/>
  <c r="F27" i="53"/>
  <c r="G27" i="53"/>
  <c r="E27" i="53"/>
  <c r="F21" i="53"/>
  <c r="E21" i="53"/>
  <c r="G21" i="53"/>
  <c r="E20" i="53"/>
  <c r="G22" i="53"/>
  <c r="E22" i="53"/>
  <c r="F22" i="53"/>
  <c r="W24" i="48"/>
  <c r="X24" i="48"/>
  <c r="X23" i="48"/>
  <c r="W23" i="48"/>
  <c r="W25" i="48"/>
  <c r="V25" i="48"/>
  <c r="X25" i="48"/>
  <c r="X21" i="48"/>
  <c r="W21" i="48"/>
  <c r="X22" i="48"/>
  <c r="Q54" i="51" l="1"/>
  <c r="I28" i="48" l="1"/>
  <c r="H28" i="48"/>
  <c r="H17" i="48" s="1"/>
  <c r="G28" i="48"/>
  <c r="F28" i="48"/>
  <c r="X29" i="48"/>
  <c r="V21" i="48"/>
  <c r="I20" i="48"/>
  <c r="G20" i="48"/>
  <c r="F20" i="48"/>
  <c r="D30" i="48"/>
  <c r="D31" i="48"/>
  <c r="D32" i="48"/>
  <c r="D33" i="48"/>
  <c r="N33" i="48" l="1"/>
  <c r="N31" i="48"/>
  <c r="I17" i="48"/>
  <c r="W32" i="48"/>
  <c r="V32" i="48"/>
  <c r="X32" i="48"/>
  <c r="V31" i="48"/>
  <c r="X31" i="48"/>
  <c r="W31" i="48"/>
  <c r="X33" i="48"/>
  <c r="W33" i="48"/>
  <c r="V33" i="48"/>
  <c r="X30" i="48"/>
  <c r="W30" i="48"/>
  <c r="V30" i="48"/>
  <c r="G17" i="48"/>
  <c r="S36" i="53"/>
  <c r="S14" i="53" s="1"/>
  <c r="F17" i="48"/>
  <c r="N30" i="48"/>
  <c r="O38" i="53" s="1"/>
  <c r="N29" i="48"/>
  <c r="N32" i="48"/>
  <c r="H9" i="59" l="1"/>
  <c r="E9" i="59"/>
  <c r="X17" i="48"/>
  <c r="O37" i="53"/>
  <c r="O36" i="53" s="1"/>
  <c r="H36" i="53"/>
  <c r="L9" i="59" l="1"/>
  <c r="Q9" i="59"/>
  <c r="H14" i="53"/>
  <c r="V23" i="48"/>
  <c r="V24" i="48"/>
  <c r="T21" i="48"/>
  <c r="L14" i="53" l="1"/>
  <c r="V22" i="48"/>
  <c r="V17" i="48" s="1"/>
  <c r="W22" i="48"/>
  <c r="W17" i="48" s="1"/>
  <c r="N23" i="48"/>
  <c r="N25" i="48"/>
  <c r="N24" i="48"/>
  <c r="N22" i="48"/>
  <c r="O17" i="48"/>
  <c r="P17" i="48"/>
  <c r="U22" i="48"/>
  <c r="B15" i="51"/>
  <c r="B16" i="51" s="1"/>
  <c r="C16" i="51" s="1"/>
  <c r="Q16" i="51" s="1"/>
  <c r="C14" i="51"/>
  <c r="Q14" i="51" s="1"/>
  <c r="T9" i="59"/>
  <c r="K55" i="51"/>
  <c r="J55" i="51"/>
  <c r="K9" i="59" s="1"/>
  <c r="N54" i="51"/>
  <c r="M54" i="51"/>
  <c r="N53" i="51"/>
  <c r="M53" i="51"/>
  <c r="N52" i="51"/>
  <c r="M52" i="51"/>
  <c r="N51" i="51"/>
  <c r="M51" i="51"/>
  <c r="N50" i="51"/>
  <c r="N49" i="51"/>
  <c r="N48" i="51"/>
  <c r="N47" i="51"/>
  <c r="N46" i="51"/>
  <c r="M46" i="51"/>
  <c r="N45" i="51"/>
  <c r="M45" i="51"/>
  <c r="N44" i="51"/>
  <c r="M44" i="51"/>
  <c r="N43" i="51"/>
  <c r="M43" i="51"/>
  <c r="N42" i="51"/>
  <c r="M42" i="51"/>
  <c r="N41" i="51"/>
  <c r="N40" i="51"/>
  <c r="M40" i="51"/>
  <c r="N39" i="51"/>
  <c r="M39" i="51"/>
  <c r="N38" i="51"/>
  <c r="M38" i="51"/>
  <c r="N37" i="51"/>
  <c r="M37" i="51"/>
  <c r="N36" i="51"/>
  <c r="M36" i="51"/>
  <c r="N35" i="51"/>
  <c r="M35" i="51"/>
  <c r="N34" i="51"/>
  <c r="M34" i="51"/>
  <c r="N33" i="51"/>
  <c r="M33" i="51"/>
  <c r="N32" i="51"/>
  <c r="M32" i="51"/>
  <c r="N31" i="51"/>
  <c r="M31" i="51"/>
  <c r="N30" i="51"/>
  <c r="M30" i="51"/>
  <c r="N29" i="51"/>
  <c r="M29" i="51"/>
  <c r="N28" i="51"/>
  <c r="M28" i="51"/>
  <c r="N27" i="51"/>
  <c r="M27" i="51"/>
  <c r="N26" i="51"/>
  <c r="M26" i="51"/>
  <c r="N25" i="51"/>
  <c r="M25" i="51"/>
  <c r="N24" i="51"/>
  <c r="M24" i="51"/>
  <c r="N23" i="51"/>
  <c r="M23" i="51"/>
  <c r="N22" i="51"/>
  <c r="M22" i="51"/>
  <c r="N21" i="51"/>
  <c r="M21" i="51"/>
  <c r="N20" i="51"/>
  <c r="M20" i="51"/>
  <c r="N19" i="51"/>
  <c r="M19" i="51"/>
  <c r="N18" i="51"/>
  <c r="M18" i="51"/>
  <c r="N17" i="51"/>
  <c r="M17" i="51"/>
  <c r="N16" i="51"/>
  <c r="M16" i="51"/>
  <c r="N15" i="51"/>
  <c r="M15" i="51"/>
  <c r="N14" i="51"/>
  <c r="M14" i="51"/>
  <c r="N17" i="48" l="1"/>
  <c r="S33" i="48"/>
  <c r="T33" i="48"/>
  <c r="U33" i="48"/>
  <c r="S31" i="48"/>
  <c r="T31" i="48"/>
  <c r="U31" i="48"/>
  <c r="S29" i="48"/>
  <c r="T29" i="48"/>
  <c r="U29" i="48"/>
  <c r="U24" i="48"/>
  <c r="S24" i="48"/>
  <c r="T24" i="48"/>
  <c r="S22" i="48"/>
  <c r="T22" i="48"/>
  <c r="U21" i="48"/>
  <c r="S32" i="48"/>
  <c r="T32" i="48"/>
  <c r="U32" i="48"/>
  <c r="T30" i="48"/>
  <c r="U30" i="48"/>
  <c r="S30" i="48"/>
  <c r="S25" i="48"/>
  <c r="T25" i="48"/>
  <c r="U25" i="48"/>
  <c r="T23" i="48"/>
  <c r="U23" i="48"/>
  <c r="S23" i="48"/>
  <c r="C15" i="51"/>
  <c r="Q15" i="51" s="1"/>
  <c r="B17" i="51"/>
  <c r="N55" i="51"/>
  <c r="S17" i="48" l="1"/>
  <c r="U17" i="48"/>
  <c r="T17" i="48"/>
  <c r="B18" i="51"/>
  <c r="C17" i="51"/>
  <c r="Q17" i="51" s="1"/>
  <c r="C18" i="51" l="1"/>
  <c r="Q18" i="51" s="1"/>
  <c r="B19" i="51"/>
  <c r="B20" i="51" l="1"/>
  <c r="C19" i="51"/>
  <c r="Q19" i="51" s="1"/>
  <c r="C20" i="51" l="1"/>
  <c r="Q20" i="51" s="1"/>
  <c r="B21" i="51"/>
  <c r="B22" i="51" l="1"/>
  <c r="C21" i="51"/>
  <c r="Q21" i="51" s="1"/>
  <c r="C22" i="51" l="1"/>
  <c r="Q22" i="51" s="1"/>
  <c r="B23" i="51"/>
  <c r="B24" i="51" l="1"/>
  <c r="C23" i="51"/>
  <c r="Q23" i="51" s="1"/>
  <c r="C24" i="51" l="1"/>
  <c r="Q24" i="51" s="1"/>
  <c r="B25" i="51"/>
  <c r="B26" i="51" l="1"/>
  <c r="C25" i="51"/>
  <c r="Q25" i="51" s="1"/>
  <c r="C26" i="51" l="1"/>
  <c r="Q26" i="51" s="1"/>
  <c r="B27" i="51"/>
  <c r="B28" i="51" s="1"/>
  <c r="R24" i="48"/>
  <c r="R31" i="48"/>
  <c r="R33" i="48"/>
  <c r="R29" i="48"/>
  <c r="R25" i="48"/>
  <c r="R32" i="48"/>
  <c r="R30" i="48"/>
  <c r="R21" i="48" l="1"/>
  <c r="R23" i="48"/>
  <c r="R22" i="48"/>
  <c r="C27" i="51"/>
  <c r="Q27" i="51" s="1"/>
  <c r="R17" i="48" l="1"/>
  <c r="C28" i="51"/>
  <c r="Q28" i="51" s="1"/>
  <c r="B29" i="51"/>
  <c r="B30" i="51" l="1"/>
  <c r="C29" i="51"/>
  <c r="Q29" i="51" s="1"/>
  <c r="C30" i="51" l="1"/>
  <c r="Q30" i="51" s="1"/>
  <c r="B31" i="51"/>
  <c r="B32" i="51" l="1"/>
  <c r="C31" i="51"/>
  <c r="Q31" i="51" s="1"/>
  <c r="C32" i="51" l="1"/>
  <c r="Q32" i="51" s="1"/>
  <c r="B33" i="51"/>
  <c r="B34" i="51" l="1"/>
  <c r="C33" i="51"/>
  <c r="Q33" i="51" s="1"/>
  <c r="C34" i="51" l="1"/>
  <c r="Q34" i="51" s="1"/>
  <c r="B35" i="51"/>
  <c r="B36" i="51" l="1"/>
  <c r="C35" i="51"/>
  <c r="Q35" i="51" s="1"/>
  <c r="C36" i="51" l="1"/>
  <c r="Q36" i="51" s="1"/>
  <c r="B37" i="51"/>
  <c r="B38" i="51" l="1"/>
  <c r="C37" i="51"/>
  <c r="Q37" i="51" s="1"/>
  <c r="C38" i="51" l="1"/>
  <c r="Q38" i="51" s="1"/>
  <c r="B39" i="51"/>
  <c r="B40" i="51" l="1"/>
  <c r="B41" i="51" s="1"/>
  <c r="C39" i="51"/>
  <c r="Q39" i="51" s="1"/>
  <c r="C41" i="51" l="1"/>
  <c r="B42" i="51"/>
  <c r="C40" i="51"/>
  <c r="Q40" i="51" s="1"/>
  <c r="B43" i="51" l="1"/>
  <c r="C42" i="51"/>
  <c r="Q41" i="51"/>
  <c r="C43" i="51" l="1"/>
  <c r="B44" i="51"/>
  <c r="Q42" i="51"/>
  <c r="B45" i="51" l="1"/>
  <c r="C44" i="51"/>
  <c r="Q43" i="51"/>
  <c r="C45" i="51" l="1"/>
  <c r="B46" i="51"/>
  <c r="Q44" i="51"/>
  <c r="B47" i="51" l="1"/>
  <c r="C46" i="51"/>
  <c r="Q45" i="51"/>
  <c r="C47" i="51" l="1"/>
  <c r="B48" i="51"/>
  <c r="Q46" i="51"/>
  <c r="B49" i="51" l="1"/>
  <c r="C48" i="51"/>
  <c r="Q47" i="51"/>
  <c r="C49" i="51" l="1"/>
  <c r="B50" i="51"/>
  <c r="Q48" i="51"/>
  <c r="B51" i="51" l="1"/>
  <c r="C50" i="51"/>
  <c r="Q49" i="51"/>
  <c r="C51" i="51" l="1"/>
  <c r="B52" i="51"/>
  <c r="Q50" i="51"/>
  <c r="B53" i="51" l="1"/>
  <c r="C52" i="51"/>
  <c r="Q51" i="51"/>
  <c r="C53" i="51" l="1"/>
  <c r="B54" i="51"/>
  <c r="Q52" i="51"/>
  <c r="Q53" i="51" l="1"/>
  <c r="W21" i="51" l="1"/>
  <c r="M17" i="53" s="1"/>
  <c r="T21" i="51"/>
  <c r="T14" i="51"/>
  <c r="T20" i="51"/>
  <c r="W19" i="51"/>
  <c r="U17" i="51"/>
  <c r="W18" i="51"/>
  <c r="T18" i="51"/>
  <c r="AE18" i="51" s="1"/>
  <c r="U16" i="51"/>
  <c r="U23" i="51"/>
  <c r="U14" i="51"/>
  <c r="T16" i="51"/>
  <c r="W16" i="51"/>
  <c r="T19" i="51"/>
  <c r="W17" i="51"/>
  <c r="W15" i="51"/>
  <c r="W23" i="51"/>
  <c r="M29" i="53" s="1"/>
  <c r="W14" i="51"/>
  <c r="U20" i="51"/>
  <c r="W20" i="51"/>
  <c r="U22" i="51"/>
  <c r="T17" i="51"/>
  <c r="U21" i="51"/>
  <c r="U19" i="51"/>
  <c r="T15" i="51"/>
  <c r="U18" i="51"/>
  <c r="W22" i="51"/>
  <c r="M23" i="53" s="1"/>
  <c r="U15" i="51"/>
  <c r="V21" i="51" l="1"/>
  <c r="N29" i="53"/>
  <c r="N23" i="53"/>
  <c r="M50" i="53"/>
  <c r="AB17" i="51"/>
  <c r="Z17" i="51"/>
  <c r="Y17" i="51"/>
  <c r="V15" i="51"/>
  <c r="V16" i="51"/>
  <c r="V17" i="51"/>
  <c r="V19" i="51"/>
  <c r="V18" i="51"/>
  <c r="V20" i="51"/>
  <c r="V14" i="51"/>
  <c r="AC17" i="51"/>
  <c r="U24" i="51"/>
  <c r="AC19" i="51"/>
  <c r="Z19" i="51"/>
  <c r="AG19" i="51" s="1"/>
  <c r="Y19" i="51"/>
  <c r="AE19" i="51" s="1"/>
  <c r="AB19" i="51"/>
  <c r="W24" i="51"/>
  <c r="Z21" i="51"/>
  <c r="AG21" i="51" s="1"/>
  <c r="K17" i="53" s="1"/>
  <c r="AC21" i="51"/>
  <c r="Y21" i="51"/>
  <c r="AE21" i="51" s="1"/>
  <c r="AB21" i="51"/>
  <c r="AC23" i="51"/>
  <c r="AB23" i="51"/>
  <c r="AC18" i="51"/>
  <c r="Z18" i="51"/>
  <c r="AG18" i="51" s="1"/>
  <c r="Y18" i="51"/>
  <c r="AB18" i="51"/>
  <c r="AC22" i="51"/>
  <c r="AB22" i="51"/>
  <c r="Z20" i="51"/>
  <c r="AG20" i="51" s="1"/>
  <c r="AC20" i="51"/>
  <c r="Y20" i="51"/>
  <c r="AB20" i="51"/>
  <c r="I17" i="53" l="1"/>
  <c r="I18" i="53" s="1"/>
  <c r="L38" i="48"/>
  <c r="N17" i="53"/>
  <c r="M14" i="53"/>
  <c r="N14" i="53" s="1"/>
  <c r="M49" i="53"/>
  <c r="M48" i="53"/>
  <c r="AF17" i="51"/>
  <c r="AG17" i="51"/>
  <c r="AE17" i="51"/>
  <c r="AF20" i="51"/>
  <c r="AF21" i="51"/>
  <c r="AJ21" i="51"/>
  <c r="K48" i="53" s="1"/>
  <c r="AI21" i="51"/>
  <c r="J48" i="53" s="1"/>
  <c r="AH21" i="51"/>
  <c r="I48" i="53" s="1"/>
  <c r="AJ18" i="51"/>
  <c r="AI18" i="51"/>
  <c r="AH18" i="51"/>
  <c r="AH19" i="51"/>
  <c r="AJ19" i="51"/>
  <c r="AI19" i="51"/>
  <c r="AF19" i="51"/>
  <c r="AJ17" i="51"/>
  <c r="AI17" i="51"/>
  <c r="AH17" i="51"/>
  <c r="AI20" i="51"/>
  <c r="AH20" i="51"/>
  <c r="AJ20" i="51"/>
  <c r="AF18" i="51"/>
  <c r="AE20" i="51"/>
  <c r="L39" i="48" l="1"/>
  <c r="J17" i="53"/>
  <c r="M38" i="48"/>
  <c r="U48" i="53"/>
  <c r="R48" i="53"/>
  <c r="T48" i="53"/>
  <c r="P48" i="53"/>
  <c r="M47" i="53"/>
  <c r="I26" i="53"/>
  <c r="T21" i="53" l="1"/>
  <c r="T22" i="53" s="1"/>
  <c r="L40" i="48"/>
  <c r="M39" i="48"/>
  <c r="V48" i="53"/>
  <c r="Z48" i="53" s="1"/>
  <c r="Z47" i="53" s="1"/>
  <c r="Q48" i="53"/>
  <c r="O48" i="53" s="1"/>
  <c r="Y48" i="53"/>
  <c r="Y47" i="53" s="1"/>
  <c r="U47" i="53"/>
  <c r="H48" i="53"/>
  <c r="N48" i="53" s="1"/>
  <c r="T47" i="53"/>
  <c r="X48" i="53"/>
  <c r="I33" i="53"/>
  <c r="P33" i="53" s="1"/>
  <c r="I34" i="53"/>
  <c r="P34" i="53" s="1"/>
  <c r="I27" i="53"/>
  <c r="I28" i="53" s="1"/>
  <c r="P26" i="53"/>
  <c r="I19" i="53"/>
  <c r="J18" i="53"/>
  <c r="P18" i="53"/>
  <c r="U21" i="53" l="1"/>
  <c r="U22" i="53" s="1"/>
  <c r="L41" i="48"/>
  <c r="M40" i="48"/>
  <c r="N39" i="48"/>
  <c r="X21" i="53"/>
  <c r="S48" i="53"/>
  <c r="S47" i="53" s="1"/>
  <c r="V47" i="53"/>
  <c r="X47" i="53"/>
  <c r="W48" i="53"/>
  <c r="W47" i="53" s="1"/>
  <c r="L17" i="53"/>
  <c r="J26" i="53"/>
  <c r="J27" i="53" s="1"/>
  <c r="J28" i="53" s="1"/>
  <c r="I32" i="53"/>
  <c r="P32" i="53" s="1"/>
  <c r="P28" i="53"/>
  <c r="K26" i="53"/>
  <c r="R26" i="53" s="1"/>
  <c r="P27" i="53"/>
  <c r="J19" i="53"/>
  <c r="Q19" i="53" s="1"/>
  <c r="I20" i="53"/>
  <c r="K18" i="53"/>
  <c r="R18" i="53" s="1"/>
  <c r="Q18" i="53"/>
  <c r="P19" i="53"/>
  <c r="M41" i="48" l="1"/>
  <c r="L42" i="48"/>
  <c r="N40" i="48"/>
  <c r="X22" i="53"/>
  <c r="Y22" i="53"/>
  <c r="Y21" i="53"/>
  <c r="V21" i="53"/>
  <c r="Z21" i="53" s="1"/>
  <c r="Q26" i="53"/>
  <c r="O26" i="53" s="1"/>
  <c r="D7" i="53"/>
  <c r="O9" i="59"/>
  <c r="J32" i="53"/>
  <c r="K32" i="53" s="1"/>
  <c r="R32" i="53" s="1"/>
  <c r="J34" i="53"/>
  <c r="Q34" i="53" s="1"/>
  <c r="K28" i="53"/>
  <c r="R28" i="53" s="1"/>
  <c r="Q28" i="53"/>
  <c r="I21" i="53"/>
  <c r="I22" i="53" s="1"/>
  <c r="P20" i="53"/>
  <c r="K27" i="53"/>
  <c r="R27" i="53" s="1"/>
  <c r="Q27" i="53"/>
  <c r="O18" i="53"/>
  <c r="K19" i="53"/>
  <c r="R19" i="53" s="1"/>
  <c r="O19" i="53" s="1"/>
  <c r="J20" i="53"/>
  <c r="L43" i="48" l="1"/>
  <c r="L44" i="48" s="1"/>
  <c r="M42" i="48"/>
  <c r="N41" i="48"/>
  <c r="W21" i="53"/>
  <c r="V22" i="53"/>
  <c r="Z22" i="53" s="1"/>
  <c r="W22" i="53" s="1"/>
  <c r="V20" i="53"/>
  <c r="Z20" i="53" s="1"/>
  <c r="J33" i="53"/>
  <c r="Q33" i="53" s="1"/>
  <c r="K33" i="53"/>
  <c r="R33" i="53" s="1"/>
  <c r="Q32" i="53"/>
  <c r="O32" i="53" s="1"/>
  <c r="K34" i="53"/>
  <c r="R34" i="53" s="1"/>
  <c r="O34" i="53" s="1"/>
  <c r="O28" i="53"/>
  <c r="J21" i="53"/>
  <c r="K21" i="53" s="1"/>
  <c r="R21" i="53" s="1"/>
  <c r="P21" i="53"/>
  <c r="P22" i="53"/>
  <c r="O27" i="53"/>
  <c r="Q20" i="53"/>
  <c r="K20" i="53"/>
  <c r="R20" i="53" s="1"/>
  <c r="P17" i="53" l="1"/>
  <c r="L45" i="48"/>
  <c r="L46" i="48" s="1"/>
  <c r="M46" i="48" s="1"/>
  <c r="M43" i="48"/>
  <c r="M44" i="48"/>
  <c r="N44" i="48" s="1"/>
  <c r="N42" i="48"/>
  <c r="O33" i="53"/>
  <c r="Q21" i="53"/>
  <c r="O21" i="53" s="1"/>
  <c r="J22" i="53"/>
  <c r="K22" i="53" s="1"/>
  <c r="R22" i="53" s="1"/>
  <c r="R17" i="53" s="1"/>
  <c r="O20" i="53"/>
  <c r="M45" i="48" l="1"/>
  <c r="N45" i="48" s="1"/>
  <c r="L47" i="48"/>
  <c r="N43" i="48"/>
  <c r="Q22" i="53"/>
  <c r="Q17" i="53" s="1"/>
  <c r="L48" i="48" l="1"/>
  <c r="M48" i="48" s="1"/>
  <c r="M50" i="48" s="1"/>
  <c r="M47" i="48"/>
  <c r="N47" i="48" s="1"/>
  <c r="N49" i="48" s="1"/>
  <c r="V17" i="53" s="1"/>
  <c r="L49" i="48"/>
  <c r="T17" i="53" s="1"/>
  <c r="T18" i="53" s="1"/>
  <c r="T19" i="53" s="1"/>
  <c r="N46" i="48"/>
  <c r="O22" i="53"/>
  <c r="X20" i="53" l="1"/>
  <c r="X19" i="53"/>
  <c r="X18" i="53"/>
  <c r="N48" i="48"/>
  <c r="N50" i="48" s="1"/>
  <c r="L50" i="48"/>
  <c r="M49" i="48"/>
  <c r="U17" i="53" s="1"/>
  <c r="O17" i="53"/>
  <c r="U18" i="53" l="1"/>
  <c r="Y18" i="53" s="1"/>
  <c r="U20" i="53"/>
  <c r="Y20" i="53" s="1"/>
  <c r="W20" i="53" s="1"/>
  <c r="X17" i="53"/>
  <c r="V18" i="53" l="1"/>
  <c r="Z18" i="53" s="1"/>
  <c r="W18" i="53" s="1"/>
  <c r="Y19" i="53" l="1"/>
  <c r="V19" i="53"/>
  <c r="Z19" i="53" s="1"/>
  <c r="Z17" i="53" s="1"/>
  <c r="M48" i="51"/>
  <c r="H47" i="51"/>
  <c r="L47" i="51" s="1"/>
  <c r="H50" i="51"/>
  <c r="L50" i="51" s="1"/>
  <c r="M50" i="51"/>
  <c r="T23" i="51" s="1"/>
  <c r="M49" i="51"/>
  <c r="H49" i="51"/>
  <c r="L49" i="51" s="1"/>
  <c r="I55" i="51"/>
  <c r="H55" i="51" s="1"/>
  <c r="H48" i="51"/>
  <c r="L48" i="51" s="1"/>
  <c r="M47" i="51"/>
  <c r="L55" i="51" l="1"/>
  <c r="J9" i="59"/>
  <c r="Y17" i="53"/>
  <c r="W19" i="53"/>
  <c r="W17" i="53" s="1"/>
  <c r="T22" i="51"/>
  <c r="M55" i="51"/>
  <c r="Y23" i="51"/>
  <c r="V23" i="51"/>
  <c r="Z23" i="51"/>
  <c r="AG23" i="51" s="1"/>
  <c r="K29" i="53" s="1"/>
  <c r="I9" i="59" l="1"/>
  <c r="M9" i="59"/>
  <c r="W14" i="53"/>
  <c r="D6" i="53" s="1"/>
  <c r="D8" i="53" s="1"/>
  <c r="T24" i="51"/>
  <c r="Y22" i="51"/>
  <c r="AE22" i="51" s="1"/>
  <c r="I23" i="53" s="1"/>
  <c r="I24" i="53" s="1"/>
  <c r="AF23" i="51"/>
  <c r="J29" i="53" s="1"/>
  <c r="AE23" i="51"/>
  <c r="I29" i="53" s="1"/>
  <c r="I30" i="53" s="1"/>
  <c r="I31" i="53" s="1"/>
  <c r="Z22" i="51"/>
  <c r="AG22" i="51" s="1"/>
  <c r="K23" i="53" s="1"/>
  <c r="V22" i="51"/>
  <c r="M13" i="48" s="1"/>
  <c r="AH23" i="51"/>
  <c r="I50" i="53" s="1"/>
  <c r="AJ23" i="51"/>
  <c r="K50" i="53" s="1"/>
  <c r="R50" i="53" s="1"/>
  <c r="AI23" i="51"/>
  <c r="J50" i="53" s="1"/>
  <c r="Q50" i="53" s="1"/>
  <c r="D9" i="59" l="1"/>
  <c r="P31" i="53"/>
  <c r="P50" i="53"/>
  <c r="O50" i="53" s="1"/>
  <c r="H50" i="53"/>
  <c r="I25" i="53"/>
  <c r="P24" i="53"/>
  <c r="P30" i="53"/>
  <c r="J30" i="53"/>
  <c r="Q30" i="53" s="1"/>
  <c r="AI22" i="51"/>
  <c r="J49" i="53" s="1"/>
  <c r="AF22" i="51"/>
  <c r="J23" i="53" s="1"/>
  <c r="J24" i="53" s="1"/>
  <c r="Q24" i="53" s="1"/>
  <c r="V24" i="51"/>
  <c r="AH22" i="51"/>
  <c r="I49" i="53" s="1"/>
  <c r="AJ22" i="51"/>
  <c r="K49" i="53" s="1"/>
  <c r="J31" i="53" l="1"/>
  <c r="P29" i="53"/>
  <c r="P25" i="53"/>
  <c r="P23" i="53" s="1"/>
  <c r="J25" i="53"/>
  <c r="Q25" i="53" s="1"/>
  <c r="Q23" i="53" s="1"/>
  <c r="R49" i="53"/>
  <c r="R47" i="53" s="1"/>
  <c r="K47" i="53"/>
  <c r="P49" i="53"/>
  <c r="H49" i="53"/>
  <c r="I47" i="53"/>
  <c r="N50" i="53"/>
  <c r="L29" i="53"/>
  <c r="Q49" i="53"/>
  <c r="Q47" i="53" s="1"/>
  <c r="J47" i="53"/>
  <c r="K30" i="53"/>
  <c r="R30" i="53" s="1"/>
  <c r="O30" i="53" s="1"/>
  <c r="K24" i="53"/>
  <c r="R24" i="53" s="1"/>
  <c r="O24" i="53" s="1"/>
  <c r="Q31" i="53" l="1"/>
  <c r="Q29" i="53" s="1"/>
  <c r="K31" i="53"/>
  <c r="R31" i="53" s="1"/>
  <c r="K25" i="53"/>
  <c r="R25" i="53" s="1"/>
  <c r="O25" i="53" s="1"/>
  <c r="O23" i="53" s="1"/>
  <c r="L23" i="53"/>
  <c r="N49" i="53"/>
  <c r="H47" i="53"/>
  <c r="N47" i="53" s="1"/>
  <c r="O49" i="53"/>
  <c r="O47" i="53" s="1"/>
  <c r="P47" i="53"/>
  <c r="O31" i="53" l="1"/>
  <c r="O29" i="53" s="1"/>
  <c r="O14" i="53" s="1"/>
  <c r="H6" i="53" s="1"/>
  <c r="F6" i="53" s="1"/>
  <c r="R29" i="53"/>
  <c r="R23" i="53"/>
  <c r="H7" i="53"/>
  <c r="F7" i="53" s="1"/>
  <c r="R9" i="59"/>
  <c r="P9" i="59" l="1"/>
  <c r="F8" i="53"/>
  <c r="H8" i="53"/>
  <c r="S9" i="59" l="1"/>
</calcChain>
</file>

<file path=xl/comments1.xml><?xml version="1.0" encoding="utf-8"?>
<comments xmlns="http://schemas.openxmlformats.org/spreadsheetml/2006/main">
  <authors>
    <author>大阪府</author>
  </authors>
  <commentList>
    <comment ref="C19" authorId="0" shapeId="0">
      <text>
        <r>
          <rPr>
            <b/>
            <sz val="14"/>
            <color indexed="81"/>
            <rFont val="MS P ゴシック"/>
            <family val="3"/>
            <charset val="128"/>
          </rPr>
          <t>単価が高い順番に番号を付しています。</t>
        </r>
      </text>
    </comment>
  </commentList>
</comments>
</file>

<file path=xl/sharedStrings.xml><?xml version="1.0" encoding="utf-8"?>
<sst xmlns="http://schemas.openxmlformats.org/spreadsheetml/2006/main" count="232" uniqueCount="160">
  <si>
    <t>登録番号</t>
    <rPh sb="0" eb="4">
      <t>トウロクバンゴウ</t>
    </rPh>
    <phoneticPr fontId="4"/>
  </si>
  <si>
    <t>【検査方法】</t>
    <rPh sb="1" eb="5">
      <t>ケンサホウホウ</t>
    </rPh>
    <phoneticPr fontId="4"/>
  </si>
  <si>
    <t>「抗原定性検査」・・・主に簡易キット等を用いて実施する抗原定性検査をいう。</t>
    <rPh sb="1" eb="7">
      <t>コウゲンテイセイケンサ</t>
    </rPh>
    <rPh sb="11" eb="12">
      <t>オモ</t>
    </rPh>
    <rPh sb="13" eb="15">
      <t>カンイ</t>
    </rPh>
    <rPh sb="18" eb="19">
      <t>トウ</t>
    </rPh>
    <rPh sb="20" eb="21">
      <t>モチ</t>
    </rPh>
    <rPh sb="23" eb="25">
      <t>ジッシ</t>
    </rPh>
    <rPh sb="27" eb="33">
      <t>コウゲンテイセイケンサ</t>
    </rPh>
    <phoneticPr fontId="4"/>
  </si>
  <si>
    <t>【留意点】</t>
    <rPh sb="1" eb="4">
      <t>リュウイテン</t>
    </rPh>
    <phoneticPr fontId="4"/>
  </si>
  <si>
    <t>加算額</t>
    <rPh sb="0" eb="3">
      <t>カサンガク</t>
    </rPh>
    <phoneticPr fontId="4"/>
  </si>
  <si>
    <t>定着促進事業</t>
    <rPh sb="0" eb="2">
      <t>テイチャク</t>
    </rPh>
    <rPh sb="2" eb="4">
      <t>ソクシン</t>
    </rPh>
    <rPh sb="4" eb="6">
      <t>ジギョウ</t>
    </rPh>
    <phoneticPr fontId="4"/>
  </si>
  <si>
    <t>一般検査事業</t>
    <rPh sb="0" eb="2">
      <t>イッパン</t>
    </rPh>
    <rPh sb="2" eb="4">
      <t>ケンサ</t>
    </rPh>
    <rPh sb="4" eb="6">
      <t>ジギョウ</t>
    </rPh>
    <phoneticPr fontId="4"/>
  </si>
  <si>
    <t>集計行</t>
    <rPh sb="0" eb="3">
      <t>シュウケイギョウ</t>
    </rPh>
    <phoneticPr fontId="4"/>
  </si>
  <si>
    <t>「PCR検査等」・・・PCR法、LAMP法等の核酸増幅検査をいう。</t>
    <rPh sb="4" eb="7">
      <t>ケンサトウ</t>
    </rPh>
    <rPh sb="14" eb="15">
      <t>ホウ</t>
    </rPh>
    <rPh sb="20" eb="21">
      <t>ホウ</t>
    </rPh>
    <rPh sb="21" eb="22">
      <t>トウ</t>
    </rPh>
    <rPh sb="23" eb="29">
      <t>カクサンゾウフクケンサ</t>
    </rPh>
    <phoneticPr fontId="4"/>
  </si>
  <si>
    <t>PCR検査等</t>
    <rPh sb="3" eb="5">
      <t>ケンサ</t>
    </rPh>
    <rPh sb="5" eb="6">
      <t>トウ</t>
    </rPh>
    <phoneticPr fontId="4"/>
  </si>
  <si>
    <t>「抗原定量検査」・・・専用の測定機器を用いて行う抗原定量検査をいう。</t>
    <rPh sb="11" eb="13">
      <t>センヨウ</t>
    </rPh>
    <rPh sb="14" eb="18">
      <t>ソクテイキキ</t>
    </rPh>
    <rPh sb="19" eb="20">
      <t>モチ</t>
    </rPh>
    <rPh sb="22" eb="23">
      <t>オコナ</t>
    </rPh>
    <rPh sb="24" eb="28">
      <t>コウゲンテイリョウ</t>
    </rPh>
    <rPh sb="28" eb="30">
      <t>ケンサ</t>
    </rPh>
    <phoneticPr fontId="4"/>
  </si>
  <si>
    <t>補助基本額</t>
    <rPh sb="0" eb="5">
      <t>ホジョキホンガク</t>
    </rPh>
    <phoneticPr fontId="4"/>
  </si>
  <si>
    <t>【件数実績及び営業日数】</t>
    <rPh sb="1" eb="3">
      <t>ケンスウ</t>
    </rPh>
    <rPh sb="3" eb="5">
      <t>ジッセキ</t>
    </rPh>
    <rPh sb="5" eb="6">
      <t>オヨ</t>
    </rPh>
    <rPh sb="7" eb="9">
      <t>エイギョウ</t>
    </rPh>
    <rPh sb="9" eb="11">
      <t>ニッスウ</t>
    </rPh>
    <phoneticPr fontId="21"/>
  </si>
  <si>
    <t>週</t>
    <rPh sb="0" eb="1">
      <t>シュウ</t>
    </rPh>
    <phoneticPr fontId="21"/>
  </si>
  <si>
    <t>定着促進</t>
    <rPh sb="0" eb="2">
      <t>テイチャク</t>
    </rPh>
    <rPh sb="2" eb="4">
      <t>ソクシン</t>
    </rPh>
    <phoneticPr fontId="21"/>
  </si>
  <si>
    <t>合計</t>
    <rPh sb="0" eb="2">
      <t>ゴウケイ</t>
    </rPh>
    <phoneticPr fontId="21"/>
  </si>
  <si>
    <t>当該週の
営業日数</t>
    <rPh sb="0" eb="2">
      <t>トウガイ</t>
    </rPh>
    <rPh sb="2" eb="3">
      <t>シュウ</t>
    </rPh>
    <rPh sb="5" eb="7">
      <t>エイギョウ</t>
    </rPh>
    <rPh sb="7" eb="9">
      <t>ニッスウ</t>
    </rPh>
    <phoneticPr fontId="21"/>
  </si>
  <si>
    <t>報告対象</t>
    <rPh sb="0" eb="2">
      <t>ホウコク</t>
    </rPh>
    <rPh sb="2" eb="4">
      <t>タイショウ</t>
    </rPh>
    <phoneticPr fontId="21"/>
  </si>
  <si>
    <t>月曜日</t>
    <rPh sb="0" eb="3">
      <t>ゲツヨウビ</t>
    </rPh>
    <phoneticPr fontId="21"/>
  </si>
  <si>
    <t>日曜日</t>
    <rPh sb="0" eb="3">
      <t>ニチヨウビ</t>
    </rPh>
    <phoneticPr fontId="21"/>
  </si>
  <si>
    <t>PCR</t>
    <phoneticPr fontId="21"/>
  </si>
  <si>
    <t>抗原定量</t>
    <rPh sb="0" eb="2">
      <t>コウゲン</t>
    </rPh>
    <rPh sb="2" eb="4">
      <t>テイリョウ</t>
    </rPh>
    <phoneticPr fontId="21"/>
  </si>
  <si>
    <t>抗原定性</t>
    <rPh sb="0" eb="2">
      <t>コウゲン</t>
    </rPh>
    <rPh sb="2" eb="4">
      <t>テイセイ</t>
    </rPh>
    <phoneticPr fontId="21"/>
  </si>
  <si>
    <t>総計</t>
    <rPh sb="0" eb="2">
      <t>ソウケイ</t>
    </rPh>
    <phoneticPr fontId="21"/>
  </si>
  <si>
    <t>PCR等</t>
    <rPh sb="3" eb="4">
      <t>トウ</t>
    </rPh>
    <phoneticPr fontId="21"/>
  </si>
  <si>
    <t>定性</t>
    <rPh sb="0" eb="2">
      <t>テイセイ</t>
    </rPh>
    <phoneticPr fontId="21"/>
  </si>
  <si>
    <t>実単価</t>
    <rPh sb="0" eb="1">
      <t>ジツ</t>
    </rPh>
    <rPh sb="1" eb="3">
      <t>タンカ</t>
    </rPh>
    <phoneticPr fontId="4"/>
  </si>
  <si>
    <t>件数合計</t>
    <rPh sb="0" eb="2">
      <t>ケンスウ</t>
    </rPh>
    <rPh sb="2" eb="4">
      <t>ゴウケイ</t>
    </rPh>
    <phoneticPr fontId="4"/>
  </si>
  <si>
    <t>抗原定量検査</t>
    <rPh sb="0" eb="2">
      <t>コウゲン</t>
    </rPh>
    <rPh sb="2" eb="4">
      <t>テイリョウ</t>
    </rPh>
    <rPh sb="4" eb="6">
      <t>ケンサ</t>
    </rPh>
    <phoneticPr fontId="4"/>
  </si>
  <si>
    <t>抗原定性検査</t>
    <rPh sb="0" eb="2">
      <t>コウゲン</t>
    </rPh>
    <rPh sb="2" eb="4">
      <t>テイセイ</t>
    </rPh>
    <rPh sb="4" eb="6">
      <t>ケンサ</t>
    </rPh>
    <phoneticPr fontId="4"/>
  </si>
  <si>
    <t>■補助基本額内訳</t>
    <rPh sb="1" eb="3">
      <t>ホジョ</t>
    </rPh>
    <rPh sb="3" eb="5">
      <t>キホン</t>
    </rPh>
    <rPh sb="5" eb="6">
      <t>ガク</t>
    </rPh>
    <rPh sb="6" eb="8">
      <t>ウチワケ</t>
    </rPh>
    <phoneticPr fontId="4"/>
  </si>
  <si>
    <t>検査方法</t>
    <rPh sb="0" eb="2">
      <t>ケンサ</t>
    </rPh>
    <rPh sb="2" eb="4">
      <t>ホウホウ</t>
    </rPh>
    <phoneticPr fontId="4"/>
  </si>
  <si>
    <t>抗原定性検査</t>
    <rPh sb="0" eb="2">
      <t>コウゲン</t>
    </rPh>
    <rPh sb="2" eb="4">
      <t>テイセイ</t>
    </rPh>
    <rPh sb="4" eb="6">
      <t>ケンサ</t>
    </rPh>
    <phoneticPr fontId="4"/>
  </si>
  <si>
    <t>検査方法</t>
    <rPh sb="0" eb="2">
      <t>ケンサ</t>
    </rPh>
    <rPh sb="2" eb="4">
      <t>ホウホウ</t>
    </rPh>
    <phoneticPr fontId="4"/>
  </si>
  <si>
    <t>検査実施
件数合計
（件）</t>
    <rPh sb="0" eb="2">
      <t>ケンサ</t>
    </rPh>
    <rPh sb="2" eb="4">
      <t>ジッシ</t>
    </rPh>
    <rPh sb="5" eb="7">
      <t>ケンスウ</t>
    </rPh>
    <rPh sb="7" eb="9">
      <t>ゴウケイ</t>
    </rPh>
    <rPh sb="11" eb="12">
      <t>ケン</t>
    </rPh>
    <phoneticPr fontId="4"/>
  </si>
  <si>
    <t>■件数内訳</t>
    <rPh sb="1" eb="3">
      <t>ケンスウ</t>
    </rPh>
    <rPh sb="3" eb="5">
      <t>ウチワケ</t>
    </rPh>
    <phoneticPr fontId="4"/>
  </si>
  <si>
    <t>別紙２-1と件数一致</t>
    <rPh sb="0" eb="2">
      <t>ベッシ</t>
    </rPh>
    <rPh sb="6" eb="8">
      <t>ケンスウ</t>
    </rPh>
    <rPh sb="8" eb="10">
      <t>イッチ</t>
    </rPh>
    <phoneticPr fontId="4"/>
  </si>
  <si>
    <t>【PCR検査等・抗原定量検査】</t>
    <rPh sb="4" eb="6">
      <t>ケンサ</t>
    </rPh>
    <rPh sb="6" eb="7">
      <t>トウ</t>
    </rPh>
    <rPh sb="8" eb="10">
      <t>コウゲン</t>
    </rPh>
    <rPh sb="10" eb="12">
      <t>テイリョウ</t>
    </rPh>
    <rPh sb="12" eb="14">
      <t>ケンサ</t>
    </rPh>
    <phoneticPr fontId="4"/>
  </si>
  <si>
    <t>【抗原定性検査】</t>
    <rPh sb="1" eb="3">
      <t>コウゲン</t>
    </rPh>
    <rPh sb="3" eb="5">
      <t>テイセイ</t>
    </rPh>
    <rPh sb="5" eb="7">
      <t>ケンサ</t>
    </rPh>
    <phoneticPr fontId="4"/>
  </si>
  <si>
    <t>PCR等</t>
    <rPh sb="3" eb="4">
      <t>トウ</t>
    </rPh>
    <phoneticPr fontId="4"/>
  </si>
  <si>
    <t>抗原定性</t>
    <rPh sb="0" eb="2">
      <t>コウゲン</t>
    </rPh>
    <rPh sb="2" eb="4">
      <t>テイセイ</t>
    </rPh>
    <phoneticPr fontId="4"/>
  </si>
  <si>
    <t>営業日数</t>
    <rPh sb="0" eb="2">
      <t>エイギョウ</t>
    </rPh>
    <rPh sb="2" eb="4">
      <t>ニッスウ</t>
    </rPh>
    <phoneticPr fontId="4"/>
  </si>
  <si>
    <t>A</t>
    <phoneticPr fontId="4"/>
  </si>
  <si>
    <t>B</t>
    <phoneticPr fontId="4"/>
  </si>
  <si>
    <t>C</t>
    <phoneticPr fontId="4"/>
  </si>
  <si>
    <t>加算額</t>
    <rPh sb="0" eb="3">
      <t>カサンガク</t>
    </rPh>
    <phoneticPr fontId="4"/>
  </si>
  <si>
    <t>各区分の上限件数</t>
    <rPh sb="0" eb="3">
      <t>カククブン</t>
    </rPh>
    <rPh sb="4" eb="6">
      <t>ジョウゲン</t>
    </rPh>
    <rPh sb="6" eb="8">
      <t>ケンスウ</t>
    </rPh>
    <phoneticPr fontId="4"/>
  </si>
  <si>
    <t>各区分に対応する件数</t>
    <rPh sb="0" eb="3">
      <t>カククブン</t>
    </rPh>
    <rPh sb="4" eb="6">
      <t>タイオウ</t>
    </rPh>
    <rPh sb="8" eb="10">
      <t>ケンスウ</t>
    </rPh>
    <phoneticPr fontId="4"/>
  </si>
  <si>
    <t>計</t>
    <rPh sb="0" eb="1">
      <t>ケイ</t>
    </rPh>
    <phoneticPr fontId="4"/>
  </si>
  <si>
    <t>実単価
（円）</t>
    <rPh sb="0" eb="1">
      <t>ジツ</t>
    </rPh>
    <rPh sb="1" eb="3">
      <t>タンカ</t>
    </rPh>
    <rPh sb="5" eb="6">
      <t>エン</t>
    </rPh>
    <phoneticPr fontId="4"/>
  </si>
  <si>
    <r>
      <t>A</t>
    </r>
    <r>
      <rPr>
        <b/>
        <sz val="10"/>
        <rFont val="BIZ UDPゴシック"/>
        <family val="3"/>
        <charset val="128"/>
      </rPr>
      <t>×</t>
    </r>
    <r>
      <rPr>
        <b/>
        <sz val="10"/>
        <color rgb="FFFF0000"/>
        <rFont val="BIZ UDPゴシック"/>
        <family val="3"/>
        <charset val="128"/>
      </rPr>
      <t>B</t>
    </r>
    <r>
      <rPr>
        <b/>
        <sz val="10"/>
        <color theme="1"/>
        <rFont val="BIZ UDPゴシック"/>
        <family val="3"/>
        <charset val="128"/>
      </rPr>
      <t xml:space="preserve">
（円）</t>
    </r>
    <rPh sb="5" eb="6">
      <t>エン</t>
    </rPh>
    <phoneticPr fontId="4"/>
  </si>
  <si>
    <t>うち定着促進事業</t>
    <rPh sb="2" eb="4">
      <t>テイチャク</t>
    </rPh>
    <rPh sb="4" eb="6">
      <t>ソクシン</t>
    </rPh>
    <rPh sb="6" eb="8">
      <t>ジギョウ</t>
    </rPh>
    <phoneticPr fontId="4"/>
  </si>
  <si>
    <t>単価区分①</t>
    <rPh sb="0" eb="2">
      <t>タンカ</t>
    </rPh>
    <rPh sb="2" eb="4">
      <t>クブン</t>
    </rPh>
    <phoneticPr fontId="4"/>
  </si>
  <si>
    <t>単価区分②</t>
    <rPh sb="0" eb="2">
      <t>タンカ</t>
    </rPh>
    <rPh sb="2" eb="4">
      <t>クブン</t>
    </rPh>
    <phoneticPr fontId="4"/>
  </si>
  <si>
    <t>単価区分③</t>
    <rPh sb="0" eb="2">
      <t>タンカ</t>
    </rPh>
    <rPh sb="2" eb="4">
      <t>クブン</t>
    </rPh>
    <phoneticPr fontId="4"/>
  </si>
  <si>
    <r>
      <t>検査実施件数　</t>
    </r>
    <r>
      <rPr>
        <b/>
        <sz val="9"/>
        <color rgb="FFFF0000"/>
        <rFont val="BIZ UDPゴシック"/>
        <family val="3"/>
        <charset val="128"/>
      </rPr>
      <t xml:space="preserve">B'
</t>
    </r>
    <r>
      <rPr>
        <b/>
        <sz val="9"/>
        <color theme="1"/>
        <rFont val="BIZ UDPゴシック"/>
        <family val="3"/>
        <charset val="128"/>
      </rPr>
      <t>（件）</t>
    </r>
    <rPh sb="0" eb="2">
      <t>ケンサ</t>
    </rPh>
    <rPh sb="2" eb="4">
      <t>ジッシ</t>
    </rPh>
    <rPh sb="4" eb="6">
      <t>ケンスウ</t>
    </rPh>
    <phoneticPr fontId="4"/>
  </si>
  <si>
    <r>
      <t>A</t>
    </r>
    <r>
      <rPr>
        <b/>
        <sz val="10"/>
        <rFont val="BIZ UDPゴシック"/>
        <family val="3"/>
        <charset val="128"/>
      </rPr>
      <t>×</t>
    </r>
    <r>
      <rPr>
        <b/>
        <sz val="10"/>
        <color rgb="FFFF0000"/>
        <rFont val="BIZ UDPゴシック"/>
        <family val="3"/>
        <charset val="128"/>
      </rPr>
      <t>B'</t>
    </r>
    <r>
      <rPr>
        <b/>
        <sz val="10"/>
        <color theme="1"/>
        <rFont val="BIZ UDPゴシック"/>
        <family val="3"/>
        <charset val="128"/>
      </rPr>
      <t xml:space="preserve">
（円）</t>
    </r>
    <rPh sb="6" eb="7">
      <t>エン</t>
    </rPh>
    <phoneticPr fontId="4"/>
  </si>
  <si>
    <r>
      <t>補助単価　</t>
    </r>
    <r>
      <rPr>
        <b/>
        <sz val="9"/>
        <color rgb="FFFF0000"/>
        <rFont val="BIZ UDPゴシック"/>
        <family val="3"/>
        <charset val="128"/>
      </rPr>
      <t>A　</t>
    </r>
    <r>
      <rPr>
        <b/>
        <sz val="9"/>
        <color theme="1"/>
        <rFont val="BIZ UDPゴシック"/>
        <family val="3"/>
        <charset val="128"/>
      </rPr>
      <t>（円）</t>
    </r>
    <r>
      <rPr>
        <b/>
        <sz val="9"/>
        <color rgb="FFFF0000"/>
        <rFont val="BIZ UDPゴシック"/>
        <family val="3"/>
        <charset val="128"/>
      </rPr>
      <t xml:space="preserve">　
</t>
    </r>
    <r>
      <rPr>
        <b/>
        <sz val="9"/>
        <color theme="1"/>
        <rFont val="BIZ UDPゴシック"/>
        <family val="3"/>
        <charset val="128"/>
      </rPr>
      <t>※実単価と基準単価を比較し低い額</t>
    </r>
    <rPh sb="0" eb="2">
      <t>ホジョ</t>
    </rPh>
    <rPh sb="2" eb="4">
      <t>タンカ</t>
    </rPh>
    <rPh sb="8" eb="9">
      <t>エン</t>
    </rPh>
    <rPh sb="13" eb="14">
      <t>ジツ</t>
    </rPh>
    <rPh sb="14" eb="16">
      <t>タンカ</t>
    </rPh>
    <rPh sb="17" eb="19">
      <t>キジュン</t>
    </rPh>
    <rPh sb="19" eb="21">
      <t>タンカ</t>
    </rPh>
    <rPh sb="22" eb="24">
      <t>ヒカク</t>
    </rPh>
    <rPh sb="25" eb="26">
      <t>ヒク</t>
    </rPh>
    <rPh sb="27" eb="28">
      <t>ガク</t>
    </rPh>
    <phoneticPr fontId="4"/>
  </si>
  <si>
    <r>
      <t>検査実施
件数　</t>
    </r>
    <r>
      <rPr>
        <b/>
        <sz val="9"/>
        <color rgb="FFFF0000"/>
        <rFont val="BIZ UDPゴシック"/>
        <family val="3"/>
        <charset val="128"/>
      </rPr>
      <t xml:space="preserve">B
</t>
    </r>
    <r>
      <rPr>
        <b/>
        <sz val="9"/>
        <color theme="1"/>
        <rFont val="BIZ UDPゴシック"/>
        <family val="3"/>
        <charset val="128"/>
      </rPr>
      <t>（件）</t>
    </r>
    <rPh sb="0" eb="2">
      <t>ケンサ</t>
    </rPh>
    <rPh sb="2" eb="4">
      <t>ジッシ</t>
    </rPh>
    <rPh sb="5" eb="7">
      <t>ケンスウ</t>
    </rPh>
    <phoneticPr fontId="4"/>
  </si>
  <si>
    <t>単価区分①
と比較し
低い額</t>
    <rPh sb="0" eb="2">
      <t>タンカ</t>
    </rPh>
    <rPh sb="2" eb="4">
      <t>クブン</t>
    </rPh>
    <rPh sb="7" eb="9">
      <t>ヒカク</t>
    </rPh>
    <rPh sb="11" eb="12">
      <t>ヒク</t>
    </rPh>
    <rPh sb="13" eb="14">
      <t>ガク</t>
    </rPh>
    <phoneticPr fontId="4"/>
  </si>
  <si>
    <t>単価区分②
と比較し
低い額</t>
    <rPh sb="0" eb="2">
      <t>タンカ</t>
    </rPh>
    <rPh sb="2" eb="4">
      <t>クブン</t>
    </rPh>
    <rPh sb="7" eb="9">
      <t>ヒカク</t>
    </rPh>
    <rPh sb="11" eb="12">
      <t>ヒク</t>
    </rPh>
    <rPh sb="13" eb="14">
      <t>ガク</t>
    </rPh>
    <phoneticPr fontId="4"/>
  </si>
  <si>
    <t>単価区分③
と比較し
低い額</t>
    <rPh sb="0" eb="2">
      <t>タンカ</t>
    </rPh>
    <rPh sb="2" eb="4">
      <t>クブン</t>
    </rPh>
    <rPh sb="7" eb="9">
      <t>ヒカク</t>
    </rPh>
    <rPh sb="11" eb="12">
      <t>ヒク</t>
    </rPh>
    <rPh sb="13" eb="14">
      <t>ガク</t>
    </rPh>
    <phoneticPr fontId="4"/>
  </si>
  <si>
    <t>■加算額内訳</t>
    <rPh sb="1" eb="3">
      <t>カサン</t>
    </rPh>
    <rPh sb="3" eb="4">
      <t>ガク</t>
    </rPh>
    <rPh sb="4" eb="6">
      <t>ウチワケ</t>
    </rPh>
    <phoneticPr fontId="4"/>
  </si>
  <si>
    <t>期間</t>
    <rPh sb="0" eb="2">
      <t>キカン</t>
    </rPh>
    <phoneticPr fontId="4"/>
  </si>
  <si>
    <r>
      <t>※エラー※　別紙２-1と件数【</t>
    </r>
    <r>
      <rPr>
        <u/>
        <sz val="9"/>
        <rFont val="BIZ UDPゴシック"/>
        <family val="3"/>
        <charset val="128"/>
      </rPr>
      <t>合計】</t>
    </r>
    <r>
      <rPr>
        <sz val="9"/>
        <rFont val="BIZ UDPゴシック"/>
        <family val="3"/>
        <charset val="128"/>
      </rPr>
      <t>が一致しません。</t>
    </r>
    <rPh sb="6" eb="8">
      <t>ベッシ</t>
    </rPh>
    <rPh sb="12" eb="14">
      <t>ケンスウ</t>
    </rPh>
    <rPh sb="15" eb="17">
      <t>ゴウケイ</t>
    </rPh>
    <rPh sb="19" eb="21">
      <t>イッチ</t>
    </rPh>
    <phoneticPr fontId="4"/>
  </si>
  <si>
    <t>※エラー※　別紙２-1と件数【検査方法内訳】が一致しません。</t>
    <rPh sb="6" eb="8">
      <t>ベッシ</t>
    </rPh>
    <rPh sb="12" eb="14">
      <t>ケンスウ</t>
    </rPh>
    <rPh sb="15" eb="17">
      <t>ケンサ</t>
    </rPh>
    <rPh sb="17" eb="19">
      <t>ホウホウ</t>
    </rPh>
    <rPh sb="19" eb="21">
      <t>ウチワケ</t>
    </rPh>
    <rPh sb="23" eb="25">
      <t>イッチ</t>
    </rPh>
    <phoneticPr fontId="4"/>
  </si>
  <si>
    <t>※エラー※　別紙２-1と件数【事業内訳】が一致しません。</t>
    <rPh sb="6" eb="8">
      <t>ベッシ</t>
    </rPh>
    <rPh sb="12" eb="14">
      <t>ケンスウ</t>
    </rPh>
    <rPh sb="15" eb="17">
      <t>ジギョウ</t>
    </rPh>
    <rPh sb="17" eb="19">
      <t>ウチワケ</t>
    </rPh>
    <rPh sb="21" eb="23">
      <t>イッチ</t>
    </rPh>
    <phoneticPr fontId="4"/>
  </si>
  <si>
    <t>うち定着促進</t>
    <rPh sb="2" eb="4">
      <t>テイチャク</t>
    </rPh>
    <rPh sb="4" eb="6">
      <t>ソクシン</t>
    </rPh>
    <phoneticPr fontId="4"/>
  </si>
  <si>
    <t>※エラー※　別紙２-1と件数【期間内訳】が一致しません。</t>
    <rPh sb="6" eb="8">
      <t>ベッシ</t>
    </rPh>
    <rPh sb="12" eb="14">
      <t>ケンスウ</t>
    </rPh>
    <rPh sb="15" eb="17">
      <t>キカン</t>
    </rPh>
    <rPh sb="17" eb="19">
      <t>ウチワケ</t>
    </rPh>
    <rPh sb="21" eb="23">
      <t>イッチ</t>
    </rPh>
    <phoneticPr fontId="4"/>
  </si>
  <si>
    <t>計</t>
    <rPh sb="0" eb="1">
      <t>ケイ</t>
    </rPh>
    <phoneticPr fontId="4"/>
  </si>
  <si>
    <t>実単価（円）</t>
    <rPh sb="0" eb="3">
      <t>ジツタンカ</t>
    </rPh>
    <rPh sb="4" eb="5">
      <t>エン</t>
    </rPh>
    <phoneticPr fontId="4"/>
  </si>
  <si>
    <t>PCR検査等・抗原定量検査の割合</t>
    <rPh sb="3" eb="5">
      <t>ケンサ</t>
    </rPh>
    <rPh sb="5" eb="6">
      <t>トウ</t>
    </rPh>
    <rPh sb="7" eb="9">
      <t>コウゲン</t>
    </rPh>
    <rPh sb="9" eb="11">
      <t>テイリョウ</t>
    </rPh>
    <rPh sb="11" eb="13">
      <t>ケンサ</t>
    </rPh>
    <rPh sb="14" eb="16">
      <t>ワリアイ</t>
    </rPh>
    <phoneticPr fontId="4"/>
  </si>
  <si>
    <r>
      <t xml:space="preserve">営業日数
</t>
    </r>
    <r>
      <rPr>
        <b/>
        <sz val="9"/>
        <color rgb="FFFF0000"/>
        <rFont val="BIZ UDPゴシック"/>
        <family val="3"/>
        <charset val="128"/>
      </rPr>
      <t>C</t>
    </r>
    <rPh sb="0" eb="2">
      <t>エイギョウ</t>
    </rPh>
    <rPh sb="2" eb="4">
      <t>ニッスウ</t>
    </rPh>
    <phoneticPr fontId="4"/>
  </si>
  <si>
    <r>
      <t xml:space="preserve">1日あたり
検査件数
</t>
    </r>
    <r>
      <rPr>
        <b/>
        <sz val="9"/>
        <color rgb="FFFF0000"/>
        <rFont val="BIZ UDPゴシック"/>
        <family val="3"/>
        <charset val="128"/>
      </rPr>
      <t>B</t>
    </r>
    <r>
      <rPr>
        <b/>
        <sz val="9"/>
        <rFont val="BIZ UDPゴシック"/>
        <family val="3"/>
        <charset val="128"/>
      </rPr>
      <t>/</t>
    </r>
    <r>
      <rPr>
        <b/>
        <sz val="9"/>
        <color rgb="FFFF0000"/>
        <rFont val="BIZ UDPゴシック"/>
        <family val="3"/>
        <charset val="128"/>
      </rPr>
      <t>C</t>
    </r>
    <rPh sb="1" eb="2">
      <t>ニチ</t>
    </rPh>
    <rPh sb="6" eb="8">
      <t>ケンサ</t>
    </rPh>
    <rPh sb="8" eb="10">
      <t>ケンスウ</t>
    </rPh>
    <phoneticPr fontId="4"/>
  </si>
  <si>
    <r>
      <t>検査実施
件数　</t>
    </r>
    <r>
      <rPr>
        <b/>
        <sz val="9"/>
        <color rgb="FFFF0000"/>
        <rFont val="BIZ UDPゴシック"/>
        <family val="3"/>
        <charset val="128"/>
      </rPr>
      <t xml:space="preserve">D
</t>
    </r>
    <r>
      <rPr>
        <b/>
        <sz val="9"/>
        <color theme="1"/>
        <rFont val="BIZ UDPゴシック"/>
        <family val="3"/>
        <charset val="128"/>
      </rPr>
      <t>（件）</t>
    </r>
    <rPh sb="0" eb="2">
      <t>ケンサ</t>
    </rPh>
    <rPh sb="2" eb="4">
      <t>ジッシ</t>
    </rPh>
    <rPh sb="5" eb="7">
      <t>ケンスウ</t>
    </rPh>
    <phoneticPr fontId="4"/>
  </si>
  <si>
    <r>
      <t xml:space="preserve">営業日数
</t>
    </r>
    <r>
      <rPr>
        <b/>
        <sz val="9"/>
        <color rgb="FFFF0000"/>
        <rFont val="BIZ UDPゴシック"/>
        <family val="3"/>
        <charset val="128"/>
      </rPr>
      <t>E</t>
    </r>
    <rPh sb="0" eb="2">
      <t>エイギョウ</t>
    </rPh>
    <rPh sb="2" eb="4">
      <t>ニッスウ</t>
    </rPh>
    <phoneticPr fontId="4"/>
  </si>
  <si>
    <r>
      <t xml:space="preserve">1日あたり
検査件数
</t>
    </r>
    <r>
      <rPr>
        <b/>
        <sz val="9"/>
        <color rgb="FFFF0000"/>
        <rFont val="BIZ UDPゴシック"/>
        <family val="3"/>
        <charset val="128"/>
      </rPr>
      <t>D</t>
    </r>
    <r>
      <rPr>
        <b/>
        <sz val="9"/>
        <rFont val="BIZ UDPゴシック"/>
        <family val="3"/>
        <charset val="128"/>
      </rPr>
      <t>/</t>
    </r>
    <r>
      <rPr>
        <b/>
        <sz val="9"/>
        <color rgb="FFFF0000"/>
        <rFont val="BIZ UDPゴシック"/>
        <family val="3"/>
        <charset val="128"/>
      </rPr>
      <t>E</t>
    </r>
    <rPh sb="1" eb="2">
      <t>ニチ</t>
    </rPh>
    <rPh sb="6" eb="8">
      <t>ケンサ</t>
    </rPh>
    <rPh sb="8" eb="10">
      <t>ケンスウ</t>
    </rPh>
    <phoneticPr fontId="4"/>
  </si>
  <si>
    <r>
      <rPr>
        <b/>
        <sz val="9"/>
        <rFont val="BIZ UDPゴシック"/>
        <family val="3"/>
        <charset val="128"/>
      </rPr>
      <t>加算額基準
単価×</t>
    </r>
    <r>
      <rPr>
        <b/>
        <sz val="9"/>
        <color rgb="FFFF0000"/>
        <rFont val="BIZ UDPゴシック"/>
        <family val="3"/>
        <charset val="128"/>
      </rPr>
      <t>D</t>
    </r>
    <r>
      <rPr>
        <b/>
        <sz val="9"/>
        <color theme="1"/>
        <rFont val="BIZ UDPゴシック"/>
        <family val="3"/>
        <charset val="128"/>
      </rPr>
      <t xml:space="preserve">
（円）</t>
    </r>
    <rPh sb="0" eb="3">
      <t>カサンガク</t>
    </rPh>
    <rPh sb="3" eb="5">
      <t>キジュン</t>
    </rPh>
    <rPh sb="6" eb="8">
      <t>タンカ</t>
    </rPh>
    <rPh sb="12" eb="13">
      <t>エン</t>
    </rPh>
    <phoneticPr fontId="4"/>
  </si>
  <si>
    <r>
      <t>検査実施件数　</t>
    </r>
    <r>
      <rPr>
        <b/>
        <sz val="9"/>
        <color rgb="FFFF0000"/>
        <rFont val="BIZ UDPゴシック"/>
        <family val="3"/>
        <charset val="128"/>
      </rPr>
      <t xml:space="preserve">D'
</t>
    </r>
    <r>
      <rPr>
        <b/>
        <sz val="9"/>
        <color theme="1"/>
        <rFont val="BIZ UDPゴシック"/>
        <family val="3"/>
        <charset val="128"/>
      </rPr>
      <t>（件）</t>
    </r>
    <rPh sb="0" eb="2">
      <t>ケンサ</t>
    </rPh>
    <rPh sb="2" eb="4">
      <t>ジッシ</t>
    </rPh>
    <rPh sb="4" eb="6">
      <t>ケンスウ</t>
    </rPh>
    <phoneticPr fontId="4"/>
  </si>
  <si>
    <r>
      <rPr>
        <b/>
        <sz val="9"/>
        <color theme="1"/>
        <rFont val="BIZ UDPゴシック"/>
        <family val="3"/>
        <charset val="128"/>
      </rPr>
      <t>加算単価×</t>
    </r>
    <r>
      <rPr>
        <b/>
        <sz val="9"/>
        <color rgb="FFFF0000"/>
        <rFont val="BIZ UDPゴシック"/>
        <family val="3"/>
        <charset val="128"/>
      </rPr>
      <t>D'</t>
    </r>
    <r>
      <rPr>
        <b/>
        <sz val="9"/>
        <color theme="1"/>
        <rFont val="BIZ UDPゴシック"/>
        <family val="3"/>
        <charset val="128"/>
      </rPr>
      <t xml:space="preserve">
（円）</t>
    </r>
    <rPh sb="9" eb="10">
      <t>エン</t>
    </rPh>
    <phoneticPr fontId="4"/>
  </si>
  <si>
    <t>登録番号</t>
    <rPh sb="0" eb="2">
      <t>トウロク</t>
    </rPh>
    <rPh sb="2" eb="4">
      <t>バンゴウ</t>
    </rPh>
    <phoneticPr fontId="4"/>
  </si>
  <si>
    <t>登録番号</t>
    <rPh sb="0" eb="4">
      <t>トウロクバンゴウ</t>
    </rPh>
    <phoneticPr fontId="4"/>
  </si>
  <si>
    <t>検査実施事業所名</t>
    <rPh sb="0" eb="4">
      <t>ケンサジッシ</t>
    </rPh>
    <rPh sb="4" eb="7">
      <t>ジギョウショ</t>
    </rPh>
    <rPh sb="7" eb="8">
      <t>メイ</t>
    </rPh>
    <phoneticPr fontId="4"/>
  </si>
  <si>
    <t>抗原定性</t>
    <rPh sb="0" eb="4">
      <t>コウゲンテイセイ</t>
    </rPh>
    <phoneticPr fontId="4"/>
  </si>
  <si>
    <t>検査実施事業所名</t>
    <rPh sb="0" eb="4">
      <t>ケンサジッシ</t>
    </rPh>
    <rPh sb="4" eb="8">
      <t>ジギョウショメイ</t>
    </rPh>
    <phoneticPr fontId="4"/>
  </si>
  <si>
    <t>番号</t>
    <rPh sb="0" eb="2">
      <t>バンゴウ</t>
    </rPh>
    <phoneticPr fontId="4"/>
  </si>
  <si>
    <t>①令和4年6月20日（月）～
令和4年8月28日（日）</t>
    <rPh sb="1" eb="3">
      <t>レイワ</t>
    </rPh>
    <rPh sb="4" eb="5">
      <t>ネン</t>
    </rPh>
    <rPh sb="6" eb="7">
      <t>ガツ</t>
    </rPh>
    <rPh sb="9" eb="10">
      <t>ニチ</t>
    </rPh>
    <rPh sb="11" eb="12">
      <t>ゲツ</t>
    </rPh>
    <rPh sb="15" eb="17">
      <t>レイワ</t>
    </rPh>
    <rPh sb="18" eb="19">
      <t>ネン</t>
    </rPh>
    <rPh sb="20" eb="21">
      <t>ガツ</t>
    </rPh>
    <rPh sb="23" eb="24">
      <t>ニチ</t>
    </rPh>
    <rPh sb="25" eb="26">
      <t>ニチ</t>
    </rPh>
    <phoneticPr fontId="4"/>
  </si>
  <si>
    <t>②令和4年8月29日（月）～
令和4年9月25日（日）</t>
    <rPh sb="1" eb="3">
      <t>レイワ</t>
    </rPh>
    <rPh sb="4" eb="5">
      <t>ネン</t>
    </rPh>
    <rPh sb="6" eb="7">
      <t>ガツ</t>
    </rPh>
    <rPh sb="9" eb="10">
      <t>ニチ</t>
    </rPh>
    <rPh sb="11" eb="12">
      <t>ゲツ</t>
    </rPh>
    <rPh sb="15" eb="17">
      <t>レイワ</t>
    </rPh>
    <rPh sb="18" eb="19">
      <t>ネン</t>
    </rPh>
    <rPh sb="20" eb="21">
      <t>ガツ</t>
    </rPh>
    <rPh sb="23" eb="24">
      <t>ニチ</t>
    </rPh>
    <rPh sb="25" eb="26">
      <t>ニチ</t>
    </rPh>
    <phoneticPr fontId="4"/>
  </si>
  <si>
    <t>実単価（円）
※1キット当たりの
仕入れ単価</t>
    <rPh sb="0" eb="3">
      <t>ジツタンカ</t>
    </rPh>
    <rPh sb="12" eb="13">
      <t>ア</t>
    </rPh>
    <rPh sb="17" eb="19">
      <t>シイ</t>
    </rPh>
    <rPh sb="20" eb="22">
      <t>タンカ</t>
    </rPh>
    <phoneticPr fontId="4"/>
  </si>
  <si>
    <t>合計（件）</t>
    <rPh sb="0" eb="2">
      <t>ゴウケイ</t>
    </rPh>
    <rPh sb="3" eb="4">
      <t>ケン</t>
    </rPh>
    <phoneticPr fontId="4"/>
  </si>
  <si>
    <t>①
～50件/日</t>
    <rPh sb="5" eb="6">
      <t>ケン</t>
    </rPh>
    <rPh sb="7" eb="8">
      <t>ヒ</t>
    </rPh>
    <phoneticPr fontId="4"/>
  </si>
  <si>
    <t>②
51件～100件/日</t>
    <rPh sb="4" eb="5">
      <t>ケン</t>
    </rPh>
    <rPh sb="9" eb="10">
      <t>ケン</t>
    </rPh>
    <rPh sb="11" eb="12">
      <t>ヒ</t>
    </rPh>
    <phoneticPr fontId="4"/>
  </si>
  <si>
    <t>③
101件～/日</t>
    <rPh sb="5" eb="6">
      <t>ケン</t>
    </rPh>
    <rPh sb="8" eb="9">
      <t>ヒ</t>
    </rPh>
    <phoneticPr fontId="4"/>
  </si>
  <si>
    <t>PCR等</t>
    <rPh sb="3" eb="4">
      <t>トウ</t>
    </rPh>
    <phoneticPr fontId="4"/>
  </si>
  <si>
    <t>抗原定性</t>
    <rPh sb="0" eb="4">
      <t>コウゲンテイセイ</t>
    </rPh>
    <phoneticPr fontId="4"/>
  </si>
  <si>
    <t>加算額</t>
    <rPh sb="0" eb="3">
      <t>カサンガク</t>
    </rPh>
    <phoneticPr fontId="4"/>
  </si>
  <si>
    <t>積算根拠</t>
    <rPh sb="0" eb="4">
      <t>セキサンコンキョ</t>
    </rPh>
    <phoneticPr fontId="4"/>
  </si>
  <si>
    <t>　　　（例１）：委託費5,000円
　　　(例２）：試薬2,000円、検体袋50円、人件費2,500円等</t>
    <rPh sb="4" eb="5">
      <t>レイ</t>
    </rPh>
    <rPh sb="8" eb="10">
      <t>イタク</t>
    </rPh>
    <rPh sb="10" eb="11">
      <t>ヒ</t>
    </rPh>
    <rPh sb="16" eb="17">
      <t>エン</t>
    </rPh>
    <rPh sb="22" eb="23">
      <t>レイ</t>
    </rPh>
    <rPh sb="26" eb="28">
      <t>シヤク</t>
    </rPh>
    <rPh sb="33" eb="34">
      <t>エン</t>
    </rPh>
    <rPh sb="35" eb="38">
      <t>ケンタイフクロ</t>
    </rPh>
    <rPh sb="40" eb="41">
      <t>エン</t>
    </rPh>
    <rPh sb="42" eb="45">
      <t>ジンケンヒ</t>
    </rPh>
    <rPh sb="50" eb="51">
      <t>エン</t>
    </rPh>
    <rPh sb="51" eb="52">
      <t>トウ</t>
    </rPh>
    <phoneticPr fontId="4"/>
  </si>
  <si>
    <t>登録番号</t>
    <rPh sb="0" eb="2">
      <t>トウロク</t>
    </rPh>
    <rPh sb="2" eb="4">
      <t>バンゴウ</t>
    </rPh>
    <phoneticPr fontId="4"/>
  </si>
  <si>
    <t>検査実施事業所名</t>
    <rPh sb="0" eb="4">
      <t>ケンサジッシ</t>
    </rPh>
    <rPh sb="4" eb="7">
      <t>ジギョウショ</t>
    </rPh>
    <rPh sb="7" eb="8">
      <t>メイ</t>
    </rPh>
    <phoneticPr fontId="4"/>
  </si>
  <si>
    <t xml:space="preserve">   </t>
    <phoneticPr fontId="4"/>
  </si>
  <si>
    <t>一般検査事業</t>
    <rPh sb="0" eb="2">
      <t>イッパン</t>
    </rPh>
    <rPh sb="2" eb="6">
      <t>ケンサジギョウ</t>
    </rPh>
    <phoneticPr fontId="4"/>
  </si>
  <si>
    <t>定着促進事業</t>
    <rPh sb="0" eb="6">
      <t>テイチャクソクシンジギョウ</t>
    </rPh>
    <phoneticPr fontId="4"/>
  </si>
  <si>
    <t>検査実施件数</t>
    <rPh sb="0" eb="4">
      <t>ケンサジッシ</t>
    </rPh>
    <rPh sb="4" eb="6">
      <t>ケンスウ</t>
    </rPh>
    <phoneticPr fontId="4"/>
  </si>
  <si>
    <t>一般検査事業</t>
    <rPh sb="0" eb="6">
      <t>イッパンケンサジギョウ</t>
    </rPh>
    <phoneticPr fontId="4"/>
  </si>
  <si>
    <t>計</t>
    <rPh sb="0" eb="1">
      <t>ケイ</t>
    </rPh>
    <phoneticPr fontId="4"/>
  </si>
  <si>
    <t>定着促進事業</t>
    <rPh sb="0" eb="6">
      <t>テイチャクソクシンジギョウ</t>
    </rPh>
    <phoneticPr fontId="4"/>
  </si>
  <si>
    <t>合計</t>
    <rPh sb="0" eb="2">
      <t>ゴウケイ</t>
    </rPh>
    <phoneticPr fontId="4"/>
  </si>
  <si>
    <t>PCR検査等・抗原定量検査</t>
    <rPh sb="3" eb="6">
      <t>ケンサトウ</t>
    </rPh>
    <rPh sb="7" eb="11">
      <t>コウゲンテイリョウ</t>
    </rPh>
    <rPh sb="11" eb="13">
      <t>ケンサ</t>
    </rPh>
    <phoneticPr fontId="4"/>
  </si>
  <si>
    <t>抗原定性検査</t>
    <rPh sb="0" eb="2">
      <t>コウゲン</t>
    </rPh>
    <rPh sb="2" eb="4">
      <t>テイセイ</t>
    </rPh>
    <rPh sb="4" eb="6">
      <t>ケンサ</t>
    </rPh>
    <phoneticPr fontId="4"/>
  </si>
  <si>
    <t>加算額</t>
    <rPh sb="0" eb="3">
      <t>カサンガク</t>
    </rPh>
    <phoneticPr fontId="4"/>
  </si>
  <si>
    <t>■基準単価</t>
    <rPh sb="1" eb="5">
      <t>キジュンタンカ</t>
    </rPh>
    <phoneticPr fontId="4"/>
  </si>
  <si>
    <t>定着促進事業</t>
    <rPh sb="0" eb="6">
      <t>テイチャクソクシンジギョウ</t>
    </rPh>
    <phoneticPr fontId="4"/>
  </si>
  <si>
    <t>一般検査事業</t>
    <rPh sb="0" eb="6">
      <t>イッパンケンサジギョウ</t>
    </rPh>
    <phoneticPr fontId="4"/>
  </si>
  <si>
    <t>一般検査</t>
    <rPh sb="0" eb="2">
      <t>イッパン</t>
    </rPh>
    <rPh sb="2" eb="4">
      <t>ケンサ</t>
    </rPh>
    <phoneticPr fontId="21"/>
  </si>
  <si>
    <t>①令和4年12月26日（月）
～
令和5年1月29日（日）</t>
    <rPh sb="1" eb="3">
      <t>レイワ</t>
    </rPh>
    <rPh sb="4" eb="5">
      <t>ネン</t>
    </rPh>
    <rPh sb="7" eb="8">
      <t>ガツ</t>
    </rPh>
    <rPh sb="10" eb="11">
      <t>ニチ</t>
    </rPh>
    <rPh sb="12" eb="13">
      <t>ゲツ</t>
    </rPh>
    <rPh sb="17" eb="19">
      <t>レイワ</t>
    </rPh>
    <rPh sb="20" eb="21">
      <t>ネン</t>
    </rPh>
    <rPh sb="22" eb="23">
      <t>ガツ</t>
    </rPh>
    <rPh sb="25" eb="26">
      <t>ニチ</t>
    </rPh>
    <rPh sb="27" eb="28">
      <t>ニチ</t>
    </rPh>
    <phoneticPr fontId="4"/>
  </si>
  <si>
    <t>②令和5年1月30日（月）
～
令和5年2月26日（日）</t>
    <rPh sb="1" eb="3">
      <t>レイワ</t>
    </rPh>
    <rPh sb="4" eb="5">
      <t>ネン</t>
    </rPh>
    <rPh sb="6" eb="7">
      <t>ガツ</t>
    </rPh>
    <rPh sb="9" eb="10">
      <t>ニチ</t>
    </rPh>
    <rPh sb="11" eb="12">
      <t>ゲツ</t>
    </rPh>
    <rPh sb="16" eb="18">
      <t>レイワ</t>
    </rPh>
    <rPh sb="19" eb="20">
      <t>ネン</t>
    </rPh>
    <rPh sb="21" eb="22">
      <t>ガツ</t>
    </rPh>
    <rPh sb="24" eb="25">
      <t>ニチ</t>
    </rPh>
    <rPh sb="26" eb="27">
      <t>ニチ</t>
    </rPh>
    <phoneticPr fontId="4"/>
  </si>
  <si>
    <t>③令和5年2月27日（月）
～
令和5年3月31日（金）</t>
    <rPh sb="1" eb="3">
      <t>レイワ</t>
    </rPh>
    <rPh sb="4" eb="5">
      <t>ネン</t>
    </rPh>
    <rPh sb="6" eb="7">
      <t>ガツ</t>
    </rPh>
    <rPh sb="9" eb="10">
      <t>ニチ</t>
    </rPh>
    <rPh sb="11" eb="12">
      <t>ゲツ</t>
    </rPh>
    <rPh sb="16" eb="18">
      <t>レイワ</t>
    </rPh>
    <rPh sb="19" eb="20">
      <t>ネン</t>
    </rPh>
    <rPh sb="21" eb="22">
      <t>ガツ</t>
    </rPh>
    <rPh sb="24" eb="25">
      <t>ニチ</t>
    </rPh>
    <rPh sb="26" eb="27">
      <t>キン</t>
    </rPh>
    <phoneticPr fontId="4"/>
  </si>
  <si>
    <t>令和４年12月26日～令和5年3月31日</t>
    <rPh sb="0" eb="2">
      <t>レイワ</t>
    </rPh>
    <rPh sb="3" eb="4">
      <t>ネン</t>
    </rPh>
    <rPh sb="6" eb="7">
      <t>ガツ</t>
    </rPh>
    <rPh sb="9" eb="10">
      <t>ヒ</t>
    </rPh>
    <rPh sb="11" eb="13">
      <t>レイワ</t>
    </rPh>
    <rPh sb="14" eb="15">
      <t>ネン</t>
    </rPh>
    <rPh sb="16" eb="17">
      <t>ガツ</t>
    </rPh>
    <rPh sb="19" eb="20">
      <t>ヒ</t>
    </rPh>
    <phoneticPr fontId="4"/>
  </si>
  <si>
    <t>②令和5年1月30日（月）～令和5年2月26日（日）</t>
    <rPh sb="1" eb="3">
      <t>レイワ</t>
    </rPh>
    <rPh sb="4" eb="5">
      <t>ネン</t>
    </rPh>
    <rPh sb="6" eb="7">
      <t>ガツ</t>
    </rPh>
    <rPh sb="9" eb="10">
      <t>ニチ</t>
    </rPh>
    <rPh sb="11" eb="12">
      <t>ゲツ</t>
    </rPh>
    <rPh sb="14" eb="16">
      <t>レイワ</t>
    </rPh>
    <rPh sb="17" eb="18">
      <t>ネン</t>
    </rPh>
    <rPh sb="19" eb="20">
      <t>ガツ</t>
    </rPh>
    <rPh sb="22" eb="23">
      <t>ニチ</t>
    </rPh>
    <rPh sb="24" eb="25">
      <t>ニチ</t>
    </rPh>
    <phoneticPr fontId="4"/>
  </si>
  <si>
    <t>③令和5年2月27日（月）～令和5年3月31日（金）</t>
    <phoneticPr fontId="4"/>
  </si>
  <si>
    <t>令和4年12月26日～令和5年3月31日の期間計</t>
    <rPh sb="0" eb="2">
      <t>レイワ</t>
    </rPh>
    <rPh sb="3" eb="4">
      <t>ネン</t>
    </rPh>
    <rPh sb="6" eb="7">
      <t>ガツ</t>
    </rPh>
    <rPh sb="9" eb="10">
      <t>ニチ</t>
    </rPh>
    <rPh sb="11" eb="13">
      <t>レイワ</t>
    </rPh>
    <rPh sb="14" eb="15">
      <t>ネン</t>
    </rPh>
    <rPh sb="16" eb="17">
      <t>ガツ</t>
    </rPh>
    <rPh sb="19" eb="20">
      <t>ニチ</t>
    </rPh>
    <rPh sb="21" eb="23">
      <t>キカン</t>
    </rPh>
    <rPh sb="23" eb="24">
      <t>ケイ</t>
    </rPh>
    <phoneticPr fontId="4"/>
  </si>
  <si>
    <t>①MAX</t>
    <phoneticPr fontId="4"/>
  </si>
  <si>
    <t>②MAX</t>
    <phoneticPr fontId="4"/>
  </si>
  <si>
    <t>1(定着</t>
    <rPh sb="2" eb="4">
      <t>テイチャク</t>
    </rPh>
    <phoneticPr fontId="4"/>
  </si>
  <si>
    <t>1（一般</t>
    <rPh sb="2" eb="4">
      <t>イッパン</t>
    </rPh>
    <phoneticPr fontId="4"/>
  </si>
  <si>
    <t>2(定着</t>
    <rPh sb="2" eb="4">
      <t>テイチャク</t>
    </rPh>
    <phoneticPr fontId="4"/>
  </si>
  <si>
    <t>2（一般</t>
    <rPh sb="2" eb="4">
      <t>イッパン</t>
    </rPh>
    <phoneticPr fontId="4"/>
  </si>
  <si>
    <t>3(定着</t>
    <rPh sb="2" eb="4">
      <t>テイチャク</t>
    </rPh>
    <phoneticPr fontId="4"/>
  </si>
  <si>
    <t>3（一般</t>
    <rPh sb="2" eb="4">
      <t>イッパン</t>
    </rPh>
    <phoneticPr fontId="4"/>
  </si>
  <si>
    <t>4(定着</t>
    <rPh sb="2" eb="4">
      <t>テイチャク</t>
    </rPh>
    <phoneticPr fontId="4"/>
  </si>
  <si>
    <t>4（一般</t>
    <rPh sb="2" eb="4">
      <t>イッパン</t>
    </rPh>
    <phoneticPr fontId="4"/>
  </si>
  <si>
    <t>5(定着</t>
    <rPh sb="2" eb="4">
      <t>テイチャク</t>
    </rPh>
    <phoneticPr fontId="4"/>
  </si>
  <si>
    <t>5（一般</t>
    <rPh sb="2" eb="4">
      <t>イッパン</t>
    </rPh>
    <phoneticPr fontId="4"/>
  </si>
  <si>
    <t>③</t>
    <phoneticPr fontId="4"/>
  </si>
  <si>
    <t>計（定着）</t>
    <rPh sb="0" eb="1">
      <t>ケイ</t>
    </rPh>
    <rPh sb="2" eb="4">
      <t>テイチャク</t>
    </rPh>
    <phoneticPr fontId="4"/>
  </si>
  <si>
    <t>計（一般）</t>
    <rPh sb="0" eb="1">
      <t>ケイ</t>
    </rPh>
    <rPh sb="2" eb="4">
      <t>イッパン</t>
    </rPh>
    <phoneticPr fontId="4"/>
  </si>
  <si>
    <t>PCR</t>
    <phoneticPr fontId="4"/>
  </si>
  <si>
    <t>抗原定量</t>
    <rPh sb="0" eb="4">
      <t>コウゲンテイリョウ</t>
    </rPh>
    <phoneticPr fontId="4"/>
  </si>
  <si>
    <t>営業日数</t>
    <rPh sb="0" eb="4">
      <t>エイギョウニッスウ</t>
    </rPh>
    <phoneticPr fontId="4"/>
  </si>
  <si>
    <t>別紙１（様式第６号関係）</t>
    <rPh sb="0" eb="2">
      <t>ベッシ</t>
    </rPh>
    <rPh sb="4" eb="7">
      <t>ヨウシキダイ</t>
    </rPh>
    <rPh sb="8" eb="9">
      <t>ゴウ</t>
    </rPh>
    <rPh sb="9" eb="11">
      <t>カンケイ</t>
    </rPh>
    <phoneticPr fontId="4"/>
  </si>
  <si>
    <t>別紙2-1（様式第６号関係）</t>
    <rPh sb="0" eb="2">
      <t>ベッシ</t>
    </rPh>
    <rPh sb="6" eb="9">
      <t>ヨウシキダイ</t>
    </rPh>
    <rPh sb="10" eb="11">
      <t>ゴウ</t>
    </rPh>
    <rPh sb="11" eb="13">
      <t>カンケイ</t>
    </rPh>
    <phoneticPr fontId="4"/>
  </si>
  <si>
    <t>別紙2-2（様式第６号関係）</t>
    <rPh sb="0" eb="2">
      <t>ベッシ</t>
    </rPh>
    <rPh sb="6" eb="9">
      <t>ヨウシキダイ</t>
    </rPh>
    <rPh sb="10" eb="11">
      <t>ゴウ</t>
    </rPh>
    <rPh sb="11" eb="13">
      <t>カンケイ</t>
    </rPh>
    <phoneticPr fontId="4"/>
  </si>
  <si>
    <t>別紙3-1（様式第６号関係）</t>
    <rPh sb="0" eb="2">
      <t>ベッシ</t>
    </rPh>
    <rPh sb="6" eb="9">
      <t>ヨウシキダイ</t>
    </rPh>
    <rPh sb="10" eb="11">
      <t>ゴウ</t>
    </rPh>
    <rPh sb="11" eb="13">
      <t>カンケイ</t>
    </rPh>
    <phoneticPr fontId="4"/>
  </si>
  <si>
    <t>別紙3-2（様式第６号関係）</t>
    <phoneticPr fontId="4"/>
  </si>
  <si>
    <r>
      <t>①</t>
    </r>
    <r>
      <rPr>
        <b/>
        <sz val="14"/>
        <color rgb="FFFF0000"/>
        <rFont val="BIZ UDPゴシック"/>
        <family val="3"/>
        <charset val="128"/>
      </rPr>
      <t xml:space="preserve"> 同一の検査方法で実単価が分かれる場合は、行を分けてご記載ください。</t>
    </r>
    <rPh sb="2" eb="4">
      <t>ドウイツ</t>
    </rPh>
    <rPh sb="5" eb="9">
      <t>ケンサホウホウ</t>
    </rPh>
    <rPh sb="10" eb="11">
      <t>ジツ</t>
    </rPh>
    <rPh sb="11" eb="13">
      <t>タンカ</t>
    </rPh>
    <rPh sb="14" eb="15">
      <t>ワ</t>
    </rPh>
    <rPh sb="18" eb="20">
      <t>バアイ</t>
    </rPh>
    <rPh sb="22" eb="23">
      <t>ギョウ</t>
    </rPh>
    <rPh sb="24" eb="25">
      <t>ワ</t>
    </rPh>
    <rPh sb="28" eb="30">
      <t>キサイ</t>
    </rPh>
    <phoneticPr fontId="4"/>
  </si>
  <si>
    <r>
      <t>②単価の種類が5種類以上あり、行が不足する場合は大阪府検査調整センターまで</t>
    </r>
    <r>
      <rPr>
        <u/>
        <sz val="14"/>
        <rFont val="BIZ UDPゴシック"/>
        <family val="3"/>
        <charset val="128"/>
      </rPr>
      <t>メール</t>
    </r>
    <r>
      <rPr>
        <sz val="14"/>
        <rFont val="BIZ UDPゴシック"/>
        <family val="3"/>
        <charset val="128"/>
      </rPr>
      <t>でご連絡ください。</t>
    </r>
    <rPh sb="1" eb="3">
      <t>タンカ</t>
    </rPh>
    <rPh sb="4" eb="6">
      <t>シュルイ</t>
    </rPh>
    <rPh sb="8" eb="12">
      <t>シュルイイジョウ</t>
    </rPh>
    <rPh sb="15" eb="16">
      <t>ギョウ</t>
    </rPh>
    <rPh sb="17" eb="19">
      <t>フソク</t>
    </rPh>
    <rPh sb="21" eb="23">
      <t>バアイ</t>
    </rPh>
    <rPh sb="24" eb="27">
      <t>オオサカフ</t>
    </rPh>
    <rPh sb="27" eb="31">
      <t>ケンサチョウセイ</t>
    </rPh>
    <rPh sb="42" eb="44">
      <t>レンラク</t>
    </rPh>
    <phoneticPr fontId="4"/>
  </si>
  <si>
    <t>メールアドレス：muryoukensa@gbox.pref.osaka.lg.jp</t>
  </si>
  <si>
    <t>新型コロナウイルス感染症無料検査　補助事業報告書</t>
    <rPh sb="0" eb="2">
      <t>シンガタ</t>
    </rPh>
    <rPh sb="9" eb="12">
      <t>カンセンショウ</t>
    </rPh>
    <rPh sb="12" eb="16">
      <t>ムリョウケンサ</t>
    </rPh>
    <rPh sb="17" eb="19">
      <t>ホジョ</t>
    </rPh>
    <rPh sb="19" eb="21">
      <t>ジギョウ</t>
    </rPh>
    <rPh sb="21" eb="24">
      <t>ホウコクショ</t>
    </rPh>
    <phoneticPr fontId="4"/>
  </si>
  <si>
    <t>新型コロナウイルス感染症無料検査　補助事業報告書</t>
    <rPh sb="0" eb="2">
      <t>シンガタ</t>
    </rPh>
    <rPh sb="9" eb="12">
      <t>カンセンショウ</t>
    </rPh>
    <rPh sb="12" eb="16">
      <t>ムリョウケンサ</t>
    </rPh>
    <rPh sb="17" eb="19">
      <t>ホジョ</t>
    </rPh>
    <rPh sb="19" eb="21">
      <t>ジギョウ</t>
    </rPh>
    <rPh sb="21" eb="23">
      <t>ホウコク</t>
    </rPh>
    <rPh sb="23" eb="24">
      <t>ショ</t>
    </rPh>
    <phoneticPr fontId="4"/>
  </si>
  <si>
    <t>新型コロナウイルス感染症無料検査　補助事業報告書（件数内訳報告書）</t>
    <rPh sb="0" eb="2">
      <t>シンガタ</t>
    </rPh>
    <rPh sb="9" eb="12">
      <t>カンセンショウ</t>
    </rPh>
    <rPh sb="12" eb="16">
      <t>ムリョウケンサ</t>
    </rPh>
    <rPh sb="17" eb="19">
      <t>ホジョ</t>
    </rPh>
    <rPh sb="19" eb="21">
      <t>ジギョウ</t>
    </rPh>
    <rPh sb="21" eb="23">
      <t>ホウコク</t>
    </rPh>
    <rPh sb="23" eb="24">
      <t>ショ</t>
    </rPh>
    <rPh sb="25" eb="27">
      <t>ケンスウ</t>
    </rPh>
    <rPh sb="27" eb="29">
      <t>ウチワケ</t>
    </rPh>
    <rPh sb="29" eb="32">
      <t>ホウコクショ</t>
    </rPh>
    <phoneticPr fontId="4"/>
  </si>
  <si>
    <t xml:space="preserve">                     ①新型コロナウイルス感染症無料検査　補助事業報告書（経費所要額内訳）　</t>
    <rPh sb="22" eb="24">
      <t>シンガタ</t>
    </rPh>
    <rPh sb="31" eb="34">
      <t>カンセンショウ</t>
    </rPh>
    <rPh sb="34" eb="38">
      <t>ムリョウケンサ</t>
    </rPh>
    <rPh sb="39" eb="41">
      <t>ホジョ</t>
    </rPh>
    <rPh sb="41" eb="43">
      <t>ジギョウ</t>
    </rPh>
    <rPh sb="43" eb="45">
      <t>ホウコク</t>
    </rPh>
    <rPh sb="45" eb="46">
      <t>ショ</t>
    </rPh>
    <rPh sb="47" eb="54">
      <t>ケイヒショヨウガクウチワケ</t>
    </rPh>
    <phoneticPr fontId="4"/>
  </si>
  <si>
    <t>合計（円）</t>
    <phoneticPr fontId="4"/>
  </si>
  <si>
    <t>②新型コロナウイルス感染症無料検査　補助事業報告書（経費所要額内訳）【連番２から】</t>
    <rPh sb="22" eb="24">
      <t>ホウコク</t>
    </rPh>
    <rPh sb="35" eb="37">
      <t>レンバン</t>
    </rPh>
    <phoneticPr fontId="4"/>
  </si>
  <si>
    <t>PCR検査等</t>
    <phoneticPr fontId="4"/>
  </si>
  <si>
    <t>抗原定量検査</t>
    <phoneticPr fontId="4"/>
  </si>
  <si>
    <t>実績報告額</t>
    <rPh sb="0" eb="4">
      <t>ジッセキホウコク</t>
    </rPh>
    <rPh sb="4" eb="5">
      <t>ガク</t>
    </rPh>
    <phoneticPr fontId="4"/>
  </si>
  <si>
    <t>■実績報告額（円）</t>
    <rPh sb="1" eb="3">
      <t>ジッセキ</t>
    </rPh>
    <rPh sb="3" eb="5">
      <t>ホウコク</t>
    </rPh>
    <rPh sb="5" eb="6">
      <t>ガク</t>
    </rPh>
    <rPh sb="7" eb="8">
      <t>エン</t>
    </rPh>
    <phoneticPr fontId="4"/>
  </si>
  <si>
    <t>実績報告額</t>
    <rPh sb="0" eb="5">
      <t>ジッセキホウコクガク</t>
    </rPh>
    <phoneticPr fontId="4"/>
  </si>
  <si>
    <r>
      <t xml:space="preserve">仕入れ日
</t>
    </r>
    <r>
      <rPr>
        <b/>
        <u/>
        <sz val="16"/>
        <color rgb="FFFF0000"/>
        <rFont val="BIZ UDPゴシック"/>
        <family val="3"/>
        <charset val="128"/>
      </rPr>
      <t xml:space="preserve">※R4.3.31以前に仕入れた検査キットを使用した場合のみ
</t>
    </r>
    <r>
      <rPr>
        <b/>
        <sz val="16"/>
        <color rgb="FFFF0000"/>
        <rFont val="BIZ UDPゴシック"/>
        <family val="3"/>
        <charset val="128"/>
      </rPr>
      <t>記載してください。</t>
    </r>
    <rPh sb="0" eb="2">
      <t>シイ</t>
    </rPh>
    <rPh sb="3" eb="4">
      <t>ヒ</t>
    </rPh>
    <rPh sb="13" eb="15">
      <t>イゼン</t>
    </rPh>
    <rPh sb="16" eb="18">
      <t>シイ</t>
    </rPh>
    <rPh sb="20" eb="22">
      <t>ケンサ</t>
    </rPh>
    <rPh sb="26" eb="28">
      <t>シヨウ</t>
    </rPh>
    <rPh sb="30" eb="32">
      <t>バアイ</t>
    </rPh>
    <rPh sb="35" eb="3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</si>
</sst>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日&quot;;&quot;▲ &quot;#,##0&quot;日&quot;"/>
    <numFmt numFmtId="177" formatCode="#,##0;&quot;▲ &quot;#,##0"/>
    <numFmt numFmtId="178" formatCode="#,##0&quot;月&quot;;&quot;▲ &quot;#,##0&quot;月&quot;"/>
    <numFmt numFmtId="179" formatCode="0&quot;　集計&quot;"/>
    <numFmt numFmtId="180" formatCode="0.0%"/>
    <numFmt numFmtId="181" formatCode="#,##0_);[Red]\(#,##0\)"/>
    <numFmt numFmtId="182" formatCode="#,##0_ "/>
    <numFmt numFmtId="183" formatCode="#,##0_ ;[Red]\-#,##0\ "/>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sz val="12"/>
      <name val="BIZ UDPゴシック"/>
      <family val="3"/>
      <charset val="128"/>
    </font>
    <font>
      <b/>
      <sz val="12"/>
      <name val="BIZ UDPゴシック"/>
      <family val="3"/>
      <charset val="128"/>
    </font>
    <font>
      <sz val="11"/>
      <name val="BIZ UDPゴシック"/>
      <family val="3"/>
      <charset val="128"/>
    </font>
    <font>
      <b/>
      <sz val="16"/>
      <name val="BIZ UDPゴシック"/>
      <family val="3"/>
      <charset val="128"/>
    </font>
    <font>
      <b/>
      <sz val="10"/>
      <color rgb="FFFF0000"/>
      <name val="BIZ UDPゴシック"/>
      <family val="3"/>
      <charset val="128"/>
    </font>
    <font>
      <sz val="9"/>
      <name val="BIZ UDPゴシック"/>
      <family val="3"/>
      <charset val="128"/>
    </font>
    <font>
      <sz val="10.5"/>
      <name val="BIZ UDPゴシック"/>
      <family val="3"/>
      <charset val="128"/>
    </font>
    <font>
      <b/>
      <sz val="14"/>
      <name val="BIZ UDPゴシック"/>
      <family val="3"/>
      <charset val="128"/>
    </font>
    <font>
      <b/>
      <sz val="10"/>
      <name val="BIZ UDPゴシック"/>
      <family val="3"/>
      <charset val="128"/>
    </font>
    <font>
      <b/>
      <sz val="9"/>
      <name val="BIZ UDPゴシック"/>
      <family val="3"/>
      <charset val="128"/>
    </font>
    <font>
      <b/>
      <sz val="18"/>
      <name val="BIZ UDPゴシック"/>
      <family val="3"/>
      <charset val="128"/>
    </font>
    <font>
      <b/>
      <sz val="9"/>
      <color rgb="FFFF0000"/>
      <name val="BIZ UDPゴシック"/>
      <family val="3"/>
      <charset val="128"/>
    </font>
    <font>
      <b/>
      <sz val="11"/>
      <name val="BIZ UDPゴシック"/>
      <family val="3"/>
      <charset val="128"/>
    </font>
    <font>
      <sz val="6"/>
      <name val="ＭＳ Ｐゴシック"/>
      <family val="2"/>
      <charset val="128"/>
      <scheme val="minor"/>
    </font>
    <font>
      <sz val="11"/>
      <color theme="1"/>
      <name val="BIZ UDPゴシック"/>
      <family val="3"/>
      <charset val="128"/>
    </font>
    <font>
      <b/>
      <sz val="11"/>
      <color theme="1"/>
      <name val="BIZ UDPゴシック"/>
      <family val="3"/>
      <charset val="128"/>
    </font>
    <font>
      <sz val="8"/>
      <name val="BIZ UDPゴシック"/>
      <family val="3"/>
      <charset val="128"/>
    </font>
    <font>
      <b/>
      <sz val="9"/>
      <color theme="1"/>
      <name val="BIZ UDPゴシック"/>
      <family val="3"/>
      <charset val="128"/>
    </font>
    <font>
      <b/>
      <sz val="10"/>
      <color theme="1"/>
      <name val="BIZ UDPゴシック"/>
      <family val="3"/>
      <charset val="128"/>
    </font>
    <font>
      <b/>
      <sz val="24"/>
      <name val="BIZ UDPゴシック"/>
      <family val="3"/>
      <charset val="128"/>
    </font>
    <font>
      <u/>
      <sz val="9"/>
      <name val="BIZ UDPゴシック"/>
      <family val="3"/>
      <charset val="128"/>
    </font>
    <font>
      <sz val="10"/>
      <name val="BIZ UDPゴシック"/>
      <family val="3"/>
      <charset val="128"/>
    </font>
    <font>
      <b/>
      <sz val="14"/>
      <color theme="1"/>
      <name val="BIZ UDPゴシック"/>
      <family val="3"/>
      <charset val="128"/>
    </font>
    <font>
      <b/>
      <sz val="18"/>
      <color theme="1"/>
      <name val="BIZ UDPゴシック"/>
      <family val="3"/>
      <charset val="128"/>
    </font>
    <font>
      <sz val="18"/>
      <color theme="1"/>
      <name val="BIZ UDPゴシック"/>
      <family val="3"/>
      <charset val="128"/>
    </font>
    <font>
      <b/>
      <sz val="20"/>
      <name val="BIZ UDPゴシック"/>
      <family val="3"/>
      <charset val="128"/>
    </font>
    <font>
      <b/>
      <sz val="14"/>
      <color rgb="FFFF0000"/>
      <name val="BIZ UDPゴシック"/>
      <family val="3"/>
      <charset val="128"/>
    </font>
    <font>
      <sz val="14"/>
      <name val="BIZ UDPゴシック"/>
      <family val="3"/>
      <charset val="128"/>
    </font>
    <font>
      <b/>
      <u/>
      <sz val="16"/>
      <color rgb="FFFF0000"/>
      <name val="BIZ UDPゴシック"/>
      <family val="3"/>
      <charset val="128"/>
    </font>
    <font>
      <b/>
      <sz val="16"/>
      <color rgb="FFFF0000"/>
      <name val="BIZ UDPゴシック"/>
      <family val="3"/>
      <charset val="128"/>
    </font>
    <font>
      <sz val="16"/>
      <name val="BIZ UDPゴシック"/>
      <family val="3"/>
      <charset val="128"/>
    </font>
    <font>
      <b/>
      <sz val="15"/>
      <name val="BIZ UDPゴシック"/>
      <family val="3"/>
      <charset val="128"/>
    </font>
    <font>
      <b/>
      <sz val="16"/>
      <color theme="1"/>
      <name val="BIZ UDPゴシック"/>
      <family val="3"/>
      <charset val="128"/>
    </font>
    <font>
      <b/>
      <sz val="26"/>
      <color rgb="FFFF0000"/>
      <name val="BIZ UDPゴシック"/>
      <family val="3"/>
      <charset val="128"/>
    </font>
    <font>
      <sz val="20"/>
      <color theme="1"/>
      <name val="BIZ UDPゴシック"/>
      <family val="3"/>
      <charset val="128"/>
    </font>
    <font>
      <sz val="18"/>
      <name val="BIZ UDPゴシック"/>
      <family val="3"/>
      <charset val="128"/>
    </font>
    <font>
      <u/>
      <sz val="14"/>
      <name val="BIZ UDPゴシック"/>
      <family val="3"/>
      <charset val="128"/>
    </font>
    <font>
      <b/>
      <sz val="14"/>
      <color indexed="81"/>
      <name val="MS P ゴシック"/>
      <family val="3"/>
      <charset val="128"/>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CC"/>
        <bgColor indexed="64"/>
      </patternFill>
    </fill>
  </fills>
  <borders count="120">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hair">
        <color auto="1"/>
      </left>
      <right style="thin">
        <color auto="1"/>
      </right>
      <top style="thin">
        <color auto="1"/>
      </top>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auto="1"/>
      </left>
      <right style="thin">
        <color auto="1"/>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auto="1"/>
      </bottom>
      <diagonal style="thin">
        <color indexed="64"/>
      </diagonal>
    </border>
    <border>
      <left/>
      <right style="thin">
        <color indexed="64"/>
      </right>
      <top style="medium">
        <color indexed="64"/>
      </top>
      <bottom/>
      <diagonal/>
    </border>
    <border>
      <left/>
      <right style="thin">
        <color auto="1"/>
      </right>
      <top style="medium">
        <color auto="1"/>
      </top>
      <bottom style="medium">
        <color auto="1"/>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medium">
        <color auto="1"/>
      </left>
      <right style="medium">
        <color auto="1"/>
      </right>
      <top style="double">
        <color auto="1"/>
      </top>
      <bottom style="thin">
        <color auto="1"/>
      </bottom>
      <diagonal/>
    </border>
    <border>
      <left style="medium">
        <color auto="1"/>
      </left>
      <right style="hair">
        <color auto="1"/>
      </right>
      <top style="thin">
        <color auto="1"/>
      </top>
      <bottom/>
      <diagonal/>
    </border>
    <border>
      <left style="thin">
        <color indexed="64"/>
      </left>
      <right style="medium">
        <color indexed="64"/>
      </right>
      <top style="thin">
        <color indexed="64"/>
      </top>
      <bottom/>
      <diagonal/>
    </border>
    <border diagonalUp="1">
      <left style="medium">
        <color auto="1"/>
      </left>
      <right style="medium">
        <color auto="1"/>
      </right>
      <top style="thin">
        <color auto="1"/>
      </top>
      <bottom/>
      <diagonal style="thin">
        <color auto="1"/>
      </diagonal>
    </border>
    <border>
      <left style="medium">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right style="thin">
        <color indexed="64"/>
      </right>
      <top style="double">
        <color auto="1"/>
      </top>
      <bottom style="thin">
        <color auto="1"/>
      </bottom>
      <diagonal/>
    </border>
    <border>
      <left style="thin">
        <color indexed="64"/>
      </left>
      <right style="thin">
        <color indexed="64"/>
      </right>
      <top style="double">
        <color auto="1"/>
      </top>
      <bottom style="thin">
        <color auto="1"/>
      </bottom>
      <diagonal/>
    </border>
    <border>
      <left style="thin">
        <color indexed="64"/>
      </left>
      <right style="medium">
        <color indexed="64"/>
      </right>
      <top style="double">
        <color auto="1"/>
      </top>
      <bottom style="thin">
        <color auto="1"/>
      </bottom>
      <diagonal/>
    </border>
    <border>
      <left style="medium">
        <color auto="1"/>
      </left>
      <right style="medium">
        <color auto="1"/>
      </right>
      <top style="thin">
        <color auto="1"/>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indexed="64"/>
      </top>
      <bottom style="medium">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style="thin">
        <color indexed="64"/>
      </right>
      <top style="double">
        <color auto="1"/>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top style="thick">
        <color rgb="FFFF0000"/>
      </top>
      <bottom style="thick">
        <color rgb="FFFF0000"/>
      </bottom>
      <diagonal/>
    </border>
    <border>
      <left style="thin">
        <color indexed="64"/>
      </left>
      <right/>
      <top style="thick">
        <color rgb="FFFF0000"/>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medium">
        <color indexed="64"/>
      </left>
      <right style="medium">
        <color indexed="64"/>
      </right>
      <top/>
      <bottom style="medium">
        <color indexed="64"/>
      </bottom>
      <diagonal/>
    </border>
    <border>
      <left style="thin">
        <color theme="1"/>
      </left>
      <right style="thin">
        <color indexed="64"/>
      </right>
      <top style="thin">
        <color indexed="64"/>
      </top>
      <bottom style="thin">
        <color indexed="64"/>
      </bottom>
      <diagonal/>
    </border>
    <border>
      <left style="medium">
        <color auto="1"/>
      </left>
      <right style="hair">
        <color auto="1"/>
      </right>
      <top/>
      <bottom style="thin">
        <color auto="1"/>
      </bottom>
      <diagonal/>
    </border>
    <border>
      <left/>
      <right style="thin">
        <color indexed="64"/>
      </right>
      <top style="thin">
        <color indexed="64"/>
      </top>
      <bottom style="thick">
        <color rgb="FFFF0000"/>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style="thick">
        <color rgb="FFFF0000"/>
      </right>
      <top style="thin">
        <color auto="1"/>
      </top>
      <bottom/>
      <diagonal/>
    </border>
    <border>
      <left style="thick">
        <color rgb="FFFF0000"/>
      </left>
      <right style="thick">
        <color rgb="FFFF0000"/>
      </right>
      <top style="medium">
        <color auto="1"/>
      </top>
      <bottom style="thin">
        <color auto="1"/>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medium">
        <color auto="1"/>
      </top>
      <bottom style="thin">
        <color indexed="64"/>
      </bottom>
      <diagonal/>
    </border>
    <border>
      <left style="thin">
        <color theme="1"/>
      </left>
      <right style="thin">
        <color indexed="64"/>
      </right>
      <top style="medium">
        <color auto="1"/>
      </top>
      <bottom style="thin">
        <color indexed="64"/>
      </bottom>
      <diagonal/>
    </border>
    <border>
      <left style="thin">
        <color theme="1"/>
      </left>
      <right style="thick">
        <color rgb="FFFF0000"/>
      </right>
      <top style="medium">
        <color auto="1"/>
      </top>
      <bottom style="thin">
        <color indexed="64"/>
      </bottom>
      <diagonal/>
    </border>
    <border>
      <left style="thin">
        <color theme="1"/>
      </left>
      <right style="thin">
        <color indexed="64"/>
      </right>
      <top style="thin">
        <color indexed="64"/>
      </top>
      <bottom style="thick">
        <color rgb="FFFF0000"/>
      </bottom>
      <diagonal/>
    </border>
    <border>
      <left style="thin">
        <color theme="1"/>
      </left>
      <right style="thick">
        <color rgb="FFFF0000"/>
      </right>
      <top style="thin">
        <color indexed="64"/>
      </top>
      <bottom style="thick">
        <color rgb="FFFF0000"/>
      </bottom>
      <diagonal/>
    </border>
    <border>
      <left style="thin">
        <color theme="1"/>
      </left>
      <right style="thin">
        <color indexed="64"/>
      </right>
      <top style="thin">
        <color indexed="64"/>
      </top>
      <bottom/>
      <diagonal/>
    </border>
    <border>
      <left style="thin">
        <color theme="1"/>
      </left>
      <right style="thick">
        <color rgb="FFFF0000"/>
      </right>
      <top style="thin">
        <color indexed="64"/>
      </top>
      <bottom/>
      <diagonal/>
    </border>
    <border>
      <left style="thin">
        <color theme="1"/>
      </left>
      <right style="thick">
        <color rgb="FFFF0000"/>
      </right>
      <top style="thin">
        <color auto="1"/>
      </top>
      <bottom style="thin">
        <color auto="1"/>
      </bottom>
      <diagonal/>
    </border>
    <border>
      <left style="thick">
        <color rgb="FFFF0000"/>
      </left>
      <right style="thick">
        <color rgb="FFFF0000"/>
      </right>
      <top style="thin">
        <color auto="1"/>
      </top>
      <bottom style="medium">
        <color auto="1"/>
      </bottom>
      <diagonal/>
    </border>
    <border>
      <left style="thick">
        <color rgb="FFFF0000"/>
      </left>
      <right style="thick">
        <color rgb="FFFF0000"/>
      </right>
      <top/>
      <bottom style="thin">
        <color auto="1"/>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s>
  <cellStyleXfs count="10">
    <xf numFmtId="0" fontId="0" fillId="0" borderId="0"/>
    <xf numFmtId="38" fontId="3" fillId="0" borderId="0" applyFont="0" applyFill="0" applyBorder="0" applyAlignment="0" applyProtection="0"/>
    <xf numFmtId="38" fontId="6" fillId="0" borderId="0" applyFont="0" applyFill="0" applyBorder="0" applyAlignment="0" applyProtection="0"/>
    <xf numFmtId="0" fontId="5" fillId="0" borderId="0"/>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99">
    <xf numFmtId="0" fontId="0" fillId="0" borderId="0" xfId="0"/>
    <xf numFmtId="0" fontId="10" fillId="3" borderId="0" xfId="0" applyFont="1" applyFill="1" applyAlignment="1" applyProtection="1">
      <alignment vertical="center"/>
    </xf>
    <xf numFmtId="0" fontId="10" fillId="0" borderId="0" xfId="0" applyFont="1" applyAlignment="1" applyProtection="1">
      <alignment vertical="center"/>
    </xf>
    <xf numFmtId="0" fontId="14" fillId="3" borderId="0" xfId="0" applyFont="1" applyFill="1" applyAlignment="1" applyProtection="1">
      <alignment vertical="center"/>
    </xf>
    <xf numFmtId="0" fontId="8" fillId="3" borderId="0" xfId="0" applyFont="1" applyFill="1" applyAlignment="1" applyProtection="1">
      <alignment vertical="center"/>
    </xf>
    <xf numFmtId="0" fontId="14" fillId="3" borderId="0" xfId="0" applyFont="1" applyFill="1" applyBorder="1" applyAlignment="1" applyProtection="1">
      <alignment vertical="center"/>
    </xf>
    <xf numFmtId="0" fontId="15" fillId="8" borderId="29" xfId="0" applyFont="1" applyFill="1" applyBorder="1" applyAlignment="1" applyProtection="1">
      <alignment vertical="center"/>
    </xf>
    <xf numFmtId="0" fontId="15" fillId="8" borderId="25" xfId="0" applyFont="1" applyFill="1" applyBorder="1" applyAlignment="1" applyProtection="1">
      <alignment vertical="center"/>
    </xf>
    <xf numFmtId="0" fontId="10" fillId="8" borderId="25" xfId="0" applyFont="1" applyFill="1" applyBorder="1" applyAlignment="1" applyProtection="1">
      <alignment vertical="center"/>
    </xf>
    <xf numFmtId="0" fontId="10" fillId="8" borderId="26" xfId="0" applyFont="1" applyFill="1" applyBorder="1" applyAlignment="1" applyProtection="1">
      <alignment vertical="center"/>
    </xf>
    <xf numFmtId="0" fontId="8" fillId="8" borderId="22" xfId="0" applyFont="1" applyFill="1" applyBorder="1" applyAlignment="1" applyProtection="1">
      <alignment vertical="center"/>
    </xf>
    <xf numFmtId="0" fontId="15" fillId="8" borderId="0" xfId="0" applyFont="1" applyFill="1" applyBorder="1" applyAlignment="1" applyProtection="1">
      <alignment vertical="center"/>
    </xf>
    <xf numFmtId="0" fontId="10" fillId="8" borderId="0" xfId="0" applyFont="1" applyFill="1" applyBorder="1" applyAlignment="1" applyProtection="1">
      <alignment vertical="center"/>
    </xf>
    <xf numFmtId="0" fontId="10" fillId="8" borderId="27" xfId="0" applyFont="1" applyFill="1" applyBorder="1" applyAlignment="1" applyProtection="1">
      <alignment vertical="center"/>
    </xf>
    <xf numFmtId="0" fontId="8" fillId="8" borderId="30" xfId="0" applyFont="1" applyFill="1" applyBorder="1" applyAlignment="1" applyProtection="1">
      <alignment vertical="center"/>
    </xf>
    <xf numFmtId="0" fontId="15" fillId="8" borderId="16" xfId="0" applyFont="1" applyFill="1" applyBorder="1" applyAlignment="1" applyProtection="1">
      <alignment vertical="center"/>
    </xf>
    <xf numFmtId="0" fontId="10" fillId="8" borderId="16" xfId="0" applyFont="1" applyFill="1" applyBorder="1" applyAlignment="1" applyProtection="1">
      <alignment vertical="center"/>
    </xf>
    <xf numFmtId="0" fontId="10" fillId="8" borderId="28" xfId="0" applyFont="1" applyFill="1" applyBorder="1" applyAlignment="1" applyProtection="1">
      <alignment vertical="center"/>
    </xf>
    <xf numFmtId="0" fontId="15" fillId="3" borderId="0" xfId="0" applyFont="1" applyFill="1" applyAlignment="1" applyProtection="1">
      <alignment vertical="center"/>
    </xf>
    <xf numFmtId="0" fontId="10" fillId="3" borderId="0" xfId="0" applyFont="1" applyFill="1" applyBorder="1" applyAlignment="1" applyProtection="1">
      <alignment vertical="center"/>
    </xf>
    <xf numFmtId="0" fontId="9" fillId="0" borderId="0" xfId="0" applyFont="1" applyFill="1" applyBorder="1" applyAlignment="1" applyProtection="1">
      <alignment vertical="center" shrinkToFit="1"/>
    </xf>
    <xf numFmtId="0" fontId="13" fillId="3" borderId="0" xfId="0" applyFont="1" applyFill="1" applyAlignment="1" applyProtection="1">
      <alignment vertical="center"/>
    </xf>
    <xf numFmtId="0" fontId="13" fillId="0" borderId="0" xfId="0" applyFont="1" applyAlignment="1" applyProtection="1">
      <alignment vertical="center"/>
    </xf>
    <xf numFmtId="38" fontId="17" fillId="6" borderId="15" xfId="0" applyNumberFormat="1" applyFont="1" applyFill="1" applyBorder="1" applyAlignment="1" applyProtection="1">
      <alignment vertical="center" wrapText="1"/>
    </xf>
    <xf numFmtId="0" fontId="10" fillId="3" borderId="0" xfId="0" applyFont="1" applyFill="1" applyBorder="1" applyAlignment="1" applyProtection="1">
      <alignment horizontal="center" vertical="center"/>
    </xf>
    <xf numFmtId="38" fontId="13" fillId="0" borderId="15" xfId="1" applyFont="1" applyFill="1" applyBorder="1" applyAlignment="1" applyProtection="1">
      <alignment vertical="center" wrapText="1"/>
    </xf>
    <xf numFmtId="38" fontId="13" fillId="0" borderId="15" xfId="1" applyFont="1" applyFill="1" applyBorder="1" applyAlignment="1" applyProtection="1">
      <alignment vertical="center"/>
    </xf>
    <xf numFmtId="38" fontId="17" fillId="6" borderId="9" xfId="0" applyNumberFormat="1" applyFont="1" applyFill="1" applyBorder="1" applyAlignment="1" applyProtection="1">
      <alignment vertical="center" wrapText="1"/>
    </xf>
    <xf numFmtId="0" fontId="17" fillId="6" borderId="7" xfId="0" applyFont="1" applyFill="1" applyBorder="1" applyAlignment="1" applyProtection="1">
      <alignment horizontal="center" vertical="center"/>
    </xf>
    <xf numFmtId="0" fontId="10" fillId="3" borderId="0" xfId="0" applyFont="1" applyFill="1" applyBorder="1" applyAlignment="1" applyProtection="1">
      <alignment horizontal="right"/>
    </xf>
    <xf numFmtId="0" fontId="9" fillId="0" borderId="10" xfId="0" applyFont="1" applyFill="1" applyBorder="1" applyAlignment="1" applyProtection="1">
      <alignment vertical="center" wrapText="1"/>
    </xf>
    <xf numFmtId="38" fontId="10" fillId="0" borderId="10" xfId="1" applyFont="1" applyFill="1" applyBorder="1" applyAlignment="1" applyProtection="1">
      <alignment vertical="center" wrapText="1" shrinkToFit="1"/>
    </xf>
    <xf numFmtId="38" fontId="10" fillId="3" borderId="0" xfId="1" applyFont="1" applyFill="1" applyBorder="1" applyAlignment="1" applyProtection="1">
      <alignment vertical="center" wrapText="1" shrinkToFit="1"/>
    </xf>
    <xf numFmtId="0" fontId="11" fillId="3" borderId="0" xfId="0" applyFont="1" applyFill="1" applyAlignment="1" applyProtection="1">
      <alignment vertical="center"/>
    </xf>
    <xf numFmtId="0" fontId="10" fillId="3" borderId="0" xfId="0" applyFont="1" applyFill="1" applyAlignment="1" applyProtection="1">
      <alignment horizontal="center" vertical="center"/>
    </xf>
    <xf numFmtId="0" fontId="9" fillId="0" borderId="0" xfId="0" applyFont="1" applyFill="1" applyBorder="1" applyAlignment="1" applyProtection="1">
      <alignment vertical="center" wrapText="1"/>
    </xf>
    <xf numFmtId="38" fontId="10" fillId="0" borderId="0" xfId="1" applyFont="1" applyFill="1" applyBorder="1" applyAlignment="1" applyProtection="1">
      <alignment vertical="center" wrapText="1" shrinkToFit="1"/>
    </xf>
    <xf numFmtId="0" fontId="8" fillId="3" borderId="11" xfId="0" applyFont="1" applyFill="1" applyBorder="1" applyAlignment="1" applyProtection="1">
      <alignment vertical="center"/>
    </xf>
    <xf numFmtId="38" fontId="17" fillId="6" borderId="0" xfId="0" applyNumberFormat="1" applyFont="1" applyFill="1" applyBorder="1" applyAlignment="1" applyProtection="1">
      <alignment vertical="center" wrapText="1"/>
    </xf>
    <xf numFmtId="38" fontId="13" fillId="0" borderId="0" xfId="1" applyFont="1" applyFill="1" applyBorder="1" applyAlignment="1" applyProtection="1">
      <alignment vertical="center"/>
    </xf>
    <xf numFmtId="0" fontId="10" fillId="0" borderId="0" xfId="0" applyFont="1" applyBorder="1" applyAlignment="1" applyProtection="1">
      <alignment vertical="center"/>
    </xf>
    <xf numFmtId="38" fontId="17" fillId="0" borderId="0" xfId="0" applyNumberFormat="1" applyFont="1" applyFill="1" applyBorder="1" applyAlignment="1" applyProtection="1">
      <alignment vertical="center" wrapText="1"/>
    </xf>
    <xf numFmtId="0" fontId="17" fillId="6" borderId="5" xfId="0" applyFont="1" applyFill="1" applyBorder="1" applyAlignment="1" applyProtection="1">
      <alignment horizontal="center" vertical="center"/>
    </xf>
    <xf numFmtId="0" fontId="17" fillId="6" borderId="2"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8" fillId="3" borderId="0" xfId="0" applyFont="1" applyFill="1" applyAlignment="1" applyProtection="1">
      <alignment vertical="center"/>
    </xf>
    <xf numFmtId="0" fontId="13" fillId="3" borderId="0" xfId="0" applyFont="1" applyFill="1" applyAlignment="1" applyProtection="1">
      <alignment vertical="top"/>
    </xf>
    <xf numFmtId="0" fontId="17" fillId="6" borderId="15" xfId="0" applyFont="1" applyFill="1" applyBorder="1" applyAlignment="1" applyProtection="1">
      <alignment horizontal="center" vertical="center" wrapText="1"/>
    </xf>
    <xf numFmtId="0" fontId="9" fillId="3" borderId="0" xfId="0" applyFont="1" applyFill="1" applyBorder="1" applyAlignment="1" applyProtection="1">
      <alignment vertical="center"/>
    </xf>
    <xf numFmtId="0" fontId="10" fillId="0" borderId="22" xfId="0" applyFont="1" applyFill="1" applyBorder="1" applyAlignment="1" applyProtection="1">
      <alignment vertical="center"/>
    </xf>
    <xf numFmtId="0" fontId="17" fillId="0" borderId="14" xfId="0" applyFont="1" applyFill="1" applyBorder="1" applyAlignment="1" applyProtection="1">
      <alignment horizontal="center" vertical="center" wrapText="1"/>
    </xf>
    <xf numFmtId="38" fontId="17" fillId="0" borderId="14" xfId="0" applyNumberFormat="1" applyFont="1" applyFill="1" applyBorder="1" applyAlignment="1" applyProtection="1">
      <alignment vertical="center" wrapText="1"/>
    </xf>
    <xf numFmtId="0" fontId="8" fillId="0" borderId="11" xfId="0" applyFont="1" applyFill="1" applyBorder="1" applyAlignment="1" applyProtection="1">
      <alignment vertical="center" wrapText="1"/>
    </xf>
    <xf numFmtId="0" fontId="9" fillId="0" borderId="11" xfId="0" applyFont="1" applyFill="1" applyBorder="1" applyAlignment="1" applyProtection="1">
      <alignment vertical="center"/>
    </xf>
    <xf numFmtId="38" fontId="17" fillId="0" borderId="11" xfId="0" applyNumberFormat="1" applyFont="1" applyFill="1" applyBorder="1" applyAlignment="1" applyProtection="1">
      <alignment vertical="center" wrapText="1"/>
    </xf>
    <xf numFmtId="0" fontId="13" fillId="11" borderId="12" xfId="0" applyFont="1" applyFill="1" applyBorder="1" applyAlignment="1" applyProtection="1">
      <alignment vertical="center"/>
    </xf>
    <xf numFmtId="0" fontId="20" fillId="3" borderId="0" xfId="0" applyFont="1" applyFill="1" applyBorder="1" applyAlignment="1" applyProtection="1">
      <alignment vertical="center"/>
    </xf>
    <xf numFmtId="0" fontId="17" fillId="11" borderId="12" xfId="0" applyFont="1" applyFill="1" applyBorder="1" applyAlignment="1" applyProtection="1">
      <alignment vertical="center" wrapText="1"/>
    </xf>
    <xf numFmtId="0" fontId="17" fillId="11" borderId="9" xfId="0" applyFont="1" applyFill="1" applyBorder="1" applyAlignment="1" applyProtection="1">
      <alignment vertical="center" wrapText="1"/>
    </xf>
    <xf numFmtId="0" fontId="10" fillId="3" borderId="11" xfId="0" applyFont="1" applyFill="1" applyBorder="1" applyAlignment="1" applyProtection="1">
      <alignment vertical="center"/>
    </xf>
    <xf numFmtId="177" fontId="17" fillId="11" borderId="15" xfId="0" applyNumberFormat="1" applyFont="1" applyFill="1" applyBorder="1" applyAlignment="1" applyProtection="1">
      <alignment vertical="center" shrinkToFit="1"/>
    </xf>
    <xf numFmtId="177" fontId="17" fillId="10" borderId="15" xfId="0" applyNumberFormat="1" applyFont="1" applyFill="1" applyBorder="1" applyAlignment="1" applyProtection="1">
      <alignment vertical="center" shrinkToFit="1"/>
    </xf>
    <xf numFmtId="177" fontId="17" fillId="10" borderId="9" xfId="0" applyNumberFormat="1" applyFont="1" applyFill="1" applyBorder="1" applyAlignment="1" applyProtection="1">
      <alignment vertical="center" shrinkToFit="1"/>
    </xf>
    <xf numFmtId="177" fontId="13" fillId="0" borderId="15" xfId="1" applyNumberFormat="1" applyFont="1" applyFill="1" applyBorder="1" applyAlignment="1" applyProtection="1">
      <alignment vertical="center" shrinkToFit="1"/>
    </xf>
    <xf numFmtId="177" fontId="17" fillId="12" borderId="15" xfId="0" applyNumberFormat="1" applyFont="1" applyFill="1" applyBorder="1" applyAlignment="1" applyProtection="1">
      <alignment vertical="center" shrinkToFit="1"/>
    </xf>
    <xf numFmtId="38" fontId="13" fillId="0" borderId="14" xfId="1" applyFont="1" applyFill="1" applyBorder="1" applyAlignment="1" applyProtection="1">
      <alignment vertical="center" wrapText="1"/>
    </xf>
    <xf numFmtId="38" fontId="13" fillId="0" borderId="14" xfId="1" applyFont="1" applyFill="1" applyBorder="1" applyAlignment="1" applyProtection="1">
      <alignment horizontal="right" vertical="center" wrapText="1"/>
    </xf>
    <xf numFmtId="38" fontId="13" fillId="0" borderId="14" xfId="1" applyNumberFormat="1" applyFont="1" applyFill="1" applyBorder="1" applyAlignment="1" applyProtection="1">
      <alignment vertical="center"/>
    </xf>
    <xf numFmtId="38" fontId="13" fillId="0" borderId="14" xfId="1" applyFont="1" applyFill="1" applyBorder="1" applyAlignment="1" applyProtection="1">
      <alignment vertical="center"/>
    </xf>
    <xf numFmtId="177" fontId="17" fillId="0" borderId="15" xfId="0" applyNumberFormat="1" applyFont="1" applyFill="1" applyBorder="1" applyAlignment="1" applyProtection="1">
      <alignment vertical="center" shrinkToFit="1"/>
    </xf>
    <xf numFmtId="177" fontId="17" fillId="0" borderId="9" xfId="0" applyNumberFormat="1" applyFont="1" applyFill="1" applyBorder="1" applyAlignment="1" applyProtection="1">
      <alignment vertical="center" shrinkToFit="1"/>
    </xf>
    <xf numFmtId="38" fontId="17" fillId="6" borderId="15" xfId="0" applyNumberFormat="1" applyFont="1" applyFill="1" applyBorder="1" applyAlignment="1" applyProtection="1">
      <alignment vertical="center" shrinkToFit="1"/>
    </xf>
    <xf numFmtId="38" fontId="17" fillId="6" borderId="9" xfId="0" applyNumberFormat="1" applyFont="1" applyFill="1" applyBorder="1" applyAlignment="1" applyProtection="1">
      <alignment vertical="center" shrinkToFit="1"/>
    </xf>
    <xf numFmtId="38" fontId="17" fillId="12" borderId="15" xfId="0" applyNumberFormat="1" applyFont="1" applyFill="1" applyBorder="1" applyAlignment="1" applyProtection="1">
      <alignment vertical="center" shrinkToFit="1"/>
    </xf>
    <xf numFmtId="38" fontId="17" fillId="12" borderId="9" xfId="0" applyNumberFormat="1" applyFont="1" applyFill="1" applyBorder="1" applyAlignment="1" applyProtection="1">
      <alignment vertical="center" shrinkToFit="1"/>
    </xf>
    <xf numFmtId="38" fontId="13" fillId="0" borderId="15" xfId="1" applyFont="1" applyFill="1" applyBorder="1" applyAlignment="1" applyProtection="1">
      <alignment vertical="center" shrinkToFit="1"/>
    </xf>
    <xf numFmtId="38" fontId="13" fillId="0" borderId="56" xfId="1" applyNumberFormat="1" applyFont="1" applyFill="1" applyBorder="1" applyAlignment="1" applyProtection="1">
      <alignment vertical="center" shrinkToFit="1"/>
    </xf>
    <xf numFmtId="38" fontId="13" fillId="0" borderId="56" xfId="1" applyFont="1" applyFill="1" applyBorder="1" applyAlignment="1" applyProtection="1">
      <alignment horizontal="right" vertical="center" wrapText="1"/>
    </xf>
    <xf numFmtId="38" fontId="13" fillId="0" borderId="60" xfId="1" applyFont="1" applyFill="1" applyBorder="1" applyAlignment="1" applyProtection="1">
      <alignment horizontal="right" vertical="center" wrapText="1"/>
    </xf>
    <xf numFmtId="179" fontId="17" fillId="0" borderId="56" xfId="0" applyNumberFormat="1" applyFont="1" applyFill="1" applyBorder="1" applyAlignment="1" applyProtection="1">
      <alignment horizontal="center" vertical="center"/>
    </xf>
    <xf numFmtId="177" fontId="13" fillId="0" borderId="56" xfId="1" applyNumberFormat="1" applyFont="1" applyFill="1" applyBorder="1" applyAlignment="1" applyProtection="1">
      <alignment vertical="center" shrinkToFit="1"/>
    </xf>
    <xf numFmtId="180" fontId="17" fillId="11" borderId="15" xfId="0" applyNumberFormat="1" applyFont="1" applyFill="1" applyBorder="1" applyAlignment="1" applyProtection="1">
      <alignment vertical="center" shrinkToFit="1"/>
    </xf>
    <xf numFmtId="176" fontId="17" fillId="11" borderId="9" xfId="0" applyNumberFormat="1" applyFont="1" applyFill="1" applyBorder="1" applyAlignment="1" applyProtection="1">
      <alignment horizontal="right" vertical="center"/>
    </xf>
    <xf numFmtId="38" fontId="17" fillId="0" borderId="14" xfId="0" applyNumberFormat="1" applyFont="1" applyFill="1" applyBorder="1" applyAlignment="1" applyProtection="1">
      <alignment horizontal="right" vertical="center" wrapText="1"/>
    </xf>
    <xf numFmtId="38" fontId="17" fillId="0" borderId="11" xfId="0" applyNumberFormat="1" applyFont="1" applyFill="1" applyBorder="1" applyAlignment="1" applyProtection="1">
      <alignment horizontal="right" vertical="center" wrapText="1"/>
    </xf>
    <xf numFmtId="177" fontId="13" fillId="0" borderId="56" xfId="1" applyNumberFormat="1" applyFont="1" applyFill="1" applyBorder="1" applyAlignment="1" applyProtection="1">
      <alignment horizontal="right" vertical="center" shrinkToFit="1"/>
    </xf>
    <xf numFmtId="0" fontId="17" fillId="6" borderId="9" xfId="0" applyFont="1" applyFill="1" applyBorder="1" applyAlignment="1" applyProtection="1">
      <alignment horizontal="right" vertical="center" wrapText="1"/>
    </xf>
    <xf numFmtId="176" fontId="17" fillId="11" borderId="9" xfId="0" applyNumberFormat="1" applyFont="1" applyFill="1" applyBorder="1" applyAlignment="1" applyProtection="1">
      <alignment horizontal="right" vertical="center" wrapText="1"/>
    </xf>
    <xf numFmtId="176" fontId="17" fillId="0" borderId="9" xfId="0" applyNumberFormat="1" applyFont="1" applyFill="1" applyBorder="1" applyAlignment="1" applyProtection="1">
      <alignment horizontal="right" vertical="center"/>
    </xf>
    <xf numFmtId="0" fontId="10" fillId="0" borderId="0" xfId="0" applyFont="1"/>
    <xf numFmtId="38" fontId="29" fillId="0" borderId="0" xfId="0" applyNumberFormat="1" applyFont="1" applyFill="1" applyBorder="1" applyAlignment="1">
      <alignment horizontal="center" vertical="center"/>
    </xf>
    <xf numFmtId="38" fontId="10" fillId="0" borderId="0" xfId="0" applyNumberFormat="1" applyFont="1" applyFill="1" applyBorder="1" applyAlignment="1">
      <alignment horizontal="center" vertical="center"/>
    </xf>
    <xf numFmtId="0" fontId="13" fillId="0" borderId="0" xfId="0" applyFont="1"/>
    <xf numFmtId="0" fontId="24" fillId="0" borderId="0" xfId="0" applyFont="1"/>
    <xf numFmtId="38" fontId="9" fillId="0" borderId="14" xfId="0" applyNumberFormat="1" applyFont="1" applyFill="1" applyBorder="1" applyAlignment="1" applyProtection="1">
      <alignment vertical="center" wrapText="1"/>
    </xf>
    <xf numFmtId="38" fontId="13" fillId="2" borderId="15" xfId="1" applyNumberFormat="1" applyFont="1" applyFill="1" applyBorder="1" applyAlignment="1" applyProtection="1">
      <alignment vertical="center"/>
    </xf>
    <xf numFmtId="38" fontId="13" fillId="0" borderId="0" xfId="1" applyNumberFormat="1" applyFont="1" applyFill="1" applyBorder="1" applyAlignment="1" applyProtection="1">
      <alignment vertical="center"/>
    </xf>
    <xf numFmtId="0" fontId="18" fillId="3" borderId="0" xfId="0" applyFont="1" applyFill="1" applyAlignment="1" applyProtection="1"/>
    <xf numFmtId="0" fontId="18" fillId="0" borderId="11" xfId="0" applyFont="1" applyFill="1" applyBorder="1" applyAlignment="1" applyProtection="1">
      <alignment vertical="center"/>
    </xf>
    <xf numFmtId="0" fontId="20" fillId="0" borderId="0" xfId="0" applyFont="1" applyFill="1" applyBorder="1" applyAlignment="1">
      <alignment horizontal="center" vertical="center"/>
    </xf>
    <xf numFmtId="0" fontId="10" fillId="0" borderId="0" xfId="0" applyFont="1" applyFill="1" applyBorder="1"/>
    <xf numFmtId="0" fontId="29" fillId="0" borderId="0" xfId="0" applyFont="1" applyFill="1" applyBorder="1" applyAlignment="1">
      <alignment horizontal="center" vertical="center"/>
    </xf>
    <xf numFmtId="181" fontId="24"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29" fillId="0" borderId="0" xfId="0" applyFont="1" applyFill="1" applyBorder="1" applyAlignment="1">
      <alignment vertical="center"/>
    </xf>
    <xf numFmtId="0" fontId="11" fillId="0" borderId="0" xfId="0" applyFont="1" applyAlignment="1">
      <alignment vertical="center"/>
    </xf>
    <xf numFmtId="177" fontId="17" fillId="13" borderId="15" xfId="0" applyNumberFormat="1" applyFont="1" applyFill="1" applyBorder="1" applyAlignment="1" applyProtection="1">
      <alignment vertical="center" shrinkToFit="1"/>
    </xf>
    <xf numFmtId="180" fontId="17" fillId="13" borderId="9" xfId="0" applyNumberFormat="1" applyFont="1" applyFill="1" applyBorder="1" applyAlignment="1" applyProtection="1">
      <alignment horizontal="right" vertical="center"/>
    </xf>
    <xf numFmtId="176" fontId="17" fillId="13" borderId="9" xfId="0" applyNumberFormat="1" applyFont="1" applyFill="1" applyBorder="1" applyAlignment="1" applyProtection="1">
      <alignment horizontal="right" vertical="center"/>
    </xf>
    <xf numFmtId="177" fontId="17" fillId="13" borderId="9" xfId="0" applyNumberFormat="1" applyFont="1" applyFill="1" applyBorder="1" applyAlignment="1" applyProtection="1">
      <alignment vertical="center" shrinkToFit="1"/>
    </xf>
    <xf numFmtId="0" fontId="17" fillId="13" borderId="15" xfId="0" applyFont="1" applyFill="1" applyBorder="1" applyAlignment="1" applyProtection="1">
      <alignment horizontal="center" vertical="center" wrapText="1"/>
    </xf>
    <xf numFmtId="0" fontId="35" fillId="3" borderId="0" xfId="0" applyFont="1" applyFill="1" applyAlignment="1" applyProtection="1">
      <alignment vertical="center"/>
    </xf>
    <xf numFmtId="0" fontId="11" fillId="8" borderId="29" xfId="0" applyFont="1" applyFill="1" applyBorder="1" applyAlignment="1" applyProtection="1">
      <alignment vertical="center"/>
    </xf>
    <xf numFmtId="0" fontId="35" fillId="8" borderId="22" xfId="0" applyFont="1" applyFill="1" applyBorder="1" applyAlignment="1" applyProtection="1">
      <alignment vertical="center"/>
    </xf>
    <xf numFmtId="0" fontId="35" fillId="8" borderId="0" xfId="0" applyFont="1" applyFill="1" applyBorder="1" applyAlignment="1" applyProtection="1">
      <alignment vertical="center"/>
    </xf>
    <xf numFmtId="0" fontId="35" fillId="8" borderId="30" xfId="0" applyFont="1" applyFill="1" applyBorder="1" applyAlignment="1" applyProtection="1">
      <alignment vertical="center"/>
    </xf>
    <xf numFmtId="0" fontId="35" fillId="8" borderId="16" xfId="0" applyFont="1" applyFill="1" applyBorder="1" applyAlignment="1" applyProtection="1">
      <alignment vertical="center"/>
    </xf>
    <xf numFmtId="38" fontId="38" fillId="0" borderId="3" xfId="1" applyFont="1" applyFill="1" applyBorder="1" applyAlignment="1" applyProtection="1">
      <alignment vertical="center" wrapText="1"/>
    </xf>
    <xf numFmtId="38" fontId="38" fillId="0" borderId="9" xfId="1" applyFont="1" applyFill="1" applyBorder="1" applyAlignment="1" applyProtection="1">
      <alignment vertical="center" wrapText="1"/>
    </xf>
    <xf numFmtId="0" fontId="11" fillId="0" borderId="14" xfId="0" applyFont="1" applyFill="1" applyBorder="1" applyAlignment="1" applyProtection="1">
      <alignment horizontal="center" vertical="center" wrapText="1"/>
    </xf>
    <xf numFmtId="38" fontId="11" fillId="0" borderId="14" xfId="0" applyNumberFormat="1" applyFont="1" applyFill="1" applyBorder="1" applyAlignment="1" applyProtection="1">
      <alignment vertical="center" wrapText="1"/>
    </xf>
    <xf numFmtId="38" fontId="11" fillId="0" borderId="0" xfId="0" applyNumberFormat="1" applyFont="1" applyFill="1" applyBorder="1" applyAlignment="1" applyProtection="1">
      <alignment vertical="center" wrapText="1"/>
    </xf>
    <xf numFmtId="0" fontId="38" fillId="0" borderId="11" xfId="0" applyFont="1" applyFill="1" applyBorder="1" applyAlignment="1" applyProtection="1">
      <alignment vertical="center" wrapText="1"/>
    </xf>
    <xf numFmtId="38" fontId="38" fillId="0" borderId="8" xfId="1" applyFont="1" applyFill="1" applyBorder="1" applyAlignment="1" applyProtection="1">
      <alignment vertical="center" wrapText="1"/>
    </xf>
    <xf numFmtId="0" fontId="38" fillId="2" borderId="62" xfId="0" applyFont="1" applyFill="1" applyBorder="1" applyAlignment="1" applyProtection="1">
      <alignment horizontal="center" vertical="center" shrinkToFit="1"/>
      <protection locked="0"/>
    </xf>
    <xf numFmtId="0" fontId="38" fillId="2" borderId="64" xfId="0" applyFont="1" applyFill="1" applyBorder="1" applyAlignment="1" applyProtection="1">
      <alignment horizontal="center" vertical="center" shrinkToFit="1"/>
      <protection locked="0"/>
    </xf>
    <xf numFmtId="177" fontId="17" fillId="0" borderId="56" xfId="0" applyNumberFormat="1" applyFont="1" applyFill="1" applyBorder="1" applyAlignment="1" applyProtection="1">
      <alignment vertical="center" shrinkToFit="1"/>
    </xf>
    <xf numFmtId="0" fontId="35" fillId="0" borderId="0" xfId="0" applyFont="1"/>
    <xf numFmtId="177" fontId="17" fillId="12" borderId="56" xfId="0" applyNumberFormat="1" applyFont="1" applyFill="1" applyBorder="1" applyAlignment="1" applyProtection="1">
      <alignment vertical="center" shrinkToFit="1"/>
    </xf>
    <xf numFmtId="177" fontId="17" fillId="12" borderId="60" xfId="0" applyNumberFormat="1" applyFont="1" applyFill="1" applyBorder="1" applyAlignment="1" applyProtection="1">
      <alignment vertical="center" shrinkToFit="1"/>
    </xf>
    <xf numFmtId="0" fontId="15" fillId="3"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38" fontId="35" fillId="0" borderId="0" xfId="1" applyFont="1" applyFill="1" applyBorder="1" applyAlignment="1" applyProtection="1">
      <alignment horizontal="center" vertical="center" wrapText="1" shrinkToFit="1"/>
    </xf>
    <xf numFmtId="38" fontId="11" fillId="14" borderId="13" xfId="0" applyNumberFormat="1" applyFont="1" applyFill="1" applyBorder="1" applyAlignment="1" applyProtection="1">
      <alignment vertical="center" wrapText="1"/>
    </xf>
    <xf numFmtId="38" fontId="11" fillId="7" borderId="13" xfId="0" applyNumberFormat="1" applyFont="1" applyFill="1" applyBorder="1" applyAlignment="1" applyProtection="1">
      <alignment vertical="center" wrapText="1"/>
    </xf>
    <xf numFmtId="38" fontId="11" fillId="15" borderId="6" xfId="0" applyNumberFormat="1" applyFont="1" applyFill="1" applyBorder="1" applyAlignment="1" applyProtection="1">
      <alignment vertical="center" wrapText="1"/>
    </xf>
    <xf numFmtId="38" fontId="11" fillId="15" borderId="13" xfId="0" applyNumberFormat="1" applyFont="1" applyFill="1" applyBorder="1" applyAlignment="1" applyProtection="1">
      <alignment vertical="center" wrapText="1"/>
    </xf>
    <xf numFmtId="38" fontId="11" fillId="7" borderId="6" xfId="0" applyNumberFormat="1" applyFont="1" applyFill="1" applyBorder="1" applyAlignment="1" applyProtection="1">
      <alignment vertical="center" wrapText="1"/>
    </xf>
    <xf numFmtId="0" fontId="38" fillId="15" borderId="8" xfId="0" applyFont="1" applyFill="1" applyBorder="1" applyAlignment="1" applyProtection="1">
      <alignment horizontal="center" vertical="center" shrinkToFit="1"/>
    </xf>
    <xf numFmtId="0" fontId="11" fillId="15" borderId="5" xfId="0" applyFont="1" applyFill="1" applyBorder="1" applyAlignment="1" applyProtection="1">
      <alignment horizontal="center" vertical="center" wrapText="1"/>
    </xf>
    <xf numFmtId="38" fontId="11" fillId="15" borderId="48" xfId="0" applyNumberFormat="1" applyFont="1" applyFill="1" applyBorder="1" applyAlignment="1" applyProtection="1">
      <alignment vertical="center" wrapText="1"/>
    </xf>
    <xf numFmtId="38" fontId="11" fillId="15" borderId="41" xfId="0" applyNumberFormat="1" applyFont="1" applyFill="1" applyBorder="1" applyAlignment="1" applyProtection="1">
      <alignment vertical="center" wrapText="1"/>
    </xf>
    <xf numFmtId="0" fontId="39" fillId="15" borderId="6" xfId="0" applyFont="1" applyFill="1" applyBorder="1" applyAlignment="1" applyProtection="1">
      <alignment horizontal="center" vertical="center" wrapText="1"/>
    </xf>
    <xf numFmtId="0" fontId="9" fillId="15" borderId="4" xfId="0" applyFont="1" applyFill="1" applyBorder="1" applyAlignment="1" applyProtection="1">
      <alignment vertical="center"/>
    </xf>
    <xf numFmtId="38" fontId="11" fillId="15" borderId="15" xfId="0" applyNumberFormat="1" applyFont="1" applyFill="1" applyBorder="1" applyAlignment="1" applyProtection="1">
      <alignment vertical="center" wrapText="1"/>
    </xf>
    <xf numFmtId="38" fontId="11" fillId="15" borderId="51" xfId="0" applyNumberFormat="1" applyFont="1" applyFill="1" applyBorder="1" applyAlignment="1" applyProtection="1">
      <alignment vertical="center" wrapText="1"/>
    </xf>
    <xf numFmtId="38" fontId="11" fillId="15" borderId="38" xfId="0" applyNumberFormat="1" applyFont="1" applyFill="1" applyBorder="1" applyAlignment="1" applyProtection="1">
      <alignment vertical="center" wrapText="1"/>
    </xf>
    <xf numFmtId="38" fontId="38" fillId="0" borderId="49" xfId="1" applyNumberFormat="1" applyFont="1" applyFill="1" applyBorder="1" applyAlignment="1" applyProtection="1">
      <alignment vertical="center"/>
    </xf>
    <xf numFmtId="38" fontId="38" fillId="0" borderId="50" xfId="1" applyNumberFormat="1" applyFont="1" applyFill="1" applyBorder="1" applyAlignment="1" applyProtection="1">
      <alignment vertical="center"/>
    </xf>
    <xf numFmtId="38" fontId="38" fillId="0" borderId="51" xfId="1" applyNumberFormat="1" applyFont="1" applyFill="1" applyBorder="1" applyAlignment="1" applyProtection="1">
      <alignment vertical="center"/>
    </xf>
    <xf numFmtId="38" fontId="38" fillId="0" borderId="38" xfId="1" applyNumberFormat="1" applyFont="1" applyFill="1" applyBorder="1" applyAlignment="1" applyProtection="1">
      <alignment vertical="center"/>
    </xf>
    <xf numFmtId="38" fontId="38" fillId="3" borderId="15" xfId="1" applyFont="1" applyFill="1" applyBorder="1" applyAlignment="1" applyProtection="1">
      <alignment horizontal="center" vertical="center" wrapText="1" shrinkToFit="1"/>
    </xf>
    <xf numFmtId="0" fontId="11" fillId="15" borderId="68" xfId="0" applyFont="1" applyFill="1" applyBorder="1" applyAlignment="1" applyProtection="1">
      <alignment vertical="center" wrapText="1"/>
    </xf>
    <xf numFmtId="0" fontId="29" fillId="8" borderId="33" xfId="0" applyFont="1" applyFill="1" applyBorder="1" applyAlignment="1" applyProtection="1">
      <alignment horizontal="center" vertical="center" wrapText="1"/>
    </xf>
    <xf numFmtId="0" fontId="29" fillId="8" borderId="61" xfId="0" applyFont="1" applyFill="1" applyBorder="1" applyAlignment="1" applyProtection="1">
      <alignment horizontal="center" vertical="center" wrapText="1"/>
    </xf>
    <xf numFmtId="0" fontId="16" fillId="8" borderId="15" xfId="0" applyFont="1" applyFill="1" applyBorder="1" applyAlignment="1" applyProtection="1">
      <alignment horizontal="center" vertical="center" wrapText="1"/>
    </xf>
    <xf numFmtId="0" fontId="33" fillId="3" borderId="0" xfId="0" applyFont="1" applyFill="1" applyAlignment="1" applyProtection="1"/>
    <xf numFmtId="0" fontId="18" fillId="3" borderId="0" xfId="0" applyFont="1" applyFill="1" applyAlignment="1" applyProtection="1">
      <alignment horizontal="center" vertical="center"/>
    </xf>
    <xf numFmtId="0" fontId="17" fillId="6" borderId="9"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38" fontId="10" fillId="3" borderId="0" xfId="1" applyFont="1" applyFill="1" applyBorder="1" applyAlignment="1" applyProtection="1">
      <alignment horizontal="center" vertical="center" wrapText="1" shrinkToFit="1"/>
    </xf>
    <xf numFmtId="0" fontId="17" fillId="11" borderId="8" xfId="0" applyFont="1" applyFill="1" applyBorder="1" applyAlignment="1" applyProtection="1">
      <alignment horizontal="center" vertical="center" wrapText="1"/>
    </xf>
    <xf numFmtId="0" fontId="17" fillId="11" borderId="9" xfId="0" applyFont="1" applyFill="1" applyBorder="1" applyAlignment="1" applyProtection="1">
      <alignment horizontal="center" vertical="center" wrapText="1"/>
    </xf>
    <xf numFmtId="0" fontId="8" fillId="8" borderId="15" xfId="0" applyFont="1" applyFill="1" applyBorder="1" applyAlignment="1" applyProtection="1">
      <alignment horizontal="center" vertical="center"/>
    </xf>
    <xf numFmtId="38" fontId="24" fillId="0" borderId="0" xfId="0" applyNumberFormat="1" applyFont="1" applyFill="1" applyBorder="1" applyAlignment="1">
      <alignment horizontal="center" vertical="center"/>
    </xf>
    <xf numFmtId="0" fontId="23" fillId="0" borderId="0" xfId="8" applyFont="1" applyProtection="1">
      <alignment vertical="center"/>
    </xf>
    <xf numFmtId="0" fontId="30" fillId="0" borderId="0" xfId="8" applyFont="1" applyAlignment="1" applyProtection="1"/>
    <xf numFmtId="0" fontId="22" fillId="0" borderId="0" xfId="8" applyFont="1" applyProtection="1">
      <alignment vertical="center"/>
    </xf>
    <xf numFmtId="0" fontId="22" fillId="0" borderId="0" xfId="8" applyFont="1" applyAlignment="1" applyProtection="1">
      <alignment vertical="center"/>
    </xf>
    <xf numFmtId="0" fontId="31" fillId="15" borderId="37" xfId="8" applyFont="1" applyFill="1" applyBorder="1" applyAlignment="1" applyProtection="1">
      <alignment horizontal="center" vertical="center" shrinkToFit="1"/>
    </xf>
    <xf numFmtId="0" fontId="31" fillId="15" borderId="38" xfId="8" applyFont="1" applyFill="1" applyBorder="1" applyAlignment="1" applyProtection="1">
      <alignment horizontal="center" vertical="center" shrinkToFit="1"/>
    </xf>
    <xf numFmtId="0" fontId="31" fillId="14" borderId="9" xfId="8" applyFont="1" applyFill="1" applyBorder="1" applyAlignment="1" applyProtection="1">
      <alignment horizontal="center" vertical="center" shrinkToFit="1"/>
    </xf>
    <xf numFmtId="0" fontId="31" fillId="14" borderId="15" xfId="8" applyFont="1" applyFill="1" applyBorder="1" applyAlignment="1" applyProtection="1">
      <alignment horizontal="center" vertical="center" shrinkToFit="1"/>
    </xf>
    <xf numFmtId="0" fontId="31" fillId="7" borderId="15" xfId="8" applyFont="1" applyFill="1" applyBorder="1" applyAlignment="1" applyProtection="1">
      <alignment horizontal="center" vertical="center" shrinkToFit="1"/>
    </xf>
    <xf numFmtId="56" fontId="31" fillId="15" borderId="37" xfId="8" applyNumberFormat="1" applyFont="1" applyFill="1" applyBorder="1" applyAlignment="1" applyProtection="1">
      <alignment vertical="center" shrinkToFit="1"/>
    </xf>
    <xf numFmtId="56" fontId="31" fillId="15" borderId="38" xfId="8" applyNumberFormat="1" applyFont="1" applyFill="1" applyBorder="1" applyAlignment="1" applyProtection="1">
      <alignment vertical="center" shrinkToFit="1"/>
    </xf>
    <xf numFmtId="177" fontId="32" fillId="0" borderId="9" xfId="8" applyNumberFormat="1" applyFont="1" applyFill="1" applyBorder="1" applyAlignment="1" applyProtection="1">
      <alignment vertical="center" shrinkToFit="1"/>
    </xf>
    <xf numFmtId="38" fontId="32" fillId="0" borderId="15" xfId="8" applyNumberFormat="1" applyFont="1" applyFill="1" applyBorder="1" applyAlignment="1" applyProtection="1">
      <alignment vertical="center" shrinkToFit="1"/>
    </xf>
    <xf numFmtId="38" fontId="32" fillId="0" borderId="32" xfId="8" applyNumberFormat="1" applyFont="1" applyFill="1" applyBorder="1" applyAlignment="1" applyProtection="1">
      <alignment vertical="center" shrinkToFit="1"/>
    </xf>
    <xf numFmtId="176" fontId="32" fillId="0" borderId="46" xfId="8" applyNumberFormat="1" applyFont="1" applyFill="1" applyBorder="1" applyAlignment="1" applyProtection="1">
      <alignment horizontal="right" vertical="center" shrinkToFit="1"/>
    </xf>
    <xf numFmtId="0" fontId="22" fillId="0" borderId="0" xfId="8" applyFont="1" applyFill="1" applyProtection="1">
      <alignment vertical="center"/>
    </xf>
    <xf numFmtId="178" fontId="22" fillId="0" borderId="0" xfId="8" applyNumberFormat="1" applyFont="1" applyProtection="1">
      <alignment vertical="center"/>
    </xf>
    <xf numFmtId="38" fontId="22" fillId="0" borderId="0" xfId="1" applyFont="1" applyAlignment="1" applyProtection="1">
      <alignment vertical="center"/>
    </xf>
    <xf numFmtId="176" fontId="32" fillId="0" borderId="47" xfId="8" applyNumberFormat="1" applyFont="1" applyFill="1" applyBorder="1" applyAlignment="1" applyProtection="1">
      <alignment horizontal="right" vertical="center" shrinkToFit="1"/>
    </xf>
    <xf numFmtId="56" fontId="31" fillId="15" borderId="72" xfId="8" applyNumberFormat="1" applyFont="1" applyFill="1" applyBorder="1" applyAlignment="1" applyProtection="1">
      <alignment vertical="center" shrinkToFit="1"/>
    </xf>
    <xf numFmtId="56" fontId="31" fillId="15" borderId="41" xfId="8" applyNumberFormat="1" applyFont="1" applyFill="1" applyBorder="1" applyAlignment="1" applyProtection="1">
      <alignment vertical="center" shrinkToFit="1"/>
    </xf>
    <xf numFmtId="177" fontId="32" fillId="0" borderId="13" xfId="8" applyNumberFormat="1" applyFont="1" applyFill="1" applyBorder="1" applyAlignment="1" applyProtection="1">
      <alignment vertical="center" shrinkToFit="1"/>
    </xf>
    <xf numFmtId="38" fontId="32" fillId="0" borderId="6" xfId="8" applyNumberFormat="1" applyFont="1" applyFill="1" applyBorder="1" applyAlignment="1" applyProtection="1">
      <alignment vertical="center" shrinkToFit="1"/>
    </xf>
    <xf numFmtId="38" fontId="32" fillId="0" borderId="73" xfId="8" applyNumberFormat="1" applyFont="1" applyFill="1" applyBorder="1" applyAlignment="1" applyProtection="1">
      <alignment vertical="center" shrinkToFit="1"/>
    </xf>
    <xf numFmtId="176" fontId="32" fillId="0" borderId="74" xfId="8" applyNumberFormat="1" applyFont="1" applyFill="1" applyBorder="1" applyAlignment="1" applyProtection="1">
      <alignment horizontal="right" vertical="center" shrinkToFit="1"/>
    </xf>
    <xf numFmtId="56" fontId="31" fillId="15" borderId="75" xfId="8" applyNumberFormat="1" applyFont="1" applyFill="1" applyBorder="1" applyAlignment="1" applyProtection="1">
      <alignment vertical="center" shrinkToFit="1"/>
    </xf>
    <xf numFmtId="56" fontId="31" fillId="15" borderId="76" xfId="8" applyNumberFormat="1" applyFont="1" applyFill="1" applyBorder="1" applyAlignment="1" applyProtection="1">
      <alignment vertical="center" shrinkToFit="1"/>
    </xf>
    <xf numFmtId="177" fontId="32" fillId="0" borderId="89" xfId="8" applyNumberFormat="1" applyFont="1" applyFill="1" applyBorder="1" applyAlignment="1" applyProtection="1">
      <alignment vertical="center" shrinkToFit="1"/>
    </xf>
    <xf numFmtId="177" fontId="32" fillId="0" borderId="77" xfId="8" applyNumberFormat="1" applyFont="1" applyFill="1" applyBorder="1" applyAlignment="1" applyProtection="1">
      <alignment vertical="center" shrinkToFit="1"/>
    </xf>
    <xf numFmtId="38" fontId="32" fillId="0" borderId="78" xfId="8" applyNumberFormat="1" applyFont="1" applyFill="1" applyBorder="1" applyAlignment="1" applyProtection="1">
      <alignment vertical="center" shrinkToFit="1"/>
    </xf>
    <xf numFmtId="38" fontId="32" fillId="0" borderId="79" xfId="8" applyNumberFormat="1" applyFont="1" applyFill="1" applyBorder="1" applyAlignment="1" applyProtection="1">
      <alignment vertical="center" shrinkToFit="1"/>
    </xf>
    <xf numFmtId="177" fontId="32" fillId="0" borderId="56" xfId="8" applyNumberFormat="1" applyFont="1" applyFill="1" applyBorder="1" applyAlignment="1" applyProtection="1">
      <alignment vertical="center" shrinkToFit="1"/>
    </xf>
    <xf numFmtId="38" fontId="32" fillId="0" borderId="56" xfId="9" applyFont="1" applyFill="1" applyBorder="1" applyAlignment="1" applyProtection="1">
      <alignment vertical="center" shrinkToFit="1"/>
    </xf>
    <xf numFmtId="38" fontId="22" fillId="0" borderId="0" xfId="8" applyNumberFormat="1" applyFont="1" applyProtection="1">
      <alignment vertical="center"/>
    </xf>
    <xf numFmtId="177" fontId="32" fillId="0" borderId="12" xfId="8" applyNumberFormat="1" applyFont="1" applyFill="1" applyBorder="1" applyAlignment="1" applyProtection="1">
      <alignment vertical="center" shrinkToFit="1"/>
    </xf>
    <xf numFmtId="38" fontId="32" fillId="0" borderId="9" xfId="8" applyNumberFormat="1" applyFont="1" applyFill="1" applyBorder="1" applyAlignment="1" applyProtection="1">
      <alignment vertical="center" shrinkToFit="1"/>
    </xf>
    <xf numFmtId="38" fontId="32" fillId="0" borderId="8" xfId="8" applyNumberFormat="1" applyFont="1" applyFill="1" applyBorder="1" applyAlignment="1" applyProtection="1">
      <alignment vertical="center" shrinkToFit="1"/>
    </xf>
    <xf numFmtId="38" fontId="32" fillId="0" borderId="90" xfId="9" applyFont="1" applyFill="1" applyBorder="1" applyAlignment="1" applyProtection="1">
      <alignment vertical="center" shrinkToFit="1"/>
    </xf>
    <xf numFmtId="177" fontId="32" fillId="0" borderId="11" xfId="8" applyNumberFormat="1" applyFont="1" applyFill="1" applyBorder="1" applyAlignment="1" applyProtection="1">
      <alignment vertical="center" shrinkToFit="1"/>
    </xf>
    <xf numFmtId="38" fontId="32" fillId="0" borderId="91" xfId="9" applyFont="1" applyFill="1" applyBorder="1" applyAlignment="1" applyProtection="1">
      <alignment vertical="center" shrinkToFit="1"/>
    </xf>
    <xf numFmtId="38" fontId="32" fillId="0" borderId="57" xfId="9" applyFont="1" applyFill="1" applyBorder="1" applyAlignment="1" applyProtection="1">
      <alignment vertical="center" shrinkToFit="1"/>
    </xf>
    <xf numFmtId="177" fontId="31" fillId="15" borderId="59" xfId="8" applyNumberFormat="1" applyFont="1" applyFill="1" applyBorder="1" applyAlignment="1" applyProtection="1">
      <alignment horizontal="right" vertical="center" shrinkToFit="1"/>
    </xf>
    <xf numFmtId="38" fontId="31" fillId="15" borderId="44" xfId="8" applyNumberFormat="1" applyFont="1" applyFill="1" applyBorder="1" applyAlignment="1" applyProtection="1">
      <alignment vertical="center" shrinkToFit="1"/>
    </xf>
    <xf numFmtId="38" fontId="31" fillId="15" borderId="45" xfId="8" applyNumberFormat="1" applyFont="1" applyFill="1" applyBorder="1" applyAlignment="1" applyProtection="1">
      <alignment vertical="center" shrinkToFit="1"/>
    </xf>
    <xf numFmtId="38" fontId="38" fillId="2" borderId="34" xfId="1" applyNumberFormat="1" applyFont="1" applyFill="1" applyBorder="1" applyAlignment="1" applyProtection="1">
      <alignment vertical="center"/>
    </xf>
    <xf numFmtId="38" fontId="38" fillId="2" borderId="35" xfId="1" applyNumberFormat="1" applyFont="1" applyFill="1" applyBorder="1" applyAlignment="1" applyProtection="1">
      <alignment vertical="center"/>
    </xf>
    <xf numFmtId="38" fontId="38" fillId="2" borderId="52" xfId="1" applyNumberFormat="1" applyFont="1" applyFill="1" applyBorder="1" applyAlignment="1" applyProtection="1">
      <alignment vertical="center"/>
    </xf>
    <xf numFmtId="38" fontId="38" fillId="2" borderId="83" xfId="1" applyNumberFormat="1" applyFont="1" applyFill="1" applyBorder="1" applyAlignment="1" applyProtection="1">
      <alignment vertical="center"/>
    </xf>
    <xf numFmtId="38" fontId="38" fillId="2" borderId="37" xfId="1" applyNumberFormat="1" applyFont="1" applyFill="1" applyBorder="1" applyAlignment="1" applyProtection="1">
      <alignment vertical="center"/>
    </xf>
    <xf numFmtId="38" fontId="38" fillId="2" borderId="38" xfId="1" applyNumberFormat="1" applyFont="1" applyFill="1" applyBorder="1" applyAlignment="1" applyProtection="1">
      <alignment vertical="center"/>
    </xf>
    <xf numFmtId="38" fontId="38" fillId="2" borderId="51" xfId="1" applyNumberFormat="1" applyFont="1" applyFill="1" applyBorder="1" applyAlignment="1" applyProtection="1">
      <alignment vertical="center"/>
    </xf>
    <xf numFmtId="38" fontId="38" fillId="2" borderId="84" xfId="1" applyNumberFormat="1" applyFont="1" applyFill="1" applyBorder="1" applyAlignment="1" applyProtection="1">
      <alignment vertical="center"/>
    </xf>
    <xf numFmtId="38" fontId="38" fillId="2" borderId="53" xfId="1" applyNumberFormat="1" applyFont="1" applyFill="1" applyBorder="1" applyAlignment="1" applyProtection="1">
      <alignment vertical="center"/>
    </xf>
    <xf numFmtId="38" fontId="38" fillId="2" borderId="54" xfId="1" applyNumberFormat="1" applyFont="1" applyFill="1" applyBorder="1" applyAlignment="1" applyProtection="1">
      <alignment vertical="center"/>
    </xf>
    <xf numFmtId="38" fontId="38" fillId="2" borderId="55" xfId="1" applyNumberFormat="1" applyFont="1" applyFill="1" applyBorder="1" applyAlignment="1" applyProtection="1">
      <alignment vertical="center"/>
    </xf>
    <xf numFmtId="38" fontId="38" fillId="2" borderId="85" xfId="1" applyNumberFormat="1" applyFont="1" applyFill="1" applyBorder="1" applyAlignment="1" applyProtection="1">
      <alignment vertical="center"/>
    </xf>
    <xf numFmtId="0" fontId="39" fillId="15" borderId="15" xfId="0" applyFont="1" applyFill="1" applyBorder="1" applyAlignment="1" applyProtection="1">
      <alignment horizontal="center" vertical="center" wrapText="1"/>
    </xf>
    <xf numFmtId="38" fontId="32" fillId="0" borderId="15" xfId="9" applyFont="1" applyFill="1" applyBorder="1" applyAlignment="1" applyProtection="1">
      <alignment vertical="center" shrinkToFit="1"/>
    </xf>
    <xf numFmtId="38" fontId="31" fillId="15" borderId="21" xfId="8" applyNumberFormat="1" applyFont="1" applyFill="1" applyBorder="1" applyAlignment="1" applyProtection="1">
      <alignment vertical="center" shrinkToFit="1"/>
    </xf>
    <xf numFmtId="38" fontId="32" fillId="0" borderId="6" xfId="9" applyFont="1" applyFill="1" applyBorder="1" applyAlignment="1" applyProtection="1">
      <alignment vertical="center" shrinkToFit="1"/>
    </xf>
    <xf numFmtId="38" fontId="32" fillId="0" borderId="78" xfId="9" applyFont="1" applyFill="1" applyBorder="1" applyAlignment="1" applyProtection="1">
      <alignment vertical="center" shrinkToFit="1"/>
    </xf>
    <xf numFmtId="176" fontId="32" fillId="0" borderId="71" xfId="8" applyNumberFormat="1" applyFont="1" applyFill="1" applyBorder="1" applyAlignment="1" applyProtection="1">
      <alignment horizontal="right" vertical="center" shrinkToFit="1"/>
    </xf>
    <xf numFmtId="176" fontId="32" fillId="0" borderId="39" xfId="8" applyNumberFormat="1" applyFont="1" applyFill="1" applyBorder="1" applyAlignment="1" applyProtection="1">
      <alignment horizontal="right" vertical="center" shrinkToFit="1"/>
    </xf>
    <xf numFmtId="176" fontId="32" fillId="0" borderId="80" xfId="8" applyNumberFormat="1" applyFont="1" applyFill="1" applyBorder="1" applyAlignment="1" applyProtection="1">
      <alignment horizontal="right" vertical="center" shrinkToFit="1"/>
    </xf>
    <xf numFmtId="176" fontId="31" fillId="9" borderId="98" xfId="8" applyNumberFormat="1" applyFont="1" applyFill="1" applyBorder="1" applyAlignment="1" applyProtection="1">
      <alignment horizontal="right" vertical="center" shrinkToFit="1"/>
    </xf>
    <xf numFmtId="56" fontId="31" fillId="15" borderId="53" xfId="8" applyNumberFormat="1" applyFont="1" applyFill="1" applyBorder="1" applyAlignment="1" applyProtection="1">
      <alignment vertical="center" shrinkToFit="1"/>
    </xf>
    <xf numFmtId="56" fontId="31" fillId="15" borderId="100" xfId="8" applyNumberFormat="1" applyFont="1" applyFill="1" applyBorder="1" applyAlignment="1" applyProtection="1">
      <alignment vertical="center" shrinkToFit="1"/>
    </xf>
    <xf numFmtId="56" fontId="31" fillId="15" borderId="50" xfId="8" applyNumberFormat="1" applyFont="1" applyFill="1" applyBorder="1" applyAlignment="1" applyProtection="1">
      <alignment vertical="center" shrinkToFit="1"/>
    </xf>
    <xf numFmtId="38" fontId="32" fillId="0" borderId="4" xfId="8" applyNumberFormat="1" applyFont="1" applyFill="1" applyBorder="1" applyAlignment="1" applyProtection="1">
      <alignment vertical="center" shrinkToFit="1"/>
    </xf>
    <xf numFmtId="38" fontId="32" fillId="0" borderId="7" xfId="8" applyNumberFormat="1" applyFont="1" applyFill="1" applyBorder="1" applyAlignment="1" applyProtection="1">
      <alignment vertical="center" shrinkToFit="1"/>
    </xf>
    <xf numFmtId="38" fontId="32" fillId="0" borderId="3" xfId="8" applyNumberFormat="1" applyFont="1" applyFill="1" applyBorder="1" applyAlignment="1" applyProtection="1">
      <alignment vertical="center" shrinkToFit="1"/>
    </xf>
    <xf numFmtId="56" fontId="31" fillId="15" borderId="54" xfId="8" applyNumberFormat="1" applyFont="1" applyFill="1" applyBorder="1" applyAlignment="1" applyProtection="1">
      <alignment vertical="center" shrinkToFit="1"/>
    </xf>
    <xf numFmtId="177" fontId="32" fillId="0" borderId="20" xfId="8" applyNumberFormat="1" applyFont="1" applyFill="1" applyBorder="1" applyAlignment="1" applyProtection="1">
      <alignment vertical="center" shrinkToFit="1"/>
    </xf>
    <xf numFmtId="38" fontId="32" fillId="0" borderId="18" xfId="8" applyNumberFormat="1" applyFont="1" applyFill="1" applyBorder="1" applyAlignment="1" applyProtection="1">
      <alignment vertical="center" shrinkToFit="1"/>
    </xf>
    <xf numFmtId="38" fontId="32" fillId="0" borderId="19" xfId="8" applyNumberFormat="1" applyFont="1" applyFill="1" applyBorder="1" applyAlignment="1" applyProtection="1">
      <alignment vertical="center" shrinkToFit="1"/>
    </xf>
    <xf numFmtId="38" fontId="32" fillId="0" borderId="17" xfId="8" applyNumberFormat="1" applyFont="1" applyFill="1" applyBorder="1" applyAlignment="1" applyProtection="1">
      <alignment vertical="center" shrinkToFit="1"/>
    </xf>
    <xf numFmtId="0" fontId="11" fillId="15" borderId="15" xfId="0" applyFont="1" applyFill="1" applyBorder="1" applyAlignment="1" applyProtection="1">
      <alignment horizontal="center" vertical="center" wrapText="1"/>
    </xf>
    <xf numFmtId="0" fontId="11" fillId="15" borderId="8"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1" fillId="15" borderId="7"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38" fontId="10" fillId="3" borderId="0" xfId="1" applyFont="1" applyFill="1" applyBorder="1" applyAlignment="1" applyProtection="1">
      <alignment horizontal="center" vertical="center" wrapText="1" shrinkToFit="1"/>
    </xf>
    <xf numFmtId="0" fontId="9" fillId="0" borderId="0" xfId="0" applyFont="1" applyFill="1" applyBorder="1" applyAlignment="1" applyProtection="1">
      <alignment horizontal="center" vertical="center" wrapText="1"/>
    </xf>
    <xf numFmtId="0" fontId="10" fillId="0" borderId="0" xfId="0" applyFont="1" applyAlignment="1" applyProtection="1">
      <alignment horizontal="right" vertical="center"/>
    </xf>
    <xf numFmtId="0" fontId="10" fillId="0" borderId="0" xfId="0" applyFont="1" applyBorder="1" applyAlignment="1" applyProtection="1">
      <alignment horizontal="right" vertical="center"/>
    </xf>
    <xf numFmtId="38" fontId="10" fillId="0" borderId="11" xfId="0" applyNumberFormat="1" applyFont="1" applyBorder="1" applyAlignment="1" applyProtection="1">
      <alignment vertical="center"/>
    </xf>
    <xf numFmtId="0" fontId="10" fillId="0" borderId="11" xfId="0" applyFont="1" applyBorder="1" applyAlignment="1" applyProtection="1">
      <alignment vertical="center"/>
    </xf>
    <xf numFmtId="0" fontId="10" fillId="0" borderId="1" xfId="0" applyFont="1" applyBorder="1" applyAlignment="1" applyProtection="1">
      <alignment horizontal="right" vertical="center"/>
    </xf>
    <xf numFmtId="38" fontId="10" fillId="0" borderId="3" xfId="0" applyNumberFormat="1" applyFont="1" applyBorder="1" applyAlignment="1" applyProtection="1">
      <alignment vertical="center"/>
    </xf>
    <xf numFmtId="0" fontId="10" fillId="0" borderId="1" xfId="0" applyFont="1" applyBorder="1" applyAlignment="1" applyProtection="1">
      <alignment vertical="center"/>
    </xf>
    <xf numFmtId="38" fontId="10" fillId="0" borderId="0" xfId="0" applyNumberFormat="1" applyFont="1" applyBorder="1" applyAlignment="1" applyProtection="1">
      <alignment vertical="center"/>
    </xf>
    <xf numFmtId="0" fontId="10" fillId="0" borderId="3" xfId="0" applyFont="1" applyBorder="1" applyAlignment="1" applyProtection="1">
      <alignment vertical="center"/>
    </xf>
    <xf numFmtId="0" fontId="10" fillId="0" borderId="14" xfId="0" applyFont="1" applyBorder="1" applyAlignment="1" applyProtection="1">
      <alignment vertical="center"/>
    </xf>
    <xf numFmtId="0" fontId="22" fillId="0" borderId="0" xfId="8" applyFont="1" applyAlignment="1" applyProtection="1">
      <alignment horizontal="right" vertical="center"/>
    </xf>
    <xf numFmtId="176" fontId="32" fillId="2" borderId="88" xfId="8" applyNumberFormat="1" applyFont="1" applyFill="1" applyBorder="1" applyAlignment="1" applyProtection="1">
      <alignment horizontal="right" vertical="center" shrinkToFit="1"/>
      <protection locked="0"/>
    </xf>
    <xf numFmtId="176" fontId="32" fillId="2" borderId="104" xfId="8" applyNumberFormat="1" applyFont="1" applyFill="1" applyBorder="1" applyAlignment="1" applyProtection="1">
      <alignment horizontal="right" vertical="center" shrinkToFit="1"/>
      <protection locked="0"/>
    </xf>
    <xf numFmtId="177" fontId="32" fillId="0" borderId="8" xfId="8" applyNumberFormat="1" applyFont="1" applyFill="1" applyBorder="1" applyAlignment="1" applyProtection="1">
      <alignment vertical="center" shrinkToFit="1"/>
    </xf>
    <xf numFmtId="177" fontId="32" fillId="0" borderId="15" xfId="8" applyNumberFormat="1" applyFont="1" applyFill="1" applyBorder="1" applyAlignment="1" applyProtection="1">
      <alignment vertical="center" shrinkToFit="1"/>
    </xf>
    <xf numFmtId="177" fontId="32" fillId="0" borderId="19" xfId="8" applyNumberFormat="1" applyFont="1" applyFill="1" applyBorder="1" applyAlignment="1" applyProtection="1">
      <alignment vertical="center" shrinkToFit="1"/>
    </xf>
    <xf numFmtId="177" fontId="32" fillId="0" borderId="7" xfId="8" applyNumberFormat="1" applyFont="1" applyFill="1" applyBorder="1" applyAlignment="1" applyProtection="1">
      <alignment vertical="center" shrinkToFit="1"/>
    </xf>
    <xf numFmtId="177" fontId="32" fillId="0" borderId="0" xfId="8" applyNumberFormat="1" applyFont="1" applyFill="1" applyBorder="1" applyAlignment="1" applyProtection="1">
      <alignment vertical="center" shrinkToFit="1"/>
    </xf>
    <xf numFmtId="177" fontId="32" fillId="0" borderId="63" xfId="8" applyNumberFormat="1" applyFont="1" applyFill="1" applyBorder="1" applyAlignment="1" applyProtection="1">
      <alignment vertical="center" shrinkToFit="1"/>
    </xf>
    <xf numFmtId="0" fontId="42" fillId="0" borderId="27" xfId="8" applyFont="1" applyFill="1" applyBorder="1" applyAlignment="1" applyProtection="1">
      <alignment vertical="center" wrapText="1"/>
    </xf>
    <xf numFmtId="0" fontId="42" fillId="0" borderId="27" xfId="8" applyFont="1" applyFill="1" applyBorder="1" applyAlignment="1" applyProtection="1">
      <alignment vertical="center"/>
    </xf>
    <xf numFmtId="176" fontId="32" fillId="2" borderId="103" xfId="8" applyNumberFormat="1" applyFont="1" applyFill="1" applyBorder="1" applyAlignment="1" applyProtection="1">
      <alignment horizontal="right" vertical="center" shrinkToFit="1"/>
      <protection locked="0"/>
    </xf>
    <xf numFmtId="176" fontId="32" fillId="2" borderId="87" xfId="8" applyNumberFormat="1" applyFont="1" applyFill="1" applyBorder="1" applyAlignment="1" applyProtection="1">
      <alignment horizontal="right" vertical="center" shrinkToFit="1"/>
      <protection locked="0"/>
    </xf>
    <xf numFmtId="176" fontId="32" fillId="2" borderId="115" xfId="8" applyNumberFormat="1" applyFont="1" applyFill="1" applyBorder="1" applyAlignment="1" applyProtection="1">
      <alignment horizontal="right" vertical="center" shrinkToFit="1"/>
      <protection locked="0"/>
    </xf>
    <xf numFmtId="176" fontId="32" fillId="2" borderId="116" xfId="8" applyNumberFormat="1" applyFont="1" applyFill="1" applyBorder="1" applyAlignment="1" applyProtection="1">
      <alignment horizontal="right" vertical="center" shrinkToFit="1"/>
      <protection locked="0"/>
    </xf>
    <xf numFmtId="176" fontId="32" fillId="2" borderId="86" xfId="8" applyNumberFormat="1" applyFont="1" applyFill="1" applyBorder="1" applyAlignment="1" applyProtection="1">
      <alignment horizontal="right" vertical="center" shrinkToFit="1"/>
      <protection locked="0"/>
    </xf>
    <xf numFmtId="182" fontId="35" fillId="14" borderId="6" xfId="0" applyNumberFormat="1" applyFont="1" applyFill="1" applyBorder="1" applyAlignment="1">
      <alignment horizontal="center" vertical="center"/>
    </xf>
    <xf numFmtId="182" fontId="35" fillId="7" borderId="6" xfId="0" applyNumberFormat="1" applyFont="1" applyFill="1" applyBorder="1" applyAlignment="1">
      <alignment horizontal="center" vertical="center"/>
    </xf>
    <xf numFmtId="38" fontId="10" fillId="0" borderId="117" xfId="0" applyNumberFormat="1" applyFont="1" applyBorder="1" applyAlignment="1">
      <alignment horizontal="center" vertical="center"/>
    </xf>
    <xf numFmtId="38" fontId="10" fillId="0" borderId="118" xfId="0" applyNumberFormat="1" applyFont="1" applyBorder="1" applyAlignment="1">
      <alignment horizontal="center" vertical="center"/>
    </xf>
    <xf numFmtId="181" fontId="29" fillId="0" borderId="118" xfId="0" applyNumberFormat="1" applyFont="1" applyFill="1" applyBorder="1" applyAlignment="1">
      <alignment vertical="center"/>
    </xf>
    <xf numFmtId="181" fontId="29" fillId="0" borderId="118" xfId="0" applyNumberFormat="1" applyFont="1" applyFill="1" applyBorder="1" applyAlignment="1">
      <alignment horizontal="right" vertical="center"/>
    </xf>
    <xf numFmtId="0" fontId="29" fillId="0" borderId="119" xfId="0" applyFont="1" applyFill="1" applyBorder="1" applyAlignment="1">
      <alignment horizontal="right" vertical="center"/>
    </xf>
    <xf numFmtId="0" fontId="31" fillId="15" borderId="15" xfId="8" applyFont="1" applyFill="1" applyBorder="1" applyAlignment="1" applyProtection="1">
      <alignment horizontal="center" vertical="center" shrinkToFit="1"/>
    </xf>
    <xf numFmtId="0" fontId="31" fillId="15" borderId="32" xfId="8" applyFont="1" applyFill="1" applyBorder="1" applyAlignment="1" applyProtection="1">
      <alignment horizontal="center" vertical="center" shrinkToFit="1"/>
    </xf>
    <xf numFmtId="183" fontId="38" fillId="2" borderId="15" xfId="1" applyNumberFormat="1" applyFont="1" applyFill="1" applyBorder="1" applyAlignment="1" applyProtection="1">
      <alignment vertical="center" shrinkToFit="1"/>
      <protection locked="0"/>
    </xf>
    <xf numFmtId="183" fontId="38" fillId="2" borderId="70" xfId="1" applyNumberFormat="1" applyFont="1" applyFill="1" applyBorder="1" applyAlignment="1" applyProtection="1">
      <alignment vertical="center" shrinkToFit="1"/>
      <protection locked="0"/>
    </xf>
    <xf numFmtId="183" fontId="32" fillId="2" borderId="66" xfId="9" applyNumberFormat="1" applyFont="1" applyFill="1" applyBorder="1" applyAlignment="1" applyProtection="1">
      <alignment vertical="center" shrinkToFit="1"/>
      <protection locked="0"/>
    </xf>
    <xf numFmtId="183" fontId="32" fillId="2" borderId="69" xfId="9" applyNumberFormat="1" applyFont="1" applyFill="1" applyBorder="1" applyAlignment="1" applyProtection="1">
      <alignment vertical="center" shrinkToFit="1"/>
      <protection locked="0"/>
    </xf>
    <xf numFmtId="183" fontId="32" fillId="2" borderId="67" xfId="9" applyNumberFormat="1" applyFont="1" applyFill="1" applyBorder="1" applyAlignment="1" applyProtection="1">
      <alignment vertical="center" shrinkToFit="1"/>
      <protection locked="0"/>
    </xf>
    <xf numFmtId="183" fontId="32" fillId="2" borderId="62" xfId="9" applyNumberFormat="1" applyFont="1" applyFill="1" applyBorder="1" applyAlignment="1" applyProtection="1">
      <alignment vertical="center" shrinkToFit="1"/>
      <protection locked="0"/>
    </xf>
    <xf numFmtId="183" fontId="32" fillId="2" borderId="15" xfId="9" applyNumberFormat="1" applyFont="1" applyFill="1" applyBorder="1" applyAlignment="1" applyProtection="1">
      <alignment vertical="center" shrinkToFit="1"/>
      <protection locked="0"/>
    </xf>
    <xf numFmtId="183" fontId="32" fillId="2" borderId="63" xfId="9" applyNumberFormat="1" applyFont="1" applyFill="1" applyBorder="1" applyAlignment="1" applyProtection="1">
      <alignment vertical="center" shrinkToFit="1"/>
      <protection locked="0"/>
    </xf>
    <xf numFmtId="183" fontId="32" fillId="2" borderId="64" xfId="9" applyNumberFormat="1" applyFont="1" applyFill="1" applyBorder="1" applyAlignment="1" applyProtection="1">
      <alignment vertical="center" shrinkToFit="1"/>
      <protection locked="0"/>
    </xf>
    <xf numFmtId="183" fontId="32" fillId="2" borderId="70" xfId="9" applyNumberFormat="1" applyFont="1" applyFill="1" applyBorder="1" applyAlignment="1" applyProtection="1">
      <alignment vertical="center" shrinkToFit="1"/>
      <protection locked="0"/>
    </xf>
    <xf numFmtId="183" fontId="32" fillId="2" borderId="65" xfId="9" applyNumberFormat="1" applyFont="1" applyFill="1" applyBorder="1" applyAlignment="1" applyProtection="1">
      <alignment vertical="center" shrinkToFit="1"/>
      <protection locked="0"/>
    </xf>
    <xf numFmtId="183" fontId="32" fillId="2" borderId="105" xfId="9" applyNumberFormat="1" applyFont="1" applyFill="1" applyBorder="1" applyAlignment="1" applyProtection="1">
      <alignment vertical="center" shrinkToFit="1"/>
      <protection locked="0"/>
    </xf>
    <xf numFmtId="183" fontId="32" fillId="2" borderId="6" xfId="9" applyNumberFormat="1" applyFont="1" applyFill="1" applyBorder="1" applyAlignment="1" applyProtection="1">
      <alignment vertical="center" shrinkToFit="1"/>
      <protection locked="0"/>
    </xf>
    <xf numFmtId="183" fontId="32" fillId="2" borderId="106" xfId="9" applyNumberFormat="1" applyFont="1" applyFill="1" applyBorder="1" applyAlignment="1" applyProtection="1">
      <alignment vertical="center" shrinkToFit="1"/>
      <protection locked="0"/>
    </xf>
    <xf numFmtId="183" fontId="43" fillId="2" borderId="107" xfId="9" applyNumberFormat="1" applyFont="1" applyFill="1" applyBorder="1" applyAlignment="1" applyProtection="1">
      <alignment vertical="center" shrinkToFit="1"/>
      <protection locked="0"/>
    </xf>
    <xf numFmtId="183" fontId="43" fillId="2" borderId="108" xfId="9" applyNumberFormat="1" applyFont="1" applyFill="1" applyBorder="1" applyAlignment="1" applyProtection="1">
      <alignment vertical="center" shrinkToFit="1"/>
      <protection locked="0"/>
    </xf>
    <xf numFmtId="183" fontId="43" fillId="2" borderId="109" xfId="9" applyNumberFormat="1" applyFont="1" applyFill="1" applyBorder="1" applyAlignment="1" applyProtection="1">
      <alignment vertical="center" shrinkToFit="1"/>
      <protection locked="0"/>
    </xf>
    <xf numFmtId="183" fontId="43" fillId="2" borderId="105" xfId="9" applyNumberFormat="1" applyFont="1" applyFill="1" applyBorder="1" applyAlignment="1" applyProtection="1">
      <alignment vertical="center" shrinkToFit="1"/>
      <protection locked="0"/>
    </xf>
    <xf numFmtId="183" fontId="43" fillId="2" borderId="112" xfId="9" applyNumberFormat="1" applyFont="1" applyFill="1" applyBorder="1" applyAlignment="1" applyProtection="1">
      <alignment vertical="center" shrinkToFit="1"/>
      <protection locked="0"/>
    </xf>
    <xf numFmtId="183" fontId="43" fillId="2" borderId="113" xfId="9" applyNumberFormat="1" applyFont="1" applyFill="1" applyBorder="1" applyAlignment="1" applyProtection="1">
      <alignment vertical="center" shrinkToFit="1"/>
      <protection locked="0"/>
    </xf>
    <xf numFmtId="183" fontId="32" fillId="2" borderId="99" xfId="9" applyNumberFormat="1" applyFont="1" applyFill="1" applyBorder="1" applyAlignment="1" applyProtection="1">
      <alignment vertical="center" shrinkToFit="1"/>
      <protection locked="0"/>
    </xf>
    <xf numFmtId="183" fontId="32" fillId="2" borderId="114" xfId="9" applyNumberFormat="1" applyFont="1" applyFill="1" applyBorder="1" applyAlignment="1" applyProtection="1">
      <alignment vertical="center" shrinkToFit="1"/>
      <protection locked="0"/>
    </xf>
    <xf numFmtId="183" fontId="32" fillId="2" borderId="112" xfId="9" applyNumberFormat="1" applyFont="1" applyFill="1" applyBorder="1" applyAlignment="1" applyProtection="1">
      <alignment vertical="center" shrinkToFit="1"/>
      <protection locked="0"/>
    </xf>
    <xf numFmtId="183" fontId="32" fillId="2" borderId="113" xfId="9" applyNumberFormat="1" applyFont="1" applyFill="1" applyBorder="1" applyAlignment="1" applyProtection="1">
      <alignment vertical="center" shrinkToFit="1"/>
      <protection locked="0"/>
    </xf>
    <xf numFmtId="183" fontId="32" fillId="2" borderId="107" xfId="9" applyNumberFormat="1" applyFont="1" applyFill="1" applyBorder="1" applyAlignment="1" applyProtection="1">
      <alignment vertical="center" shrinkToFit="1"/>
      <protection locked="0"/>
    </xf>
    <xf numFmtId="183" fontId="32" fillId="2" borderId="108" xfId="9" applyNumberFormat="1" applyFont="1" applyFill="1" applyBorder="1" applyAlignment="1" applyProtection="1">
      <alignment vertical="center" shrinkToFit="1"/>
      <protection locked="0"/>
    </xf>
    <xf numFmtId="183" fontId="32" fillId="2" borderId="109" xfId="9" applyNumberFormat="1" applyFont="1" applyFill="1" applyBorder="1" applyAlignment="1" applyProtection="1">
      <alignment vertical="center" shrinkToFit="1"/>
      <protection locked="0"/>
    </xf>
    <xf numFmtId="183" fontId="32" fillId="2" borderId="110" xfId="9" applyNumberFormat="1" applyFont="1" applyFill="1" applyBorder="1" applyAlignment="1" applyProtection="1">
      <alignment vertical="center" shrinkToFit="1"/>
      <protection locked="0"/>
    </xf>
    <xf numFmtId="183" fontId="32" fillId="2" borderId="111" xfId="9" applyNumberFormat="1" applyFont="1" applyFill="1" applyBorder="1" applyAlignment="1" applyProtection="1">
      <alignment vertical="center" shrinkToFit="1"/>
      <protection locked="0"/>
    </xf>
    <xf numFmtId="0" fontId="38" fillId="2" borderId="66" xfId="0" applyFont="1" applyFill="1" applyBorder="1" applyAlignment="1" applyProtection="1">
      <alignment horizontal="center" vertical="center" shrinkToFit="1"/>
      <protection locked="0"/>
    </xf>
    <xf numFmtId="183" fontId="38" fillId="2" borderId="69" xfId="1" applyNumberFormat="1" applyFont="1" applyFill="1" applyBorder="1" applyAlignment="1" applyProtection="1">
      <alignment vertical="center" shrinkToFit="1"/>
      <protection locked="0"/>
    </xf>
    <xf numFmtId="176" fontId="32" fillId="0" borderId="15" xfId="8" applyNumberFormat="1" applyFont="1" applyFill="1" applyBorder="1" applyAlignment="1" applyProtection="1">
      <alignment horizontal="right" vertical="center" shrinkToFit="1"/>
    </xf>
    <xf numFmtId="38" fontId="32" fillId="0" borderId="102" xfId="9" applyFont="1" applyFill="1" applyBorder="1" applyAlignment="1" applyProtection="1">
      <alignment vertical="center" shrinkToFit="1"/>
    </xf>
    <xf numFmtId="38" fontId="32" fillId="0" borderId="70" xfId="9" applyFont="1" applyFill="1" applyBorder="1" applyAlignment="1" applyProtection="1">
      <alignment vertical="center" shrinkToFit="1"/>
    </xf>
    <xf numFmtId="176" fontId="32" fillId="0" borderId="70" xfId="8" applyNumberFormat="1" applyFont="1" applyFill="1" applyBorder="1" applyAlignment="1" applyProtection="1">
      <alignment horizontal="right" vertical="center" shrinkToFit="1"/>
    </xf>
    <xf numFmtId="183" fontId="38" fillId="2" borderId="66" xfId="1" applyNumberFormat="1" applyFont="1" applyFill="1" applyBorder="1" applyAlignment="1" applyProtection="1">
      <alignment vertical="center"/>
      <protection locked="0"/>
    </xf>
    <xf numFmtId="183" fontId="38" fillId="2" borderId="69" xfId="1" applyNumberFormat="1" applyFont="1" applyFill="1" applyBorder="1" applyAlignment="1" applyProtection="1">
      <alignment vertical="center"/>
      <protection locked="0"/>
    </xf>
    <xf numFmtId="183" fontId="38" fillId="2" borderId="67" xfId="1" applyNumberFormat="1" applyFont="1" applyFill="1" applyBorder="1" applyAlignment="1" applyProtection="1">
      <alignment vertical="center"/>
      <protection locked="0"/>
    </xf>
    <xf numFmtId="183" fontId="38" fillId="2" borderId="62" xfId="1" applyNumberFormat="1" applyFont="1" applyFill="1" applyBorder="1" applyAlignment="1" applyProtection="1">
      <alignment vertical="center"/>
      <protection locked="0"/>
    </xf>
    <xf numFmtId="183" fontId="38" fillId="2" borderId="15" xfId="1" applyNumberFormat="1" applyFont="1" applyFill="1" applyBorder="1" applyAlignment="1" applyProtection="1">
      <alignment vertical="center"/>
      <protection locked="0"/>
    </xf>
    <xf numFmtId="183" fontId="38" fillId="2" borderId="63" xfId="1" applyNumberFormat="1" applyFont="1" applyFill="1" applyBorder="1" applyAlignment="1" applyProtection="1">
      <alignment vertical="center"/>
      <protection locked="0"/>
    </xf>
    <xf numFmtId="183" fontId="38" fillId="2" borderId="64" xfId="1" applyNumberFormat="1" applyFont="1" applyFill="1" applyBorder="1" applyAlignment="1" applyProtection="1">
      <alignment vertical="center"/>
      <protection locked="0"/>
    </xf>
    <xf numFmtId="183" fontId="38" fillId="2" borderId="70" xfId="1" applyNumberFormat="1" applyFont="1" applyFill="1" applyBorder="1" applyAlignment="1" applyProtection="1">
      <alignment vertical="center"/>
      <protection locked="0"/>
    </xf>
    <xf numFmtId="183" fontId="38" fillId="2" borderId="65" xfId="1" applyNumberFormat="1" applyFont="1" applyFill="1" applyBorder="1" applyAlignment="1" applyProtection="1">
      <alignment vertical="center"/>
      <protection locked="0"/>
    </xf>
    <xf numFmtId="183" fontId="38" fillId="2" borderId="9" xfId="1" applyNumberFormat="1" applyFont="1" applyFill="1" applyBorder="1" applyAlignment="1" applyProtection="1">
      <alignment vertical="center"/>
      <protection locked="0"/>
    </xf>
    <xf numFmtId="183" fontId="38" fillId="2" borderId="101" xfId="1" applyNumberFormat="1" applyFont="1" applyFill="1" applyBorder="1" applyAlignment="1" applyProtection="1">
      <alignment vertical="center"/>
      <protection locked="0"/>
    </xf>
    <xf numFmtId="0" fontId="33" fillId="3" borderId="0" xfId="0" applyFont="1" applyFill="1" applyAlignment="1" applyProtection="1">
      <alignment horizontal="center" vertical="center"/>
    </xf>
    <xf numFmtId="0" fontId="18" fillId="3" borderId="0" xfId="0" applyFont="1" applyFill="1" applyAlignment="1" applyProtection="1">
      <alignment horizontal="center" vertical="center"/>
    </xf>
    <xf numFmtId="0" fontId="11" fillId="15" borderId="6" xfId="0" applyFont="1" applyFill="1" applyBorder="1" applyAlignment="1" applyProtection="1">
      <alignment horizontal="center" vertical="center"/>
    </xf>
    <xf numFmtId="0" fontId="11" fillId="15" borderId="7" xfId="0" applyFont="1" applyFill="1" applyBorder="1" applyAlignment="1" applyProtection="1">
      <alignment horizontal="center" vertical="center"/>
    </xf>
    <xf numFmtId="0" fontId="11" fillId="15" borderId="6" xfId="0" applyFont="1" applyFill="1" applyBorder="1" applyAlignment="1" applyProtection="1">
      <alignment horizontal="center" vertical="center" wrapText="1"/>
    </xf>
    <xf numFmtId="0" fontId="11" fillId="15" borderId="2" xfId="0" applyFont="1" applyFill="1" applyBorder="1" applyAlignment="1" applyProtection="1">
      <alignment horizontal="center" vertical="center"/>
    </xf>
    <xf numFmtId="0" fontId="38" fillId="2" borderId="70" xfId="0" applyFont="1" applyFill="1" applyBorder="1" applyAlignment="1" applyProtection="1">
      <alignment horizontal="center" vertical="center" wrapText="1" shrinkToFit="1"/>
      <protection locked="0"/>
    </xf>
    <xf numFmtId="0" fontId="38" fillId="2" borderId="65" xfId="0" applyFont="1" applyFill="1" applyBorder="1" applyAlignment="1" applyProtection="1">
      <alignment horizontal="center" vertical="center" wrapText="1" shrinkToFit="1"/>
      <protection locked="0"/>
    </xf>
    <xf numFmtId="0" fontId="40" fillId="2" borderId="95" xfId="1" applyNumberFormat="1" applyFont="1" applyFill="1" applyBorder="1" applyAlignment="1" applyProtection="1">
      <alignment horizontal="center" vertical="center" wrapText="1" shrinkToFit="1"/>
      <protection locked="0"/>
    </xf>
    <xf numFmtId="0" fontId="40" fillId="2" borderId="96" xfId="1" applyNumberFormat="1" applyFont="1" applyFill="1" applyBorder="1" applyAlignment="1" applyProtection="1">
      <alignment horizontal="center" vertical="center" wrapText="1" shrinkToFit="1"/>
      <protection locked="0"/>
    </xf>
    <xf numFmtId="0" fontId="40" fillId="2" borderId="97" xfId="1" applyNumberFormat="1" applyFont="1" applyFill="1" applyBorder="1" applyAlignment="1" applyProtection="1">
      <alignment horizontal="center" vertical="center" wrapText="1" shrinkToFit="1"/>
      <protection locked="0"/>
    </xf>
    <xf numFmtId="0" fontId="18" fillId="15" borderId="5" xfId="0" applyFont="1" applyFill="1" applyBorder="1" applyAlignment="1" applyProtection="1">
      <alignment horizontal="center" wrapText="1"/>
    </xf>
    <xf numFmtId="0" fontId="18" fillId="15" borderId="14" xfId="0" applyFont="1" applyFill="1" applyBorder="1" applyAlignment="1" applyProtection="1">
      <alignment horizontal="center" wrapText="1"/>
    </xf>
    <xf numFmtId="0" fontId="18" fillId="15" borderId="13" xfId="0" applyFont="1" applyFill="1" applyBorder="1" applyAlignment="1" applyProtection="1">
      <alignment horizontal="center" wrapText="1"/>
    </xf>
    <xf numFmtId="0" fontId="11" fillId="15" borderId="1" xfId="0" applyFont="1" applyFill="1" applyBorder="1" applyAlignment="1" applyProtection="1">
      <alignment horizontal="left" vertical="center" wrapText="1"/>
    </xf>
    <xf numFmtId="0" fontId="11" fillId="15" borderId="0" xfId="0" applyFont="1" applyFill="1" applyBorder="1" applyAlignment="1" applyProtection="1">
      <alignment horizontal="left" vertical="center"/>
    </xf>
    <xf numFmtId="0" fontId="11" fillId="15" borderId="10" xfId="0" applyFont="1" applyFill="1" applyBorder="1" applyAlignment="1" applyProtection="1">
      <alignment horizontal="left" vertical="center"/>
    </xf>
    <xf numFmtId="0" fontId="11" fillId="15" borderId="5" xfId="0" applyFont="1" applyFill="1" applyBorder="1" applyAlignment="1" applyProtection="1">
      <alignment horizontal="center" vertical="center"/>
    </xf>
    <xf numFmtId="0" fontId="11" fillId="15" borderId="3" xfId="0" applyFont="1" applyFill="1" applyBorder="1" applyAlignment="1" applyProtection="1">
      <alignment horizontal="center" vertical="center"/>
    </xf>
    <xf numFmtId="0" fontId="11" fillId="15" borderId="15" xfId="0" applyFont="1" applyFill="1" applyBorder="1" applyAlignment="1" applyProtection="1">
      <alignment horizontal="center" vertical="center" wrapText="1"/>
    </xf>
    <xf numFmtId="0" fontId="11" fillId="15" borderId="15" xfId="0" applyFont="1" applyFill="1" applyBorder="1" applyAlignment="1" applyProtection="1">
      <alignment horizontal="center" vertical="center"/>
    </xf>
    <xf numFmtId="0" fontId="38" fillId="2" borderId="69" xfId="0" applyFont="1" applyFill="1" applyBorder="1" applyAlignment="1" applyProtection="1">
      <alignment horizontal="center" vertical="center" wrapText="1" shrinkToFit="1"/>
      <protection locked="0"/>
    </xf>
    <xf numFmtId="0" fontId="38" fillId="2" borderId="67" xfId="0" applyFont="1" applyFill="1" applyBorder="1" applyAlignment="1" applyProtection="1">
      <alignment horizontal="center" vertical="center" wrapText="1" shrinkToFit="1"/>
      <protection locked="0"/>
    </xf>
    <xf numFmtId="0" fontId="38" fillId="2" borderId="15" xfId="0" applyFont="1" applyFill="1" applyBorder="1" applyAlignment="1" applyProtection="1">
      <alignment horizontal="center" vertical="center" wrapText="1" shrinkToFit="1"/>
      <protection locked="0"/>
    </xf>
    <xf numFmtId="0" fontId="38" fillId="2" borderId="63" xfId="0" applyFont="1" applyFill="1" applyBorder="1" applyAlignment="1" applyProtection="1">
      <alignment horizontal="center" vertical="center" wrapText="1" shrinkToFit="1"/>
      <protection locked="0"/>
    </xf>
    <xf numFmtId="57" fontId="38" fillId="2" borderId="70" xfId="0" applyNumberFormat="1" applyFont="1" applyFill="1" applyBorder="1" applyAlignment="1" applyProtection="1">
      <alignment horizontal="center" vertical="center" wrapText="1" shrinkToFit="1"/>
      <protection locked="0"/>
    </xf>
    <xf numFmtId="57" fontId="38" fillId="2" borderId="15" xfId="0" applyNumberFormat="1" applyFont="1" applyFill="1" applyBorder="1" applyAlignment="1" applyProtection="1">
      <alignment horizontal="center" vertical="center" wrapText="1" shrinkToFit="1"/>
      <protection locked="0"/>
    </xf>
    <xf numFmtId="57" fontId="38" fillId="2" borderId="69" xfId="0" applyNumberFormat="1" applyFont="1" applyFill="1" applyBorder="1" applyAlignment="1" applyProtection="1">
      <alignment horizontal="center" vertical="center" wrapText="1" shrinkToFit="1"/>
      <protection locked="0"/>
    </xf>
    <xf numFmtId="0" fontId="31" fillId="15" borderId="42" xfId="8" applyFont="1" applyFill="1" applyBorder="1" applyAlignment="1" applyProtection="1">
      <alignment horizontal="center" vertical="center" shrinkToFit="1"/>
    </xf>
    <xf numFmtId="0" fontId="31" fillId="15" borderId="43" xfId="8" applyFont="1" applyFill="1" applyBorder="1" applyAlignment="1" applyProtection="1">
      <alignment horizontal="center" vertical="center" shrinkToFit="1"/>
    </xf>
    <xf numFmtId="0" fontId="31" fillId="13" borderId="36" xfId="8" applyFont="1" applyFill="1" applyBorder="1" applyAlignment="1" applyProtection="1">
      <alignment horizontal="center" vertical="center" wrapText="1"/>
    </xf>
    <xf numFmtId="0" fontId="31" fillId="13" borderId="39" xfId="8" applyFont="1" applyFill="1" applyBorder="1" applyAlignment="1" applyProtection="1">
      <alignment horizontal="center" vertical="center" wrapText="1"/>
    </xf>
    <xf numFmtId="0" fontId="31" fillId="13" borderId="40" xfId="8" applyFont="1" applyFill="1" applyBorder="1" applyAlignment="1" applyProtection="1">
      <alignment horizontal="center" vertical="center" wrapText="1"/>
    </xf>
    <xf numFmtId="0" fontId="31" fillId="15" borderId="34" xfId="8" applyFont="1" applyFill="1" applyBorder="1" applyAlignment="1" applyProtection="1">
      <alignment horizontal="center" vertical="center" shrinkToFit="1"/>
    </xf>
    <xf numFmtId="0" fontId="31" fillId="15" borderId="35" xfId="8" applyFont="1" applyFill="1" applyBorder="1" applyAlignment="1" applyProtection="1">
      <alignment horizontal="center" vertical="center" shrinkToFit="1"/>
    </xf>
    <xf numFmtId="0" fontId="31" fillId="15" borderId="23" xfId="8" applyFont="1" applyFill="1" applyBorder="1" applyAlignment="1" applyProtection="1">
      <alignment horizontal="center" vertical="center" shrinkToFit="1"/>
    </xf>
    <xf numFmtId="0" fontId="31" fillId="15" borderId="31" xfId="8" applyFont="1" applyFill="1" applyBorder="1" applyAlignment="1" applyProtection="1">
      <alignment horizontal="center" vertical="center" shrinkToFit="1"/>
    </xf>
    <xf numFmtId="0" fontId="31" fillId="15" borderId="15" xfId="8" applyFont="1" applyFill="1" applyBorder="1" applyAlignment="1" applyProtection="1">
      <alignment horizontal="center" vertical="center" shrinkToFit="1"/>
    </xf>
    <xf numFmtId="0" fontId="31" fillId="15" borderId="32" xfId="8" applyFont="1" applyFill="1" applyBorder="1" applyAlignment="1" applyProtection="1">
      <alignment horizontal="center" vertical="center" shrinkToFit="1"/>
    </xf>
    <xf numFmtId="0" fontId="31" fillId="14" borderId="24" xfId="8" applyFont="1" applyFill="1" applyBorder="1" applyAlignment="1" applyProtection="1">
      <alignment horizontal="center" vertical="center" shrinkToFit="1"/>
    </xf>
    <xf numFmtId="0" fontId="31" fillId="14" borderId="25" xfId="8" applyFont="1" applyFill="1" applyBorder="1" applyAlignment="1" applyProtection="1">
      <alignment horizontal="center" vertical="center" shrinkToFit="1"/>
    </xf>
    <xf numFmtId="0" fontId="31" fillId="14" borderId="58" xfId="8" applyFont="1" applyFill="1" applyBorder="1" applyAlignment="1" applyProtection="1">
      <alignment horizontal="center" vertical="center" shrinkToFit="1"/>
    </xf>
    <xf numFmtId="0" fontId="31" fillId="14" borderId="3" xfId="8" applyFont="1" applyFill="1" applyBorder="1" applyAlignment="1" applyProtection="1">
      <alignment horizontal="center" vertical="center" shrinkToFit="1"/>
    </xf>
    <xf numFmtId="0" fontId="31" fillId="14" borderId="11" xfId="8" applyFont="1" applyFill="1" applyBorder="1" applyAlignment="1" applyProtection="1">
      <alignment horizontal="center" vertical="center" shrinkToFit="1"/>
    </xf>
    <xf numFmtId="0" fontId="31" fillId="14" borderId="4" xfId="8" applyFont="1" applyFill="1" applyBorder="1" applyAlignment="1" applyProtection="1">
      <alignment horizontal="center" vertical="center" shrinkToFit="1"/>
    </xf>
    <xf numFmtId="0" fontId="31" fillId="7" borderId="24" xfId="8" applyFont="1" applyFill="1" applyBorder="1" applyAlignment="1" applyProtection="1">
      <alignment horizontal="center" vertical="center" shrinkToFit="1"/>
    </xf>
    <xf numFmtId="0" fontId="31" fillId="7" borderId="25" xfId="8" applyFont="1" applyFill="1" applyBorder="1" applyAlignment="1" applyProtection="1">
      <alignment horizontal="center" vertical="center" shrinkToFit="1"/>
    </xf>
    <xf numFmtId="0" fontId="31" fillId="7" borderId="58" xfId="8" applyFont="1" applyFill="1" applyBorder="1" applyAlignment="1" applyProtection="1">
      <alignment horizontal="center" vertical="center" shrinkToFit="1"/>
    </xf>
    <xf numFmtId="0" fontId="31" fillId="7" borderId="3" xfId="8" applyFont="1" applyFill="1" applyBorder="1" applyAlignment="1" applyProtection="1">
      <alignment horizontal="center" vertical="center" shrinkToFit="1"/>
    </xf>
    <xf numFmtId="0" fontId="31" fillId="7" borderId="11" xfId="8" applyFont="1" applyFill="1" applyBorder="1" applyAlignment="1" applyProtection="1">
      <alignment horizontal="center" vertical="center" shrinkToFit="1"/>
    </xf>
    <xf numFmtId="0" fontId="31" fillId="7" borderId="4" xfId="8" applyFont="1" applyFill="1" applyBorder="1" applyAlignment="1" applyProtection="1">
      <alignment horizontal="center" vertical="center" shrinkToFit="1"/>
    </xf>
    <xf numFmtId="0" fontId="11" fillId="15" borderId="8" xfId="0" applyFont="1" applyFill="1" applyBorder="1" applyAlignment="1" applyProtection="1">
      <alignment horizontal="center" vertical="center" wrapText="1"/>
    </xf>
    <xf numFmtId="0" fontId="11" fillId="15" borderId="9" xfId="0" applyFont="1" applyFill="1" applyBorder="1" applyAlignment="1" applyProtection="1">
      <alignment horizontal="center" vertical="center" wrapText="1"/>
    </xf>
    <xf numFmtId="0" fontId="11" fillId="15" borderId="12" xfId="0" applyFont="1" applyFill="1" applyBorder="1" applyAlignment="1" applyProtection="1">
      <alignment horizontal="center" vertical="center" wrapText="1"/>
    </xf>
    <xf numFmtId="38" fontId="15" fillId="3" borderId="8" xfId="1" applyFont="1" applyFill="1" applyBorder="1" applyAlignment="1" applyProtection="1">
      <alignment horizontal="center" vertical="center" wrapText="1" shrinkToFit="1"/>
    </xf>
    <xf numFmtId="38" fontId="15" fillId="3" borderId="9" xfId="1" applyFont="1" applyFill="1" applyBorder="1" applyAlignment="1" applyProtection="1">
      <alignment horizontal="center" vertical="center" wrapText="1" shrinkToFit="1"/>
    </xf>
    <xf numFmtId="38" fontId="15" fillId="3" borderId="12" xfId="1" applyFont="1" applyFill="1" applyBorder="1" applyAlignment="1" applyProtection="1">
      <alignment horizontal="center" vertical="center" wrapText="1" shrinkToFit="1"/>
    </xf>
    <xf numFmtId="0" fontId="17" fillId="6" borderId="5" xfId="0" applyFont="1" applyFill="1" applyBorder="1" applyAlignment="1" applyProtection="1">
      <alignment horizontal="center" vertical="center" shrinkToFit="1"/>
    </xf>
    <xf numFmtId="0" fontId="17" fillId="6" borderId="3" xfId="0" applyFont="1" applyFill="1" applyBorder="1" applyAlignment="1" applyProtection="1">
      <alignment horizontal="center" vertical="center" shrinkToFit="1"/>
    </xf>
    <xf numFmtId="0" fontId="17" fillId="6" borderId="12" xfId="0" applyFont="1" applyFill="1" applyBorder="1" applyAlignment="1" applyProtection="1">
      <alignment horizontal="center" vertical="center" wrapText="1"/>
    </xf>
    <xf numFmtId="0" fontId="17" fillId="6" borderId="9" xfId="0" applyFont="1" applyFill="1" applyBorder="1" applyAlignment="1" applyProtection="1">
      <alignment horizontal="center" vertical="center" wrapText="1"/>
    </xf>
    <xf numFmtId="0" fontId="17" fillId="6" borderId="15" xfId="0" applyFont="1" applyFill="1" applyBorder="1" applyAlignment="1" applyProtection="1">
      <alignment horizontal="center" vertical="center" shrinkToFit="1"/>
    </xf>
    <xf numFmtId="0" fontId="11" fillId="15" borderId="41" xfId="0" applyFont="1" applyFill="1" applyBorder="1" applyAlignment="1" applyProtection="1">
      <alignment horizontal="center" vertical="center" wrapText="1" shrinkToFit="1"/>
    </xf>
    <xf numFmtId="0" fontId="11" fillId="15" borderId="50" xfId="0" applyFont="1" applyFill="1" applyBorder="1" applyAlignment="1" applyProtection="1">
      <alignment horizontal="center" vertical="center" shrinkToFit="1"/>
    </xf>
    <xf numFmtId="0" fontId="17" fillId="6" borderId="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0" fontId="11" fillId="15" borderId="48" xfId="0" applyFont="1" applyFill="1" applyBorder="1" applyAlignment="1" applyProtection="1">
      <alignment horizontal="center" vertical="center" wrapText="1" shrinkToFit="1"/>
    </xf>
    <xf numFmtId="0" fontId="11" fillId="15" borderId="49" xfId="0" applyFont="1" applyFill="1" applyBorder="1" applyAlignment="1" applyProtection="1">
      <alignment horizontal="center" vertical="center" shrinkToFit="1"/>
    </xf>
    <xf numFmtId="0" fontId="41" fillId="5" borderId="81" xfId="0" applyFont="1" applyFill="1" applyBorder="1" applyAlignment="1" applyProtection="1">
      <alignment horizontal="center" vertical="center" shrinkToFit="1"/>
    </xf>
    <xf numFmtId="0" fontId="41" fillId="5" borderId="93" xfId="0" applyFont="1" applyFill="1" applyBorder="1" applyAlignment="1" applyProtection="1">
      <alignment horizontal="center" vertical="center" shrinkToFit="1"/>
    </xf>
    <xf numFmtId="0" fontId="41" fillId="5" borderId="82" xfId="0" applyFont="1" applyFill="1" applyBorder="1" applyAlignment="1" applyProtection="1">
      <alignment horizontal="center" vertical="center" shrinkToFit="1"/>
    </xf>
    <xf numFmtId="0" fontId="11" fillId="15" borderId="94"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1" fillId="15" borderId="3" xfId="0" applyFont="1" applyFill="1" applyBorder="1" applyAlignment="1" applyProtection="1">
      <alignment horizontal="center" vertical="center" wrapText="1"/>
    </xf>
    <xf numFmtId="0" fontId="11" fillId="7" borderId="6"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15" xfId="0" applyFont="1" applyFill="1" applyBorder="1" applyAlignment="1" applyProtection="1">
      <alignment horizontal="center" vertical="center" wrapText="1"/>
    </xf>
    <xf numFmtId="0" fontId="11" fillId="14" borderId="1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38" fontId="10" fillId="0" borderId="0" xfId="0" applyNumberFormat="1" applyFont="1" applyFill="1" applyBorder="1" applyAlignment="1" applyProtection="1">
      <alignment vertical="center"/>
    </xf>
    <xf numFmtId="0" fontId="10" fillId="0" borderId="0" xfId="0" applyFont="1" applyFill="1" applyBorder="1" applyAlignment="1" applyProtection="1">
      <alignment vertical="center"/>
    </xf>
    <xf numFmtId="0" fontId="39" fillId="15" borderId="8" xfId="0" applyFont="1" applyFill="1" applyBorder="1" applyAlignment="1" applyProtection="1">
      <alignment horizontal="center" vertical="center" wrapText="1"/>
    </xf>
    <xf numFmtId="0" fontId="39" fillId="15" borderId="9"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27" fillId="3" borderId="0" xfId="0" applyFont="1" applyFill="1" applyAlignment="1" applyProtection="1">
      <alignment horizontal="center" vertical="center"/>
    </xf>
    <xf numFmtId="38" fontId="10" fillId="3" borderId="0" xfId="1" applyFont="1" applyFill="1" applyBorder="1" applyAlignment="1" applyProtection="1">
      <alignment horizontal="center" vertical="center" wrapText="1" shrinkToFit="1"/>
    </xf>
    <xf numFmtId="0" fontId="9" fillId="0" borderId="0" xfId="0" applyFont="1" applyFill="1" applyBorder="1" applyAlignment="1" applyProtection="1">
      <alignment horizontal="center" vertical="center" wrapText="1"/>
    </xf>
    <xf numFmtId="38" fontId="38" fillId="3" borderId="12" xfId="1" applyFont="1" applyFill="1" applyBorder="1" applyAlignment="1" applyProtection="1">
      <alignment horizontal="center" vertical="center" wrapText="1" shrinkToFit="1"/>
    </xf>
    <xf numFmtId="38" fontId="38" fillId="3" borderId="9" xfId="1"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xf>
    <xf numFmtId="0" fontId="11" fillId="15" borderId="2" xfId="0" applyFont="1" applyFill="1" applyBorder="1" applyAlignment="1" applyProtection="1">
      <alignment horizontal="center" vertical="center" wrapText="1"/>
    </xf>
    <xf numFmtId="0" fontId="11" fillId="15" borderId="7" xfId="0" applyFont="1" applyFill="1" applyBorder="1" applyAlignment="1" applyProtection="1">
      <alignment horizontal="center" vertical="center" wrapText="1"/>
    </xf>
    <xf numFmtId="182" fontId="10" fillId="3" borderId="15" xfId="0" applyNumberFormat="1" applyFont="1" applyFill="1" applyBorder="1" applyAlignment="1" applyProtection="1">
      <alignment horizontal="center" vertical="center"/>
    </xf>
    <xf numFmtId="177" fontId="10" fillId="0" borderId="8" xfId="0" applyNumberFormat="1" applyFont="1" applyFill="1" applyBorder="1" applyAlignment="1" applyProtection="1">
      <alignment horizontal="center" vertical="center" shrinkToFit="1"/>
    </xf>
    <xf numFmtId="177" fontId="10" fillId="0" borderId="9" xfId="0" applyNumberFormat="1" applyFont="1" applyFill="1" applyBorder="1" applyAlignment="1" applyProtection="1">
      <alignment horizontal="center" vertical="center" shrinkToFit="1"/>
    </xf>
    <xf numFmtId="0" fontId="29" fillId="8" borderId="15" xfId="0" applyFont="1" applyFill="1" applyBorder="1" applyAlignment="1" applyProtection="1">
      <alignment horizontal="center" vertical="center" wrapText="1"/>
    </xf>
    <xf numFmtId="0" fontId="29" fillId="8" borderId="15" xfId="0" applyFont="1" applyFill="1" applyBorder="1" applyAlignment="1" applyProtection="1">
      <alignment horizontal="center" vertical="center"/>
    </xf>
    <xf numFmtId="0" fontId="29" fillId="8" borderId="8" xfId="0" applyFont="1" applyFill="1" applyBorder="1" applyAlignment="1" applyProtection="1">
      <alignment horizontal="center" vertical="center" wrapText="1"/>
    </xf>
    <xf numFmtId="0" fontId="29" fillId="8" borderId="9" xfId="0" applyFont="1" applyFill="1" applyBorder="1" applyAlignment="1" applyProtection="1">
      <alignment horizontal="center" vertical="center" wrapText="1"/>
    </xf>
    <xf numFmtId="177" fontId="10" fillId="0" borderId="12" xfId="0" applyNumberFormat="1" applyFont="1" applyFill="1" applyBorder="1" applyAlignment="1" applyProtection="1">
      <alignment horizontal="center" vertical="center" shrinkToFit="1"/>
    </xf>
    <xf numFmtId="0" fontId="10" fillId="3" borderId="0" xfId="0" applyFont="1" applyFill="1" applyBorder="1" applyAlignment="1" applyProtection="1">
      <alignment horizontal="right" vertical="top"/>
    </xf>
    <xf numFmtId="0" fontId="17" fillId="11" borderId="5" xfId="0" applyFont="1" applyFill="1" applyBorder="1" applyAlignment="1" applyProtection="1">
      <alignment horizontal="center" vertical="center" wrapText="1"/>
    </xf>
    <xf numFmtId="0" fontId="17" fillId="11" borderId="14" xfId="0" applyFont="1" applyFill="1" applyBorder="1" applyAlignment="1" applyProtection="1">
      <alignment horizontal="center" vertical="center" wrapText="1"/>
    </xf>
    <xf numFmtId="0" fontId="17" fillId="11" borderId="13" xfId="0" applyFont="1" applyFill="1" applyBorder="1" applyAlignment="1" applyProtection="1">
      <alignment horizontal="center" vertical="center" wrapText="1"/>
    </xf>
    <xf numFmtId="0" fontId="17" fillId="11" borderId="6" xfId="0" applyFont="1" applyFill="1" applyBorder="1" applyAlignment="1" applyProtection="1">
      <alignment horizontal="center" vertical="center" wrapText="1" shrinkToFit="1"/>
    </xf>
    <xf numFmtId="0" fontId="17" fillId="11" borderId="7" xfId="0" applyFont="1" applyFill="1" applyBorder="1" applyAlignment="1" applyProtection="1">
      <alignment horizontal="center" vertical="center" shrinkToFit="1"/>
    </xf>
    <xf numFmtId="0" fontId="17" fillId="11" borderId="8" xfId="0" applyFont="1" applyFill="1" applyBorder="1" applyAlignment="1" applyProtection="1">
      <alignment horizontal="center" vertical="center" wrapText="1"/>
    </xf>
    <xf numFmtId="0" fontId="17" fillId="11" borderId="15" xfId="0" applyFont="1" applyFill="1" applyBorder="1" applyAlignment="1" applyProtection="1">
      <alignment horizontal="center" vertical="center" wrapText="1"/>
    </xf>
    <xf numFmtId="0" fontId="12" fillId="11" borderId="8" xfId="0" applyFont="1" applyFill="1" applyBorder="1" applyAlignment="1" applyProtection="1">
      <alignment horizontal="center" vertical="center" wrapText="1"/>
    </xf>
    <xf numFmtId="0" fontId="12" fillId="11" borderId="15" xfId="0" applyFont="1" applyFill="1" applyBorder="1" applyAlignment="1" applyProtection="1">
      <alignment horizontal="center" vertical="center" wrapText="1"/>
    </xf>
    <xf numFmtId="0" fontId="17" fillId="11" borderId="6" xfId="0" applyFont="1" applyFill="1" applyBorder="1" applyAlignment="1" applyProtection="1">
      <alignment horizontal="center" vertical="center" wrapText="1"/>
    </xf>
    <xf numFmtId="0" fontId="17" fillId="11" borderId="2"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17" fillId="10" borderId="6" xfId="0" applyFont="1" applyFill="1" applyBorder="1" applyAlignment="1" applyProtection="1">
      <alignment horizontal="center" vertical="center" wrapText="1" shrinkToFit="1"/>
    </xf>
    <xf numFmtId="0" fontId="17" fillId="10" borderId="7" xfId="0" applyFont="1" applyFill="1" applyBorder="1" applyAlignment="1" applyProtection="1">
      <alignment horizontal="center" vertical="center" shrinkToFit="1"/>
    </xf>
    <xf numFmtId="0" fontId="17" fillId="10" borderId="6" xfId="0" applyFont="1" applyFill="1" applyBorder="1" applyAlignment="1" applyProtection="1">
      <alignment horizontal="center" vertical="center" wrapText="1"/>
    </xf>
    <xf numFmtId="0" fontId="17" fillId="10" borderId="7" xfId="0" applyFont="1" applyFill="1" applyBorder="1" applyAlignment="1" applyProtection="1">
      <alignment horizontal="center" vertical="center" wrapText="1"/>
    </xf>
    <xf numFmtId="0" fontId="12" fillId="10" borderId="6" xfId="0" applyFont="1" applyFill="1" applyBorder="1" applyAlignment="1" applyProtection="1">
      <alignment horizontal="center" vertical="center" wrapText="1"/>
    </xf>
    <xf numFmtId="0" fontId="12" fillId="10" borderId="7" xfId="0" applyFont="1" applyFill="1" applyBorder="1" applyAlignment="1" applyProtection="1">
      <alignment horizontal="center" vertical="center" wrapText="1"/>
    </xf>
    <xf numFmtId="0" fontId="17" fillId="10" borderId="8" xfId="0" applyFont="1" applyFill="1" applyBorder="1" applyAlignment="1" applyProtection="1">
      <alignment horizontal="center" vertical="center" wrapText="1"/>
    </xf>
    <xf numFmtId="0" fontId="17" fillId="10" borderId="12" xfId="0" applyFont="1" applyFill="1" applyBorder="1" applyAlignment="1" applyProtection="1">
      <alignment horizontal="center" vertical="center" wrapText="1"/>
    </xf>
    <xf numFmtId="0" fontId="17" fillId="10" borderId="9" xfId="0" applyFont="1" applyFill="1" applyBorder="1" applyAlignment="1" applyProtection="1">
      <alignment horizontal="center" vertical="center" wrapText="1"/>
    </xf>
    <xf numFmtId="179" fontId="17" fillId="13" borderId="8" xfId="0" applyNumberFormat="1" applyFont="1" applyFill="1" applyBorder="1" applyAlignment="1" applyProtection="1">
      <alignment horizontal="center" vertical="center" wrapText="1"/>
    </xf>
    <xf numFmtId="179" fontId="17" fillId="13" borderId="12" xfId="0" applyNumberFormat="1" applyFont="1" applyFill="1" applyBorder="1" applyAlignment="1" applyProtection="1">
      <alignment horizontal="center" vertical="center"/>
    </xf>
    <xf numFmtId="179" fontId="17" fillId="13" borderId="9" xfId="0" applyNumberFormat="1" applyFont="1" applyFill="1" applyBorder="1" applyAlignment="1" applyProtection="1">
      <alignment horizontal="center" vertical="center"/>
    </xf>
    <xf numFmtId="0" fontId="17" fillId="6" borderId="8" xfId="0" applyFont="1" applyFill="1" applyBorder="1" applyAlignment="1" applyProtection="1">
      <alignment horizontal="center" vertical="center" wrapText="1"/>
    </xf>
    <xf numFmtId="38" fontId="13" fillId="0" borderId="8" xfId="1" applyFont="1" applyFill="1" applyBorder="1" applyAlignment="1" applyProtection="1">
      <alignment horizontal="right" vertical="center" wrapText="1"/>
    </xf>
    <xf numFmtId="38" fontId="13" fillId="0" borderId="12" xfId="1" applyFont="1" applyFill="1" applyBorder="1" applyAlignment="1" applyProtection="1">
      <alignment horizontal="right" vertical="center" wrapText="1"/>
    </xf>
    <xf numFmtId="38" fontId="13" fillId="0" borderId="9" xfId="1" applyFont="1" applyFill="1" applyBorder="1" applyAlignment="1" applyProtection="1">
      <alignment horizontal="right" vertical="center" wrapText="1"/>
    </xf>
    <xf numFmtId="179" fontId="17" fillId="4" borderId="8" xfId="0" applyNumberFormat="1" applyFont="1" applyFill="1" applyBorder="1" applyAlignment="1" applyProtection="1">
      <alignment horizontal="center" vertical="center"/>
    </xf>
    <xf numFmtId="179" fontId="17" fillId="4" borderId="12" xfId="0" applyNumberFormat="1" applyFont="1" applyFill="1" applyBorder="1" applyAlignment="1" applyProtection="1">
      <alignment horizontal="center" vertical="center"/>
    </xf>
    <xf numFmtId="179" fontId="17" fillId="4" borderId="9" xfId="0" applyNumberFormat="1" applyFont="1" applyFill="1" applyBorder="1" applyAlignment="1" applyProtection="1">
      <alignment horizontal="center" vertical="center"/>
    </xf>
    <xf numFmtId="0" fontId="19" fillId="11" borderId="8" xfId="0" applyFont="1" applyFill="1" applyBorder="1" applyAlignment="1" applyProtection="1">
      <alignment horizontal="center" vertical="center" wrapText="1"/>
    </xf>
    <xf numFmtId="0" fontId="19" fillId="11" borderId="15" xfId="0" applyFont="1" applyFill="1" applyBorder="1" applyAlignment="1" applyProtection="1">
      <alignment horizontal="center" vertical="center" wrapText="1"/>
    </xf>
    <xf numFmtId="0" fontId="17" fillId="11" borderId="1" xfId="0" applyFont="1" applyFill="1" applyBorder="1" applyAlignment="1" applyProtection="1">
      <alignment horizontal="center" vertical="center" wrapText="1"/>
    </xf>
    <xf numFmtId="0" fontId="17" fillId="11" borderId="0" xfId="0" applyFont="1" applyFill="1" applyBorder="1" applyAlignment="1" applyProtection="1">
      <alignment horizontal="center" vertical="center" wrapText="1"/>
    </xf>
    <xf numFmtId="0" fontId="17" fillId="11" borderId="10" xfId="0" applyFont="1" applyFill="1" applyBorder="1" applyAlignment="1" applyProtection="1">
      <alignment horizontal="center" vertical="center" wrapText="1"/>
    </xf>
    <xf numFmtId="0" fontId="17" fillId="11" borderId="3" xfId="0" applyFont="1" applyFill="1" applyBorder="1" applyAlignment="1" applyProtection="1">
      <alignment horizontal="center" vertical="center" wrapText="1"/>
    </xf>
    <xf numFmtId="0" fontId="17" fillId="11" borderId="11" xfId="0" applyFont="1" applyFill="1" applyBorder="1" applyAlignment="1" applyProtection="1">
      <alignment horizontal="center" vertical="center" wrapText="1"/>
    </xf>
    <xf numFmtId="0" fontId="17" fillId="11" borderId="4" xfId="0" applyFont="1" applyFill="1" applyBorder="1" applyAlignment="1" applyProtection="1">
      <alignment horizontal="center" vertical="center" wrapText="1"/>
    </xf>
    <xf numFmtId="0" fontId="17" fillId="11" borderId="12" xfId="0" applyFont="1" applyFill="1" applyBorder="1" applyAlignment="1" applyProtection="1">
      <alignment horizontal="center" vertical="center" wrapText="1"/>
    </xf>
    <xf numFmtId="0" fontId="17" fillId="11" borderId="9" xfId="0" applyFont="1" applyFill="1" applyBorder="1" applyAlignment="1" applyProtection="1">
      <alignment horizontal="center" vertical="center" wrapText="1"/>
    </xf>
    <xf numFmtId="0" fontId="18" fillId="3" borderId="0" xfId="0" applyFont="1" applyFill="1" applyAlignment="1" applyProtection="1">
      <alignment horizontal="left" vertical="center"/>
    </xf>
    <xf numFmtId="0" fontId="19" fillId="10" borderId="6" xfId="0" applyFont="1" applyFill="1" applyBorder="1" applyAlignment="1" applyProtection="1">
      <alignment horizontal="center" vertical="center" wrapText="1"/>
    </xf>
    <xf numFmtId="0" fontId="19" fillId="10" borderId="7" xfId="0" applyFont="1" applyFill="1" applyBorder="1" applyAlignment="1" applyProtection="1">
      <alignment horizontal="center" vertical="center" wrapText="1"/>
    </xf>
    <xf numFmtId="179" fontId="17" fillId="13" borderId="8" xfId="0" applyNumberFormat="1" applyFont="1" applyFill="1" applyBorder="1" applyAlignment="1" applyProtection="1">
      <alignment horizontal="center" vertical="center"/>
    </xf>
    <xf numFmtId="0" fontId="10" fillId="8" borderId="9" xfId="0" applyFont="1" applyFill="1" applyBorder="1" applyAlignment="1" applyProtection="1">
      <alignment horizontal="center" vertical="center" shrinkToFit="1"/>
    </xf>
    <xf numFmtId="0" fontId="10" fillId="8" borderId="15" xfId="0" applyFont="1" applyFill="1" applyBorder="1" applyAlignment="1" applyProtection="1">
      <alignment horizontal="center" vertical="center" shrinkToFit="1"/>
    </xf>
    <xf numFmtId="0" fontId="8" fillId="8" borderId="15" xfId="0" applyFont="1" applyFill="1" applyBorder="1" applyAlignment="1" applyProtection="1">
      <alignment horizontal="center" vertical="center"/>
    </xf>
    <xf numFmtId="0" fontId="8" fillId="8" borderId="92" xfId="0" applyFont="1" applyFill="1" applyBorder="1" applyAlignment="1" applyProtection="1">
      <alignment horizontal="center" vertical="center"/>
    </xf>
    <xf numFmtId="38" fontId="10" fillId="3" borderId="15" xfId="0" applyNumberFormat="1" applyFont="1" applyFill="1" applyBorder="1" applyAlignment="1" applyProtection="1">
      <alignment horizontal="right" vertical="center"/>
    </xf>
    <xf numFmtId="38" fontId="10" fillId="3" borderId="92" xfId="0" applyNumberFormat="1" applyFont="1" applyFill="1" applyBorder="1" applyAlignment="1" applyProtection="1">
      <alignment horizontal="right" vertical="center"/>
    </xf>
    <xf numFmtId="0" fontId="20" fillId="8" borderId="9" xfId="0" applyFont="1" applyFill="1" applyBorder="1" applyAlignment="1" applyProtection="1">
      <alignment horizontal="center" vertical="center"/>
    </xf>
    <xf numFmtId="0" fontId="20" fillId="8" borderId="15" xfId="0" applyFont="1" applyFill="1" applyBorder="1" applyAlignment="1" applyProtection="1">
      <alignment horizontal="center" vertical="center"/>
    </xf>
    <xf numFmtId="0" fontId="15" fillId="15" borderId="6" xfId="0" applyFont="1" applyFill="1" applyBorder="1" applyAlignment="1">
      <alignment horizontal="center" vertical="center"/>
    </xf>
    <xf numFmtId="0" fontId="15" fillId="15" borderId="2" xfId="0" applyFont="1" applyFill="1" applyBorder="1" applyAlignment="1">
      <alignment horizontal="center" vertical="center"/>
    </xf>
    <xf numFmtId="0" fontId="11" fillId="0" borderId="0" xfId="0" applyFont="1" applyAlignment="1">
      <alignment horizontal="center" vertical="center"/>
    </xf>
    <xf numFmtId="38" fontId="24" fillId="0" borderId="0" xfId="0" applyNumberFormat="1" applyFont="1" applyFill="1" applyBorder="1" applyAlignment="1">
      <alignment horizontal="center" vertical="center"/>
    </xf>
    <xf numFmtId="0" fontId="35" fillId="7" borderId="15" xfId="0" applyFont="1" applyFill="1" applyBorder="1" applyAlignment="1">
      <alignment horizontal="center" vertical="center"/>
    </xf>
    <xf numFmtId="0" fontId="15" fillId="15" borderId="15" xfId="0" applyFont="1" applyFill="1" applyBorder="1" applyAlignment="1">
      <alignment horizontal="center" vertical="center"/>
    </xf>
    <xf numFmtId="0" fontId="11" fillId="15" borderId="15" xfId="0" applyFont="1" applyFill="1" applyBorder="1" applyAlignment="1">
      <alignment horizontal="center" vertical="center"/>
    </xf>
    <xf numFmtId="0" fontId="35" fillId="14" borderId="15" xfId="0" applyFont="1" applyFill="1" applyBorder="1" applyAlignment="1">
      <alignment horizontal="center" vertical="center"/>
    </xf>
    <xf numFmtId="0" fontId="11" fillId="15" borderId="8" xfId="0" applyFont="1" applyFill="1" applyBorder="1" applyAlignment="1">
      <alignment horizontal="center" vertical="center"/>
    </xf>
    <xf numFmtId="0" fontId="11" fillId="15" borderId="12" xfId="0" applyFont="1" applyFill="1" applyBorder="1" applyAlignment="1">
      <alignment horizontal="center" vertical="center"/>
    </xf>
    <xf numFmtId="0" fontId="11" fillId="15" borderId="9" xfId="0" applyFont="1" applyFill="1" applyBorder="1" applyAlignment="1">
      <alignment horizontal="center" vertical="center"/>
    </xf>
    <xf numFmtId="0" fontId="35" fillId="15" borderId="6" xfId="0" applyFont="1" applyFill="1" applyBorder="1" applyAlignment="1">
      <alignment horizontal="center" vertical="center" wrapText="1"/>
    </xf>
    <xf numFmtId="0" fontId="35" fillId="15" borderId="2" xfId="0" applyFont="1" applyFill="1" applyBorder="1" applyAlignment="1">
      <alignment horizontal="center" vertical="center"/>
    </xf>
  </cellXfs>
  <cellStyles count="10">
    <cellStyle name="桁区切り" xfId="1" builtinId="6"/>
    <cellStyle name="桁区切り 2" xfId="2"/>
    <cellStyle name="桁区切り 3" xfId="6"/>
    <cellStyle name="桁区切り 4" xfId="9"/>
    <cellStyle name="標準" xfId="0" builtinId="0"/>
    <cellStyle name="標準 2" xfId="3"/>
    <cellStyle name="標準 3" xfId="4"/>
    <cellStyle name="標準 4" xfId="5"/>
    <cellStyle name="標準 5" xfId="7"/>
    <cellStyle name="標準 6" xfId="8"/>
  </cellStyles>
  <dxfs count="8">
    <dxf>
      <font>
        <b/>
        <i val="0"/>
        <color rgb="FFFF0000"/>
      </font>
      <fill>
        <patternFill>
          <bgColor theme="5" tint="0.79998168889431442"/>
        </patternFill>
      </fill>
    </dxf>
    <dxf>
      <font>
        <b/>
        <i val="0"/>
        <color rgb="FF0070C0"/>
      </font>
      <fill>
        <patternFill>
          <bgColor theme="4" tint="0.79998168889431442"/>
        </patternFill>
      </fill>
    </dxf>
    <dxf>
      <font>
        <b/>
        <i val="0"/>
        <color theme="9" tint="-0.24994659260841701"/>
      </font>
      <fill>
        <patternFill>
          <bgColor theme="9" tint="0.79998168889431442"/>
        </patternFill>
      </fill>
    </dxf>
    <dxf>
      <font>
        <b/>
        <i val="0"/>
        <color theme="7"/>
      </font>
      <fill>
        <patternFill>
          <bgColor theme="7" tint="0.79998168889431442"/>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
      <font>
        <color rgb="FFFF0000"/>
      </font>
      <fill>
        <patternFill>
          <bgColor theme="0" tint="-0.24994659260841701"/>
        </patternFill>
      </fill>
    </dxf>
  </dxfs>
  <tableStyles count="0" defaultTableStyle="TableStyleMedium2" defaultPivotStyle="PivotStyleLight16"/>
  <colors>
    <mruColors>
      <color rgb="FFFF0066"/>
      <color rgb="FFFFFFCC"/>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266700</xdr:colOff>
      <xdr:row>6</xdr:row>
      <xdr:rowOff>0</xdr:rowOff>
    </xdr:from>
    <xdr:to>
      <xdr:col>11</xdr:col>
      <xdr:colOff>47626</xdr:colOff>
      <xdr:row>11</xdr:row>
      <xdr:rowOff>130176</xdr:rowOff>
    </xdr:to>
    <xdr:grpSp>
      <xdr:nvGrpSpPr>
        <xdr:cNvPr id="2" name="グループ化 1"/>
        <xdr:cNvGrpSpPr/>
      </xdr:nvGrpSpPr>
      <xdr:grpSpPr>
        <a:xfrm>
          <a:off x="7143750" y="2209800"/>
          <a:ext cx="5857876" cy="1539876"/>
          <a:chOff x="7067550" y="2114550"/>
          <a:chExt cx="5857876" cy="1539876"/>
        </a:xfrm>
      </xdr:grpSpPr>
      <xdr:sp macro="" textlink="">
        <xdr:nvSpPr>
          <xdr:cNvPr id="3" name="四角形吹き出し 3"/>
          <xdr:cNvSpPr/>
        </xdr:nvSpPr>
        <xdr:spPr>
          <a:xfrm>
            <a:off x="7067550" y="2114550"/>
            <a:ext cx="5429250" cy="1539876"/>
          </a:xfrm>
          <a:custGeom>
            <a:avLst/>
            <a:gdLst>
              <a:gd name="connsiteX0" fmla="*/ 0 w 4889500"/>
              <a:gd name="connsiteY0" fmla="*/ 0 h 1333501"/>
              <a:gd name="connsiteX1" fmla="*/ 814917 w 4889500"/>
              <a:gd name="connsiteY1" fmla="*/ 0 h 1333501"/>
              <a:gd name="connsiteX2" fmla="*/ 740661 w 4889500"/>
              <a:gd name="connsiteY2" fmla="*/ -1091351 h 1333501"/>
              <a:gd name="connsiteX3" fmla="*/ 2037292 w 4889500"/>
              <a:gd name="connsiteY3" fmla="*/ 0 h 1333501"/>
              <a:gd name="connsiteX4" fmla="*/ 4889500 w 4889500"/>
              <a:gd name="connsiteY4" fmla="*/ 0 h 1333501"/>
              <a:gd name="connsiteX5" fmla="*/ 4889500 w 4889500"/>
              <a:gd name="connsiteY5" fmla="*/ 222250 h 1333501"/>
              <a:gd name="connsiteX6" fmla="*/ 4889500 w 4889500"/>
              <a:gd name="connsiteY6" fmla="*/ 222250 h 1333501"/>
              <a:gd name="connsiteX7" fmla="*/ 4889500 w 4889500"/>
              <a:gd name="connsiteY7" fmla="*/ 555625 h 1333501"/>
              <a:gd name="connsiteX8" fmla="*/ 4889500 w 4889500"/>
              <a:gd name="connsiteY8" fmla="*/ 1333501 h 1333501"/>
              <a:gd name="connsiteX9" fmla="*/ 2037292 w 4889500"/>
              <a:gd name="connsiteY9" fmla="*/ 1333501 h 1333501"/>
              <a:gd name="connsiteX10" fmla="*/ 814917 w 4889500"/>
              <a:gd name="connsiteY10" fmla="*/ 1333501 h 1333501"/>
              <a:gd name="connsiteX11" fmla="*/ 814917 w 4889500"/>
              <a:gd name="connsiteY11" fmla="*/ 1333501 h 1333501"/>
              <a:gd name="connsiteX12" fmla="*/ 0 w 4889500"/>
              <a:gd name="connsiteY12" fmla="*/ 1333501 h 1333501"/>
              <a:gd name="connsiteX13" fmla="*/ 0 w 4889500"/>
              <a:gd name="connsiteY13" fmla="*/ 555625 h 1333501"/>
              <a:gd name="connsiteX14" fmla="*/ 0 w 4889500"/>
              <a:gd name="connsiteY14" fmla="*/ 222250 h 1333501"/>
              <a:gd name="connsiteX15" fmla="*/ 0 w 4889500"/>
              <a:gd name="connsiteY15" fmla="*/ 222250 h 1333501"/>
              <a:gd name="connsiteX16" fmla="*/ 0 w 4889500"/>
              <a:gd name="connsiteY16" fmla="*/ 0 h 1333501"/>
              <a:gd name="connsiteX0" fmla="*/ 0 w 4889500"/>
              <a:gd name="connsiteY0" fmla="*/ 1091351 h 2424852"/>
              <a:gd name="connsiteX1" fmla="*/ 814917 w 4889500"/>
              <a:gd name="connsiteY1" fmla="*/ 1091351 h 2424852"/>
              <a:gd name="connsiteX2" fmla="*/ 740661 w 4889500"/>
              <a:gd name="connsiteY2" fmla="*/ 0 h 2424852"/>
              <a:gd name="connsiteX3" fmla="*/ 1259417 w 4889500"/>
              <a:gd name="connsiteY3" fmla="*/ 1075476 h 2424852"/>
              <a:gd name="connsiteX4" fmla="*/ 4889500 w 4889500"/>
              <a:gd name="connsiteY4" fmla="*/ 1091351 h 2424852"/>
              <a:gd name="connsiteX5" fmla="*/ 4889500 w 4889500"/>
              <a:gd name="connsiteY5" fmla="*/ 1313601 h 2424852"/>
              <a:gd name="connsiteX6" fmla="*/ 4889500 w 4889500"/>
              <a:gd name="connsiteY6" fmla="*/ 1313601 h 2424852"/>
              <a:gd name="connsiteX7" fmla="*/ 4889500 w 4889500"/>
              <a:gd name="connsiteY7" fmla="*/ 1646976 h 2424852"/>
              <a:gd name="connsiteX8" fmla="*/ 4889500 w 4889500"/>
              <a:gd name="connsiteY8" fmla="*/ 2424852 h 2424852"/>
              <a:gd name="connsiteX9" fmla="*/ 2037292 w 4889500"/>
              <a:gd name="connsiteY9" fmla="*/ 2424852 h 2424852"/>
              <a:gd name="connsiteX10" fmla="*/ 814917 w 4889500"/>
              <a:gd name="connsiteY10" fmla="*/ 2424852 h 2424852"/>
              <a:gd name="connsiteX11" fmla="*/ 814917 w 4889500"/>
              <a:gd name="connsiteY11" fmla="*/ 2424852 h 2424852"/>
              <a:gd name="connsiteX12" fmla="*/ 0 w 4889500"/>
              <a:gd name="connsiteY12" fmla="*/ 2424852 h 2424852"/>
              <a:gd name="connsiteX13" fmla="*/ 0 w 4889500"/>
              <a:gd name="connsiteY13" fmla="*/ 1646976 h 2424852"/>
              <a:gd name="connsiteX14" fmla="*/ 0 w 4889500"/>
              <a:gd name="connsiteY14" fmla="*/ 1313601 h 2424852"/>
              <a:gd name="connsiteX15" fmla="*/ 0 w 4889500"/>
              <a:gd name="connsiteY15" fmla="*/ 1313601 h 2424852"/>
              <a:gd name="connsiteX16" fmla="*/ 0 w 4889500"/>
              <a:gd name="connsiteY16" fmla="*/ 1091351 h 2424852"/>
              <a:gd name="connsiteX0" fmla="*/ 0 w 4889500"/>
              <a:gd name="connsiteY0" fmla="*/ 440476 h 1773977"/>
              <a:gd name="connsiteX1" fmla="*/ 814917 w 4889500"/>
              <a:gd name="connsiteY1" fmla="*/ 440476 h 1773977"/>
              <a:gd name="connsiteX2" fmla="*/ 883536 w 4889500"/>
              <a:gd name="connsiteY2" fmla="*/ 0 h 1773977"/>
              <a:gd name="connsiteX3" fmla="*/ 1259417 w 4889500"/>
              <a:gd name="connsiteY3" fmla="*/ 424601 h 1773977"/>
              <a:gd name="connsiteX4" fmla="*/ 4889500 w 4889500"/>
              <a:gd name="connsiteY4" fmla="*/ 440476 h 1773977"/>
              <a:gd name="connsiteX5" fmla="*/ 4889500 w 4889500"/>
              <a:gd name="connsiteY5" fmla="*/ 662726 h 1773977"/>
              <a:gd name="connsiteX6" fmla="*/ 4889500 w 4889500"/>
              <a:gd name="connsiteY6" fmla="*/ 662726 h 1773977"/>
              <a:gd name="connsiteX7" fmla="*/ 4889500 w 4889500"/>
              <a:gd name="connsiteY7" fmla="*/ 996101 h 1773977"/>
              <a:gd name="connsiteX8" fmla="*/ 4889500 w 4889500"/>
              <a:gd name="connsiteY8" fmla="*/ 1773977 h 1773977"/>
              <a:gd name="connsiteX9" fmla="*/ 2037292 w 4889500"/>
              <a:gd name="connsiteY9" fmla="*/ 1773977 h 1773977"/>
              <a:gd name="connsiteX10" fmla="*/ 814917 w 4889500"/>
              <a:gd name="connsiteY10" fmla="*/ 1773977 h 1773977"/>
              <a:gd name="connsiteX11" fmla="*/ 814917 w 4889500"/>
              <a:gd name="connsiteY11" fmla="*/ 1773977 h 1773977"/>
              <a:gd name="connsiteX12" fmla="*/ 0 w 4889500"/>
              <a:gd name="connsiteY12" fmla="*/ 1773977 h 1773977"/>
              <a:gd name="connsiteX13" fmla="*/ 0 w 4889500"/>
              <a:gd name="connsiteY13" fmla="*/ 996101 h 1773977"/>
              <a:gd name="connsiteX14" fmla="*/ 0 w 4889500"/>
              <a:gd name="connsiteY14" fmla="*/ 662726 h 1773977"/>
              <a:gd name="connsiteX15" fmla="*/ 0 w 4889500"/>
              <a:gd name="connsiteY15" fmla="*/ 662726 h 1773977"/>
              <a:gd name="connsiteX16" fmla="*/ 0 w 4889500"/>
              <a:gd name="connsiteY16" fmla="*/ 440476 h 1773977"/>
              <a:gd name="connsiteX0" fmla="*/ 0 w 4889500"/>
              <a:gd name="connsiteY0" fmla="*/ 440476 h 1773977"/>
              <a:gd name="connsiteX1" fmla="*/ 814917 w 4889500"/>
              <a:gd name="connsiteY1" fmla="*/ 440476 h 1773977"/>
              <a:gd name="connsiteX2" fmla="*/ 883536 w 4889500"/>
              <a:gd name="connsiteY2" fmla="*/ 0 h 1773977"/>
              <a:gd name="connsiteX3" fmla="*/ 1145043 w 4889500"/>
              <a:gd name="connsiteY3" fmla="*/ 424601 h 1773977"/>
              <a:gd name="connsiteX4" fmla="*/ 4889500 w 4889500"/>
              <a:gd name="connsiteY4" fmla="*/ 440476 h 1773977"/>
              <a:gd name="connsiteX5" fmla="*/ 4889500 w 4889500"/>
              <a:gd name="connsiteY5" fmla="*/ 662726 h 1773977"/>
              <a:gd name="connsiteX6" fmla="*/ 4889500 w 4889500"/>
              <a:gd name="connsiteY6" fmla="*/ 662726 h 1773977"/>
              <a:gd name="connsiteX7" fmla="*/ 4889500 w 4889500"/>
              <a:gd name="connsiteY7" fmla="*/ 996101 h 1773977"/>
              <a:gd name="connsiteX8" fmla="*/ 4889500 w 4889500"/>
              <a:gd name="connsiteY8" fmla="*/ 1773977 h 1773977"/>
              <a:gd name="connsiteX9" fmla="*/ 2037292 w 4889500"/>
              <a:gd name="connsiteY9" fmla="*/ 1773977 h 1773977"/>
              <a:gd name="connsiteX10" fmla="*/ 814917 w 4889500"/>
              <a:gd name="connsiteY10" fmla="*/ 1773977 h 1773977"/>
              <a:gd name="connsiteX11" fmla="*/ 814917 w 4889500"/>
              <a:gd name="connsiteY11" fmla="*/ 1773977 h 1773977"/>
              <a:gd name="connsiteX12" fmla="*/ 0 w 4889500"/>
              <a:gd name="connsiteY12" fmla="*/ 1773977 h 1773977"/>
              <a:gd name="connsiteX13" fmla="*/ 0 w 4889500"/>
              <a:gd name="connsiteY13" fmla="*/ 996101 h 1773977"/>
              <a:gd name="connsiteX14" fmla="*/ 0 w 4889500"/>
              <a:gd name="connsiteY14" fmla="*/ 662726 h 1773977"/>
              <a:gd name="connsiteX15" fmla="*/ 0 w 4889500"/>
              <a:gd name="connsiteY15" fmla="*/ 662726 h 1773977"/>
              <a:gd name="connsiteX16" fmla="*/ 0 w 4889500"/>
              <a:gd name="connsiteY16" fmla="*/ 440476 h 1773977"/>
              <a:gd name="connsiteX0" fmla="*/ 0 w 4889500"/>
              <a:gd name="connsiteY0" fmla="*/ 357383 h 1690884"/>
              <a:gd name="connsiteX1" fmla="*/ 814917 w 4889500"/>
              <a:gd name="connsiteY1" fmla="*/ 357383 h 1690884"/>
              <a:gd name="connsiteX2" fmla="*/ 897833 w 4889500"/>
              <a:gd name="connsiteY2" fmla="*/ 0 h 1690884"/>
              <a:gd name="connsiteX3" fmla="*/ 1145043 w 4889500"/>
              <a:gd name="connsiteY3" fmla="*/ 341508 h 1690884"/>
              <a:gd name="connsiteX4" fmla="*/ 4889500 w 4889500"/>
              <a:gd name="connsiteY4" fmla="*/ 357383 h 1690884"/>
              <a:gd name="connsiteX5" fmla="*/ 4889500 w 4889500"/>
              <a:gd name="connsiteY5" fmla="*/ 579633 h 1690884"/>
              <a:gd name="connsiteX6" fmla="*/ 4889500 w 4889500"/>
              <a:gd name="connsiteY6" fmla="*/ 579633 h 1690884"/>
              <a:gd name="connsiteX7" fmla="*/ 4889500 w 4889500"/>
              <a:gd name="connsiteY7" fmla="*/ 913008 h 1690884"/>
              <a:gd name="connsiteX8" fmla="*/ 4889500 w 4889500"/>
              <a:gd name="connsiteY8" fmla="*/ 1690884 h 1690884"/>
              <a:gd name="connsiteX9" fmla="*/ 2037292 w 4889500"/>
              <a:gd name="connsiteY9" fmla="*/ 1690884 h 1690884"/>
              <a:gd name="connsiteX10" fmla="*/ 814917 w 4889500"/>
              <a:gd name="connsiteY10" fmla="*/ 1690884 h 1690884"/>
              <a:gd name="connsiteX11" fmla="*/ 814917 w 4889500"/>
              <a:gd name="connsiteY11" fmla="*/ 1690884 h 1690884"/>
              <a:gd name="connsiteX12" fmla="*/ 0 w 4889500"/>
              <a:gd name="connsiteY12" fmla="*/ 1690884 h 1690884"/>
              <a:gd name="connsiteX13" fmla="*/ 0 w 4889500"/>
              <a:gd name="connsiteY13" fmla="*/ 913008 h 1690884"/>
              <a:gd name="connsiteX14" fmla="*/ 0 w 4889500"/>
              <a:gd name="connsiteY14" fmla="*/ 579633 h 1690884"/>
              <a:gd name="connsiteX15" fmla="*/ 0 w 4889500"/>
              <a:gd name="connsiteY15" fmla="*/ 579633 h 1690884"/>
              <a:gd name="connsiteX16" fmla="*/ 0 w 4889500"/>
              <a:gd name="connsiteY16" fmla="*/ 357383 h 16908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889500" h="1690884">
                <a:moveTo>
                  <a:pt x="0" y="357383"/>
                </a:moveTo>
                <a:lnTo>
                  <a:pt x="814917" y="357383"/>
                </a:lnTo>
                <a:lnTo>
                  <a:pt x="897833" y="0"/>
                </a:lnTo>
                <a:lnTo>
                  <a:pt x="1145043" y="341508"/>
                </a:lnTo>
                <a:lnTo>
                  <a:pt x="4889500" y="357383"/>
                </a:lnTo>
                <a:lnTo>
                  <a:pt x="4889500" y="579633"/>
                </a:lnTo>
                <a:lnTo>
                  <a:pt x="4889500" y="579633"/>
                </a:lnTo>
                <a:lnTo>
                  <a:pt x="4889500" y="913008"/>
                </a:lnTo>
                <a:lnTo>
                  <a:pt x="4889500" y="1690884"/>
                </a:lnTo>
                <a:lnTo>
                  <a:pt x="2037292" y="1690884"/>
                </a:lnTo>
                <a:lnTo>
                  <a:pt x="814917" y="1690884"/>
                </a:lnTo>
                <a:lnTo>
                  <a:pt x="814917" y="1690884"/>
                </a:lnTo>
                <a:lnTo>
                  <a:pt x="0" y="1690884"/>
                </a:lnTo>
                <a:lnTo>
                  <a:pt x="0" y="913008"/>
                </a:lnTo>
                <a:lnTo>
                  <a:pt x="0" y="579633"/>
                </a:lnTo>
                <a:lnTo>
                  <a:pt x="0" y="579633"/>
                </a:lnTo>
                <a:lnTo>
                  <a:pt x="0" y="357383"/>
                </a:lnTo>
                <a:close/>
              </a:path>
            </a:pathLst>
          </a:cu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7115175" y="2511424"/>
            <a:ext cx="5810251"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chemeClr val="tx1"/>
                </a:solidFill>
                <a:latin typeface="BIZ UDPゴシック" panose="020B0400000000000000" pitchFamily="50" charset="-128"/>
                <a:ea typeface="BIZ UDPゴシック" panose="020B0400000000000000" pitchFamily="50" charset="-128"/>
              </a:rPr>
              <a:t>①</a:t>
            </a:r>
            <a:r>
              <a:rPr kumimoji="1" lang="ja-JP" altLang="en-US" sz="2000" b="0">
                <a:solidFill>
                  <a:schemeClr val="tx1"/>
                </a:solidFill>
                <a:latin typeface="BIZ UDPゴシック" panose="020B0400000000000000" pitchFamily="50" charset="-128"/>
                <a:ea typeface="BIZ UDPゴシック" panose="020B0400000000000000" pitchFamily="50" charset="-128"/>
              </a:rPr>
              <a:t>報告</a:t>
            </a:r>
            <a:r>
              <a:rPr kumimoji="1" lang="ja-JP" altLang="en-US" sz="2000">
                <a:solidFill>
                  <a:schemeClr val="tx1"/>
                </a:solidFill>
                <a:latin typeface="BIZ UDPゴシック" panose="020B0400000000000000" pitchFamily="50" charset="-128"/>
                <a:ea typeface="BIZ UDPゴシック" panose="020B0400000000000000" pitchFamily="50" charset="-128"/>
              </a:rPr>
              <a:t>する検査実施事業所の</a:t>
            </a:r>
            <a:r>
              <a:rPr kumimoji="1" lang="ja-JP" altLang="en-US" sz="2000" u="sng">
                <a:solidFill>
                  <a:srgbClr val="FF0000"/>
                </a:solidFill>
                <a:latin typeface="BIZ UDPゴシック" panose="020B0400000000000000" pitchFamily="50" charset="-128"/>
                <a:ea typeface="BIZ UDPゴシック" panose="020B0400000000000000" pitchFamily="50" charset="-128"/>
              </a:rPr>
              <a:t>登録番号</a:t>
            </a:r>
            <a:r>
              <a:rPr kumimoji="1" lang="ja-JP" altLang="en-US" sz="2000">
                <a:solidFill>
                  <a:schemeClr val="tx1"/>
                </a:solidFill>
                <a:latin typeface="BIZ UDPゴシック" panose="020B0400000000000000" pitchFamily="50" charset="-128"/>
                <a:ea typeface="BIZ UDPゴシック" panose="020B0400000000000000" pitchFamily="50" charset="-128"/>
              </a:rPr>
              <a:t>及び</a:t>
            </a:r>
            <a:endParaRPr kumimoji="1" lang="en-US" altLang="ja-JP" sz="2000">
              <a:solidFill>
                <a:schemeClr val="tx1"/>
              </a:solidFill>
              <a:latin typeface="BIZ UDPゴシック" panose="020B0400000000000000" pitchFamily="50" charset="-128"/>
              <a:ea typeface="BIZ UDPゴシック" panose="020B0400000000000000" pitchFamily="50" charset="-128"/>
            </a:endParaRPr>
          </a:p>
          <a:p>
            <a:r>
              <a:rPr kumimoji="1" lang="ja-JP" altLang="en-US" sz="2000">
                <a:solidFill>
                  <a:schemeClr val="tx1"/>
                </a:solidFill>
                <a:latin typeface="BIZ UDPゴシック" panose="020B0400000000000000" pitchFamily="50" charset="-128"/>
                <a:ea typeface="BIZ UDPゴシック" panose="020B0400000000000000" pitchFamily="50" charset="-128"/>
              </a:rPr>
              <a:t>　</a:t>
            </a:r>
            <a:r>
              <a:rPr kumimoji="1" lang="ja-JP" altLang="en-US" sz="2000" u="sng">
                <a:solidFill>
                  <a:srgbClr val="FF0000"/>
                </a:solidFill>
                <a:latin typeface="BIZ UDPゴシック" panose="020B0400000000000000" pitchFamily="50" charset="-128"/>
                <a:ea typeface="BIZ UDPゴシック" panose="020B0400000000000000" pitchFamily="50" charset="-128"/>
              </a:rPr>
              <a:t>事業所名</a:t>
            </a:r>
            <a:r>
              <a:rPr kumimoji="1" lang="ja-JP" altLang="en-US" sz="2000">
                <a:solidFill>
                  <a:schemeClr val="tx1"/>
                </a:solidFill>
                <a:latin typeface="BIZ UDPゴシック" panose="020B0400000000000000" pitchFamily="50" charset="-128"/>
                <a:ea typeface="BIZ UDPゴシック" panose="020B0400000000000000" pitchFamily="50" charset="-128"/>
              </a:rPr>
              <a:t>をご記入ください。</a:t>
            </a:r>
            <a:endParaRPr kumimoji="1" lang="en-US" altLang="ja-JP" sz="2000">
              <a:solidFill>
                <a:schemeClr val="tx1"/>
              </a:solidFill>
              <a:latin typeface="BIZ UDPゴシック" panose="020B0400000000000000" pitchFamily="50" charset="-128"/>
              <a:ea typeface="BIZ UDPゴシック" panose="020B0400000000000000" pitchFamily="50" charset="-128"/>
            </a:endParaRPr>
          </a:p>
          <a:p>
            <a:r>
              <a:rPr kumimoji="1" lang="ja-JP" altLang="en-US" sz="2000">
                <a:solidFill>
                  <a:schemeClr val="tx1"/>
                </a:solidFill>
                <a:latin typeface="BIZ UDPゴシック" panose="020B0400000000000000" pitchFamily="50" charset="-128"/>
                <a:ea typeface="BIZ UDPゴシック" panose="020B0400000000000000" pitchFamily="50" charset="-128"/>
              </a:rPr>
              <a:t>　（登録番号はアルファベット１文字</a:t>
            </a:r>
            <a:r>
              <a:rPr kumimoji="1" lang="en-US" altLang="ja-JP" sz="2000">
                <a:solidFill>
                  <a:schemeClr val="tx1"/>
                </a:solidFill>
                <a:latin typeface="BIZ UDPゴシック" panose="020B0400000000000000" pitchFamily="50" charset="-128"/>
                <a:ea typeface="BIZ UDPゴシック" panose="020B0400000000000000" pitchFamily="50" charset="-128"/>
              </a:rPr>
              <a:t>+</a:t>
            </a:r>
            <a:r>
              <a:rPr kumimoji="1" lang="ja-JP" altLang="en-US" sz="2000">
                <a:solidFill>
                  <a:schemeClr val="tx1"/>
                </a:solidFill>
                <a:latin typeface="BIZ UDPゴシック" panose="020B0400000000000000" pitchFamily="50" charset="-128"/>
                <a:ea typeface="BIZ UDPゴシック" panose="020B0400000000000000" pitchFamily="50" charset="-128"/>
              </a:rPr>
              <a:t>数字６桁）</a:t>
            </a:r>
          </a:p>
        </xdr:txBody>
      </xdr:sp>
    </xdr:grpSp>
    <xdr:clientData fPrintsWithSheet="0"/>
  </xdr:twoCellAnchor>
  <xdr:twoCellAnchor>
    <xdr:from>
      <xdr:col>10</xdr:col>
      <xdr:colOff>57150</xdr:colOff>
      <xdr:row>20</xdr:row>
      <xdr:rowOff>800100</xdr:rowOff>
    </xdr:from>
    <xdr:to>
      <xdr:col>17</xdr:col>
      <xdr:colOff>244477</xdr:colOff>
      <xdr:row>28</xdr:row>
      <xdr:rowOff>409576</xdr:rowOff>
    </xdr:to>
    <xdr:grpSp>
      <xdr:nvGrpSpPr>
        <xdr:cNvPr id="11" name="グループ化 10"/>
        <xdr:cNvGrpSpPr/>
      </xdr:nvGrpSpPr>
      <xdr:grpSpPr>
        <a:xfrm>
          <a:off x="10934700" y="7296150"/>
          <a:ext cx="6588127" cy="5743576"/>
          <a:chOff x="10934700" y="7296150"/>
          <a:chExt cx="6588127" cy="5743576"/>
        </a:xfrm>
      </xdr:grpSpPr>
      <xdr:sp macro="" textlink="">
        <xdr:nvSpPr>
          <xdr:cNvPr id="5" name="正方形/長方形 4"/>
          <xdr:cNvSpPr/>
        </xdr:nvSpPr>
        <xdr:spPr>
          <a:xfrm>
            <a:off x="11347451" y="7296150"/>
            <a:ext cx="6175376" cy="5743576"/>
          </a:xfrm>
          <a:prstGeom prst="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1634426" y="10001249"/>
            <a:ext cx="5647636" cy="109260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u="sng">
                <a:solidFill>
                  <a:srgbClr val="FF0000"/>
                </a:solidFill>
                <a:latin typeface="BIZ UDPゴシック" panose="020B0400000000000000" pitchFamily="50" charset="-128"/>
                <a:ea typeface="BIZ UDPゴシック" panose="020B0400000000000000" pitchFamily="50" charset="-128"/>
              </a:rPr>
              <a:t>検査方法が</a:t>
            </a:r>
            <a:r>
              <a:rPr kumimoji="1" lang="en-US" altLang="ja-JP" sz="2000" u="sng">
                <a:solidFill>
                  <a:srgbClr val="FF0000"/>
                </a:solidFill>
                <a:latin typeface="BIZ UDPゴシック" panose="020B0400000000000000" pitchFamily="50" charset="-128"/>
                <a:ea typeface="BIZ UDPゴシック" panose="020B0400000000000000" pitchFamily="50" charset="-128"/>
              </a:rPr>
              <a:t>PCR</a:t>
            </a:r>
            <a:r>
              <a:rPr kumimoji="1" lang="ja-JP" altLang="en-US" sz="2000" u="sng">
                <a:solidFill>
                  <a:srgbClr val="FF0000"/>
                </a:solidFill>
                <a:latin typeface="BIZ UDPゴシック" panose="020B0400000000000000" pitchFamily="50" charset="-128"/>
                <a:ea typeface="BIZ UDPゴシック" panose="020B0400000000000000" pitchFamily="50" charset="-128"/>
              </a:rPr>
              <a:t>検査等及び抗原定量検査の場合</a:t>
            </a:r>
            <a:endParaRPr kumimoji="1" lang="en-US" altLang="ja-JP" sz="2000" u="sng">
              <a:solidFill>
                <a:srgbClr val="FF0000"/>
              </a:solidFill>
              <a:latin typeface="BIZ UDPゴシック" panose="020B0400000000000000" pitchFamily="50" charset="-128"/>
              <a:ea typeface="BIZ UDPゴシック" panose="020B0400000000000000" pitchFamily="50" charset="-128"/>
            </a:endParaRPr>
          </a:p>
          <a:p>
            <a:r>
              <a:rPr kumimoji="1" lang="ja-JP" altLang="en-US" sz="2000">
                <a:solidFill>
                  <a:srgbClr val="FF0000"/>
                </a:solidFill>
                <a:latin typeface="BIZ UDPゴシック" panose="020B0400000000000000" pitchFamily="50" charset="-128"/>
                <a:ea typeface="BIZ UDPゴシック" panose="020B0400000000000000" pitchFamily="50" charset="-128"/>
              </a:rPr>
              <a:t>「検査方法」をプルダウンよりどちらかを選び、</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r>
              <a:rPr kumimoji="1" lang="ja-JP" altLang="en-US" sz="2000">
                <a:solidFill>
                  <a:srgbClr val="FF0000"/>
                </a:solidFill>
                <a:latin typeface="BIZ UDPゴシック" panose="020B0400000000000000" pitchFamily="50" charset="-128"/>
                <a:ea typeface="BIZ UDPゴシック" panose="020B0400000000000000" pitchFamily="50" charset="-128"/>
              </a:rPr>
              <a:t>「実単価」を記入してください。</a:t>
            </a:r>
          </a:p>
        </xdr:txBody>
      </xdr:sp>
      <xdr:sp macro="" textlink="">
        <xdr:nvSpPr>
          <xdr:cNvPr id="7" name="テキスト ボックス 6"/>
          <xdr:cNvSpPr txBox="1"/>
        </xdr:nvSpPr>
        <xdr:spPr>
          <a:xfrm>
            <a:off x="11633200" y="11776074"/>
            <a:ext cx="5640006" cy="109260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u="sng">
                <a:solidFill>
                  <a:srgbClr val="FF0000"/>
                </a:solidFill>
                <a:latin typeface="BIZ UDPゴシック" panose="020B0400000000000000" pitchFamily="50" charset="-128"/>
                <a:ea typeface="BIZ UDPゴシック" panose="020B0400000000000000" pitchFamily="50" charset="-128"/>
              </a:rPr>
              <a:t>検査方法が抗原定性検査の場合</a:t>
            </a:r>
            <a:endParaRPr kumimoji="1" lang="en-US" altLang="ja-JP" sz="2000" u="sng">
              <a:solidFill>
                <a:srgbClr val="FF0000"/>
              </a:solidFill>
              <a:latin typeface="BIZ UDPゴシック" panose="020B0400000000000000" pitchFamily="50" charset="-128"/>
              <a:ea typeface="BIZ UDPゴシック" panose="020B0400000000000000" pitchFamily="50" charset="-128"/>
            </a:endParaRPr>
          </a:p>
          <a:p>
            <a:r>
              <a:rPr kumimoji="1" lang="ja-JP" altLang="en-US" sz="2000">
                <a:solidFill>
                  <a:srgbClr val="FF0000"/>
                </a:solidFill>
                <a:latin typeface="BIZ UDPゴシック" panose="020B0400000000000000" pitchFamily="50" charset="-128"/>
                <a:ea typeface="BIZ UDPゴシック" panose="020B0400000000000000" pitchFamily="50" charset="-128"/>
              </a:rPr>
              <a:t>「検査方法」をプルダウンで選択し、</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a:p>
            <a:r>
              <a:rPr kumimoji="1" lang="ja-JP" altLang="en-US" sz="2000">
                <a:solidFill>
                  <a:srgbClr val="FF0000"/>
                </a:solidFill>
                <a:latin typeface="BIZ UDPゴシック" panose="020B0400000000000000" pitchFamily="50" charset="-128"/>
                <a:ea typeface="BIZ UDPゴシック" panose="020B0400000000000000" pitchFamily="50" charset="-128"/>
              </a:rPr>
              <a:t>１キット当たりの仕入れ単価を記入してください。</a:t>
            </a:r>
            <a:endParaRPr kumimoji="1" lang="en-US" altLang="ja-JP" sz="2000">
              <a:solidFill>
                <a:srgbClr val="FF0000"/>
              </a:solidFill>
              <a:latin typeface="BIZ UDPゴシック" panose="020B0400000000000000" pitchFamily="50" charset="-128"/>
              <a:ea typeface="BIZ UDPゴシック" panose="020B0400000000000000" pitchFamily="50" charset="-128"/>
            </a:endParaRPr>
          </a:p>
        </xdr:txBody>
      </xdr:sp>
      <xdr:sp macro="" textlink="">
        <xdr:nvSpPr>
          <xdr:cNvPr id="8" name="左矢印 7"/>
          <xdr:cNvSpPr/>
        </xdr:nvSpPr>
        <xdr:spPr>
          <a:xfrm rot="540000">
            <a:off x="10934700" y="9890125"/>
            <a:ext cx="645033" cy="484632"/>
          </a:xfrm>
          <a:prstGeom prst="lef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左矢印 8"/>
          <xdr:cNvSpPr/>
        </xdr:nvSpPr>
        <xdr:spPr>
          <a:xfrm rot="-1260000">
            <a:off x="10934700" y="12357101"/>
            <a:ext cx="645033" cy="484632"/>
          </a:xfrm>
          <a:prstGeom prst="lef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1553827" y="7651750"/>
            <a:ext cx="5800724" cy="2092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BIZ UDPゴシック" panose="020B0400000000000000" pitchFamily="50" charset="-128"/>
                <a:ea typeface="BIZ UDPゴシック" panose="020B0400000000000000" pitchFamily="50" charset="-128"/>
              </a:rPr>
              <a:t>②実単価を記入してください。</a:t>
            </a:r>
            <a:endParaRPr kumimoji="1" lang="en-US" altLang="ja-JP" sz="2000">
              <a:latin typeface="BIZ UDPゴシック" panose="020B0400000000000000" pitchFamily="50" charset="-128"/>
              <a:ea typeface="BIZ UDPゴシック" panose="020B0400000000000000" pitchFamily="50" charset="-128"/>
            </a:endParaRPr>
          </a:p>
          <a:p>
            <a:r>
              <a:rPr kumimoji="1" lang="ja-JP" altLang="en-US" sz="2000">
                <a:latin typeface="BIZ UDPゴシック" panose="020B0400000000000000" pitchFamily="50" charset="-128"/>
                <a:ea typeface="BIZ UDPゴシック" panose="020B0400000000000000" pitchFamily="50" charset="-128"/>
              </a:rPr>
              <a:t>　</a:t>
            </a:r>
            <a:r>
              <a:rPr kumimoji="1" lang="en-US" altLang="ja-JP" sz="2000">
                <a:latin typeface="BIZ UDPゴシック" panose="020B0400000000000000" pitchFamily="50" charset="-128"/>
                <a:ea typeface="BIZ UDPゴシック" panose="020B0400000000000000" pitchFamily="50" charset="-128"/>
              </a:rPr>
              <a:t>※</a:t>
            </a:r>
            <a:r>
              <a:rPr kumimoji="1" lang="ja-JP" altLang="en-US" sz="2000" b="1">
                <a:solidFill>
                  <a:srgbClr val="FF0000"/>
                </a:solidFill>
                <a:latin typeface="BIZ UDPゴシック" panose="020B0400000000000000" pitchFamily="50" charset="-128"/>
                <a:ea typeface="BIZ UDPゴシック" panose="020B0400000000000000" pitchFamily="50" charset="-128"/>
              </a:rPr>
              <a:t>消費税込み</a:t>
            </a:r>
            <a:r>
              <a:rPr kumimoji="1" lang="ja-JP" altLang="en-US" sz="2000">
                <a:latin typeface="BIZ UDPゴシック" panose="020B0400000000000000" pitchFamily="50" charset="-128"/>
                <a:ea typeface="BIZ UDPゴシック" panose="020B0400000000000000" pitchFamily="50" charset="-128"/>
              </a:rPr>
              <a:t>の金額を記入してください。</a:t>
            </a:r>
            <a:endParaRPr kumimoji="1" lang="en-US" altLang="ja-JP" sz="2000">
              <a:latin typeface="BIZ UDPゴシック" panose="020B0400000000000000" pitchFamily="50" charset="-128"/>
              <a:ea typeface="BIZ UDPゴシック" panose="020B0400000000000000" pitchFamily="50" charset="-128"/>
            </a:endParaRPr>
          </a:p>
          <a:p>
            <a:r>
              <a:rPr kumimoji="1" lang="ja-JP" altLang="en-US" sz="2000">
                <a:latin typeface="BIZ UDPゴシック" panose="020B0400000000000000" pitchFamily="50" charset="-128"/>
                <a:ea typeface="BIZ UDPゴシック" panose="020B0400000000000000" pitchFamily="50" charset="-128"/>
              </a:rPr>
              <a:t>　</a:t>
            </a:r>
            <a:r>
              <a:rPr kumimoji="1" lang="en-US" altLang="ja-JP" sz="2000">
                <a:latin typeface="BIZ UDPゴシック" panose="020B0400000000000000" pitchFamily="50" charset="-128"/>
                <a:ea typeface="BIZ UDPゴシック" panose="020B0400000000000000" pitchFamily="50" charset="-128"/>
              </a:rPr>
              <a:t>※</a:t>
            </a:r>
            <a:r>
              <a:rPr kumimoji="1" lang="ja-JP" altLang="en-US" sz="2000" b="1">
                <a:solidFill>
                  <a:srgbClr val="FF0000"/>
                </a:solidFill>
                <a:latin typeface="BIZ UDPゴシック" panose="020B0400000000000000" pitchFamily="50" charset="-128"/>
                <a:ea typeface="BIZ UDPゴシック" panose="020B0400000000000000" pitchFamily="50" charset="-128"/>
              </a:rPr>
              <a:t>小数点以下は切り捨て</a:t>
            </a:r>
            <a:r>
              <a:rPr kumimoji="1" lang="ja-JP" altLang="en-US" sz="2000">
                <a:latin typeface="BIZ UDPゴシック" panose="020B0400000000000000" pitchFamily="50" charset="-128"/>
                <a:ea typeface="BIZ UDPゴシック" panose="020B0400000000000000" pitchFamily="50" charset="-128"/>
              </a:rPr>
              <a:t>てください。</a:t>
            </a:r>
            <a:endParaRPr kumimoji="1" lang="en-US" altLang="ja-JP" sz="2000">
              <a:latin typeface="BIZ UDPゴシック" panose="020B0400000000000000" pitchFamily="50" charset="-128"/>
              <a:ea typeface="BIZ UDPゴシック" panose="020B0400000000000000" pitchFamily="50" charset="-128"/>
            </a:endParaRPr>
          </a:p>
          <a:p>
            <a:r>
              <a:rPr kumimoji="1" lang="ja-JP" altLang="en-US" sz="2000">
                <a:latin typeface="BIZ UDPゴシック" panose="020B0400000000000000" pitchFamily="50" charset="-128"/>
                <a:ea typeface="BIZ UDPゴシック" panose="020B0400000000000000" pitchFamily="50" charset="-128"/>
              </a:rPr>
              <a:t>　　（</a:t>
            </a:r>
            <a:r>
              <a:rPr kumimoji="1" lang="ja-JP" altLang="en-US" sz="2000" u="sng">
                <a:latin typeface="BIZ UDPゴシック" panose="020B0400000000000000" pitchFamily="50" charset="-128"/>
                <a:ea typeface="BIZ UDPゴシック" panose="020B0400000000000000" pitchFamily="50" charset="-128"/>
              </a:rPr>
              <a:t>四捨五入ではありません。</a:t>
            </a:r>
            <a:r>
              <a:rPr kumimoji="1" lang="ja-JP" altLang="en-US" sz="2000">
                <a:latin typeface="BIZ UDPゴシック" panose="020B0400000000000000" pitchFamily="50" charset="-128"/>
                <a:ea typeface="BIZ UDPゴシック" panose="020B0400000000000000" pitchFamily="50" charset="-128"/>
              </a:rPr>
              <a:t>）</a:t>
            </a:r>
            <a:endParaRPr kumimoji="1" lang="en-US" altLang="ja-JP" sz="2000">
              <a:latin typeface="BIZ UDPゴシック" panose="020B0400000000000000" pitchFamily="50" charset="-128"/>
              <a:ea typeface="BIZ UDPゴシック" panose="020B0400000000000000" pitchFamily="50" charset="-128"/>
            </a:endParaRPr>
          </a:p>
          <a:p>
            <a:r>
              <a:rPr kumimoji="1" lang="ja-JP" altLang="en-US" sz="2000">
                <a:latin typeface="BIZ UDPゴシック" panose="020B0400000000000000" pitchFamily="50" charset="-128"/>
                <a:ea typeface="BIZ UDPゴシック" panose="020B0400000000000000" pitchFamily="50" charset="-128"/>
              </a:rPr>
              <a:t>　</a:t>
            </a:r>
            <a:r>
              <a:rPr kumimoji="1" lang="en-US" altLang="ja-JP" sz="2000">
                <a:latin typeface="BIZ UDPゴシック" panose="020B0400000000000000" pitchFamily="50" charset="-128"/>
                <a:ea typeface="BIZ UDPゴシック" panose="020B0400000000000000" pitchFamily="50" charset="-128"/>
              </a:rPr>
              <a:t>※</a:t>
            </a:r>
            <a:r>
              <a:rPr kumimoji="1" lang="ja-JP" altLang="en-US" sz="2000">
                <a:latin typeface="BIZ UDPゴシック" panose="020B0400000000000000" pitchFamily="50" charset="-128"/>
                <a:ea typeface="BIZ UDPゴシック" panose="020B0400000000000000" pitchFamily="50" charset="-128"/>
              </a:rPr>
              <a:t>交付申請時に選択していない検査方法は</a:t>
            </a:r>
            <a:endParaRPr kumimoji="1" lang="en-US" altLang="ja-JP" sz="2000">
              <a:latin typeface="BIZ UDPゴシック" panose="020B0400000000000000" pitchFamily="50" charset="-128"/>
              <a:ea typeface="BIZ UDPゴシック" panose="020B0400000000000000" pitchFamily="50" charset="-128"/>
            </a:endParaRPr>
          </a:p>
          <a:p>
            <a:r>
              <a:rPr kumimoji="1" lang="ja-JP" altLang="en-US" sz="2000">
                <a:latin typeface="BIZ UDPゴシック" panose="020B0400000000000000" pitchFamily="50" charset="-128"/>
                <a:ea typeface="BIZ UDPゴシック" panose="020B0400000000000000" pitchFamily="50" charset="-128"/>
              </a:rPr>
              <a:t>　　</a:t>
            </a:r>
            <a:r>
              <a:rPr kumimoji="1" lang="ja-JP" altLang="en-US" sz="2000" u="sng" baseline="0">
                <a:latin typeface="BIZ UDPゴシック" panose="020B0400000000000000" pitchFamily="50" charset="-128"/>
                <a:ea typeface="BIZ UDPゴシック" panose="020B0400000000000000" pitchFamily="50" charset="-128"/>
              </a:rPr>
              <a:t> </a:t>
            </a:r>
            <a:r>
              <a:rPr kumimoji="1" lang="ja-JP" altLang="en-US" sz="2000" u="sng">
                <a:latin typeface="BIZ UDPゴシック" panose="020B0400000000000000" pitchFamily="50" charset="-128"/>
                <a:ea typeface="BIZ UDPゴシック" panose="020B0400000000000000" pitchFamily="50" charset="-128"/>
              </a:rPr>
              <a:t>実績報告できません</a:t>
            </a:r>
            <a:r>
              <a:rPr kumimoji="1" lang="ja-JP" altLang="en-US" sz="2000">
                <a:latin typeface="BIZ UDPゴシック" panose="020B0400000000000000" pitchFamily="50" charset="-128"/>
                <a:ea typeface="BIZ UDPゴシック" panose="020B0400000000000000" pitchFamily="50" charset="-128"/>
              </a:rPr>
              <a:t>。</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1181100</xdr:colOff>
      <xdr:row>6</xdr:row>
      <xdr:rowOff>285750</xdr:rowOff>
    </xdr:from>
    <xdr:to>
      <xdr:col>8</xdr:col>
      <xdr:colOff>736600</xdr:colOff>
      <xdr:row>11</xdr:row>
      <xdr:rowOff>101600</xdr:rowOff>
    </xdr:to>
    <xdr:grpSp>
      <xdr:nvGrpSpPr>
        <xdr:cNvPr id="3" name="グループ化 2"/>
        <xdr:cNvGrpSpPr/>
      </xdr:nvGrpSpPr>
      <xdr:grpSpPr>
        <a:xfrm>
          <a:off x="1409700" y="2038350"/>
          <a:ext cx="6813550" cy="1873250"/>
          <a:chOff x="2057400" y="2038350"/>
          <a:chExt cx="6165850" cy="1873250"/>
        </a:xfrm>
      </xdr:grpSpPr>
      <xdr:sp macro="" textlink="">
        <xdr:nvSpPr>
          <xdr:cNvPr id="9" name="四角形吹き出し 2"/>
          <xdr:cNvSpPr/>
        </xdr:nvSpPr>
        <xdr:spPr>
          <a:xfrm>
            <a:off x="2057400" y="2038350"/>
            <a:ext cx="6165850" cy="1656294"/>
          </a:xfrm>
          <a:custGeom>
            <a:avLst/>
            <a:gdLst>
              <a:gd name="connsiteX0" fmla="*/ 0 w 2571751"/>
              <a:gd name="connsiteY0" fmla="*/ 0 h 841375"/>
              <a:gd name="connsiteX1" fmla="*/ 1500188 w 2571751"/>
              <a:gd name="connsiteY1" fmla="*/ 0 h 841375"/>
              <a:gd name="connsiteX2" fmla="*/ 1500188 w 2571751"/>
              <a:gd name="connsiteY2" fmla="*/ 0 h 841375"/>
              <a:gd name="connsiteX3" fmla="*/ 2143126 w 2571751"/>
              <a:gd name="connsiteY3" fmla="*/ 0 h 841375"/>
              <a:gd name="connsiteX4" fmla="*/ 2571751 w 2571751"/>
              <a:gd name="connsiteY4" fmla="*/ 0 h 841375"/>
              <a:gd name="connsiteX5" fmla="*/ 2571751 w 2571751"/>
              <a:gd name="connsiteY5" fmla="*/ 490802 h 841375"/>
              <a:gd name="connsiteX6" fmla="*/ 2571751 w 2571751"/>
              <a:gd name="connsiteY6" fmla="*/ 490802 h 841375"/>
              <a:gd name="connsiteX7" fmla="*/ 2571751 w 2571751"/>
              <a:gd name="connsiteY7" fmla="*/ 701146 h 841375"/>
              <a:gd name="connsiteX8" fmla="*/ 2571751 w 2571751"/>
              <a:gd name="connsiteY8" fmla="*/ 841375 h 841375"/>
              <a:gd name="connsiteX9" fmla="*/ 2143126 w 2571751"/>
              <a:gd name="connsiteY9" fmla="*/ 841375 h 841375"/>
              <a:gd name="connsiteX10" fmla="*/ 1525588 w 2571751"/>
              <a:gd name="connsiteY10" fmla="*/ 1905193 h 841375"/>
              <a:gd name="connsiteX11" fmla="*/ 1500188 w 2571751"/>
              <a:gd name="connsiteY11" fmla="*/ 841375 h 841375"/>
              <a:gd name="connsiteX12" fmla="*/ 0 w 2571751"/>
              <a:gd name="connsiteY12" fmla="*/ 841375 h 841375"/>
              <a:gd name="connsiteX13" fmla="*/ 0 w 2571751"/>
              <a:gd name="connsiteY13" fmla="*/ 701146 h 841375"/>
              <a:gd name="connsiteX14" fmla="*/ 0 w 2571751"/>
              <a:gd name="connsiteY14" fmla="*/ 490802 h 841375"/>
              <a:gd name="connsiteX15" fmla="*/ 0 w 2571751"/>
              <a:gd name="connsiteY15" fmla="*/ 490802 h 841375"/>
              <a:gd name="connsiteX16" fmla="*/ 0 w 2571751"/>
              <a:gd name="connsiteY16" fmla="*/ 0 h 841375"/>
              <a:gd name="connsiteX0" fmla="*/ 0 w 2571751"/>
              <a:gd name="connsiteY0" fmla="*/ 0 h 1905193"/>
              <a:gd name="connsiteX1" fmla="*/ 1500188 w 2571751"/>
              <a:gd name="connsiteY1" fmla="*/ 0 h 1905193"/>
              <a:gd name="connsiteX2" fmla="*/ 1500188 w 2571751"/>
              <a:gd name="connsiteY2" fmla="*/ 0 h 1905193"/>
              <a:gd name="connsiteX3" fmla="*/ 2143126 w 2571751"/>
              <a:gd name="connsiteY3" fmla="*/ 0 h 1905193"/>
              <a:gd name="connsiteX4" fmla="*/ 2571751 w 2571751"/>
              <a:gd name="connsiteY4" fmla="*/ 0 h 1905193"/>
              <a:gd name="connsiteX5" fmla="*/ 2571751 w 2571751"/>
              <a:gd name="connsiteY5" fmla="*/ 490802 h 1905193"/>
              <a:gd name="connsiteX6" fmla="*/ 2571751 w 2571751"/>
              <a:gd name="connsiteY6" fmla="*/ 490802 h 1905193"/>
              <a:gd name="connsiteX7" fmla="*/ 2571751 w 2571751"/>
              <a:gd name="connsiteY7" fmla="*/ 701146 h 1905193"/>
              <a:gd name="connsiteX8" fmla="*/ 2571751 w 2571751"/>
              <a:gd name="connsiteY8" fmla="*/ 841375 h 1905193"/>
              <a:gd name="connsiteX9" fmla="*/ 2143126 w 2571751"/>
              <a:gd name="connsiteY9" fmla="*/ 841375 h 1905193"/>
              <a:gd name="connsiteX10" fmla="*/ 1525588 w 2571751"/>
              <a:gd name="connsiteY10" fmla="*/ 1905193 h 1905193"/>
              <a:gd name="connsiteX11" fmla="*/ 1785938 w 2571751"/>
              <a:gd name="connsiteY11" fmla="*/ 841375 h 1905193"/>
              <a:gd name="connsiteX12" fmla="*/ 0 w 2571751"/>
              <a:gd name="connsiteY12" fmla="*/ 841375 h 1905193"/>
              <a:gd name="connsiteX13" fmla="*/ 0 w 2571751"/>
              <a:gd name="connsiteY13" fmla="*/ 701146 h 1905193"/>
              <a:gd name="connsiteX14" fmla="*/ 0 w 2571751"/>
              <a:gd name="connsiteY14" fmla="*/ 490802 h 1905193"/>
              <a:gd name="connsiteX15" fmla="*/ 0 w 2571751"/>
              <a:gd name="connsiteY15" fmla="*/ 490802 h 1905193"/>
              <a:gd name="connsiteX16" fmla="*/ 0 w 2571751"/>
              <a:gd name="connsiteY16" fmla="*/ 0 h 1905193"/>
              <a:gd name="connsiteX0" fmla="*/ 0 w 2571751"/>
              <a:gd name="connsiteY0" fmla="*/ 0 h 1542938"/>
              <a:gd name="connsiteX1" fmla="*/ 1500188 w 2571751"/>
              <a:gd name="connsiteY1" fmla="*/ 0 h 1542938"/>
              <a:gd name="connsiteX2" fmla="*/ 1500188 w 2571751"/>
              <a:gd name="connsiteY2" fmla="*/ 0 h 1542938"/>
              <a:gd name="connsiteX3" fmla="*/ 2143126 w 2571751"/>
              <a:gd name="connsiteY3" fmla="*/ 0 h 1542938"/>
              <a:gd name="connsiteX4" fmla="*/ 2571751 w 2571751"/>
              <a:gd name="connsiteY4" fmla="*/ 0 h 1542938"/>
              <a:gd name="connsiteX5" fmla="*/ 2571751 w 2571751"/>
              <a:gd name="connsiteY5" fmla="*/ 490802 h 1542938"/>
              <a:gd name="connsiteX6" fmla="*/ 2571751 w 2571751"/>
              <a:gd name="connsiteY6" fmla="*/ 490802 h 1542938"/>
              <a:gd name="connsiteX7" fmla="*/ 2571751 w 2571751"/>
              <a:gd name="connsiteY7" fmla="*/ 701146 h 1542938"/>
              <a:gd name="connsiteX8" fmla="*/ 2571751 w 2571751"/>
              <a:gd name="connsiteY8" fmla="*/ 841375 h 1542938"/>
              <a:gd name="connsiteX9" fmla="*/ 2143126 w 2571751"/>
              <a:gd name="connsiteY9" fmla="*/ 841375 h 1542938"/>
              <a:gd name="connsiteX10" fmla="*/ 1700213 w 2571751"/>
              <a:gd name="connsiteY10" fmla="*/ 1542938 h 1542938"/>
              <a:gd name="connsiteX11" fmla="*/ 1785938 w 2571751"/>
              <a:gd name="connsiteY11" fmla="*/ 841375 h 1542938"/>
              <a:gd name="connsiteX12" fmla="*/ 0 w 2571751"/>
              <a:gd name="connsiteY12" fmla="*/ 841375 h 1542938"/>
              <a:gd name="connsiteX13" fmla="*/ 0 w 2571751"/>
              <a:gd name="connsiteY13" fmla="*/ 701146 h 1542938"/>
              <a:gd name="connsiteX14" fmla="*/ 0 w 2571751"/>
              <a:gd name="connsiteY14" fmla="*/ 490802 h 1542938"/>
              <a:gd name="connsiteX15" fmla="*/ 0 w 2571751"/>
              <a:gd name="connsiteY15" fmla="*/ 490802 h 1542938"/>
              <a:gd name="connsiteX16" fmla="*/ 0 w 2571751"/>
              <a:gd name="connsiteY16" fmla="*/ 0 h 1542938"/>
              <a:gd name="connsiteX0" fmla="*/ 0 w 2571751"/>
              <a:gd name="connsiteY0" fmla="*/ 0 h 1347629"/>
              <a:gd name="connsiteX1" fmla="*/ 1500188 w 2571751"/>
              <a:gd name="connsiteY1" fmla="*/ 0 h 1347629"/>
              <a:gd name="connsiteX2" fmla="*/ 1500188 w 2571751"/>
              <a:gd name="connsiteY2" fmla="*/ 0 h 1347629"/>
              <a:gd name="connsiteX3" fmla="*/ 2143126 w 2571751"/>
              <a:gd name="connsiteY3" fmla="*/ 0 h 1347629"/>
              <a:gd name="connsiteX4" fmla="*/ 2571751 w 2571751"/>
              <a:gd name="connsiteY4" fmla="*/ 0 h 1347629"/>
              <a:gd name="connsiteX5" fmla="*/ 2571751 w 2571751"/>
              <a:gd name="connsiteY5" fmla="*/ 490802 h 1347629"/>
              <a:gd name="connsiteX6" fmla="*/ 2571751 w 2571751"/>
              <a:gd name="connsiteY6" fmla="*/ 490802 h 1347629"/>
              <a:gd name="connsiteX7" fmla="*/ 2571751 w 2571751"/>
              <a:gd name="connsiteY7" fmla="*/ 701146 h 1347629"/>
              <a:gd name="connsiteX8" fmla="*/ 2571751 w 2571751"/>
              <a:gd name="connsiteY8" fmla="*/ 841375 h 1347629"/>
              <a:gd name="connsiteX9" fmla="*/ 2143126 w 2571751"/>
              <a:gd name="connsiteY9" fmla="*/ 841375 h 1347629"/>
              <a:gd name="connsiteX10" fmla="*/ 1744426 w 2571751"/>
              <a:gd name="connsiteY10" fmla="*/ 1347629 h 1347629"/>
              <a:gd name="connsiteX11" fmla="*/ 1785938 w 2571751"/>
              <a:gd name="connsiteY11" fmla="*/ 841375 h 1347629"/>
              <a:gd name="connsiteX12" fmla="*/ 0 w 2571751"/>
              <a:gd name="connsiteY12" fmla="*/ 841375 h 1347629"/>
              <a:gd name="connsiteX13" fmla="*/ 0 w 2571751"/>
              <a:gd name="connsiteY13" fmla="*/ 701146 h 1347629"/>
              <a:gd name="connsiteX14" fmla="*/ 0 w 2571751"/>
              <a:gd name="connsiteY14" fmla="*/ 490802 h 1347629"/>
              <a:gd name="connsiteX15" fmla="*/ 0 w 2571751"/>
              <a:gd name="connsiteY15" fmla="*/ 490802 h 1347629"/>
              <a:gd name="connsiteX16" fmla="*/ 0 w 2571751"/>
              <a:gd name="connsiteY16" fmla="*/ 0 h 1347629"/>
              <a:gd name="connsiteX0" fmla="*/ 0 w 2571751"/>
              <a:gd name="connsiteY0" fmla="*/ 0 h 1452096"/>
              <a:gd name="connsiteX1" fmla="*/ 1500188 w 2571751"/>
              <a:gd name="connsiteY1" fmla="*/ 0 h 1452096"/>
              <a:gd name="connsiteX2" fmla="*/ 1500188 w 2571751"/>
              <a:gd name="connsiteY2" fmla="*/ 0 h 1452096"/>
              <a:gd name="connsiteX3" fmla="*/ 2143126 w 2571751"/>
              <a:gd name="connsiteY3" fmla="*/ 0 h 1452096"/>
              <a:gd name="connsiteX4" fmla="*/ 2571751 w 2571751"/>
              <a:gd name="connsiteY4" fmla="*/ 0 h 1452096"/>
              <a:gd name="connsiteX5" fmla="*/ 2571751 w 2571751"/>
              <a:gd name="connsiteY5" fmla="*/ 490802 h 1452096"/>
              <a:gd name="connsiteX6" fmla="*/ 2571751 w 2571751"/>
              <a:gd name="connsiteY6" fmla="*/ 490802 h 1452096"/>
              <a:gd name="connsiteX7" fmla="*/ 2571751 w 2571751"/>
              <a:gd name="connsiteY7" fmla="*/ 701146 h 1452096"/>
              <a:gd name="connsiteX8" fmla="*/ 2571751 w 2571751"/>
              <a:gd name="connsiteY8" fmla="*/ 841375 h 1452096"/>
              <a:gd name="connsiteX9" fmla="*/ 2143126 w 2571751"/>
              <a:gd name="connsiteY9" fmla="*/ 841375 h 1452096"/>
              <a:gd name="connsiteX10" fmla="*/ 1572339 w 2571751"/>
              <a:gd name="connsiteY10" fmla="*/ 1452096 h 1452096"/>
              <a:gd name="connsiteX11" fmla="*/ 1785938 w 2571751"/>
              <a:gd name="connsiteY11" fmla="*/ 841375 h 1452096"/>
              <a:gd name="connsiteX12" fmla="*/ 0 w 2571751"/>
              <a:gd name="connsiteY12" fmla="*/ 841375 h 1452096"/>
              <a:gd name="connsiteX13" fmla="*/ 0 w 2571751"/>
              <a:gd name="connsiteY13" fmla="*/ 701146 h 1452096"/>
              <a:gd name="connsiteX14" fmla="*/ 0 w 2571751"/>
              <a:gd name="connsiteY14" fmla="*/ 490802 h 1452096"/>
              <a:gd name="connsiteX15" fmla="*/ 0 w 2571751"/>
              <a:gd name="connsiteY15" fmla="*/ 490802 h 1452096"/>
              <a:gd name="connsiteX16" fmla="*/ 0 w 2571751"/>
              <a:gd name="connsiteY16" fmla="*/ 0 h 1452096"/>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143126 w 2571751"/>
              <a:gd name="connsiteY9" fmla="*/ 841375 h 1190927"/>
              <a:gd name="connsiteX10" fmla="*/ 1706185 w 2571751"/>
              <a:gd name="connsiteY10" fmla="*/ 1190927 h 1190927"/>
              <a:gd name="connsiteX11" fmla="*/ 1785938 w 2571751"/>
              <a:gd name="connsiteY11" fmla="*/ 841375 h 1190927"/>
              <a:gd name="connsiteX12" fmla="*/ 0 w 2571751"/>
              <a:gd name="connsiteY12" fmla="*/ 841375 h 1190927"/>
              <a:gd name="connsiteX13" fmla="*/ 0 w 2571751"/>
              <a:gd name="connsiteY13" fmla="*/ 701146 h 1190927"/>
              <a:gd name="connsiteX14" fmla="*/ 0 w 2571751"/>
              <a:gd name="connsiteY14" fmla="*/ 490802 h 1190927"/>
              <a:gd name="connsiteX15" fmla="*/ 0 w 2571751"/>
              <a:gd name="connsiteY15" fmla="*/ 490802 h 1190927"/>
              <a:gd name="connsiteX16" fmla="*/ 0 w 2571751"/>
              <a:gd name="connsiteY16"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706185 w 2571751"/>
              <a:gd name="connsiteY10" fmla="*/ 1190927 h 1190927"/>
              <a:gd name="connsiteX11" fmla="*/ 1785938 w 2571751"/>
              <a:gd name="connsiteY11" fmla="*/ 841375 h 1190927"/>
              <a:gd name="connsiteX12" fmla="*/ 0 w 2571751"/>
              <a:gd name="connsiteY12" fmla="*/ 841375 h 1190927"/>
              <a:gd name="connsiteX13" fmla="*/ 0 w 2571751"/>
              <a:gd name="connsiteY13" fmla="*/ 701146 h 1190927"/>
              <a:gd name="connsiteX14" fmla="*/ 0 w 2571751"/>
              <a:gd name="connsiteY14" fmla="*/ 490802 h 1190927"/>
              <a:gd name="connsiteX15" fmla="*/ 0 w 2571751"/>
              <a:gd name="connsiteY15" fmla="*/ 490802 h 1190927"/>
              <a:gd name="connsiteX16" fmla="*/ 0 w 2571751"/>
              <a:gd name="connsiteY16"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706185 w 2571751"/>
              <a:gd name="connsiteY10" fmla="*/ 1190927 h 1190927"/>
              <a:gd name="connsiteX11" fmla="*/ 1785938 w 2571751"/>
              <a:gd name="connsiteY11" fmla="*/ 841375 h 1190927"/>
              <a:gd name="connsiteX12" fmla="*/ 977195 w 2571751"/>
              <a:gd name="connsiteY12" fmla="*/ 839011 h 1190927"/>
              <a:gd name="connsiteX13" fmla="*/ 0 w 2571751"/>
              <a:gd name="connsiteY13" fmla="*/ 841375 h 1190927"/>
              <a:gd name="connsiteX14" fmla="*/ 0 w 2571751"/>
              <a:gd name="connsiteY14" fmla="*/ 701146 h 1190927"/>
              <a:gd name="connsiteX15" fmla="*/ 0 w 2571751"/>
              <a:gd name="connsiteY15" fmla="*/ 490802 h 1190927"/>
              <a:gd name="connsiteX16" fmla="*/ 0 w 2571751"/>
              <a:gd name="connsiteY16" fmla="*/ 490802 h 1190927"/>
              <a:gd name="connsiteX17" fmla="*/ 0 w 2571751"/>
              <a:gd name="connsiteY17"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706185 w 2571751"/>
              <a:gd name="connsiteY10" fmla="*/ 1190927 h 1190927"/>
              <a:gd name="connsiteX11" fmla="*/ 1785938 w 2571751"/>
              <a:gd name="connsiteY11" fmla="*/ 841375 h 1190927"/>
              <a:gd name="connsiteX12" fmla="*/ 977195 w 2571751"/>
              <a:gd name="connsiteY12" fmla="*/ 839011 h 1190927"/>
              <a:gd name="connsiteX13" fmla="*/ 702028 w 2571751"/>
              <a:gd name="connsiteY13" fmla="*/ 825027 h 1190927"/>
              <a:gd name="connsiteX14" fmla="*/ 0 w 2571751"/>
              <a:gd name="connsiteY14" fmla="*/ 841375 h 1190927"/>
              <a:gd name="connsiteX15" fmla="*/ 0 w 2571751"/>
              <a:gd name="connsiteY15" fmla="*/ 701146 h 1190927"/>
              <a:gd name="connsiteX16" fmla="*/ 0 w 2571751"/>
              <a:gd name="connsiteY16" fmla="*/ 490802 h 1190927"/>
              <a:gd name="connsiteX17" fmla="*/ 0 w 2571751"/>
              <a:gd name="connsiteY17" fmla="*/ 490802 h 1190927"/>
              <a:gd name="connsiteX18" fmla="*/ 0 w 2571751"/>
              <a:gd name="connsiteY18"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706185 w 2571751"/>
              <a:gd name="connsiteY10" fmla="*/ 1190927 h 1190927"/>
              <a:gd name="connsiteX11" fmla="*/ 1785938 w 2571751"/>
              <a:gd name="connsiteY11" fmla="*/ 841375 h 1190927"/>
              <a:gd name="connsiteX12" fmla="*/ 977195 w 2571751"/>
              <a:gd name="connsiteY12" fmla="*/ 839011 h 1190927"/>
              <a:gd name="connsiteX13" fmla="*/ 702028 w 2571751"/>
              <a:gd name="connsiteY13" fmla="*/ 825027 h 1190927"/>
              <a:gd name="connsiteX14" fmla="*/ 370417 w 2571751"/>
              <a:gd name="connsiteY14" fmla="*/ 811044 h 1190927"/>
              <a:gd name="connsiteX15" fmla="*/ 0 w 2571751"/>
              <a:gd name="connsiteY15" fmla="*/ 841375 h 1190927"/>
              <a:gd name="connsiteX16" fmla="*/ 0 w 2571751"/>
              <a:gd name="connsiteY16" fmla="*/ 701146 h 1190927"/>
              <a:gd name="connsiteX17" fmla="*/ 0 w 2571751"/>
              <a:gd name="connsiteY17" fmla="*/ 490802 h 1190927"/>
              <a:gd name="connsiteX18" fmla="*/ 0 w 2571751"/>
              <a:gd name="connsiteY18" fmla="*/ 490802 h 1190927"/>
              <a:gd name="connsiteX19" fmla="*/ 0 w 2571751"/>
              <a:gd name="connsiteY19" fmla="*/ 0 h 1190927"/>
              <a:gd name="connsiteX0" fmla="*/ 0 w 2571751"/>
              <a:gd name="connsiteY0" fmla="*/ 0 h 1258516"/>
              <a:gd name="connsiteX1" fmla="*/ 1500188 w 2571751"/>
              <a:gd name="connsiteY1" fmla="*/ 0 h 1258516"/>
              <a:gd name="connsiteX2" fmla="*/ 1500188 w 2571751"/>
              <a:gd name="connsiteY2" fmla="*/ 0 h 1258516"/>
              <a:gd name="connsiteX3" fmla="*/ 2143126 w 2571751"/>
              <a:gd name="connsiteY3" fmla="*/ 0 h 1258516"/>
              <a:gd name="connsiteX4" fmla="*/ 2571751 w 2571751"/>
              <a:gd name="connsiteY4" fmla="*/ 0 h 1258516"/>
              <a:gd name="connsiteX5" fmla="*/ 2571751 w 2571751"/>
              <a:gd name="connsiteY5" fmla="*/ 490802 h 1258516"/>
              <a:gd name="connsiteX6" fmla="*/ 2571751 w 2571751"/>
              <a:gd name="connsiteY6" fmla="*/ 490802 h 1258516"/>
              <a:gd name="connsiteX7" fmla="*/ 2571751 w 2571751"/>
              <a:gd name="connsiteY7" fmla="*/ 701146 h 1258516"/>
              <a:gd name="connsiteX8" fmla="*/ 2571751 w 2571751"/>
              <a:gd name="connsiteY8" fmla="*/ 841375 h 1258516"/>
              <a:gd name="connsiteX9" fmla="*/ 2026228 w 2571751"/>
              <a:gd name="connsiteY9" fmla="*/ 841375 h 1258516"/>
              <a:gd name="connsiteX10" fmla="*/ 1706185 w 2571751"/>
              <a:gd name="connsiteY10" fmla="*/ 1190927 h 1258516"/>
              <a:gd name="connsiteX11" fmla="*/ 1785938 w 2571751"/>
              <a:gd name="connsiteY11" fmla="*/ 841375 h 1258516"/>
              <a:gd name="connsiteX12" fmla="*/ 977195 w 2571751"/>
              <a:gd name="connsiteY12" fmla="*/ 839011 h 1258516"/>
              <a:gd name="connsiteX13" fmla="*/ 702028 w 2571751"/>
              <a:gd name="connsiteY13" fmla="*/ 1258516 h 1258516"/>
              <a:gd name="connsiteX14" fmla="*/ 370417 w 2571751"/>
              <a:gd name="connsiteY14" fmla="*/ 811044 h 1258516"/>
              <a:gd name="connsiteX15" fmla="*/ 0 w 2571751"/>
              <a:gd name="connsiteY15" fmla="*/ 841375 h 1258516"/>
              <a:gd name="connsiteX16" fmla="*/ 0 w 2571751"/>
              <a:gd name="connsiteY16" fmla="*/ 701146 h 1258516"/>
              <a:gd name="connsiteX17" fmla="*/ 0 w 2571751"/>
              <a:gd name="connsiteY17" fmla="*/ 490802 h 1258516"/>
              <a:gd name="connsiteX18" fmla="*/ 0 w 2571751"/>
              <a:gd name="connsiteY18" fmla="*/ 490802 h 1258516"/>
              <a:gd name="connsiteX19" fmla="*/ 0 w 2571751"/>
              <a:gd name="connsiteY19" fmla="*/ 0 h 1258516"/>
              <a:gd name="connsiteX0" fmla="*/ 0 w 2571751"/>
              <a:gd name="connsiteY0" fmla="*/ 0 h 1258516"/>
              <a:gd name="connsiteX1" fmla="*/ 1500188 w 2571751"/>
              <a:gd name="connsiteY1" fmla="*/ 0 h 1258516"/>
              <a:gd name="connsiteX2" fmla="*/ 1500188 w 2571751"/>
              <a:gd name="connsiteY2" fmla="*/ 0 h 1258516"/>
              <a:gd name="connsiteX3" fmla="*/ 2143126 w 2571751"/>
              <a:gd name="connsiteY3" fmla="*/ 0 h 1258516"/>
              <a:gd name="connsiteX4" fmla="*/ 2571751 w 2571751"/>
              <a:gd name="connsiteY4" fmla="*/ 0 h 1258516"/>
              <a:gd name="connsiteX5" fmla="*/ 2571751 w 2571751"/>
              <a:gd name="connsiteY5" fmla="*/ 490802 h 1258516"/>
              <a:gd name="connsiteX6" fmla="*/ 2571751 w 2571751"/>
              <a:gd name="connsiteY6" fmla="*/ 490802 h 1258516"/>
              <a:gd name="connsiteX7" fmla="*/ 2571751 w 2571751"/>
              <a:gd name="connsiteY7" fmla="*/ 701146 h 1258516"/>
              <a:gd name="connsiteX8" fmla="*/ 2571751 w 2571751"/>
              <a:gd name="connsiteY8" fmla="*/ 841375 h 1258516"/>
              <a:gd name="connsiteX9" fmla="*/ 2026228 w 2571751"/>
              <a:gd name="connsiteY9" fmla="*/ 841375 h 1258516"/>
              <a:gd name="connsiteX10" fmla="*/ 1706185 w 2571751"/>
              <a:gd name="connsiteY10" fmla="*/ 1190927 h 1258516"/>
              <a:gd name="connsiteX11" fmla="*/ 1785938 w 2571751"/>
              <a:gd name="connsiteY11" fmla="*/ 841375 h 1258516"/>
              <a:gd name="connsiteX12" fmla="*/ 977195 w 2571751"/>
              <a:gd name="connsiteY12" fmla="*/ 839011 h 1258516"/>
              <a:gd name="connsiteX13" fmla="*/ 702028 w 2571751"/>
              <a:gd name="connsiteY13" fmla="*/ 1258516 h 1258516"/>
              <a:gd name="connsiteX14" fmla="*/ 617362 w 2571751"/>
              <a:gd name="connsiteY14" fmla="*/ 811044 h 1258516"/>
              <a:gd name="connsiteX15" fmla="*/ 0 w 2571751"/>
              <a:gd name="connsiteY15" fmla="*/ 841375 h 1258516"/>
              <a:gd name="connsiteX16" fmla="*/ 0 w 2571751"/>
              <a:gd name="connsiteY16" fmla="*/ 701146 h 1258516"/>
              <a:gd name="connsiteX17" fmla="*/ 0 w 2571751"/>
              <a:gd name="connsiteY17" fmla="*/ 490802 h 1258516"/>
              <a:gd name="connsiteX18" fmla="*/ 0 w 2571751"/>
              <a:gd name="connsiteY18" fmla="*/ 490802 h 1258516"/>
              <a:gd name="connsiteX19" fmla="*/ 0 w 2571751"/>
              <a:gd name="connsiteY19" fmla="*/ 0 h 1258516"/>
              <a:gd name="connsiteX0" fmla="*/ 0 w 2571751"/>
              <a:gd name="connsiteY0" fmla="*/ 0 h 1258516"/>
              <a:gd name="connsiteX1" fmla="*/ 1500188 w 2571751"/>
              <a:gd name="connsiteY1" fmla="*/ 0 h 1258516"/>
              <a:gd name="connsiteX2" fmla="*/ 1500188 w 2571751"/>
              <a:gd name="connsiteY2" fmla="*/ 0 h 1258516"/>
              <a:gd name="connsiteX3" fmla="*/ 2143126 w 2571751"/>
              <a:gd name="connsiteY3" fmla="*/ 0 h 1258516"/>
              <a:gd name="connsiteX4" fmla="*/ 2571751 w 2571751"/>
              <a:gd name="connsiteY4" fmla="*/ 0 h 1258516"/>
              <a:gd name="connsiteX5" fmla="*/ 2571751 w 2571751"/>
              <a:gd name="connsiteY5" fmla="*/ 490802 h 1258516"/>
              <a:gd name="connsiteX6" fmla="*/ 2571751 w 2571751"/>
              <a:gd name="connsiteY6" fmla="*/ 490802 h 1258516"/>
              <a:gd name="connsiteX7" fmla="*/ 2571751 w 2571751"/>
              <a:gd name="connsiteY7" fmla="*/ 701146 h 1258516"/>
              <a:gd name="connsiteX8" fmla="*/ 2571751 w 2571751"/>
              <a:gd name="connsiteY8" fmla="*/ 841375 h 1258516"/>
              <a:gd name="connsiteX9" fmla="*/ 2026228 w 2571751"/>
              <a:gd name="connsiteY9" fmla="*/ 841375 h 1258516"/>
              <a:gd name="connsiteX10" fmla="*/ 1706185 w 2571751"/>
              <a:gd name="connsiteY10" fmla="*/ 1190927 h 1258516"/>
              <a:gd name="connsiteX11" fmla="*/ 1785938 w 2571751"/>
              <a:gd name="connsiteY11" fmla="*/ 841375 h 1258516"/>
              <a:gd name="connsiteX12" fmla="*/ 765528 w 2571751"/>
              <a:gd name="connsiteY12" fmla="*/ 839011 h 1258516"/>
              <a:gd name="connsiteX13" fmla="*/ 702028 w 2571751"/>
              <a:gd name="connsiteY13" fmla="*/ 1258516 h 1258516"/>
              <a:gd name="connsiteX14" fmla="*/ 617362 w 2571751"/>
              <a:gd name="connsiteY14" fmla="*/ 811044 h 1258516"/>
              <a:gd name="connsiteX15" fmla="*/ 0 w 2571751"/>
              <a:gd name="connsiteY15" fmla="*/ 841375 h 1258516"/>
              <a:gd name="connsiteX16" fmla="*/ 0 w 2571751"/>
              <a:gd name="connsiteY16" fmla="*/ 701146 h 1258516"/>
              <a:gd name="connsiteX17" fmla="*/ 0 w 2571751"/>
              <a:gd name="connsiteY17" fmla="*/ 490802 h 1258516"/>
              <a:gd name="connsiteX18" fmla="*/ 0 w 2571751"/>
              <a:gd name="connsiteY18" fmla="*/ 490802 h 1258516"/>
              <a:gd name="connsiteX19" fmla="*/ 0 w 2571751"/>
              <a:gd name="connsiteY19" fmla="*/ 0 h 1258516"/>
              <a:gd name="connsiteX0" fmla="*/ 0 w 2571751"/>
              <a:gd name="connsiteY0" fmla="*/ 0 h 1258516"/>
              <a:gd name="connsiteX1" fmla="*/ 1500188 w 2571751"/>
              <a:gd name="connsiteY1" fmla="*/ 0 h 1258516"/>
              <a:gd name="connsiteX2" fmla="*/ 1500188 w 2571751"/>
              <a:gd name="connsiteY2" fmla="*/ 0 h 1258516"/>
              <a:gd name="connsiteX3" fmla="*/ 2143126 w 2571751"/>
              <a:gd name="connsiteY3" fmla="*/ 0 h 1258516"/>
              <a:gd name="connsiteX4" fmla="*/ 2571751 w 2571751"/>
              <a:gd name="connsiteY4" fmla="*/ 0 h 1258516"/>
              <a:gd name="connsiteX5" fmla="*/ 2571751 w 2571751"/>
              <a:gd name="connsiteY5" fmla="*/ 490802 h 1258516"/>
              <a:gd name="connsiteX6" fmla="*/ 2571751 w 2571751"/>
              <a:gd name="connsiteY6" fmla="*/ 490802 h 1258516"/>
              <a:gd name="connsiteX7" fmla="*/ 2571751 w 2571751"/>
              <a:gd name="connsiteY7" fmla="*/ 701146 h 1258516"/>
              <a:gd name="connsiteX8" fmla="*/ 2571751 w 2571751"/>
              <a:gd name="connsiteY8" fmla="*/ 841375 h 1258516"/>
              <a:gd name="connsiteX9" fmla="*/ 2026228 w 2571751"/>
              <a:gd name="connsiteY9" fmla="*/ 841375 h 1258516"/>
              <a:gd name="connsiteX10" fmla="*/ 1706185 w 2571751"/>
              <a:gd name="connsiteY10" fmla="*/ 1190927 h 1258516"/>
              <a:gd name="connsiteX11" fmla="*/ 1785938 w 2571751"/>
              <a:gd name="connsiteY11" fmla="*/ 841375 h 1258516"/>
              <a:gd name="connsiteX12" fmla="*/ 765528 w 2571751"/>
              <a:gd name="connsiteY12" fmla="*/ 839011 h 1258516"/>
              <a:gd name="connsiteX13" fmla="*/ 702028 w 2571751"/>
              <a:gd name="connsiteY13" fmla="*/ 1258516 h 1258516"/>
              <a:gd name="connsiteX14" fmla="*/ 617362 w 2571751"/>
              <a:gd name="connsiteY14" fmla="*/ 846848 h 1258516"/>
              <a:gd name="connsiteX15" fmla="*/ 0 w 2571751"/>
              <a:gd name="connsiteY15" fmla="*/ 841375 h 1258516"/>
              <a:gd name="connsiteX16" fmla="*/ 0 w 2571751"/>
              <a:gd name="connsiteY16" fmla="*/ 701146 h 1258516"/>
              <a:gd name="connsiteX17" fmla="*/ 0 w 2571751"/>
              <a:gd name="connsiteY17" fmla="*/ 490802 h 1258516"/>
              <a:gd name="connsiteX18" fmla="*/ 0 w 2571751"/>
              <a:gd name="connsiteY18" fmla="*/ 490802 h 1258516"/>
              <a:gd name="connsiteX19" fmla="*/ 0 w 2571751"/>
              <a:gd name="connsiteY19" fmla="*/ 0 h 1258516"/>
              <a:gd name="connsiteX0" fmla="*/ 0 w 2571751"/>
              <a:gd name="connsiteY0" fmla="*/ 0 h 1258516"/>
              <a:gd name="connsiteX1" fmla="*/ 1500188 w 2571751"/>
              <a:gd name="connsiteY1" fmla="*/ 0 h 1258516"/>
              <a:gd name="connsiteX2" fmla="*/ 1500188 w 2571751"/>
              <a:gd name="connsiteY2" fmla="*/ 0 h 1258516"/>
              <a:gd name="connsiteX3" fmla="*/ 2143126 w 2571751"/>
              <a:gd name="connsiteY3" fmla="*/ 0 h 1258516"/>
              <a:gd name="connsiteX4" fmla="*/ 2571751 w 2571751"/>
              <a:gd name="connsiteY4" fmla="*/ 0 h 1258516"/>
              <a:gd name="connsiteX5" fmla="*/ 2571751 w 2571751"/>
              <a:gd name="connsiteY5" fmla="*/ 490802 h 1258516"/>
              <a:gd name="connsiteX6" fmla="*/ 2571751 w 2571751"/>
              <a:gd name="connsiteY6" fmla="*/ 490802 h 1258516"/>
              <a:gd name="connsiteX7" fmla="*/ 2571751 w 2571751"/>
              <a:gd name="connsiteY7" fmla="*/ 701146 h 1258516"/>
              <a:gd name="connsiteX8" fmla="*/ 2571751 w 2571751"/>
              <a:gd name="connsiteY8" fmla="*/ 841375 h 1258516"/>
              <a:gd name="connsiteX9" fmla="*/ 2026228 w 2571751"/>
              <a:gd name="connsiteY9" fmla="*/ 841375 h 1258516"/>
              <a:gd name="connsiteX10" fmla="*/ 2016035 w 2571751"/>
              <a:gd name="connsiteY10" fmla="*/ 1217780 h 1258516"/>
              <a:gd name="connsiteX11" fmla="*/ 1785938 w 2571751"/>
              <a:gd name="connsiteY11" fmla="*/ 841375 h 1258516"/>
              <a:gd name="connsiteX12" fmla="*/ 765528 w 2571751"/>
              <a:gd name="connsiteY12" fmla="*/ 839011 h 1258516"/>
              <a:gd name="connsiteX13" fmla="*/ 702028 w 2571751"/>
              <a:gd name="connsiteY13" fmla="*/ 1258516 h 1258516"/>
              <a:gd name="connsiteX14" fmla="*/ 617362 w 2571751"/>
              <a:gd name="connsiteY14" fmla="*/ 846848 h 1258516"/>
              <a:gd name="connsiteX15" fmla="*/ 0 w 2571751"/>
              <a:gd name="connsiteY15" fmla="*/ 841375 h 1258516"/>
              <a:gd name="connsiteX16" fmla="*/ 0 w 2571751"/>
              <a:gd name="connsiteY16" fmla="*/ 701146 h 1258516"/>
              <a:gd name="connsiteX17" fmla="*/ 0 w 2571751"/>
              <a:gd name="connsiteY17" fmla="*/ 490802 h 1258516"/>
              <a:gd name="connsiteX18" fmla="*/ 0 w 2571751"/>
              <a:gd name="connsiteY18" fmla="*/ 490802 h 1258516"/>
              <a:gd name="connsiteX19" fmla="*/ 0 w 2571751"/>
              <a:gd name="connsiteY19" fmla="*/ 0 h 1258516"/>
              <a:gd name="connsiteX0" fmla="*/ 0 w 2571751"/>
              <a:gd name="connsiteY0" fmla="*/ 0 h 1217780"/>
              <a:gd name="connsiteX1" fmla="*/ 1500188 w 2571751"/>
              <a:gd name="connsiteY1" fmla="*/ 0 h 1217780"/>
              <a:gd name="connsiteX2" fmla="*/ 1500188 w 2571751"/>
              <a:gd name="connsiteY2" fmla="*/ 0 h 1217780"/>
              <a:gd name="connsiteX3" fmla="*/ 2143126 w 2571751"/>
              <a:gd name="connsiteY3" fmla="*/ 0 h 1217780"/>
              <a:gd name="connsiteX4" fmla="*/ 2571751 w 2571751"/>
              <a:gd name="connsiteY4" fmla="*/ 0 h 1217780"/>
              <a:gd name="connsiteX5" fmla="*/ 2571751 w 2571751"/>
              <a:gd name="connsiteY5" fmla="*/ 490802 h 1217780"/>
              <a:gd name="connsiteX6" fmla="*/ 2571751 w 2571751"/>
              <a:gd name="connsiteY6" fmla="*/ 490802 h 1217780"/>
              <a:gd name="connsiteX7" fmla="*/ 2571751 w 2571751"/>
              <a:gd name="connsiteY7" fmla="*/ 701146 h 1217780"/>
              <a:gd name="connsiteX8" fmla="*/ 2571751 w 2571751"/>
              <a:gd name="connsiteY8" fmla="*/ 841375 h 1217780"/>
              <a:gd name="connsiteX9" fmla="*/ 2026228 w 2571751"/>
              <a:gd name="connsiteY9" fmla="*/ 841375 h 1217780"/>
              <a:gd name="connsiteX10" fmla="*/ 2016035 w 2571751"/>
              <a:gd name="connsiteY10" fmla="*/ 1217780 h 1217780"/>
              <a:gd name="connsiteX11" fmla="*/ 1785938 w 2571751"/>
              <a:gd name="connsiteY11" fmla="*/ 841375 h 1217780"/>
              <a:gd name="connsiteX12" fmla="*/ 765528 w 2571751"/>
              <a:gd name="connsiteY12" fmla="*/ 839011 h 1217780"/>
              <a:gd name="connsiteX13" fmla="*/ 617361 w 2571751"/>
              <a:gd name="connsiteY13" fmla="*/ 1186908 h 1217780"/>
              <a:gd name="connsiteX14" fmla="*/ 617362 w 2571751"/>
              <a:gd name="connsiteY14" fmla="*/ 846848 h 1217780"/>
              <a:gd name="connsiteX15" fmla="*/ 0 w 2571751"/>
              <a:gd name="connsiteY15" fmla="*/ 841375 h 1217780"/>
              <a:gd name="connsiteX16" fmla="*/ 0 w 2571751"/>
              <a:gd name="connsiteY16" fmla="*/ 701146 h 1217780"/>
              <a:gd name="connsiteX17" fmla="*/ 0 w 2571751"/>
              <a:gd name="connsiteY17" fmla="*/ 490802 h 1217780"/>
              <a:gd name="connsiteX18" fmla="*/ 0 w 2571751"/>
              <a:gd name="connsiteY18" fmla="*/ 490802 h 1217780"/>
              <a:gd name="connsiteX19" fmla="*/ 0 w 2571751"/>
              <a:gd name="connsiteY19" fmla="*/ 0 h 1217780"/>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068952 w 2571751"/>
              <a:gd name="connsiteY10" fmla="*/ 1155123 h 1186908"/>
              <a:gd name="connsiteX11" fmla="*/ 1785938 w 2571751"/>
              <a:gd name="connsiteY11" fmla="*/ 841375 h 1186908"/>
              <a:gd name="connsiteX12" fmla="*/ 765528 w 2571751"/>
              <a:gd name="connsiteY12" fmla="*/ 839011 h 1186908"/>
              <a:gd name="connsiteX13" fmla="*/ 617361 w 2571751"/>
              <a:gd name="connsiteY13" fmla="*/ 1186908 h 1186908"/>
              <a:gd name="connsiteX14" fmla="*/ 617362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068952 w 2571751"/>
              <a:gd name="connsiteY10" fmla="*/ 1155123 h 1186908"/>
              <a:gd name="connsiteX11" fmla="*/ 1828272 w 2571751"/>
              <a:gd name="connsiteY11" fmla="*/ 841375 h 1186908"/>
              <a:gd name="connsiteX12" fmla="*/ 765528 w 2571751"/>
              <a:gd name="connsiteY12" fmla="*/ 839011 h 1186908"/>
              <a:gd name="connsiteX13" fmla="*/ 617361 w 2571751"/>
              <a:gd name="connsiteY13" fmla="*/ 1186908 h 1186908"/>
              <a:gd name="connsiteX14" fmla="*/ 617362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068952 w 2571751"/>
              <a:gd name="connsiteY10" fmla="*/ 1155123 h 1186908"/>
              <a:gd name="connsiteX11" fmla="*/ 1854730 w 2571751"/>
              <a:gd name="connsiteY11" fmla="*/ 841375 h 1186908"/>
              <a:gd name="connsiteX12" fmla="*/ 765528 w 2571751"/>
              <a:gd name="connsiteY12" fmla="*/ 839011 h 1186908"/>
              <a:gd name="connsiteX13" fmla="*/ 617361 w 2571751"/>
              <a:gd name="connsiteY13" fmla="*/ 1186908 h 1186908"/>
              <a:gd name="connsiteX14" fmla="*/ 617362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068952 w 2571751"/>
              <a:gd name="connsiteY10" fmla="*/ 1155123 h 1186908"/>
              <a:gd name="connsiteX11" fmla="*/ 1854730 w 2571751"/>
              <a:gd name="connsiteY11" fmla="*/ 841375 h 1186908"/>
              <a:gd name="connsiteX12" fmla="*/ 765528 w 2571751"/>
              <a:gd name="connsiteY12" fmla="*/ 839011 h 1186908"/>
              <a:gd name="connsiteX13" fmla="*/ 775623 w 2571751"/>
              <a:gd name="connsiteY13" fmla="*/ 1186908 h 1186908"/>
              <a:gd name="connsiteX14" fmla="*/ 617362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282605 w 2571751"/>
              <a:gd name="connsiteY10" fmla="*/ 1169148 h 1186908"/>
              <a:gd name="connsiteX11" fmla="*/ 1854730 w 2571751"/>
              <a:gd name="connsiteY11" fmla="*/ 841375 h 1186908"/>
              <a:gd name="connsiteX12" fmla="*/ 765528 w 2571751"/>
              <a:gd name="connsiteY12" fmla="*/ 839011 h 1186908"/>
              <a:gd name="connsiteX13" fmla="*/ 775623 w 2571751"/>
              <a:gd name="connsiteY13" fmla="*/ 1186908 h 1186908"/>
              <a:gd name="connsiteX14" fmla="*/ 617362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86908"/>
              <a:gd name="connsiteX1" fmla="*/ 1500188 w 2571751"/>
              <a:gd name="connsiteY1" fmla="*/ 0 h 1186908"/>
              <a:gd name="connsiteX2" fmla="*/ 1500188 w 2571751"/>
              <a:gd name="connsiteY2" fmla="*/ 0 h 1186908"/>
              <a:gd name="connsiteX3" fmla="*/ 2143126 w 2571751"/>
              <a:gd name="connsiteY3" fmla="*/ 0 h 1186908"/>
              <a:gd name="connsiteX4" fmla="*/ 2571751 w 2571751"/>
              <a:gd name="connsiteY4" fmla="*/ 0 h 1186908"/>
              <a:gd name="connsiteX5" fmla="*/ 2571751 w 2571751"/>
              <a:gd name="connsiteY5" fmla="*/ 490802 h 1186908"/>
              <a:gd name="connsiteX6" fmla="*/ 2571751 w 2571751"/>
              <a:gd name="connsiteY6" fmla="*/ 490802 h 1186908"/>
              <a:gd name="connsiteX7" fmla="*/ 2571751 w 2571751"/>
              <a:gd name="connsiteY7" fmla="*/ 701146 h 1186908"/>
              <a:gd name="connsiteX8" fmla="*/ 2571751 w 2571751"/>
              <a:gd name="connsiteY8" fmla="*/ 841375 h 1186908"/>
              <a:gd name="connsiteX9" fmla="*/ 2026228 w 2571751"/>
              <a:gd name="connsiteY9" fmla="*/ 841375 h 1186908"/>
              <a:gd name="connsiteX10" fmla="*/ 2282605 w 2571751"/>
              <a:gd name="connsiteY10" fmla="*/ 1169148 h 1186908"/>
              <a:gd name="connsiteX11" fmla="*/ 1854730 w 2571751"/>
              <a:gd name="connsiteY11" fmla="*/ 841375 h 1186908"/>
              <a:gd name="connsiteX12" fmla="*/ 765528 w 2571751"/>
              <a:gd name="connsiteY12" fmla="*/ 839011 h 1186908"/>
              <a:gd name="connsiteX13" fmla="*/ 775623 w 2571751"/>
              <a:gd name="connsiteY13" fmla="*/ 1186908 h 1186908"/>
              <a:gd name="connsiteX14" fmla="*/ 561970 w 2571751"/>
              <a:gd name="connsiteY14" fmla="*/ 846848 h 1186908"/>
              <a:gd name="connsiteX15" fmla="*/ 0 w 2571751"/>
              <a:gd name="connsiteY15" fmla="*/ 841375 h 1186908"/>
              <a:gd name="connsiteX16" fmla="*/ 0 w 2571751"/>
              <a:gd name="connsiteY16" fmla="*/ 701146 h 1186908"/>
              <a:gd name="connsiteX17" fmla="*/ 0 w 2571751"/>
              <a:gd name="connsiteY17" fmla="*/ 490802 h 1186908"/>
              <a:gd name="connsiteX18" fmla="*/ 0 w 2571751"/>
              <a:gd name="connsiteY18" fmla="*/ 490802 h 1186908"/>
              <a:gd name="connsiteX19" fmla="*/ 0 w 2571751"/>
              <a:gd name="connsiteY19" fmla="*/ 0 h 118690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765528 w 2571751"/>
              <a:gd name="connsiteY12" fmla="*/ 839011 h 1169148"/>
              <a:gd name="connsiteX13" fmla="*/ 561970 w 2571751"/>
              <a:gd name="connsiteY13" fmla="*/ 846848 h 1169148"/>
              <a:gd name="connsiteX14" fmla="*/ 0 w 2571751"/>
              <a:gd name="connsiteY14" fmla="*/ 841375 h 1169148"/>
              <a:gd name="connsiteX15" fmla="*/ 0 w 2571751"/>
              <a:gd name="connsiteY15" fmla="*/ 701146 h 1169148"/>
              <a:gd name="connsiteX16" fmla="*/ 0 w 2571751"/>
              <a:gd name="connsiteY16" fmla="*/ 490802 h 1169148"/>
              <a:gd name="connsiteX17" fmla="*/ 0 w 2571751"/>
              <a:gd name="connsiteY17" fmla="*/ 490802 h 1169148"/>
              <a:gd name="connsiteX18" fmla="*/ 0 w 2571751"/>
              <a:gd name="connsiteY18"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1013463 w 2571751"/>
              <a:gd name="connsiteY12" fmla="*/ 831251 h 1169148"/>
              <a:gd name="connsiteX13" fmla="*/ 765528 w 2571751"/>
              <a:gd name="connsiteY13" fmla="*/ 839011 h 1169148"/>
              <a:gd name="connsiteX14" fmla="*/ 561970 w 2571751"/>
              <a:gd name="connsiteY14" fmla="*/ 846848 h 1169148"/>
              <a:gd name="connsiteX15" fmla="*/ 0 w 2571751"/>
              <a:gd name="connsiteY15" fmla="*/ 841375 h 1169148"/>
              <a:gd name="connsiteX16" fmla="*/ 0 w 2571751"/>
              <a:gd name="connsiteY16" fmla="*/ 701146 h 1169148"/>
              <a:gd name="connsiteX17" fmla="*/ 0 w 2571751"/>
              <a:gd name="connsiteY17" fmla="*/ 490802 h 1169148"/>
              <a:gd name="connsiteX18" fmla="*/ 0 w 2571751"/>
              <a:gd name="connsiteY18" fmla="*/ 490802 h 1169148"/>
              <a:gd name="connsiteX19" fmla="*/ 0 w 2571751"/>
              <a:gd name="connsiteY19"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1013463 w 2571751"/>
              <a:gd name="connsiteY12" fmla="*/ 831251 h 1169148"/>
              <a:gd name="connsiteX13" fmla="*/ 561970 w 2571751"/>
              <a:gd name="connsiteY13" fmla="*/ 846848 h 1169148"/>
              <a:gd name="connsiteX14" fmla="*/ 0 w 2571751"/>
              <a:gd name="connsiteY14" fmla="*/ 841375 h 1169148"/>
              <a:gd name="connsiteX15" fmla="*/ 0 w 2571751"/>
              <a:gd name="connsiteY15" fmla="*/ 701146 h 1169148"/>
              <a:gd name="connsiteX16" fmla="*/ 0 w 2571751"/>
              <a:gd name="connsiteY16" fmla="*/ 490802 h 1169148"/>
              <a:gd name="connsiteX17" fmla="*/ 0 w 2571751"/>
              <a:gd name="connsiteY17" fmla="*/ 490802 h 1169148"/>
              <a:gd name="connsiteX18" fmla="*/ 0 w 2571751"/>
              <a:gd name="connsiteY18"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1013463 w 2571751"/>
              <a:gd name="connsiteY12" fmla="*/ 831251 h 1169148"/>
              <a:gd name="connsiteX13" fmla="*/ 0 w 2571751"/>
              <a:gd name="connsiteY13" fmla="*/ 841375 h 1169148"/>
              <a:gd name="connsiteX14" fmla="*/ 0 w 2571751"/>
              <a:gd name="connsiteY14" fmla="*/ 701146 h 1169148"/>
              <a:gd name="connsiteX15" fmla="*/ 0 w 2571751"/>
              <a:gd name="connsiteY15" fmla="*/ 490802 h 1169148"/>
              <a:gd name="connsiteX16" fmla="*/ 0 w 2571751"/>
              <a:gd name="connsiteY16" fmla="*/ 490802 h 1169148"/>
              <a:gd name="connsiteX17" fmla="*/ 0 w 2571751"/>
              <a:gd name="connsiteY17"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0 w 2571751"/>
              <a:gd name="connsiteY12" fmla="*/ 841375 h 1169148"/>
              <a:gd name="connsiteX13" fmla="*/ 0 w 2571751"/>
              <a:gd name="connsiteY13" fmla="*/ 701146 h 1169148"/>
              <a:gd name="connsiteX14" fmla="*/ 0 w 2571751"/>
              <a:gd name="connsiteY14" fmla="*/ 490802 h 1169148"/>
              <a:gd name="connsiteX15" fmla="*/ 0 w 2571751"/>
              <a:gd name="connsiteY15" fmla="*/ 490802 h 1169148"/>
              <a:gd name="connsiteX16" fmla="*/ 0 w 2571751"/>
              <a:gd name="connsiteY16"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778701 w 2571751"/>
              <a:gd name="connsiteY12" fmla="*/ 839168 h 1169148"/>
              <a:gd name="connsiteX13" fmla="*/ 0 w 2571751"/>
              <a:gd name="connsiteY13" fmla="*/ 841375 h 1169148"/>
              <a:gd name="connsiteX14" fmla="*/ 0 w 2571751"/>
              <a:gd name="connsiteY14" fmla="*/ 701146 h 1169148"/>
              <a:gd name="connsiteX15" fmla="*/ 0 w 2571751"/>
              <a:gd name="connsiteY15" fmla="*/ 490802 h 1169148"/>
              <a:gd name="connsiteX16" fmla="*/ 0 w 2571751"/>
              <a:gd name="connsiteY16" fmla="*/ 490802 h 1169148"/>
              <a:gd name="connsiteX17" fmla="*/ 0 w 2571751"/>
              <a:gd name="connsiteY17"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778701 w 2571751"/>
              <a:gd name="connsiteY12" fmla="*/ 839168 h 1169148"/>
              <a:gd name="connsiteX13" fmla="*/ 473067 w 2571751"/>
              <a:gd name="connsiteY13" fmla="*/ 839168 h 1169148"/>
              <a:gd name="connsiteX14" fmla="*/ 0 w 2571751"/>
              <a:gd name="connsiteY14" fmla="*/ 841375 h 1169148"/>
              <a:gd name="connsiteX15" fmla="*/ 0 w 2571751"/>
              <a:gd name="connsiteY15" fmla="*/ 701146 h 1169148"/>
              <a:gd name="connsiteX16" fmla="*/ 0 w 2571751"/>
              <a:gd name="connsiteY16" fmla="*/ 490802 h 1169148"/>
              <a:gd name="connsiteX17" fmla="*/ 0 w 2571751"/>
              <a:gd name="connsiteY17" fmla="*/ 490802 h 1169148"/>
              <a:gd name="connsiteX18" fmla="*/ 0 w 2571751"/>
              <a:gd name="connsiteY18" fmla="*/ 0 h 1169148"/>
              <a:gd name="connsiteX0" fmla="*/ 0 w 2571751"/>
              <a:gd name="connsiteY0" fmla="*/ 0 h 1169148"/>
              <a:gd name="connsiteX1" fmla="*/ 1500188 w 2571751"/>
              <a:gd name="connsiteY1" fmla="*/ 0 h 1169148"/>
              <a:gd name="connsiteX2" fmla="*/ 1500188 w 2571751"/>
              <a:gd name="connsiteY2" fmla="*/ 0 h 1169148"/>
              <a:gd name="connsiteX3" fmla="*/ 2143126 w 2571751"/>
              <a:gd name="connsiteY3" fmla="*/ 0 h 1169148"/>
              <a:gd name="connsiteX4" fmla="*/ 2571751 w 2571751"/>
              <a:gd name="connsiteY4" fmla="*/ 0 h 1169148"/>
              <a:gd name="connsiteX5" fmla="*/ 2571751 w 2571751"/>
              <a:gd name="connsiteY5" fmla="*/ 490802 h 1169148"/>
              <a:gd name="connsiteX6" fmla="*/ 2571751 w 2571751"/>
              <a:gd name="connsiteY6" fmla="*/ 490802 h 1169148"/>
              <a:gd name="connsiteX7" fmla="*/ 2571751 w 2571751"/>
              <a:gd name="connsiteY7" fmla="*/ 701146 h 1169148"/>
              <a:gd name="connsiteX8" fmla="*/ 2571751 w 2571751"/>
              <a:gd name="connsiteY8" fmla="*/ 841375 h 1169148"/>
              <a:gd name="connsiteX9" fmla="*/ 2026228 w 2571751"/>
              <a:gd name="connsiteY9" fmla="*/ 841375 h 1169148"/>
              <a:gd name="connsiteX10" fmla="*/ 2282605 w 2571751"/>
              <a:gd name="connsiteY10" fmla="*/ 1169148 h 1169148"/>
              <a:gd name="connsiteX11" fmla="*/ 1854730 w 2571751"/>
              <a:gd name="connsiteY11" fmla="*/ 841375 h 1169148"/>
              <a:gd name="connsiteX12" fmla="*/ 778701 w 2571751"/>
              <a:gd name="connsiteY12" fmla="*/ 839168 h 1169148"/>
              <a:gd name="connsiteX13" fmla="*/ 619240 w 2571751"/>
              <a:gd name="connsiteY13" fmla="*/ 839168 h 1169148"/>
              <a:gd name="connsiteX14" fmla="*/ 473067 w 2571751"/>
              <a:gd name="connsiteY14" fmla="*/ 839168 h 1169148"/>
              <a:gd name="connsiteX15" fmla="*/ 0 w 2571751"/>
              <a:gd name="connsiteY15" fmla="*/ 841375 h 1169148"/>
              <a:gd name="connsiteX16" fmla="*/ 0 w 2571751"/>
              <a:gd name="connsiteY16" fmla="*/ 701146 h 1169148"/>
              <a:gd name="connsiteX17" fmla="*/ 0 w 2571751"/>
              <a:gd name="connsiteY17" fmla="*/ 490802 h 1169148"/>
              <a:gd name="connsiteX18" fmla="*/ 0 w 2571751"/>
              <a:gd name="connsiteY18" fmla="*/ 490802 h 1169148"/>
              <a:gd name="connsiteX19" fmla="*/ 0 w 2571751"/>
              <a:gd name="connsiteY19" fmla="*/ 0 h 1169148"/>
              <a:gd name="connsiteX0" fmla="*/ 0 w 2571751"/>
              <a:gd name="connsiteY0" fmla="*/ 0 h 1235002"/>
              <a:gd name="connsiteX1" fmla="*/ 1500188 w 2571751"/>
              <a:gd name="connsiteY1" fmla="*/ 0 h 1235002"/>
              <a:gd name="connsiteX2" fmla="*/ 1500188 w 2571751"/>
              <a:gd name="connsiteY2" fmla="*/ 0 h 1235002"/>
              <a:gd name="connsiteX3" fmla="*/ 2143126 w 2571751"/>
              <a:gd name="connsiteY3" fmla="*/ 0 h 1235002"/>
              <a:gd name="connsiteX4" fmla="*/ 2571751 w 2571751"/>
              <a:gd name="connsiteY4" fmla="*/ 0 h 1235002"/>
              <a:gd name="connsiteX5" fmla="*/ 2571751 w 2571751"/>
              <a:gd name="connsiteY5" fmla="*/ 490802 h 1235002"/>
              <a:gd name="connsiteX6" fmla="*/ 2571751 w 2571751"/>
              <a:gd name="connsiteY6" fmla="*/ 490802 h 1235002"/>
              <a:gd name="connsiteX7" fmla="*/ 2571751 w 2571751"/>
              <a:gd name="connsiteY7" fmla="*/ 701146 h 1235002"/>
              <a:gd name="connsiteX8" fmla="*/ 2571751 w 2571751"/>
              <a:gd name="connsiteY8" fmla="*/ 841375 h 1235002"/>
              <a:gd name="connsiteX9" fmla="*/ 2026228 w 2571751"/>
              <a:gd name="connsiteY9" fmla="*/ 841375 h 1235002"/>
              <a:gd name="connsiteX10" fmla="*/ 2282605 w 2571751"/>
              <a:gd name="connsiteY10" fmla="*/ 1169148 h 1235002"/>
              <a:gd name="connsiteX11" fmla="*/ 1854730 w 2571751"/>
              <a:gd name="connsiteY11" fmla="*/ 841375 h 1235002"/>
              <a:gd name="connsiteX12" fmla="*/ 778701 w 2571751"/>
              <a:gd name="connsiteY12" fmla="*/ 839168 h 1235002"/>
              <a:gd name="connsiteX13" fmla="*/ 867291 w 2571751"/>
              <a:gd name="connsiteY13" fmla="*/ 1235002 h 1235002"/>
              <a:gd name="connsiteX14" fmla="*/ 473067 w 2571751"/>
              <a:gd name="connsiteY14" fmla="*/ 839168 h 1235002"/>
              <a:gd name="connsiteX15" fmla="*/ 0 w 2571751"/>
              <a:gd name="connsiteY15" fmla="*/ 841375 h 1235002"/>
              <a:gd name="connsiteX16" fmla="*/ 0 w 2571751"/>
              <a:gd name="connsiteY16" fmla="*/ 701146 h 1235002"/>
              <a:gd name="connsiteX17" fmla="*/ 0 w 2571751"/>
              <a:gd name="connsiteY17" fmla="*/ 490802 h 1235002"/>
              <a:gd name="connsiteX18" fmla="*/ 0 w 2571751"/>
              <a:gd name="connsiteY18" fmla="*/ 490802 h 1235002"/>
              <a:gd name="connsiteX19" fmla="*/ 0 w 2571751"/>
              <a:gd name="connsiteY19" fmla="*/ 0 h 1235002"/>
              <a:gd name="connsiteX0" fmla="*/ 0 w 2571751"/>
              <a:gd name="connsiteY0" fmla="*/ 0 h 1235002"/>
              <a:gd name="connsiteX1" fmla="*/ 1500188 w 2571751"/>
              <a:gd name="connsiteY1" fmla="*/ 0 h 1235002"/>
              <a:gd name="connsiteX2" fmla="*/ 1500188 w 2571751"/>
              <a:gd name="connsiteY2" fmla="*/ 0 h 1235002"/>
              <a:gd name="connsiteX3" fmla="*/ 2143126 w 2571751"/>
              <a:gd name="connsiteY3" fmla="*/ 0 h 1235002"/>
              <a:gd name="connsiteX4" fmla="*/ 2571751 w 2571751"/>
              <a:gd name="connsiteY4" fmla="*/ 0 h 1235002"/>
              <a:gd name="connsiteX5" fmla="*/ 2571751 w 2571751"/>
              <a:gd name="connsiteY5" fmla="*/ 490802 h 1235002"/>
              <a:gd name="connsiteX6" fmla="*/ 2571751 w 2571751"/>
              <a:gd name="connsiteY6" fmla="*/ 490802 h 1235002"/>
              <a:gd name="connsiteX7" fmla="*/ 2571751 w 2571751"/>
              <a:gd name="connsiteY7" fmla="*/ 701146 h 1235002"/>
              <a:gd name="connsiteX8" fmla="*/ 2571751 w 2571751"/>
              <a:gd name="connsiteY8" fmla="*/ 841375 h 1235002"/>
              <a:gd name="connsiteX9" fmla="*/ 2026228 w 2571751"/>
              <a:gd name="connsiteY9" fmla="*/ 841375 h 1235002"/>
              <a:gd name="connsiteX10" fmla="*/ 2282605 w 2571751"/>
              <a:gd name="connsiteY10" fmla="*/ 1169148 h 1235002"/>
              <a:gd name="connsiteX11" fmla="*/ 1854730 w 2571751"/>
              <a:gd name="connsiteY11" fmla="*/ 841375 h 1235002"/>
              <a:gd name="connsiteX12" fmla="*/ 778701 w 2571751"/>
              <a:gd name="connsiteY12" fmla="*/ 839168 h 1235002"/>
              <a:gd name="connsiteX13" fmla="*/ 867291 w 2571751"/>
              <a:gd name="connsiteY13" fmla="*/ 1235002 h 1235002"/>
              <a:gd name="connsiteX14" fmla="*/ 574945 w 2571751"/>
              <a:gd name="connsiteY14" fmla="*/ 839168 h 1235002"/>
              <a:gd name="connsiteX15" fmla="*/ 0 w 2571751"/>
              <a:gd name="connsiteY15" fmla="*/ 841375 h 1235002"/>
              <a:gd name="connsiteX16" fmla="*/ 0 w 2571751"/>
              <a:gd name="connsiteY16" fmla="*/ 701146 h 1235002"/>
              <a:gd name="connsiteX17" fmla="*/ 0 w 2571751"/>
              <a:gd name="connsiteY17" fmla="*/ 490802 h 1235002"/>
              <a:gd name="connsiteX18" fmla="*/ 0 w 2571751"/>
              <a:gd name="connsiteY18" fmla="*/ 490802 h 1235002"/>
              <a:gd name="connsiteX19" fmla="*/ 0 w 2571751"/>
              <a:gd name="connsiteY19" fmla="*/ 0 h 1235002"/>
              <a:gd name="connsiteX0" fmla="*/ 0 w 2571751"/>
              <a:gd name="connsiteY0" fmla="*/ 0 h 1235002"/>
              <a:gd name="connsiteX1" fmla="*/ 1500188 w 2571751"/>
              <a:gd name="connsiteY1" fmla="*/ 0 h 1235002"/>
              <a:gd name="connsiteX2" fmla="*/ 1500188 w 2571751"/>
              <a:gd name="connsiteY2" fmla="*/ 0 h 1235002"/>
              <a:gd name="connsiteX3" fmla="*/ 2143126 w 2571751"/>
              <a:gd name="connsiteY3" fmla="*/ 0 h 1235002"/>
              <a:gd name="connsiteX4" fmla="*/ 2571751 w 2571751"/>
              <a:gd name="connsiteY4" fmla="*/ 0 h 1235002"/>
              <a:gd name="connsiteX5" fmla="*/ 2571751 w 2571751"/>
              <a:gd name="connsiteY5" fmla="*/ 490802 h 1235002"/>
              <a:gd name="connsiteX6" fmla="*/ 2571751 w 2571751"/>
              <a:gd name="connsiteY6" fmla="*/ 490802 h 1235002"/>
              <a:gd name="connsiteX7" fmla="*/ 2571751 w 2571751"/>
              <a:gd name="connsiteY7" fmla="*/ 701146 h 1235002"/>
              <a:gd name="connsiteX8" fmla="*/ 2571751 w 2571751"/>
              <a:gd name="connsiteY8" fmla="*/ 841375 h 1235002"/>
              <a:gd name="connsiteX9" fmla="*/ 2026228 w 2571751"/>
              <a:gd name="connsiteY9" fmla="*/ 841375 h 1235002"/>
              <a:gd name="connsiteX10" fmla="*/ 2282605 w 2571751"/>
              <a:gd name="connsiteY10" fmla="*/ 1169148 h 1235002"/>
              <a:gd name="connsiteX11" fmla="*/ 1854730 w 2571751"/>
              <a:gd name="connsiteY11" fmla="*/ 841375 h 1235002"/>
              <a:gd name="connsiteX12" fmla="*/ 778701 w 2571751"/>
              <a:gd name="connsiteY12" fmla="*/ 839168 h 1235002"/>
              <a:gd name="connsiteX13" fmla="*/ 867291 w 2571751"/>
              <a:gd name="connsiteY13" fmla="*/ 1235002 h 1235002"/>
              <a:gd name="connsiteX14" fmla="*/ 632528 w 2571751"/>
              <a:gd name="connsiteY14" fmla="*/ 847085 h 1235002"/>
              <a:gd name="connsiteX15" fmla="*/ 0 w 2571751"/>
              <a:gd name="connsiteY15" fmla="*/ 841375 h 1235002"/>
              <a:gd name="connsiteX16" fmla="*/ 0 w 2571751"/>
              <a:gd name="connsiteY16" fmla="*/ 701146 h 1235002"/>
              <a:gd name="connsiteX17" fmla="*/ 0 w 2571751"/>
              <a:gd name="connsiteY17" fmla="*/ 490802 h 1235002"/>
              <a:gd name="connsiteX18" fmla="*/ 0 w 2571751"/>
              <a:gd name="connsiteY18" fmla="*/ 490802 h 1235002"/>
              <a:gd name="connsiteX19" fmla="*/ 0 w 2571751"/>
              <a:gd name="connsiteY19" fmla="*/ 0 h 12350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2571751" h="1235002">
                <a:moveTo>
                  <a:pt x="0" y="0"/>
                </a:moveTo>
                <a:lnTo>
                  <a:pt x="1500188" y="0"/>
                </a:lnTo>
                <a:lnTo>
                  <a:pt x="1500188" y="0"/>
                </a:lnTo>
                <a:lnTo>
                  <a:pt x="2143126" y="0"/>
                </a:lnTo>
                <a:lnTo>
                  <a:pt x="2571751" y="0"/>
                </a:lnTo>
                <a:lnTo>
                  <a:pt x="2571751" y="490802"/>
                </a:lnTo>
                <a:lnTo>
                  <a:pt x="2571751" y="490802"/>
                </a:lnTo>
                <a:lnTo>
                  <a:pt x="2571751" y="701146"/>
                </a:lnTo>
                <a:lnTo>
                  <a:pt x="2571751" y="841375"/>
                </a:lnTo>
                <a:lnTo>
                  <a:pt x="2026228" y="841375"/>
                </a:lnTo>
                <a:lnTo>
                  <a:pt x="2282605" y="1169148"/>
                </a:lnTo>
                <a:lnTo>
                  <a:pt x="1854730" y="841375"/>
                </a:lnTo>
                <a:lnTo>
                  <a:pt x="778701" y="839168"/>
                </a:lnTo>
                <a:lnTo>
                  <a:pt x="867291" y="1235002"/>
                </a:lnTo>
                <a:lnTo>
                  <a:pt x="632528" y="847085"/>
                </a:lnTo>
                <a:lnTo>
                  <a:pt x="0" y="841375"/>
                </a:lnTo>
                <a:lnTo>
                  <a:pt x="0" y="701146"/>
                </a:lnTo>
                <a:lnTo>
                  <a:pt x="0" y="490802"/>
                </a:lnTo>
                <a:lnTo>
                  <a:pt x="0" y="490802"/>
                </a:lnTo>
                <a:lnTo>
                  <a:pt x="0" y="0"/>
                </a:lnTo>
                <a:close/>
              </a:path>
            </a:pathLst>
          </a:cu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2076450" y="2070100"/>
            <a:ext cx="5740401" cy="184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a:solidFill>
                  <a:schemeClr val="tx1"/>
                </a:solidFill>
                <a:effectLst/>
                <a:latin typeface="BIZ UDPゴシック" panose="020B0400000000000000" pitchFamily="50" charset="-128"/>
                <a:ea typeface="BIZ UDPゴシック" panose="020B0400000000000000" pitchFamily="50" charset="-128"/>
                <a:cs typeface="+mn-cs"/>
              </a:rPr>
              <a:t>①</a:t>
            </a:r>
            <a:r>
              <a:rPr kumimoji="1" lang="ja-JP" altLang="en-US" sz="2400" b="0" baseline="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2000" b="0">
                <a:solidFill>
                  <a:schemeClr val="tx1"/>
                </a:solidFill>
                <a:effectLst/>
                <a:latin typeface="BIZ UDPゴシック" panose="020B0400000000000000" pitchFamily="50" charset="-128"/>
                <a:ea typeface="BIZ UDPゴシック" panose="020B0400000000000000" pitchFamily="50" charset="-128"/>
                <a:cs typeface="+mn-cs"/>
              </a:rPr>
              <a:t>新型コロナ検査件数報告システムより出力した</a:t>
            </a:r>
            <a:endParaRPr kumimoji="1" lang="en-US" altLang="ja-JP" sz="2000" b="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2000" b="1">
                <a:solidFill>
                  <a:srgbClr val="FF0000"/>
                </a:solidFill>
                <a:effectLst/>
                <a:latin typeface="BIZ UDPゴシック" panose="020B0400000000000000" pitchFamily="50" charset="-128"/>
                <a:ea typeface="BIZ UDPゴシック" panose="020B0400000000000000" pitchFamily="50" charset="-128"/>
                <a:cs typeface="+mn-cs"/>
              </a:rPr>
              <a:t>「（実績報告添付用）検査実施件数　内訳書」の</a:t>
            </a:r>
            <a:endParaRPr kumimoji="1" lang="en-US" altLang="ja-JP" sz="2000" b="1">
              <a:solidFill>
                <a:srgbClr val="FF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u="none">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ja-JP" sz="2000" b="1" u="sng">
                <a:solidFill>
                  <a:srgbClr val="FF0000"/>
                </a:solidFill>
                <a:effectLst/>
                <a:latin typeface="BIZ UDPゴシック" panose="020B0400000000000000" pitchFamily="50" charset="-128"/>
                <a:ea typeface="BIZ UDPゴシック" panose="020B0400000000000000" pitchFamily="50" charset="-128"/>
                <a:cs typeface="+mn-cs"/>
              </a:rPr>
              <a:t>件数</a:t>
            </a:r>
            <a:r>
              <a:rPr kumimoji="1" lang="en-US" altLang="ja-JP" sz="2000" b="1" u="sng">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2000" b="1" u="sng">
                <a:solidFill>
                  <a:srgbClr val="FF0000"/>
                </a:solidFill>
                <a:effectLst/>
                <a:latin typeface="BIZ UDPゴシック" panose="020B0400000000000000" pitchFamily="50" charset="-128"/>
                <a:ea typeface="BIZ UDPゴシック" panose="020B0400000000000000" pitchFamily="50" charset="-128"/>
                <a:cs typeface="+mn-cs"/>
              </a:rPr>
              <a:t>結果通知まで行った件数</a:t>
            </a:r>
            <a:r>
              <a:rPr kumimoji="1" lang="en-US" altLang="ja-JP" sz="2000" b="1" u="sng">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2000" b="1">
                <a:solidFill>
                  <a:srgbClr val="FF0000"/>
                </a:solidFill>
                <a:effectLst/>
                <a:latin typeface="BIZ UDPゴシック" panose="020B0400000000000000" pitchFamily="50" charset="-128"/>
                <a:ea typeface="BIZ UDPゴシック" panose="020B0400000000000000" pitchFamily="50" charset="-128"/>
                <a:cs typeface="+mn-cs"/>
              </a:rPr>
              <a:t>を転記</a:t>
            </a:r>
            <a:r>
              <a:rPr kumimoji="1" lang="ja-JP" altLang="ja-JP" sz="2000" b="0">
                <a:solidFill>
                  <a:schemeClr val="tx1"/>
                </a:solidFill>
                <a:effectLst/>
                <a:latin typeface="BIZ UDPゴシック" panose="020B0400000000000000" pitchFamily="50" charset="-128"/>
                <a:ea typeface="BIZ UDPゴシック" panose="020B0400000000000000" pitchFamily="50" charset="-128"/>
                <a:cs typeface="+mn-cs"/>
              </a:rPr>
              <a:t>してください。</a:t>
            </a:r>
            <a:r>
              <a:rPr kumimoji="1" lang="ja-JP" altLang="ja-JP" sz="2000" b="1">
                <a:solidFill>
                  <a:schemeClr val="tx1"/>
                </a:solidFill>
                <a:effectLst/>
                <a:latin typeface="BIZ UDPゴシック" panose="020B0400000000000000" pitchFamily="50" charset="-128"/>
                <a:ea typeface="BIZ UDPゴシック" panose="020B0400000000000000" pitchFamily="50" charset="-128"/>
                <a:cs typeface="+mn-cs"/>
              </a:rPr>
              <a:t>　</a:t>
            </a:r>
            <a:endParaRPr lang="ja-JP" altLang="ja-JP" sz="2000">
              <a:effectLst/>
              <a:latin typeface="BIZ UDPゴシック" panose="020B0400000000000000" pitchFamily="50" charset="-128"/>
              <a:ea typeface="BIZ UDPゴシック" panose="020B0400000000000000" pitchFamily="50" charset="-128"/>
            </a:endParaRPr>
          </a:p>
          <a:p>
            <a:endParaRPr kumimoji="1" lang="ja-JP" altLang="en-US" sz="1100"/>
          </a:p>
        </xdr:txBody>
      </xdr:sp>
    </xdr:grpSp>
    <xdr:clientData fPrintsWithSheet="0"/>
  </xdr:twoCellAnchor>
  <xdr:twoCellAnchor>
    <xdr:from>
      <xdr:col>8</xdr:col>
      <xdr:colOff>882649</xdr:colOff>
      <xdr:row>6</xdr:row>
      <xdr:rowOff>276225</xdr:rowOff>
    </xdr:from>
    <xdr:to>
      <xdr:col>16</xdr:col>
      <xdr:colOff>111124</xdr:colOff>
      <xdr:row>10</xdr:row>
      <xdr:rowOff>203197</xdr:rowOff>
    </xdr:to>
    <xdr:grpSp>
      <xdr:nvGrpSpPr>
        <xdr:cNvPr id="2" name="グループ化 1"/>
        <xdr:cNvGrpSpPr/>
      </xdr:nvGrpSpPr>
      <xdr:grpSpPr>
        <a:xfrm>
          <a:off x="8369299" y="2028825"/>
          <a:ext cx="7191375" cy="1622422"/>
          <a:chOff x="9588499" y="2047875"/>
          <a:chExt cx="7191375" cy="1622422"/>
        </a:xfrm>
      </xdr:grpSpPr>
      <xdr:sp macro="" textlink="">
        <xdr:nvSpPr>
          <xdr:cNvPr id="6" name="四角形吹き出し 2"/>
          <xdr:cNvSpPr/>
        </xdr:nvSpPr>
        <xdr:spPr>
          <a:xfrm>
            <a:off x="9588500" y="2047875"/>
            <a:ext cx="6943725" cy="1622422"/>
          </a:xfrm>
          <a:custGeom>
            <a:avLst/>
            <a:gdLst>
              <a:gd name="connsiteX0" fmla="*/ 0 w 2571751"/>
              <a:gd name="connsiteY0" fmla="*/ 0 h 841375"/>
              <a:gd name="connsiteX1" fmla="*/ 1500188 w 2571751"/>
              <a:gd name="connsiteY1" fmla="*/ 0 h 841375"/>
              <a:gd name="connsiteX2" fmla="*/ 1500188 w 2571751"/>
              <a:gd name="connsiteY2" fmla="*/ 0 h 841375"/>
              <a:gd name="connsiteX3" fmla="*/ 2143126 w 2571751"/>
              <a:gd name="connsiteY3" fmla="*/ 0 h 841375"/>
              <a:gd name="connsiteX4" fmla="*/ 2571751 w 2571751"/>
              <a:gd name="connsiteY4" fmla="*/ 0 h 841375"/>
              <a:gd name="connsiteX5" fmla="*/ 2571751 w 2571751"/>
              <a:gd name="connsiteY5" fmla="*/ 490802 h 841375"/>
              <a:gd name="connsiteX6" fmla="*/ 2571751 w 2571751"/>
              <a:gd name="connsiteY6" fmla="*/ 490802 h 841375"/>
              <a:gd name="connsiteX7" fmla="*/ 2571751 w 2571751"/>
              <a:gd name="connsiteY7" fmla="*/ 701146 h 841375"/>
              <a:gd name="connsiteX8" fmla="*/ 2571751 w 2571751"/>
              <a:gd name="connsiteY8" fmla="*/ 841375 h 841375"/>
              <a:gd name="connsiteX9" fmla="*/ 2143126 w 2571751"/>
              <a:gd name="connsiteY9" fmla="*/ 841375 h 841375"/>
              <a:gd name="connsiteX10" fmla="*/ 1525588 w 2571751"/>
              <a:gd name="connsiteY10" fmla="*/ 1905193 h 841375"/>
              <a:gd name="connsiteX11" fmla="*/ 1500188 w 2571751"/>
              <a:gd name="connsiteY11" fmla="*/ 841375 h 841375"/>
              <a:gd name="connsiteX12" fmla="*/ 0 w 2571751"/>
              <a:gd name="connsiteY12" fmla="*/ 841375 h 841375"/>
              <a:gd name="connsiteX13" fmla="*/ 0 w 2571751"/>
              <a:gd name="connsiteY13" fmla="*/ 701146 h 841375"/>
              <a:gd name="connsiteX14" fmla="*/ 0 w 2571751"/>
              <a:gd name="connsiteY14" fmla="*/ 490802 h 841375"/>
              <a:gd name="connsiteX15" fmla="*/ 0 w 2571751"/>
              <a:gd name="connsiteY15" fmla="*/ 490802 h 841375"/>
              <a:gd name="connsiteX16" fmla="*/ 0 w 2571751"/>
              <a:gd name="connsiteY16" fmla="*/ 0 h 841375"/>
              <a:gd name="connsiteX0" fmla="*/ 0 w 2571751"/>
              <a:gd name="connsiteY0" fmla="*/ 0 h 1905193"/>
              <a:gd name="connsiteX1" fmla="*/ 1500188 w 2571751"/>
              <a:gd name="connsiteY1" fmla="*/ 0 h 1905193"/>
              <a:gd name="connsiteX2" fmla="*/ 1500188 w 2571751"/>
              <a:gd name="connsiteY2" fmla="*/ 0 h 1905193"/>
              <a:gd name="connsiteX3" fmla="*/ 2143126 w 2571751"/>
              <a:gd name="connsiteY3" fmla="*/ 0 h 1905193"/>
              <a:gd name="connsiteX4" fmla="*/ 2571751 w 2571751"/>
              <a:gd name="connsiteY4" fmla="*/ 0 h 1905193"/>
              <a:gd name="connsiteX5" fmla="*/ 2571751 w 2571751"/>
              <a:gd name="connsiteY5" fmla="*/ 490802 h 1905193"/>
              <a:gd name="connsiteX6" fmla="*/ 2571751 w 2571751"/>
              <a:gd name="connsiteY6" fmla="*/ 490802 h 1905193"/>
              <a:gd name="connsiteX7" fmla="*/ 2571751 w 2571751"/>
              <a:gd name="connsiteY7" fmla="*/ 701146 h 1905193"/>
              <a:gd name="connsiteX8" fmla="*/ 2571751 w 2571751"/>
              <a:gd name="connsiteY8" fmla="*/ 841375 h 1905193"/>
              <a:gd name="connsiteX9" fmla="*/ 2143126 w 2571751"/>
              <a:gd name="connsiteY9" fmla="*/ 841375 h 1905193"/>
              <a:gd name="connsiteX10" fmla="*/ 1525588 w 2571751"/>
              <a:gd name="connsiteY10" fmla="*/ 1905193 h 1905193"/>
              <a:gd name="connsiteX11" fmla="*/ 1785938 w 2571751"/>
              <a:gd name="connsiteY11" fmla="*/ 841375 h 1905193"/>
              <a:gd name="connsiteX12" fmla="*/ 0 w 2571751"/>
              <a:gd name="connsiteY12" fmla="*/ 841375 h 1905193"/>
              <a:gd name="connsiteX13" fmla="*/ 0 w 2571751"/>
              <a:gd name="connsiteY13" fmla="*/ 701146 h 1905193"/>
              <a:gd name="connsiteX14" fmla="*/ 0 w 2571751"/>
              <a:gd name="connsiteY14" fmla="*/ 490802 h 1905193"/>
              <a:gd name="connsiteX15" fmla="*/ 0 w 2571751"/>
              <a:gd name="connsiteY15" fmla="*/ 490802 h 1905193"/>
              <a:gd name="connsiteX16" fmla="*/ 0 w 2571751"/>
              <a:gd name="connsiteY16" fmla="*/ 0 h 1905193"/>
              <a:gd name="connsiteX0" fmla="*/ 0 w 2571751"/>
              <a:gd name="connsiteY0" fmla="*/ 0 h 1542938"/>
              <a:gd name="connsiteX1" fmla="*/ 1500188 w 2571751"/>
              <a:gd name="connsiteY1" fmla="*/ 0 h 1542938"/>
              <a:gd name="connsiteX2" fmla="*/ 1500188 w 2571751"/>
              <a:gd name="connsiteY2" fmla="*/ 0 h 1542938"/>
              <a:gd name="connsiteX3" fmla="*/ 2143126 w 2571751"/>
              <a:gd name="connsiteY3" fmla="*/ 0 h 1542938"/>
              <a:gd name="connsiteX4" fmla="*/ 2571751 w 2571751"/>
              <a:gd name="connsiteY4" fmla="*/ 0 h 1542938"/>
              <a:gd name="connsiteX5" fmla="*/ 2571751 w 2571751"/>
              <a:gd name="connsiteY5" fmla="*/ 490802 h 1542938"/>
              <a:gd name="connsiteX6" fmla="*/ 2571751 w 2571751"/>
              <a:gd name="connsiteY6" fmla="*/ 490802 h 1542938"/>
              <a:gd name="connsiteX7" fmla="*/ 2571751 w 2571751"/>
              <a:gd name="connsiteY7" fmla="*/ 701146 h 1542938"/>
              <a:gd name="connsiteX8" fmla="*/ 2571751 w 2571751"/>
              <a:gd name="connsiteY8" fmla="*/ 841375 h 1542938"/>
              <a:gd name="connsiteX9" fmla="*/ 2143126 w 2571751"/>
              <a:gd name="connsiteY9" fmla="*/ 841375 h 1542938"/>
              <a:gd name="connsiteX10" fmla="*/ 1700213 w 2571751"/>
              <a:gd name="connsiteY10" fmla="*/ 1542938 h 1542938"/>
              <a:gd name="connsiteX11" fmla="*/ 1785938 w 2571751"/>
              <a:gd name="connsiteY11" fmla="*/ 841375 h 1542938"/>
              <a:gd name="connsiteX12" fmla="*/ 0 w 2571751"/>
              <a:gd name="connsiteY12" fmla="*/ 841375 h 1542938"/>
              <a:gd name="connsiteX13" fmla="*/ 0 w 2571751"/>
              <a:gd name="connsiteY13" fmla="*/ 701146 h 1542938"/>
              <a:gd name="connsiteX14" fmla="*/ 0 w 2571751"/>
              <a:gd name="connsiteY14" fmla="*/ 490802 h 1542938"/>
              <a:gd name="connsiteX15" fmla="*/ 0 w 2571751"/>
              <a:gd name="connsiteY15" fmla="*/ 490802 h 1542938"/>
              <a:gd name="connsiteX16" fmla="*/ 0 w 2571751"/>
              <a:gd name="connsiteY16" fmla="*/ 0 h 1542938"/>
              <a:gd name="connsiteX0" fmla="*/ 0 w 2571751"/>
              <a:gd name="connsiteY0" fmla="*/ 0 h 1347629"/>
              <a:gd name="connsiteX1" fmla="*/ 1500188 w 2571751"/>
              <a:gd name="connsiteY1" fmla="*/ 0 h 1347629"/>
              <a:gd name="connsiteX2" fmla="*/ 1500188 w 2571751"/>
              <a:gd name="connsiteY2" fmla="*/ 0 h 1347629"/>
              <a:gd name="connsiteX3" fmla="*/ 2143126 w 2571751"/>
              <a:gd name="connsiteY3" fmla="*/ 0 h 1347629"/>
              <a:gd name="connsiteX4" fmla="*/ 2571751 w 2571751"/>
              <a:gd name="connsiteY4" fmla="*/ 0 h 1347629"/>
              <a:gd name="connsiteX5" fmla="*/ 2571751 w 2571751"/>
              <a:gd name="connsiteY5" fmla="*/ 490802 h 1347629"/>
              <a:gd name="connsiteX6" fmla="*/ 2571751 w 2571751"/>
              <a:gd name="connsiteY6" fmla="*/ 490802 h 1347629"/>
              <a:gd name="connsiteX7" fmla="*/ 2571751 w 2571751"/>
              <a:gd name="connsiteY7" fmla="*/ 701146 h 1347629"/>
              <a:gd name="connsiteX8" fmla="*/ 2571751 w 2571751"/>
              <a:gd name="connsiteY8" fmla="*/ 841375 h 1347629"/>
              <a:gd name="connsiteX9" fmla="*/ 2143126 w 2571751"/>
              <a:gd name="connsiteY9" fmla="*/ 841375 h 1347629"/>
              <a:gd name="connsiteX10" fmla="*/ 1744426 w 2571751"/>
              <a:gd name="connsiteY10" fmla="*/ 1347629 h 1347629"/>
              <a:gd name="connsiteX11" fmla="*/ 1785938 w 2571751"/>
              <a:gd name="connsiteY11" fmla="*/ 841375 h 1347629"/>
              <a:gd name="connsiteX12" fmla="*/ 0 w 2571751"/>
              <a:gd name="connsiteY12" fmla="*/ 841375 h 1347629"/>
              <a:gd name="connsiteX13" fmla="*/ 0 w 2571751"/>
              <a:gd name="connsiteY13" fmla="*/ 701146 h 1347629"/>
              <a:gd name="connsiteX14" fmla="*/ 0 w 2571751"/>
              <a:gd name="connsiteY14" fmla="*/ 490802 h 1347629"/>
              <a:gd name="connsiteX15" fmla="*/ 0 w 2571751"/>
              <a:gd name="connsiteY15" fmla="*/ 490802 h 1347629"/>
              <a:gd name="connsiteX16" fmla="*/ 0 w 2571751"/>
              <a:gd name="connsiteY16" fmla="*/ 0 h 1347629"/>
              <a:gd name="connsiteX0" fmla="*/ 0 w 2571751"/>
              <a:gd name="connsiteY0" fmla="*/ 0 h 1452096"/>
              <a:gd name="connsiteX1" fmla="*/ 1500188 w 2571751"/>
              <a:gd name="connsiteY1" fmla="*/ 0 h 1452096"/>
              <a:gd name="connsiteX2" fmla="*/ 1500188 w 2571751"/>
              <a:gd name="connsiteY2" fmla="*/ 0 h 1452096"/>
              <a:gd name="connsiteX3" fmla="*/ 2143126 w 2571751"/>
              <a:gd name="connsiteY3" fmla="*/ 0 h 1452096"/>
              <a:gd name="connsiteX4" fmla="*/ 2571751 w 2571751"/>
              <a:gd name="connsiteY4" fmla="*/ 0 h 1452096"/>
              <a:gd name="connsiteX5" fmla="*/ 2571751 w 2571751"/>
              <a:gd name="connsiteY5" fmla="*/ 490802 h 1452096"/>
              <a:gd name="connsiteX6" fmla="*/ 2571751 w 2571751"/>
              <a:gd name="connsiteY6" fmla="*/ 490802 h 1452096"/>
              <a:gd name="connsiteX7" fmla="*/ 2571751 w 2571751"/>
              <a:gd name="connsiteY7" fmla="*/ 701146 h 1452096"/>
              <a:gd name="connsiteX8" fmla="*/ 2571751 w 2571751"/>
              <a:gd name="connsiteY8" fmla="*/ 841375 h 1452096"/>
              <a:gd name="connsiteX9" fmla="*/ 2143126 w 2571751"/>
              <a:gd name="connsiteY9" fmla="*/ 841375 h 1452096"/>
              <a:gd name="connsiteX10" fmla="*/ 1572339 w 2571751"/>
              <a:gd name="connsiteY10" fmla="*/ 1452096 h 1452096"/>
              <a:gd name="connsiteX11" fmla="*/ 1785938 w 2571751"/>
              <a:gd name="connsiteY11" fmla="*/ 841375 h 1452096"/>
              <a:gd name="connsiteX12" fmla="*/ 0 w 2571751"/>
              <a:gd name="connsiteY12" fmla="*/ 841375 h 1452096"/>
              <a:gd name="connsiteX13" fmla="*/ 0 w 2571751"/>
              <a:gd name="connsiteY13" fmla="*/ 701146 h 1452096"/>
              <a:gd name="connsiteX14" fmla="*/ 0 w 2571751"/>
              <a:gd name="connsiteY14" fmla="*/ 490802 h 1452096"/>
              <a:gd name="connsiteX15" fmla="*/ 0 w 2571751"/>
              <a:gd name="connsiteY15" fmla="*/ 490802 h 1452096"/>
              <a:gd name="connsiteX16" fmla="*/ 0 w 2571751"/>
              <a:gd name="connsiteY16" fmla="*/ 0 h 1452096"/>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143126 w 2571751"/>
              <a:gd name="connsiteY9" fmla="*/ 841375 h 1190927"/>
              <a:gd name="connsiteX10" fmla="*/ 1706185 w 2571751"/>
              <a:gd name="connsiteY10" fmla="*/ 1190927 h 1190927"/>
              <a:gd name="connsiteX11" fmla="*/ 1785938 w 2571751"/>
              <a:gd name="connsiteY11" fmla="*/ 841375 h 1190927"/>
              <a:gd name="connsiteX12" fmla="*/ 0 w 2571751"/>
              <a:gd name="connsiteY12" fmla="*/ 841375 h 1190927"/>
              <a:gd name="connsiteX13" fmla="*/ 0 w 2571751"/>
              <a:gd name="connsiteY13" fmla="*/ 701146 h 1190927"/>
              <a:gd name="connsiteX14" fmla="*/ 0 w 2571751"/>
              <a:gd name="connsiteY14" fmla="*/ 490802 h 1190927"/>
              <a:gd name="connsiteX15" fmla="*/ 0 w 2571751"/>
              <a:gd name="connsiteY15" fmla="*/ 490802 h 1190927"/>
              <a:gd name="connsiteX16" fmla="*/ 0 w 2571751"/>
              <a:gd name="connsiteY16"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706185 w 2571751"/>
              <a:gd name="connsiteY10" fmla="*/ 1190927 h 1190927"/>
              <a:gd name="connsiteX11" fmla="*/ 1785938 w 2571751"/>
              <a:gd name="connsiteY11" fmla="*/ 841375 h 1190927"/>
              <a:gd name="connsiteX12" fmla="*/ 0 w 2571751"/>
              <a:gd name="connsiteY12" fmla="*/ 841375 h 1190927"/>
              <a:gd name="connsiteX13" fmla="*/ 0 w 2571751"/>
              <a:gd name="connsiteY13" fmla="*/ 701146 h 1190927"/>
              <a:gd name="connsiteX14" fmla="*/ 0 w 2571751"/>
              <a:gd name="connsiteY14" fmla="*/ 490802 h 1190927"/>
              <a:gd name="connsiteX15" fmla="*/ 0 w 2571751"/>
              <a:gd name="connsiteY15" fmla="*/ 490802 h 1190927"/>
              <a:gd name="connsiteX16" fmla="*/ 0 w 2571751"/>
              <a:gd name="connsiteY16" fmla="*/ 0 h 1190927"/>
              <a:gd name="connsiteX0" fmla="*/ 0 w 2571751"/>
              <a:gd name="connsiteY0" fmla="*/ 0 h 1190927"/>
              <a:gd name="connsiteX1" fmla="*/ 1500188 w 2571751"/>
              <a:gd name="connsiteY1" fmla="*/ 0 h 1190927"/>
              <a:gd name="connsiteX2" fmla="*/ 1500188 w 2571751"/>
              <a:gd name="connsiteY2" fmla="*/ 0 h 1190927"/>
              <a:gd name="connsiteX3" fmla="*/ 2143126 w 2571751"/>
              <a:gd name="connsiteY3" fmla="*/ 0 h 1190927"/>
              <a:gd name="connsiteX4" fmla="*/ 2571751 w 2571751"/>
              <a:gd name="connsiteY4" fmla="*/ 0 h 1190927"/>
              <a:gd name="connsiteX5" fmla="*/ 2571751 w 2571751"/>
              <a:gd name="connsiteY5" fmla="*/ 490802 h 1190927"/>
              <a:gd name="connsiteX6" fmla="*/ 2571751 w 2571751"/>
              <a:gd name="connsiteY6" fmla="*/ 490802 h 1190927"/>
              <a:gd name="connsiteX7" fmla="*/ 2571751 w 2571751"/>
              <a:gd name="connsiteY7" fmla="*/ 701146 h 1190927"/>
              <a:gd name="connsiteX8" fmla="*/ 2571751 w 2571751"/>
              <a:gd name="connsiteY8" fmla="*/ 841375 h 1190927"/>
              <a:gd name="connsiteX9" fmla="*/ 2026228 w 2571751"/>
              <a:gd name="connsiteY9" fmla="*/ 841375 h 1190927"/>
              <a:gd name="connsiteX10" fmla="*/ 1995463 w 2571751"/>
              <a:gd name="connsiteY10" fmla="*/ 1190927 h 1190927"/>
              <a:gd name="connsiteX11" fmla="*/ 1785938 w 2571751"/>
              <a:gd name="connsiteY11" fmla="*/ 841375 h 1190927"/>
              <a:gd name="connsiteX12" fmla="*/ 0 w 2571751"/>
              <a:gd name="connsiteY12" fmla="*/ 841375 h 1190927"/>
              <a:gd name="connsiteX13" fmla="*/ 0 w 2571751"/>
              <a:gd name="connsiteY13" fmla="*/ 701146 h 1190927"/>
              <a:gd name="connsiteX14" fmla="*/ 0 w 2571751"/>
              <a:gd name="connsiteY14" fmla="*/ 490802 h 1190927"/>
              <a:gd name="connsiteX15" fmla="*/ 0 w 2571751"/>
              <a:gd name="connsiteY15" fmla="*/ 490802 h 1190927"/>
              <a:gd name="connsiteX16" fmla="*/ 0 w 2571751"/>
              <a:gd name="connsiteY16" fmla="*/ 0 h 11909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71751" h="1190927">
                <a:moveTo>
                  <a:pt x="0" y="0"/>
                </a:moveTo>
                <a:lnTo>
                  <a:pt x="1500188" y="0"/>
                </a:lnTo>
                <a:lnTo>
                  <a:pt x="1500188" y="0"/>
                </a:lnTo>
                <a:lnTo>
                  <a:pt x="2143126" y="0"/>
                </a:lnTo>
                <a:lnTo>
                  <a:pt x="2571751" y="0"/>
                </a:lnTo>
                <a:lnTo>
                  <a:pt x="2571751" y="490802"/>
                </a:lnTo>
                <a:lnTo>
                  <a:pt x="2571751" y="490802"/>
                </a:lnTo>
                <a:lnTo>
                  <a:pt x="2571751" y="701146"/>
                </a:lnTo>
                <a:lnTo>
                  <a:pt x="2571751" y="841375"/>
                </a:lnTo>
                <a:lnTo>
                  <a:pt x="2026228" y="841375"/>
                </a:lnTo>
                <a:lnTo>
                  <a:pt x="1995463" y="1190927"/>
                </a:lnTo>
                <a:lnTo>
                  <a:pt x="1785938" y="841375"/>
                </a:lnTo>
                <a:lnTo>
                  <a:pt x="0" y="841375"/>
                </a:lnTo>
                <a:lnTo>
                  <a:pt x="0" y="701146"/>
                </a:lnTo>
                <a:lnTo>
                  <a:pt x="0" y="490802"/>
                </a:lnTo>
                <a:lnTo>
                  <a:pt x="0" y="490802"/>
                </a:lnTo>
                <a:lnTo>
                  <a:pt x="0" y="0"/>
                </a:lnTo>
                <a:close/>
              </a:path>
            </a:pathLst>
          </a:cu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9588499" y="2047875"/>
            <a:ext cx="7191375" cy="1331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a:solidFill>
                  <a:schemeClr val="tx1"/>
                </a:solidFill>
                <a:effectLst/>
                <a:latin typeface="BIZ UDPゴシック" panose="020B0400000000000000" pitchFamily="50" charset="-128"/>
                <a:ea typeface="BIZ UDPゴシック" panose="020B0400000000000000" pitchFamily="50" charset="-128"/>
                <a:cs typeface="+mn-cs"/>
              </a:rPr>
              <a:t>② </a:t>
            </a:r>
            <a:r>
              <a:rPr kumimoji="1" lang="ja-JP" altLang="ja-JP" sz="2000" b="1" u="sng">
                <a:solidFill>
                  <a:srgbClr val="FF0000"/>
                </a:solidFill>
                <a:effectLst/>
                <a:latin typeface="BIZ UDPゴシック" panose="020B0400000000000000" pitchFamily="50" charset="-128"/>
                <a:ea typeface="BIZ UDPゴシック" panose="020B0400000000000000" pitchFamily="50" charset="-128"/>
                <a:cs typeface="+mn-cs"/>
              </a:rPr>
              <a:t>営業日数</a:t>
            </a:r>
            <a:r>
              <a:rPr kumimoji="1" lang="ja-JP" altLang="en-US" sz="2000" b="0">
                <a:solidFill>
                  <a:schemeClr val="tx1"/>
                </a:solidFill>
                <a:effectLst/>
                <a:latin typeface="BIZ UDPゴシック" panose="020B0400000000000000" pitchFamily="50" charset="-128"/>
                <a:ea typeface="BIZ UDPゴシック" panose="020B0400000000000000" pitchFamily="50" charset="-128"/>
                <a:cs typeface="+mn-cs"/>
              </a:rPr>
              <a:t>について、</a:t>
            </a:r>
            <a:r>
              <a:rPr kumimoji="1" lang="ja-JP" altLang="ja-JP" sz="2000" b="0">
                <a:solidFill>
                  <a:schemeClr val="tx1"/>
                </a:solidFill>
                <a:effectLst/>
                <a:latin typeface="BIZ UDPゴシック" panose="020B0400000000000000" pitchFamily="50" charset="-128"/>
                <a:ea typeface="BIZ UDPゴシック" panose="020B0400000000000000" pitchFamily="50" charset="-128"/>
                <a:cs typeface="+mn-cs"/>
              </a:rPr>
              <a:t>当該週における休業日を除いた日数を</a:t>
            </a:r>
            <a:endParaRPr kumimoji="1" lang="en-US" altLang="ja-JP" sz="2000" b="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2000" b="0">
                <a:solidFill>
                  <a:schemeClr val="tx1"/>
                </a:solidFill>
                <a:effectLst/>
                <a:latin typeface="BIZ UDPゴシック" panose="020B0400000000000000" pitchFamily="50" charset="-128"/>
                <a:ea typeface="BIZ UDPゴシック" panose="020B0400000000000000" pitchFamily="50" charset="-128"/>
                <a:cs typeface="+mn-cs"/>
              </a:rPr>
              <a:t>記載してください。</a:t>
            </a:r>
            <a:endParaRPr kumimoji="1" lang="en-US" altLang="ja-JP" sz="2000" b="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BIZ UDPゴシック" panose="020B0400000000000000" pitchFamily="50" charset="-128"/>
                <a:ea typeface="BIZ UDPゴシック" panose="020B0400000000000000" pitchFamily="50" charset="-128"/>
                <a:cs typeface="+mn-cs"/>
              </a:rPr>
              <a:t>　（</a:t>
            </a:r>
            <a:r>
              <a:rPr kumimoji="1" lang="en-US" altLang="ja-JP" sz="2000" b="0">
                <a:solidFill>
                  <a:schemeClr val="tx1"/>
                </a:solidFill>
                <a:effectLst/>
                <a:latin typeface="BIZ UDPゴシック" panose="020B0400000000000000" pitchFamily="50" charset="-128"/>
                <a:ea typeface="BIZ UDPゴシック" panose="020B0400000000000000" pitchFamily="50" charset="-128"/>
                <a:cs typeface="+mn-cs"/>
              </a:rPr>
              <a:t>0</a:t>
            </a:r>
            <a:r>
              <a:rPr kumimoji="1" lang="ja-JP" altLang="en-US" sz="20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2000" b="0">
                <a:solidFill>
                  <a:schemeClr val="tx1"/>
                </a:solidFill>
                <a:effectLst/>
                <a:latin typeface="BIZ UDPゴシック" panose="020B0400000000000000" pitchFamily="50" charset="-128"/>
                <a:ea typeface="BIZ UDPゴシック" panose="020B0400000000000000" pitchFamily="50" charset="-128"/>
                <a:cs typeface="+mn-cs"/>
              </a:rPr>
              <a:t>7</a:t>
            </a:r>
            <a:r>
              <a:rPr kumimoji="1" lang="ja-JP" altLang="en-US" sz="2000" b="0">
                <a:solidFill>
                  <a:schemeClr val="tx1"/>
                </a:solidFill>
                <a:effectLst/>
                <a:latin typeface="BIZ UDPゴシック" panose="020B0400000000000000" pitchFamily="50" charset="-128"/>
                <a:ea typeface="BIZ UDPゴシック" panose="020B0400000000000000" pitchFamily="50" charset="-128"/>
                <a:cs typeface="+mn-cs"/>
              </a:rPr>
              <a:t>までの数字のみを入力してください。）</a:t>
            </a:r>
            <a:endParaRPr lang="ja-JP" altLang="ja-JP" sz="2000" b="0">
              <a:effectLst/>
              <a:latin typeface="BIZ UDPゴシック" panose="020B0400000000000000" pitchFamily="50" charset="-128"/>
              <a:ea typeface="BIZ UDPゴシック" panose="020B0400000000000000" pitchFamily="50" charset="-128"/>
            </a:endParaRPr>
          </a:p>
          <a:p>
            <a:endParaRPr kumimoji="1" lang="ja-JP" altLang="en-US" sz="1100"/>
          </a:p>
        </xdr:txBody>
      </xdr:sp>
    </xdr:grpSp>
    <xdr:clientData fPrintsWithSheet="0"/>
  </xdr:twoCellAnchor>
  <xdr:twoCellAnchor>
    <xdr:from>
      <xdr:col>16</xdr:col>
      <xdr:colOff>57150</xdr:colOff>
      <xdr:row>2</xdr:row>
      <xdr:rowOff>114300</xdr:rowOff>
    </xdr:from>
    <xdr:to>
      <xdr:col>23</xdr:col>
      <xdr:colOff>476250</xdr:colOff>
      <xdr:row>5</xdr:row>
      <xdr:rowOff>193675</xdr:rowOff>
    </xdr:to>
    <xdr:sp macro="" textlink="">
      <xdr:nvSpPr>
        <xdr:cNvPr id="8" name="角丸四角形 7"/>
        <xdr:cNvSpPr/>
      </xdr:nvSpPr>
      <xdr:spPr>
        <a:xfrm>
          <a:off x="15506700" y="514350"/>
          <a:ext cx="5391150" cy="784225"/>
        </a:xfrm>
        <a:prstGeom prst="roundRect">
          <a:avLst/>
        </a:prstGeom>
        <a:solidFill>
          <a:srgbClr val="FFFF99"/>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00B050"/>
              </a:solidFill>
              <a:latin typeface="BIZ UDPゴシック" panose="020B0400000000000000" pitchFamily="50" charset="-128"/>
              <a:ea typeface="BIZ UDPゴシック" panose="020B0400000000000000" pitchFamily="50" charset="-128"/>
            </a:rPr>
            <a:t>※</a:t>
          </a:r>
          <a:r>
            <a:rPr kumimoji="1" lang="ja-JP" altLang="en-US" sz="2000" b="1">
              <a:solidFill>
                <a:srgbClr val="00B050"/>
              </a:solidFill>
              <a:latin typeface="BIZ UDPゴシック" panose="020B0400000000000000" pitchFamily="50" charset="-128"/>
              <a:ea typeface="BIZ UDPゴシック" panose="020B0400000000000000" pitchFamily="50" charset="-128"/>
            </a:rPr>
            <a:t>この用紙に記入いただく項目は</a:t>
          </a:r>
          <a:r>
            <a:rPr kumimoji="1" lang="ja-JP" altLang="en-US" sz="2000" b="1" u="sng">
              <a:solidFill>
                <a:srgbClr val="00B050"/>
              </a:solidFill>
              <a:latin typeface="BIZ UDPゴシック" panose="020B0400000000000000" pitchFamily="50" charset="-128"/>
              <a:ea typeface="BIZ UDPゴシック" panose="020B0400000000000000" pitchFamily="50" charset="-128"/>
            </a:rPr>
            <a:t>２つ</a:t>
          </a:r>
          <a:r>
            <a:rPr kumimoji="1" lang="ja-JP" altLang="en-US" sz="2000" b="1">
              <a:solidFill>
                <a:srgbClr val="00B050"/>
              </a:solidFill>
              <a:latin typeface="BIZ UDPゴシック" panose="020B0400000000000000" pitchFamily="50" charset="-128"/>
              <a:ea typeface="BIZ UDPゴシック" panose="020B0400000000000000" pitchFamily="50" charset="-128"/>
            </a:rPr>
            <a:t>です。</a:t>
          </a:r>
          <a:endParaRPr kumimoji="1" lang="en-US" altLang="ja-JP" sz="2000" b="1">
            <a:solidFill>
              <a:srgbClr val="00B05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17320</xdr:colOff>
      <xdr:row>3</xdr:row>
      <xdr:rowOff>13851</xdr:rowOff>
    </xdr:from>
    <xdr:to>
      <xdr:col>11</xdr:col>
      <xdr:colOff>1645227</xdr:colOff>
      <xdr:row>7</xdr:row>
      <xdr:rowOff>187036</xdr:rowOff>
    </xdr:to>
    <xdr:grpSp>
      <xdr:nvGrpSpPr>
        <xdr:cNvPr id="2" name="グループ化 1"/>
        <xdr:cNvGrpSpPr/>
      </xdr:nvGrpSpPr>
      <xdr:grpSpPr>
        <a:xfrm>
          <a:off x="360220" y="871101"/>
          <a:ext cx="10009907" cy="1887685"/>
          <a:chOff x="360220" y="871101"/>
          <a:chExt cx="10009907" cy="1887685"/>
        </a:xfrm>
      </xdr:grpSpPr>
      <xdr:sp macro="" textlink="">
        <xdr:nvSpPr>
          <xdr:cNvPr id="6" name="正方形/長方形 5"/>
          <xdr:cNvSpPr/>
        </xdr:nvSpPr>
        <xdr:spPr>
          <a:xfrm>
            <a:off x="360220" y="1099704"/>
            <a:ext cx="10009907" cy="1610592"/>
          </a:xfrm>
          <a:prstGeom prst="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528202" y="871101"/>
            <a:ext cx="7034648" cy="1887685"/>
          </a:xfrm>
          <a:prstGeom prst="rect">
            <a:avLst/>
          </a:prstGeom>
          <a:no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2000" b="1" u="sng">
                <a:solidFill>
                  <a:srgbClr val="FF0000"/>
                </a:solidFill>
                <a:latin typeface="BIZ UDPゴシック" panose="020B0400000000000000" pitchFamily="50" charset="-128"/>
                <a:ea typeface="BIZ UDPゴシック" panose="020B0400000000000000" pitchFamily="50" charset="-128"/>
              </a:rPr>
              <a:t>別紙２に記入した件数</a:t>
            </a:r>
            <a:r>
              <a:rPr kumimoji="1" lang="ja-JP" altLang="en-US" sz="2000" b="1" u="none">
                <a:solidFill>
                  <a:sysClr val="windowText" lastClr="000000"/>
                </a:solidFill>
                <a:latin typeface="BIZ UDPゴシック" panose="020B0400000000000000" pitchFamily="50" charset="-128"/>
                <a:ea typeface="BIZ UDPゴシック" panose="020B0400000000000000" pitchFamily="50" charset="-128"/>
              </a:rPr>
              <a:t>について、それぞれの期間ごとに、</a:t>
            </a:r>
            <a:endParaRPr kumimoji="1" lang="en-US" altLang="ja-JP" sz="2000" b="1" u="none">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b="1" u="none">
                <a:solidFill>
                  <a:sysClr val="windowText" lastClr="000000"/>
                </a:solidFill>
                <a:latin typeface="BIZ UDPゴシック" panose="020B0400000000000000" pitchFamily="50" charset="-128"/>
                <a:ea typeface="BIZ UDPゴシック" panose="020B0400000000000000" pitchFamily="50" charset="-128"/>
              </a:rPr>
              <a:t>実単</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価ごとの内訳を記入してください。</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（①令和</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4</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月２</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日（月）～令和</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年１月</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29</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日（日）に実施した検査においては、事業区分ごとに記入してください。）</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xdr:txBody>
      </xdr:sp>
    </xdr:grpSp>
    <xdr:clientData fPrintsWithSheet="0"/>
  </xdr:twoCellAnchor>
  <xdr:twoCellAnchor editAs="oneCell">
    <xdr:from>
      <xdr:col>1</xdr:col>
      <xdr:colOff>209550</xdr:colOff>
      <xdr:row>8</xdr:row>
      <xdr:rowOff>133350</xdr:rowOff>
    </xdr:from>
    <xdr:to>
      <xdr:col>11</xdr:col>
      <xdr:colOff>467138</xdr:colOff>
      <xdr:row>12</xdr:row>
      <xdr:rowOff>400050</xdr:rowOff>
    </xdr:to>
    <xdr:pic>
      <xdr:nvPicPr>
        <xdr:cNvPr id="3" name="図 2"/>
        <xdr:cNvPicPr>
          <a:picLocks noChangeAspect="1"/>
        </xdr:cNvPicPr>
      </xdr:nvPicPr>
      <xdr:blipFill>
        <a:blip xmlns:r="http://schemas.openxmlformats.org/officeDocument/2006/relationships" r:embed="rId1"/>
        <a:stretch>
          <a:fillRect/>
        </a:stretch>
      </xdr:blipFill>
      <xdr:spPr>
        <a:xfrm>
          <a:off x="266700" y="3067050"/>
          <a:ext cx="8925338" cy="1676400"/>
        </a:xfrm>
        <a:prstGeom prst="rect">
          <a:avLst/>
        </a:prstGeom>
      </xdr:spPr>
    </xdr:pic>
    <xdr:clientData/>
  </xdr:twoCellAnchor>
  <xdr:twoCellAnchor editAs="oneCell">
    <xdr:from>
      <xdr:col>1</xdr:col>
      <xdr:colOff>228600</xdr:colOff>
      <xdr:row>7</xdr:row>
      <xdr:rowOff>133350</xdr:rowOff>
    </xdr:from>
    <xdr:to>
      <xdr:col>3</xdr:col>
      <xdr:colOff>1445690</xdr:colOff>
      <xdr:row>8</xdr:row>
      <xdr:rowOff>173771</xdr:rowOff>
    </xdr:to>
    <xdr:pic>
      <xdr:nvPicPr>
        <xdr:cNvPr id="4" name="図 3"/>
        <xdr:cNvPicPr>
          <a:picLocks noChangeAspect="1"/>
        </xdr:cNvPicPr>
      </xdr:nvPicPr>
      <xdr:blipFill>
        <a:blip xmlns:r="http://schemas.openxmlformats.org/officeDocument/2006/relationships" r:embed="rId2"/>
        <a:stretch>
          <a:fillRect/>
        </a:stretch>
      </xdr:blipFill>
      <xdr:spPr>
        <a:xfrm>
          <a:off x="285750" y="2686050"/>
          <a:ext cx="2036240" cy="402371"/>
        </a:xfrm>
        <a:prstGeom prst="rect">
          <a:avLst/>
        </a:prstGeom>
      </xdr:spPr>
    </xdr:pic>
    <xdr:clientData/>
  </xdr:twoCellAnchor>
  <xdr:twoCellAnchor>
    <xdr:from>
      <xdr:col>12</xdr:col>
      <xdr:colOff>1752600</xdr:colOff>
      <xdr:row>6</xdr:row>
      <xdr:rowOff>342900</xdr:rowOff>
    </xdr:from>
    <xdr:to>
      <xdr:col>15</xdr:col>
      <xdr:colOff>1844386</xdr:colOff>
      <xdr:row>12</xdr:row>
      <xdr:rowOff>133351</xdr:rowOff>
    </xdr:to>
    <xdr:grpSp>
      <xdr:nvGrpSpPr>
        <xdr:cNvPr id="8" name="グループ化 7"/>
        <xdr:cNvGrpSpPr/>
      </xdr:nvGrpSpPr>
      <xdr:grpSpPr>
        <a:xfrm>
          <a:off x="12973050" y="2457450"/>
          <a:ext cx="6644986" cy="2019301"/>
          <a:chOff x="13354050" y="2457450"/>
          <a:chExt cx="6644986" cy="2019301"/>
        </a:xfrm>
      </xdr:grpSpPr>
      <xdr:sp macro="" textlink="">
        <xdr:nvSpPr>
          <xdr:cNvPr id="9" name="角丸四角形吹き出し 1"/>
          <xdr:cNvSpPr/>
        </xdr:nvSpPr>
        <xdr:spPr>
          <a:xfrm>
            <a:off x="13354050" y="2457450"/>
            <a:ext cx="6644986" cy="2019301"/>
          </a:xfrm>
          <a:custGeom>
            <a:avLst/>
            <a:gdLst>
              <a:gd name="connsiteX0" fmla="*/ 0 w 5974772"/>
              <a:gd name="connsiteY0" fmla="*/ 188703 h 1132194"/>
              <a:gd name="connsiteX1" fmla="*/ 188703 w 5974772"/>
              <a:gd name="connsiteY1" fmla="*/ 0 h 1132194"/>
              <a:gd name="connsiteX2" fmla="*/ 995795 w 5974772"/>
              <a:gd name="connsiteY2" fmla="*/ 0 h 1132194"/>
              <a:gd name="connsiteX3" fmla="*/ 995795 w 5974772"/>
              <a:gd name="connsiteY3" fmla="*/ 0 h 1132194"/>
              <a:gd name="connsiteX4" fmla="*/ 2489488 w 5974772"/>
              <a:gd name="connsiteY4" fmla="*/ 0 h 1132194"/>
              <a:gd name="connsiteX5" fmla="*/ 5786069 w 5974772"/>
              <a:gd name="connsiteY5" fmla="*/ 0 h 1132194"/>
              <a:gd name="connsiteX6" fmla="*/ 5974772 w 5974772"/>
              <a:gd name="connsiteY6" fmla="*/ 188703 h 1132194"/>
              <a:gd name="connsiteX7" fmla="*/ 5974772 w 5974772"/>
              <a:gd name="connsiteY7" fmla="*/ 660447 h 1132194"/>
              <a:gd name="connsiteX8" fmla="*/ 5974772 w 5974772"/>
              <a:gd name="connsiteY8" fmla="*/ 660447 h 1132194"/>
              <a:gd name="connsiteX9" fmla="*/ 5974772 w 5974772"/>
              <a:gd name="connsiteY9" fmla="*/ 943495 h 1132194"/>
              <a:gd name="connsiteX10" fmla="*/ 5974772 w 5974772"/>
              <a:gd name="connsiteY10" fmla="*/ 943491 h 1132194"/>
              <a:gd name="connsiteX11" fmla="*/ 5786069 w 5974772"/>
              <a:gd name="connsiteY11" fmla="*/ 1132194 h 1132194"/>
              <a:gd name="connsiteX12" fmla="*/ 2489488 w 5974772"/>
              <a:gd name="connsiteY12" fmla="*/ 1132194 h 1132194"/>
              <a:gd name="connsiteX13" fmla="*/ 893945 w 5974772"/>
              <a:gd name="connsiteY13" fmla="*/ 1945811 h 1132194"/>
              <a:gd name="connsiteX14" fmla="*/ 995795 w 5974772"/>
              <a:gd name="connsiteY14" fmla="*/ 1132194 h 1132194"/>
              <a:gd name="connsiteX15" fmla="*/ 188703 w 5974772"/>
              <a:gd name="connsiteY15" fmla="*/ 1132194 h 1132194"/>
              <a:gd name="connsiteX16" fmla="*/ 0 w 5974772"/>
              <a:gd name="connsiteY16" fmla="*/ 943491 h 1132194"/>
              <a:gd name="connsiteX17" fmla="*/ 0 w 5974772"/>
              <a:gd name="connsiteY17" fmla="*/ 943495 h 1132194"/>
              <a:gd name="connsiteX18" fmla="*/ 0 w 5974772"/>
              <a:gd name="connsiteY18" fmla="*/ 660447 h 1132194"/>
              <a:gd name="connsiteX19" fmla="*/ 0 w 5974772"/>
              <a:gd name="connsiteY19" fmla="*/ 660447 h 1132194"/>
              <a:gd name="connsiteX20" fmla="*/ 0 w 5974772"/>
              <a:gd name="connsiteY20" fmla="*/ 188703 h 1132194"/>
              <a:gd name="connsiteX0" fmla="*/ 0 w 5974772"/>
              <a:gd name="connsiteY0" fmla="*/ 188703 h 1945811"/>
              <a:gd name="connsiteX1" fmla="*/ 188703 w 5974772"/>
              <a:gd name="connsiteY1" fmla="*/ 0 h 1945811"/>
              <a:gd name="connsiteX2" fmla="*/ 995795 w 5974772"/>
              <a:gd name="connsiteY2" fmla="*/ 0 h 1945811"/>
              <a:gd name="connsiteX3" fmla="*/ 995795 w 5974772"/>
              <a:gd name="connsiteY3" fmla="*/ 0 h 1945811"/>
              <a:gd name="connsiteX4" fmla="*/ 2489488 w 5974772"/>
              <a:gd name="connsiteY4" fmla="*/ 0 h 1945811"/>
              <a:gd name="connsiteX5" fmla="*/ 5786069 w 5974772"/>
              <a:gd name="connsiteY5" fmla="*/ 0 h 1945811"/>
              <a:gd name="connsiteX6" fmla="*/ 5974772 w 5974772"/>
              <a:gd name="connsiteY6" fmla="*/ 188703 h 1945811"/>
              <a:gd name="connsiteX7" fmla="*/ 5974772 w 5974772"/>
              <a:gd name="connsiteY7" fmla="*/ 660447 h 1945811"/>
              <a:gd name="connsiteX8" fmla="*/ 5974772 w 5974772"/>
              <a:gd name="connsiteY8" fmla="*/ 660447 h 1945811"/>
              <a:gd name="connsiteX9" fmla="*/ 5974772 w 5974772"/>
              <a:gd name="connsiteY9" fmla="*/ 943495 h 1945811"/>
              <a:gd name="connsiteX10" fmla="*/ 5974772 w 5974772"/>
              <a:gd name="connsiteY10" fmla="*/ 943491 h 1945811"/>
              <a:gd name="connsiteX11" fmla="*/ 5786069 w 5974772"/>
              <a:gd name="connsiteY11" fmla="*/ 1132194 h 1945811"/>
              <a:gd name="connsiteX12" fmla="*/ 2489488 w 5974772"/>
              <a:gd name="connsiteY12" fmla="*/ 1132194 h 1945811"/>
              <a:gd name="connsiteX13" fmla="*/ 893945 w 5974772"/>
              <a:gd name="connsiteY13" fmla="*/ 1945811 h 1945811"/>
              <a:gd name="connsiteX14" fmla="*/ 1463385 w 5974772"/>
              <a:gd name="connsiteY14" fmla="*/ 1132194 h 1945811"/>
              <a:gd name="connsiteX15" fmla="*/ 188703 w 5974772"/>
              <a:gd name="connsiteY15" fmla="*/ 1132194 h 1945811"/>
              <a:gd name="connsiteX16" fmla="*/ 0 w 5974772"/>
              <a:gd name="connsiteY16" fmla="*/ 943491 h 1945811"/>
              <a:gd name="connsiteX17" fmla="*/ 0 w 5974772"/>
              <a:gd name="connsiteY17" fmla="*/ 943495 h 1945811"/>
              <a:gd name="connsiteX18" fmla="*/ 0 w 5974772"/>
              <a:gd name="connsiteY18" fmla="*/ 660447 h 1945811"/>
              <a:gd name="connsiteX19" fmla="*/ 0 w 5974772"/>
              <a:gd name="connsiteY19" fmla="*/ 660447 h 1945811"/>
              <a:gd name="connsiteX20" fmla="*/ 0 w 5974772"/>
              <a:gd name="connsiteY20" fmla="*/ 188703 h 1945811"/>
              <a:gd name="connsiteX0" fmla="*/ 0 w 5974772"/>
              <a:gd name="connsiteY0" fmla="*/ 188703 h 1495538"/>
              <a:gd name="connsiteX1" fmla="*/ 188703 w 5974772"/>
              <a:gd name="connsiteY1" fmla="*/ 0 h 1495538"/>
              <a:gd name="connsiteX2" fmla="*/ 995795 w 5974772"/>
              <a:gd name="connsiteY2" fmla="*/ 0 h 1495538"/>
              <a:gd name="connsiteX3" fmla="*/ 995795 w 5974772"/>
              <a:gd name="connsiteY3" fmla="*/ 0 h 1495538"/>
              <a:gd name="connsiteX4" fmla="*/ 2489488 w 5974772"/>
              <a:gd name="connsiteY4" fmla="*/ 0 h 1495538"/>
              <a:gd name="connsiteX5" fmla="*/ 5786069 w 5974772"/>
              <a:gd name="connsiteY5" fmla="*/ 0 h 1495538"/>
              <a:gd name="connsiteX6" fmla="*/ 5974772 w 5974772"/>
              <a:gd name="connsiteY6" fmla="*/ 188703 h 1495538"/>
              <a:gd name="connsiteX7" fmla="*/ 5974772 w 5974772"/>
              <a:gd name="connsiteY7" fmla="*/ 660447 h 1495538"/>
              <a:gd name="connsiteX8" fmla="*/ 5974772 w 5974772"/>
              <a:gd name="connsiteY8" fmla="*/ 660447 h 1495538"/>
              <a:gd name="connsiteX9" fmla="*/ 5974772 w 5974772"/>
              <a:gd name="connsiteY9" fmla="*/ 943495 h 1495538"/>
              <a:gd name="connsiteX10" fmla="*/ 5974772 w 5974772"/>
              <a:gd name="connsiteY10" fmla="*/ 943491 h 1495538"/>
              <a:gd name="connsiteX11" fmla="*/ 5786069 w 5974772"/>
              <a:gd name="connsiteY11" fmla="*/ 1132194 h 1495538"/>
              <a:gd name="connsiteX12" fmla="*/ 2489488 w 5974772"/>
              <a:gd name="connsiteY12" fmla="*/ 1132194 h 1495538"/>
              <a:gd name="connsiteX13" fmla="*/ 1396173 w 5974772"/>
              <a:gd name="connsiteY13" fmla="*/ 1495538 h 1495538"/>
              <a:gd name="connsiteX14" fmla="*/ 1463385 w 5974772"/>
              <a:gd name="connsiteY14" fmla="*/ 1132194 h 1495538"/>
              <a:gd name="connsiteX15" fmla="*/ 188703 w 5974772"/>
              <a:gd name="connsiteY15" fmla="*/ 1132194 h 1495538"/>
              <a:gd name="connsiteX16" fmla="*/ 0 w 5974772"/>
              <a:gd name="connsiteY16" fmla="*/ 943491 h 1495538"/>
              <a:gd name="connsiteX17" fmla="*/ 0 w 5974772"/>
              <a:gd name="connsiteY17" fmla="*/ 943495 h 1495538"/>
              <a:gd name="connsiteX18" fmla="*/ 0 w 5974772"/>
              <a:gd name="connsiteY18" fmla="*/ 660447 h 1495538"/>
              <a:gd name="connsiteX19" fmla="*/ 0 w 5974772"/>
              <a:gd name="connsiteY19" fmla="*/ 660447 h 1495538"/>
              <a:gd name="connsiteX20" fmla="*/ 0 w 5974772"/>
              <a:gd name="connsiteY20" fmla="*/ 188703 h 1495538"/>
              <a:gd name="connsiteX0" fmla="*/ 0 w 5974772"/>
              <a:gd name="connsiteY0" fmla="*/ 188703 h 1495538"/>
              <a:gd name="connsiteX1" fmla="*/ 188703 w 5974772"/>
              <a:gd name="connsiteY1" fmla="*/ 0 h 1495538"/>
              <a:gd name="connsiteX2" fmla="*/ 995795 w 5974772"/>
              <a:gd name="connsiteY2" fmla="*/ 0 h 1495538"/>
              <a:gd name="connsiteX3" fmla="*/ 995795 w 5974772"/>
              <a:gd name="connsiteY3" fmla="*/ 0 h 1495538"/>
              <a:gd name="connsiteX4" fmla="*/ 2489488 w 5974772"/>
              <a:gd name="connsiteY4" fmla="*/ 0 h 1495538"/>
              <a:gd name="connsiteX5" fmla="*/ 5786069 w 5974772"/>
              <a:gd name="connsiteY5" fmla="*/ 0 h 1495538"/>
              <a:gd name="connsiteX6" fmla="*/ 5974772 w 5974772"/>
              <a:gd name="connsiteY6" fmla="*/ 188703 h 1495538"/>
              <a:gd name="connsiteX7" fmla="*/ 5974772 w 5974772"/>
              <a:gd name="connsiteY7" fmla="*/ 660447 h 1495538"/>
              <a:gd name="connsiteX8" fmla="*/ 5974772 w 5974772"/>
              <a:gd name="connsiteY8" fmla="*/ 660447 h 1495538"/>
              <a:gd name="connsiteX9" fmla="*/ 5974772 w 5974772"/>
              <a:gd name="connsiteY9" fmla="*/ 943495 h 1495538"/>
              <a:gd name="connsiteX10" fmla="*/ 5974772 w 5974772"/>
              <a:gd name="connsiteY10" fmla="*/ 943491 h 1495538"/>
              <a:gd name="connsiteX11" fmla="*/ 5786069 w 5974772"/>
              <a:gd name="connsiteY11" fmla="*/ 1132194 h 1495538"/>
              <a:gd name="connsiteX12" fmla="*/ 4619625 w 5974772"/>
              <a:gd name="connsiteY12" fmla="*/ 1097557 h 1495538"/>
              <a:gd name="connsiteX13" fmla="*/ 1396173 w 5974772"/>
              <a:gd name="connsiteY13" fmla="*/ 1495538 h 1495538"/>
              <a:gd name="connsiteX14" fmla="*/ 1463385 w 5974772"/>
              <a:gd name="connsiteY14" fmla="*/ 1132194 h 1495538"/>
              <a:gd name="connsiteX15" fmla="*/ 188703 w 5974772"/>
              <a:gd name="connsiteY15" fmla="*/ 1132194 h 1495538"/>
              <a:gd name="connsiteX16" fmla="*/ 0 w 5974772"/>
              <a:gd name="connsiteY16" fmla="*/ 943491 h 1495538"/>
              <a:gd name="connsiteX17" fmla="*/ 0 w 5974772"/>
              <a:gd name="connsiteY17" fmla="*/ 943495 h 1495538"/>
              <a:gd name="connsiteX18" fmla="*/ 0 w 5974772"/>
              <a:gd name="connsiteY18" fmla="*/ 660447 h 1495538"/>
              <a:gd name="connsiteX19" fmla="*/ 0 w 5974772"/>
              <a:gd name="connsiteY19" fmla="*/ 660447 h 1495538"/>
              <a:gd name="connsiteX20" fmla="*/ 0 w 5974772"/>
              <a:gd name="connsiteY20" fmla="*/ 188703 h 1495538"/>
              <a:gd name="connsiteX0" fmla="*/ 0 w 5974772"/>
              <a:gd name="connsiteY0" fmla="*/ 188703 h 1495538"/>
              <a:gd name="connsiteX1" fmla="*/ 188703 w 5974772"/>
              <a:gd name="connsiteY1" fmla="*/ 0 h 1495538"/>
              <a:gd name="connsiteX2" fmla="*/ 995795 w 5974772"/>
              <a:gd name="connsiteY2" fmla="*/ 0 h 1495538"/>
              <a:gd name="connsiteX3" fmla="*/ 995795 w 5974772"/>
              <a:gd name="connsiteY3" fmla="*/ 0 h 1495538"/>
              <a:gd name="connsiteX4" fmla="*/ 2489488 w 5974772"/>
              <a:gd name="connsiteY4" fmla="*/ 0 h 1495538"/>
              <a:gd name="connsiteX5" fmla="*/ 5786069 w 5974772"/>
              <a:gd name="connsiteY5" fmla="*/ 0 h 1495538"/>
              <a:gd name="connsiteX6" fmla="*/ 5974772 w 5974772"/>
              <a:gd name="connsiteY6" fmla="*/ 188703 h 1495538"/>
              <a:gd name="connsiteX7" fmla="*/ 5974772 w 5974772"/>
              <a:gd name="connsiteY7" fmla="*/ 660447 h 1495538"/>
              <a:gd name="connsiteX8" fmla="*/ 5974772 w 5974772"/>
              <a:gd name="connsiteY8" fmla="*/ 660447 h 1495538"/>
              <a:gd name="connsiteX9" fmla="*/ 5974772 w 5974772"/>
              <a:gd name="connsiteY9" fmla="*/ 943495 h 1495538"/>
              <a:gd name="connsiteX10" fmla="*/ 5974772 w 5974772"/>
              <a:gd name="connsiteY10" fmla="*/ 943491 h 1495538"/>
              <a:gd name="connsiteX11" fmla="*/ 5786069 w 5974772"/>
              <a:gd name="connsiteY11" fmla="*/ 1132194 h 1495538"/>
              <a:gd name="connsiteX12" fmla="*/ 4619625 w 5974772"/>
              <a:gd name="connsiteY12" fmla="*/ 1097557 h 1495538"/>
              <a:gd name="connsiteX13" fmla="*/ 1396173 w 5974772"/>
              <a:gd name="connsiteY13" fmla="*/ 1495538 h 1495538"/>
              <a:gd name="connsiteX14" fmla="*/ 3697430 w 5974772"/>
              <a:gd name="connsiteY14" fmla="*/ 1080239 h 1495538"/>
              <a:gd name="connsiteX15" fmla="*/ 188703 w 5974772"/>
              <a:gd name="connsiteY15" fmla="*/ 1132194 h 1495538"/>
              <a:gd name="connsiteX16" fmla="*/ 0 w 5974772"/>
              <a:gd name="connsiteY16" fmla="*/ 943491 h 1495538"/>
              <a:gd name="connsiteX17" fmla="*/ 0 w 5974772"/>
              <a:gd name="connsiteY17" fmla="*/ 943495 h 1495538"/>
              <a:gd name="connsiteX18" fmla="*/ 0 w 5974772"/>
              <a:gd name="connsiteY18" fmla="*/ 660447 h 1495538"/>
              <a:gd name="connsiteX19" fmla="*/ 0 w 5974772"/>
              <a:gd name="connsiteY19" fmla="*/ 660447 h 1495538"/>
              <a:gd name="connsiteX20" fmla="*/ 0 w 5974772"/>
              <a:gd name="connsiteY20" fmla="*/ 188703 h 1495538"/>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619625 w 5974772"/>
              <a:gd name="connsiteY12" fmla="*/ 1097557 h 1408947"/>
              <a:gd name="connsiteX13" fmla="*/ 3578264 w 5974772"/>
              <a:gd name="connsiteY13" fmla="*/ 1408947 h 1408947"/>
              <a:gd name="connsiteX14" fmla="*/ 3697430 w 5974772"/>
              <a:gd name="connsiteY14" fmla="*/ 1080239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619625 w 5974772"/>
              <a:gd name="connsiteY12" fmla="*/ 1097557 h 1408947"/>
              <a:gd name="connsiteX13" fmla="*/ 3578264 w 5974772"/>
              <a:gd name="connsiteY13" fmla="*/ 1408947 h 1408947"/>
              <a:gd name="connsiteX14" fmla="*/ 3680112 w 5974772"/>
              <a:gd name="connsiteY14" fmla="*/ 1149512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619625 w 5974772"/>
              <a:gd name="connsiteY12" fmla="*/ 1097557 h 1408947"/>
              <a:gd name="connsiteX13" fmla="*/ 3578264 w 5974772"/>
              <a:gd name="connsiteY13" fmla="*/ 1408947 h 1408947"/>
              <a:gd name="connsiteX14" fmla="*/ 3697430 w 5974772"/>
              <a:gd name="connsiteY14" fmla="*/ 1097557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619625 w 5974772"/>
              <a:gd name="connsiteY12" fmla="*/ 1097557 h 1408947"/>
              <a:gd name="connsiteX13" fmla="*/ 3578264 w 5974772"/>
              <a:gd name="connsiteY13" fmla="*/ 1408947 h 1408947"/>
              <a:gd name="connsiteX14" fmla="*/ 3697430 w 5974772"/>
              <a:gd name="connsiteY14" fmla="*/ 1149512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602307 w 5974772"/>
              <a:gd name="connsiteY12" fmla="*/ 1149512 h 1408947"/>
              <a:gd name="connsiteX13" fmla="*/ 3578264 w 5974772"/>
              <a:gd name="connsiteY13" fmla="*/ 1408947 h 1408947"/>
              <a:gd name="connsiteX14" fmla="*/ 3697430 w 5974772"/>
              <a:gd name="connsiteY14" fmla="*/ 1149512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104409 w 5974772"/>
              <a:gd name="connsiteY12" fmla="*/ 1189767 h 1408947"/>
              <a:gd name="connsiteX13" fmla="*/ 3578264 w 5974772"/>
              <a:gd name="connsiteY13" fmla="*/ 1408947 h 1408947"/>
              <a:gd name="connsiteX14" fmla="*/ 3697430 w 5974772"/>
              <a:gd name="connsiteY14" fmla="*/ 1149512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 name="connsiteX0" fmla="*/ 0 w 5974772"/>
              <a:gd name="connsiteY0" fmla="*/ 188703 h 1408947"/>
              <a:gd name="connsiteX1" fmla="*/ 188703 w 5974772"/>
              <a:gd name="connsiteY1" fmla="*/ 0 h 1408947"/>
              <a:gd name="connsiteX2" fmla="*/ 995795 w 5974772"/>
              <a:gd name="connsiteY2" fmla="*/ 0 h 1408947"/>
              <a:gd name="connsiteX3" fmla="*/ 995795 w 5974772"/>
              <a:gd name="connsiteY3" fmla="*/ 0 h 1408947"/>
              <a:gd name="connsiteX4" fmla="*/ 2489488 w 5974772"/>
              <a:gd name="connsiteY4" fmla="*/ 0 h 1408947"/>
              <a:gd name="connsiteX5" fmla="*/ 5786069 w 5974772"/>
              <a:gd name="connsiteY5" fmla="*/ 0 h 1408947"/>
              <a:gd name="connsiteX6" fmla="*/ 5974772 w 5974772"/>
              <a:gd name="connsiteY6" fmla="*/ 188703 h 1408947"/>
              <a:gd name="connsiteX7" fmla="*/ 5974772 w 5974772"/>
              <a:gd name="connsiteY7" fmla="*/ 660447 h 1408947"/>
              <a:gd name="connsiteX8" fmla="*/ 5974772 w 5974772"/>
              <a:gd name="connsiteY8" fmla="*/ 660447 h 1408947"/>
              <a:gd name="connsiteX9" fmla="*/ 5974772 w 5974772"/>
              <a:gd name="connsiteY9" fmla="*/ 943495 h 1408947"/>
              <a:gd name="connsiteX10" fmla="*/ 5974772 w 5974772"/>
              <a:gd name="connsiteY10" fmla="*/ 943491 h 1408947"/>
              <a:gd name="connsiteX11" fmla="*/ 5786069 w 5974772"/>
              <a:gd name="connsiteY11" fmla="*/ 1132194 h 1408947"/>
              <a:gd name="connsiteX12" fmla="*/ 4087241 w 5974772"/>
              <a:gd name="connsiteY12" fmla="*/ 1149512 h 1408947"/>
              <a:gd name="connsiteX13" fmla="*/ 3578264 w 5974772"/>
              <a:gd name="connsiteY13" fmla="*/ 1408947 h 1408947"/>
              <a:gd name="connsiteX14" fmla="*/ 3697430 w 5974772"/>
              <a:gd name="connsiteY14" fmla="*/ 1149512 h 1408947"/>
              <a:gd name="connsiteX15" fmla="*/ 188703 w 5974772"/>
              <a:gd name="connsiteY15" fmla="*/ 1132194 h 1408947"/>
              <a:gd name="connsiteX16" fmla="*/ 0 w 5974772"/>
              <a:gd name="connsiteY16" fmla="*/ 943491 h 1408947"/>
              <a:gd name="connsiteX17" fmla="*/ 0 w 5974772"/>
              <a:gd name="connsiteY17" fmla="*/ 943495 h 1408947"/>
              <a:gd name="connsiteX18" fmla="*/ 0 w 5974772"/>
              <a:gd name="connsiteY18" fmla="*/ 660447 h 1408947"/>
              <a:gd name="connsiteX19" fmla="*/ 0 w 5974772"/>
              <a:gd name="connsiteY19" fmla="*/ 660447 h 1408947"/>
              <a:gd name="connsiteX20" fmla="*/ 0 w 5974772"/>
              <a:gd name="connsiteY20" fmla="*/ 188703 h 14089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974772" h="1408947">
                <a:moveTo>
                  <a:pt x="0" y="188703"/>
                </a:moveTo>
                <a:cubicBezTo>
                  <a:pt x="0" y="84485"/>
                  <a:pt x="84485" y="0"/>
                  <a:pt x="188703" y="0"/>
                </a:cubicBezTo>
                <a:lnTo>
                  <a:pt x="995795" y="0"/>
                </a:lnTo>
                <a:lnTo>
                  <a:pt x="995795" y="0"/>
                </a:lnTo>
                <a:lnTo>
                  <a:pt x="2489488" y="0"/>
                </a:lnTo>
                <a:lnTo>
                  <a:pt x="5786069" y="0"/>
                </a:lnTo>
                <a:cubicBezTo>
                  <a:pt x="5890287" y="0"/>
                  <a:pt x="5974772" y="84485"/>
                  <a:pt x="5974772" y="188703"/>
                </a:cubicBezTo>
                <a:lnTo>
                  <a:pt x="5974772" y="660447"/>
                </a:lnTo>
                <a:lnTo>
                  <a:pt x="5974772" y="660447"/>
                </a:lnTo>
                <a:lnTo>
                  <a:pt x="5974772" y="943495"/>
                </a:lnTo>
                <a:lnTo>
                  <a:pt x="5974772" y="943491"/>
                </a:lnTo>
                <a:cubicBezTo>
                  <a:pt x="5974772" y="1047709"/>
                  <a:pt x="5890287" y="1132194"/>
                  <a:pt x="5786069" y="1132194"/>
                </a:cubicBezTo>
                <a:lnTo>
                  <a:pt x="4087241" y="1149512"/>
                </a:lnTo>
                <a:lnTo>
                  <a:pt x="3578264" y="1408947"/>
                </a:lnTo>
                <a:lnTo>
                  <a:pt x="3697430" y="1149512"/>
                </a:lnTo>
                <a:lnTo>
                  <a:pt x="188703" y="1132194"/>
                </a:lnTo>
                <a:cubicBezTo>
                  <a:pt x="84485" y="1132194"/>
                  <a:pt x="0" y="1047709"/>
                  <a:pt x="0" y="943491"/>
                </a:cubicBezTo>
                <a:lnTo>
                  <a:pt x="0" y="943495"/>
                </a:lnTo>
                <a:lnTo>
                  <a:pt x="0" y="660447"/>
                </a:lnTo>
                <a:lnTo>
                  <a:pt x="0" y="660447"/>
                </a:lnTo>
                <a:lnTo>
                  <a:pt x="0" y="188703"/>
                </a:lnTo>
                <a:close/>
              </a:path>
            </a:pathLst>
          </a:custGeom>
          <a:solidFill>
            <a:srgbClr val="FFFF99"/>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13466618" y="2597730"/>
            <a:ext cx="6286501" cy="1662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u="sng">
                <a:solidFill>
                  <a:srgbClr val="FF0000"/>
                </a:solidFill>
                <a:latin typeface="BIZ UDPゴシック" panose="020B0400000000000000" pitchFamily="50" charset="-128"/>
                <a:ea typeface="BIZ UDPゴシック" panose="020B0400000000000000" pitchFamily="50" charset="-128"/>
              </a:rPr>
              <a:t>必ず、「別紙</a:t>
            </a:r>
            <a:r>
              <a:rPr kumimoji="1" lang="en-US" altLang="ja-JP" sz="1600" b="1" u="sng">
                <a:solidFill>
                  <a:srgbClr val="FF0000"/>
                </a:solidFill>
                <a:latin typeface="BIZ UDPゴシック" panose="020B0400000000000000" pitchFamily="50" charset="-128"/>
                <a:ea typeface="BIZ UDPゴシック" panose="020B0400000000000000" pitchFamily="50" charset="-128"/>
              </a:rPr>
              <a:t>2-1</a:t>
            </a:r>
            <a:r>
              <a:rPr kumimoji="1" lang="ja-JP" altLang="en-US" sz="1600" b="1" u="sng">
                <a:solidFill>
                  <a:srgbClr val="FF0000"/>
                </a:solidFill>
                <a:latin typeface="BIZ UDPゴシック" panose="020B0400000000000000" pitchFamily="50" charset="-128"/>
                <a:ea typeface="BIZ UDPゴシック" panose="020B0400000000000000" pitchFamily="50" charset="-128"/>
              </a:rPr>
              <a:t>と件数一致」のメッセージが表示されていることを</a:t>
            </a:r>
            <a:endParaRPr kumimoji="1" lang="en-US" altLang="ja-JP" sz="1600" b="1" u="sng">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u="none">
                <a:solidFill>
                  <a:srgbClr val="FF0000"/>
                </a:solidFill>
                <a:latin typeface="BIZ UDPゴシック" panose="020B0400000000000000" pitchFamily="50" charset="-128"/>
                <a:ea typeface="BIZ UDPゴシック" panose="020B0400000000000000" pitchFamily="50" charset="-128"/>
              </a:rPr>
              <a:t>　</a:t>
            </a:r>
            <a:r>
              <a:rPr kumimoji="1" lang="ja-JP" altLang="en-US" sz="1600" b="1" u="sng">
                <a:solidFill>
                  <a:srgbClr val="FF0000"/>
                </a:solidFill>
                <a:latin typeface="BIZ UDPゴシック" panose="020B0400000000000000" pitchFamily="50" charset="-128"/>
                <a:ea typeface="BIZ UDPゴシック" panose="020B0400000000000000" pitchFamily="50" charset="-128"/>
              </a:rPr>
              <a:t>確認してください。</a:t>
            </a:r>
            <a:endParaRPr kumimoji="1" lang="en-US" altLang="ja-JP" sz="1600" b="1" u="sng">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件数を誤って入力した場合、エラーメッセージが</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表示されますので、正しい件数を再度ご確認の上、</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入力をし直してください。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13</xdr:col>
      <xdr:colOff>312966</xdr:colOff>
      <xdr:row>0</xdr:row>
      <xdr:rowOff>136071</xdr:rowOff>
    </xdr:from>
    <xdr:to>
      <xdr:col>18</xdr:col>
      <xdr:colOff>612322</xdr:colOff>
      <xdr:row>3</xdr:row>
      <xdr:rowOff>163284</xdr:rowOff>
    </xdr:to>
    <xdr:sp macro="" textlink="">
      <xdr:nvSpPr>
        <xdr:cNvPr id="6" name="角丸四角形 5"/>
        <xdr:cNvSpPr/>
      </xdr:nvSpPr>
      <xdr:spPr>
        <a:xfrm>
          <a:off x="9470573" y="136071"/>
          <a:ext cx="4803320" cy="1006927"/>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b="1">
              <a:solidFill>
                <a:srgbClr val="FF0000"/>
              </a:solidFill>
            </a:rPr>
            <a:t>※</a:t>
          </a:r>
          <a:r>
            <a:rPr kumimoji="1" lang="ja-JP" altLang="en-US" sz="2400" b="1">
              <a:solidFill>
                <a:srgbClr val="FF0000"/>
              </a:solidFill>
            </a:rPr>
            <a:t>この用紙に記入いただく項目は</a:t>
          </a:r>
          <a:endParaRPr kumimoji="1" lang="en-US" altLang="ja-JP" sz="2400" b="1">
            <a:solidFill>
              <a:srgbClr val="FF0000"/>
            </a:solidFill>
          </a:endParaRPr>
        </a:p>
        <a:p>
          <a:pPr algn="l"/>
          <a:r>
            <a:rPr kumimoji="1" lang="ja-JP" altLang="en-US" sz="2400" b="1">
              <a:solidFill>
                <a:srgbClr val="FF0000"/>
              </a:solidFill>
            </a:rPr>
            <a:t>　ありません。</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16</xdr:col>
      <xdr:colOff>638175</xdr:colOff>
      <xdr:row>3</xdr:row>
      <xdr:rowOff>180975</xdr:rowOff>
    </xdr:from>
    <xdr:ext cx="184731" cy="264560"/>
    <xdr:sp macro="" textlink="">
      <xdr:nvSpPr>
        <xdr:cNvPr id="5" name="テキスト ボックス 4"/>
        <xdr:cNvSpPr txBox="1"/>
      </xdr:nvSpPr>
      <xdr:spPr>
        <a:xfrm>
          <a:off x="10582275" y="119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870857</xdr:colOff>
      <xdr:row>0</xdr:row>
      <xdr:rowOff>149679</xdr:rowOff>
    </xdr:from>
    <xdr:to>
      <xdr:col>17</xdr:col>
      <xdr:colOff>984250</xdr:colOff>
      <xdr:row>3</xdr:row>
      <xdr:rowOff>258537</xdr:rowOff>
    </xdr:to>
    <xdr:sp macro="" textlink="">
      <xdr:nvSpPr>
        <xdr:cNvPr id="7" name="角丸四角形 6"/>
        <xdr:cNvSpPr/>
      </xdr:nvSpPr>
      <xdr:spPr>
        <a:xfrm>
          <a:off x="14094732" y="149679"/>
          <a:ext cx="5510893" cy="981983"/>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BIZ UDPゴシック" panose="020B0400000000000000" pitchFamily="50" charset="-128"/>
              <a:ea typeface="BIZ UDPゴシック" panose="020B0400000000000000" pitchFamily="50" charset="-128"/>
            </a:rPr>
            <a:t>※</a:t>
          </a:r>
          <a:r>
            <a:rPr kumimoji="1" lang="ja-JP" altLang="en-US" sz="2000" b="1">
              <a:solidFill>
                <a:srgbClr val="FF0000"/>
              </a:solidFill>
              <a:latin typeface="BIZ UDPゴシック" panose="020B0400000000000000" pitchFamily="50" charset="-128"/>
              <a:ea typeface="BIZ UDPゴシック" panose="020B0400000000000000" pitchFamily="50" charset="-128"/>
            </a:rPr>
            <a:t>この用紙に記入いただく項目はありません。</a:t>
          </a:r>
          <a:endParaRPr kumimoji="1" lang="en-US" altLang="ja-JP" sz="20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2000" b="1">
              <a:solidFill>
                <a:srgbClr val="FF0000"/>
              </a:solidFill>
              <a:latin typeface="BIZ UDPゴシック" panose="020B0400000000000000" pitchFamily="50" charset="-128"/>
              <a:ea typeface="BIZ UDPゴシック" panose="020B0400000000000000" pitchFamily="50" charset="-128"/>
            </a:rPr>
            <a:t>（データの転記は必要です。）</a:t>
          </a:r>
          <a:endParaRPr kumimoji="1" lang="en-US" altLang="ja-JP" sz="2000" b="1">
            <a:solidFill>
              <a:srgbClr val="FF0000"/>
            </a:solidFill>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1</xdr:col>
      <xdr:colOff>222250</xdr:colOff>
      <xdr:row>8</xdr:row>
      <xdr:rowOff>412750</xdr:rowOff>
    </xdr:from>
    <xdr:to>
      <xdr:col>6</xdr:col>
      <xdr:colOff>392909</xdr:colOff>
      <xdr:row>15</xdr:row>
      <xdr:rowOff>135052</xdr:rowOff>
    </xdr:to>
    <xdr:sp macro="" textlink="">
      <xdr:nvSpPr>
        <xdr:cNvPr id="6" name="四角形吹き出し 1"/>
        <xdr:cNvSpPr/>
      </xdr:nvSpPr>
      <xdr:spPr>
        <a:xfrm>
          <a:off x="396875" y="3270250"/>
          <a:ext cx="6060284" cy="1309802"/>
        </a:xfrm>
        <a:custGeom>
          <a:avLst/>
          <a:gdLst>
            <a:gd name="connsiteX0" fmla="*/ 0 w 3405188"/>
            <a:gd name="connsiteY0" fmla="*/ 0 h 881063"/>
            <a:gd name="connsiteX1" fmla="*/ 567531 w 3405188"/>
            <a:gd name="connsiteY1" fmla="*/ 0 h 881063"/>
            <a:gd name="connsiteX2" fmla="*/ 1255118 w 3405188"/>
            <a:gd name="connsiteY2" fmla="*/ -652577 h 881063"/>
            <a:gd name="connsiteX3" fmla="*/ 1418828 w 3405188"/>
            <a:gd name="connsiteY3" fmla="*/ 0 h 881063"/>
            <a:gd name="connsiteX4" fmla="*/ 3405188 w 3405188"/>
            <a:gd name="connsiteY4" fmla="*/ 0 h 881063"/>
            <a:gd name="connsiteX5" fmla="*/ 3405188 w 3405188"/>
            <a:gd name="connsiteY5" fmla="*/ 146844 h 881063"/>
            <a:gd name="connsiteX6" fmla="*/ 3405188 w 3405188"/>
            <a:gd name="connsiteY6" fmla="*/ 146844 h 881063"/>
            <a:gd name="connsiteX7" fmla="*/ 3405188 w 3405188"/>
            <a:gd name="connsiteY7" fmla="*/ 367110 h 881063"/>
            <a:gd name="connsiteX8" fmla="*/ 3405188 w 3405188"/>
            <a:gd name="connsiteY8" fmla="*/ 881063 h 881063"/>
            <a:gd name="connsiteX9" fmla="*/ 1418828 w 3405188"/>
            <a:gd name="connsiteY9" fmla="*/ 881063 h 881063"/>
            <a:gd name="connsiteX10" fmla="*/ 567531 w 3405188"/>
            <a:gd name="connsiteY10" fmla="*/ 881063 h 881063"/>
            <a:gd name="connsiteX11" fmla="*/ 567531 w 3405188"/>
            <a:gd name="connsiteY11" fmla="*/ 881063 h 881063"/>
            <a:gd name="connsiteX12" fmla="*/ 0 w 3405188"/>
            <a:gd name="connsiteY12" fmla="*/ 881063 h 881063"/>
            <a:gd name="connsiteX13" fmla="*/ 0 w 3405188"/>
            <a:gd name="connsiteY13" fmla="*/ 367110 h 881063"/>
            <a:gd name="connsiteX14" fmla="*/ 0 w 3405188"/>
            <a:gd name="connsiteY14" fmla="*/ 146844 h 881063"/>
            <a:gd name="connsiteX15" fmla="*/ 0 w 3405188"/>
            <a:gd name="connsiteY15" fmla="*/ 146844 h 881063"/>
            <a:gd name="connsiteX16" fmla="*/ 0 w 3405188"/>
            <a:gd name="connsiteY16" fmla="*/ 0 h 881063"/>
            <a:gd name="connsiteX0" fmla="*/ 0 w 3405188"/>
            <a:gd name="connsiteY0" fmla="*/ 652577 h 1533640"/>
            <a:gd name="connsiteX1" fmla="*/ 567531 w 3405188"/>
            <a:gd name="connsiteY1" fmla="*/ 652577 h 1533640"/>
            <a:gd name="connsiteX2" fmla="*/ 1255118 w 3405188"/>
            <a:gd name="connsiteY2" fmla="*/ 0 h 1533640"/>
            <a:gd name="connsiteX3" fmla="*/ 1014015 w 3405188"/>
            <a:gd name="connsiteY3" fmla="*/ 640671 h 1533640"/>
            <a:gd name="connsiteX4" fmla="*/ 3405188 w 3405188"/>
            <a:gd name="connsiteY4" fmla="*/ 652577 h 1533640"/>
            <a:gd name="connsiteX5" fmla="*/ 3405188 w 3405188"/>
            <a:gd name="connsiteY5" fmla="*/ 799421 h 1533640"/>
            <a:gd name="connsiteX6" fmla="*/ 3405188 w 3405188"/>
            <a:gd name="connsiteY6" fmla="*/ 799421 h 1533640"/>
            <a:gd name="connsiteX7" fmla="*/ 3405188 w 3405188"/>
            <a:gd name="connsiteY7" fmla="*/ 1019687 h 1533640"/>
            <a:gd name="connsiteX8" fmla="*/ 3405188 w 3405188"/>
            <a:gd name="connsiteY8" fmla="*/ 1533640 h 1533640"/>
            <a:gd name="connsiteX9" fmla="*/ 1418828 w 3405188"/>
            <a:gd name="connsiteY9" fmla="*/ 1533640 h 1533640"/>
            <a:gd name="connsiteX10" fmla="*/ 567531 w 3405188"/>
            <a:gd name="connsiteY10" fmla="*/ 1533640 h 1533640"/>
            <a:gd name="connsiteX11" fmla="*/ 567531 w 3405188"/>
            <a:gd name="connsiteY11" fmla="*/ 1533640 h 1533640"/>
            <a:gd name="connsiteX12" fmla="*/ 0 w 3405188"/>
            <a:gd name="connsiteY12" fmla="*/ 1533640 h 1533640"/>
            <a:gd name="connsiteX13" fmla="*/ 0 w 3405188"/>
            <a:gd name="connsiteY13" fmla="*/ 1019687 h 1533640"/>
            <a:gd name="connsiteX14" fmla="*/ 0 w 3405188"/>
            <a:gd name="connsiteY14" fmla="*/ 799421 h 1533640"/>
            <a:gd name="connsiteX15" fmla="*/ 0 w 3405188"/>
            <a:gd name="connsiteY15" fmla="*/ 799421 h 1533640"/>
            <a:gd name="connsiteX16" fmla="*/ 0 w 3405188"/>
            <a:gd name="connsiteY16" fmla="*/ 652577 h 1533640"/>
            <a:gd name="connsiteX0" fmla="*/ 0 w 3405188"/>
            <a:gd name="connsiteY0" fmla="*/ 438264 h 1319327"/>
            <a:gd name="connsiteX1" fmla="*/ 567531 w 3405188"/>
            <a:gd name="connsiteY1" fmla="*/ 438264 h 1319327"/>
            <a:gd name="connsiteX2" fmla="*/ 1087070 w 3405188"/>
            <a:gd name="connsiteY2" fmla="*/ 0 h 1319327"/>
            <a:gd name="connsiteX3" fmla="*/ 1014015 w 3405188"/>
            <a:gd name="connsiteY3" fmla="*/ 426358 h 1319327"/>
            <a:gd name="connsiteX4" fmla="*/ 3405188 w 3405188"/>
            <a:gd name="connsiteY4" fmla="*/ 438264 h 1319327"/>
            <a:gd name="connsiteX5" fmla="*/ 3405188 w 3405188"/>
            <a:gd name="connsiteY5" fmla="*/ 585108 h 1319327"/>
            <a:gd name="connsiteX6" fmla="*/ 3405188 w 3405188"/>
            <a:gd name="connsiteY6" fmla="*/ 585108 h 1319327"/>
            <a:gd name="connsiteX7" fmla="*/ 3405188 w 3405188"/>
            <a:gd name="connsiteY7" fmla="*/ 805374 h 1319327"/>
            <a:gd name="connsiteX8" fmla="*/ 3405188 w 3405188"/>
            <a:gd name="connsiteY8" fmla="*/ 1319327 h 1319327"/>
            <a:gd name="connsiteX9" fmla="*/ 1418828 w 3405188"/>
            <a:gd name="connsiteY9" fmla="*/ 1319327 h 1319327"/>
            <a:gd name="connsiteX10" fmla="*/ 567531 w 3405188"/>
            <a:gd name="connsiteY10" fmla="*/ 1319327 h 1319327"/>
            <a:gd name="connsiteX11" fmla="*/ 567531 w 3405188"/>
            <a:gd name="connsiteY11" fmla="*/ 1319327 h 1319327"/>
            <a:gd name="connsiteX12" fmla="*/ 0 w 3405188"/>
            <a:gd name="connsiteY12" fmla="*/ 1319327 h 1319327"/>
            <a:gd name="connsiteX13" fmla="*/ 0 w 3405188"/>
            <a:gd name="connsiteY13" fmla="*/ 805374 h 1319327"/>
            <a:gd name="connsiteX14" fmla="*/ 0 w 3405188"/>
            <a:gd name="connsiteY14" fmla="*/ 585108 h 1319327"/>
            <a:gd name="connsiteX15" fmla="*/ 0 w 3405188"/>
            <a:gd name="connsiteY15" fmla="*/ 585108 h 1319327"/>
            <a:gd name="connsiteX16" fmla="*/ 0 w 3405188"/>
            <a:gd name="connsiteY16" fmla="*/ 438264 h 1319327"/>
            <a:gd name="connsiteX0" fmla="*/ 0 w 3405188"/>
            <a:gd name="connsiteY0" fmla="*/ 438264 h 1319327"/>
            <a:gd name="connsiteX1" fmla="*/ 567531 w 3405188"/>
            <a:gd name="connsiteY1" fmla="*/ 438264 h 1319327"/>
            <a:gd name="connsiteX2" fmla="*/ 1087070 w 3405188"/>
            <a:gd name="connsiteY2" fmla="*/ 0 h 1319327"/>
            <a:gd name="connsiteX3" fmla="*/ 872501 w 3405188"/>
            <a:gd name="connsiteY3" fmla="*/ 426358 h 1319327"/>
            <a:gd name="connsiteX4" fmla="*/ 3405188 w 3405188"/>
            <a:gd name="connsiteY4" fmla="*/ 438264 h 1319327"/>
            <a:gd name="connsiteX5" fmla="*/ 3405188 w 3405188"/>
            <a:gd name="connsiteY5" fmla="*/ 585108 h 1319327"/>
            <a:gd name="connsiteX6" fmla="*/ 3405188 w 3405188"/>
            <a:gd name="connsiteY6" fmla="*/ 585108 h 1319327"/>
            <a:gd name="connsiteX7" fmla="*/ 3405188 w 3405188"/>
            <a:gd name="connsiteY7" fmla="*/ 805374 h 1319327"/>
            <a:gd name="connsiteX8" fmla="*/ 3405188 w 3405188"/>
            <a:gd name="connsiteY8" fmla="*/ 1319327 h 1319327"/>
            <a:gd name="connsiteX9" fmla="*/ 1418828 w 3405188"/>
            <a:gd name="connsiteY9" fmla="*/ 1319327 h 1319327"/>
            <a:gd name="connsiteX10" fmla="*/ 567531 w 3405188"/>
            <a:gd name="connsiteY10" fmla="*/ 1319327 h 1319327"/>
            <a:gd name="connsiteX11" fmla="*/ 567531 w 3405188"/>
            <a:gd name="connsiteY11" fmla="*/ 1319327 h 1319327"/>
            <a:gd name="connsiteX12" fmla="*/ 0 w 3405188"/>
            <a:gd name="connsiteY12" fmla="*/ 1319327 h 1319327"/>
            <a:gd name="connsiteX13" fmla="*/ 0 w 3405188"/>
            <a:gd name="connsiteY13" fmla="*/ 805374 h 1319327"/>
            <a:gd name="connsiteX14" fmla="*/ 0 w 3405188"/>
            <a:gd name="connsiteY14" fmla="*/ 585108 h 1319327"/>
            <a:gd name="connsiteX15" fmla="*/ 0 w 3405188"/>
            <a:gd name="connsiteY15" fmla="*/ 585108 h 1319327"/>
            <a:gd name="connsiteX16" fmla="*/ 0 w 3405188"/>
            <a:gd name="connsiteY16" fmla="*/ 438264 h 13193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405188" h="1319327">
              <a:moveTo>
                <a:pt x="0" y="438264"/>
              </a:moveTo>
              <a:lnTo>
                <a:pt x="567531" y="438264"/>
              </a:lnTo>
              <a:lnTo>
                <a:pt x="1087070" y="0"/>
              </a:lnTo>
              <a:lnTo>
                <a:pt x="872501" y="426358"/>
              </a:lnTo>
              <a:lnTo>
                <a:pt x="3405188" y="438264"/>
              </a:lnTo>
              <a:lnTo>
                <a:pt x="3405188" y="585108"/>
              </a:lnTo>
              <a:lnTo>
                <a:pt x="3405188" y="585108"/>
              </a:lnTo>
              <a:lnTo>
                <a:pt x="3405188" y="805374"/>
              </a:lnTo>
              <a:lnTo>
                <a:pt x="3405188" y="1319327"/>
              </a:lnTo>
              <a:lnTo>
                <a:pt x="1418828" y="1319327"/>
              </a:lnTo>
              <a:lnTo>
                <a:pt x="567531" y="1319327"/>
              </a:lnTo>
              <a:lnTo>
                <a:pt x="567531" y="1319327"/>
              </a:lnTo>
              <a:lnTo>
                <a:pt x="0" y="1319327"/>
              </a:lnTo>
              <a:lnTo>
                <a:pt x="0" y="805374"/>
              </a:lnTo>
              <a:lnTo>
                <a:pt x="0" y="585108"/>
              </a:lnTo>
              <a:lnTo>
                <a:pt x="0" y="585108"/>
              </a:lnTo>
              <a:lnTo>
                <a:pt x="0" y="438264"/>
              </a:lnTo>
              <a:close/>
            </a:path>
          </a:pathLst>
        </a:cu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331108</xdr:colOff>
      <xdr:row>10</xdr:row>
      <xdr:rowOff>174624</xdr:rowOff>
    </xdr:from>
    <xdr:ext cx="5604996" cy="792525"/>
    <xdr:sp macro="" textlink="">
      <xdr:nvSpPr>
        <xdr:cNvPr id="8" name="テキスト ボックス 7"/>
        <xdr:cNvSpPr txBox="1"/>
      </xdr:nvSpPr>
      <xdr:spPr>
        <a:xfrm>
          <a:off x="505733" y="3746499"/>
          <a:ext cx="5604996"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BIZ UDPゴシック" panose="020B0400000000000000" pitchFamily="50" charset="-128"/>
              <a:ea typeface="BIZ UDPゴシック" panose="020B0400000000000000" pitchFamily="50" charset="-128"/>
            </a:rPr>
            <a:t>赤枠内のすべてのデータをコピーし、</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r>
            <a:rPr kumimoji="1" lang="ja-JP" altLang="en-US" sz="1400" b="1">
              <a:solidFill>
                <a:srgbClr val="FF0000"/>
              </a:solidFill>
              <a:latin typeface="BIZ UDPゴシック" panose="020B0400000000000000" pitchFamily="50" charset="-128"/>
              <a:ea typeface="BIZ UDPゴシック" panose="020B0400000000000000" pitchFamily="50" charset="-128"/>
            </a:rPr>
            <a:t>内訳シート</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連番２～）に貼り付けてください。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内訳シートとは、代表して報告する事業所が提出するシートです。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34"/>
  <sheetViews>
    <sheetView showGridLines="0" tabSelected="1" view="pageBreakPreview" zoomScale="50" zoomScaleNormal="60" zoomScaleSheetLayoutView="50" workbookViewId="0">
      <selection activeCell="F6" sqref="F6:G6"/>
    </sheetView>
  </sheetViews>
  <sheetFormatPr defaultRowHeight="25.5" customHeight="1"/>
  <cols>
    <col min="1" max="1" width="0.75" style="1" customWidth="1"/>
    <col min="2" max="2" width="3.75" style="1" customWidth="1"/>
    <col min="3" max="3" width="6.125" style="1" customWidth="1"/>
    <col min="4" max="4" width="20.75" style="1" customWidth="1"/>
    <col min="5" max="5" width="26.625" style="1" customWidth="1"/>
    <col min="6" max="8" width="16" style="1" customWidth="1"/>
    <col min="9" max="9" width="16" style="2" customWidth="1"/>
    <col min="10" max="10" width="20.375" style="2" customWidth="1"/>
    <col min="11" max="11" width="27.125" style="2" customWidth="1"/>
    <col min="12" max="12" width="11.625" style="2" bestFit="1" customWidth="1"/>
    <col min="13" max="239" width="9" style="2"/>
    <col min="240" max="240" width="0.75" style="2" customWidth="1"/>
    <col min="241" max="241" width="5.5" style="2" customWidth="1"/>
    <col min="242" max="242" width="16.875" style="2" customWidth="1"/>
    <col min="243" max="243" width="19.125" style="2" customWidth="1"/>
    <col min="244" max="244" width="12.125" style="2" customWidth="1"/>
    <col min="245" max="245" width="16.125" style="2" customWidth="1"/>
    <col min="246" max="246" width="12.375" style="2" customWidth="1"/>
    <col min="247" max="247" width="14.625" style="2" customWidth="1"/>
    <col min="248" max="248" width="3.75" style="2" customWidth="1"/>
    <col min="249" max="249" width="1" style="2" customWidth="1"/>
    <col min="250" max="495" width="9" style="2"/>
    <col min="496" max="496" width="0.75" style="2" customWidth="1"/>
    <col min="497" max="497" width="5.5" style="2" customWidth="1"/>
    <col min="498" max="498" width="16.875" style="2" customWidth="1"/>
    <col min="499" max="499" width="19.125" style="2" customWidth="1"/>
    <col min="500" max="500" width="12.125" style="2" customWidth="1"/>
    <col min="501" max="501" width="16.125" style="2" customWidth="1"/>
    <col min="502" max="502" width="12.375" style="2" customWidth="1"/>
    <col min="503" max="503" width="14.625" style="2" customWidth="1"/>
    <col min="504" max="504" width="3.75" style="2" customWidth="1"/>
    <col min="505" max="505" width="1" style="2" customWidth="1"/>
    <col min="506" max="751" width="9" style="2"/>
    <col min="752" max="752" width="0.75" style="2" customWidth="1"/>
    <col min="753" max="753" width="5.5" style="2" customWidth="1"/>
    <col min="754" max="754" width="16.875" style="2" customWidth="1"/>
    <col min="755" max="755" width="19.125" style="2" customWidth="1"/>
    <col min="756" max="756" width="12.125" style="2" customWidth="1"/>
    <col min="757" max="757" width="16.125" style="2" customWidth="1"/>
    <col min="758" max="758" width="12.375" style="2" customWidth="1"/>
    <col min="759" max="759" width="14.625" style="2" customWidth="1"/>
    <col min="760" max="760" width="3.75" style="2" customWidth="1"/>
    <col min="761" max="761" width="1" style="2" customWidth="1"/>
    <col min="762" max="1007" width="9" style="2"/>
    <col min="1008" max="1008" width="0.75" style="2" customWidth="1"/>
    <col min="1009" max="1009" width="5.5" style="2" customWidth="1"/>
    <col min="1010" max="1010" width="16.875" style="2" customWidth="1"/>
    <col min="1011" max="1011" width="19.125" style="2" customWidth="1"/>
    <col min="1012" max="1012" width="12.125" style="2" customWidth="1"/>
    <col min="1013" max="1013" width="16.125" style="2" customWidth="1"/>
    <col min="1014" max="1014" width="12.375" style="2" customWidth="1"/>
    <col min="1015" max="1015" width="14.625" style="2" customWidth="1"/>
    <col min="1016" max="1016" width="3.75" style="2" customWidth="1"/>
    <col min="1017" max="1017" width="1" style="2" customWidth="1"/>
    <col min="1018" max="1263" width="9" style="2"/>
    <col min="1264" max="1264" width="0.75" style="2" customWidth="1"/>
    <col min="1265" max="1265" width="5.5" style="2" customWidth="1"/>
    <col min="1266" max="1266" width="16.875" style="2" customWidth="1"/>
    <col min="1267" max="1267" width="19.125" style="2" customWidth="1"/>
    <col min="1268" max="1268" width="12.125" style="2" customWidth="1"/>
    <col min="1269" max="1269" width="16.125" style="2" customWidth="1"/>
    <col min="1270" max="1270" width="12.375" style="2" customWidth="1"/>
    <col min="1271" max="1271" width="14.625" style="2" customWidth="1"/>
    <col min="1272" max="1272" width="3.75" style="2" customWidth="1"/>
    <col min="1273" max="1273" width="1" style="2" customWidth="1"/>
    <col min="1274" max="1519" width="9" style="2"/>
    <col min="1520" max="1520" width="0.75" style="2" customWidth="1"/>
    <col min="1521" max="1521" width="5.5" style="2" customWidth="1"/>
    <col min="1522" max="1522" width="16.875" style="2" customWidth="1"/>
    <col min="1523" max="1523" width="19.125" style="2" customWidth="1"/>
    <col min="1524" max="1524" width="12.125" style="2" customWidth="1"/>
    <col min="1525" max="1525" width="16.125" style="2" customWidth="1"/>
    <col min="1526" max="1526" width="12.375" style="2" customWidth="1"/>
    <col min="1527" max="1527" width="14.625" style="2" customWidth="1"/>
    <col min="1528" max="1528" width="3.75" style="2" customWidth="1"/>
    <col min="1529" max="1529" width="1" style="2" customWidth="1"/>
    <col min="1530" max="1775" width="9" style="2"/>
    <col min="1776" max="1776" width="0.75" style="2" customWidth="1"/>
    <col min="1777" max="1777" width="5.5" style="2" customWidth="1"/>
    <col min="1778" max="1778" width="16.875" style="2" customWidth="1"/>
    <col min="1779" max="1779" width="19.125" style="2" customWidth="1"/>
    <col min="1780" max="1780" width="12.125" style="2" customWidth="1"/>
    <col min="1781" max="1781" width="16.125" style="2" customWidth="1"/>
    <col min="1782" max="1782" width="12.375" style="2" customWidth="1"/>
    <col min="1783" max="1783" width="14.625" style="2" customWidth="1"/>
    <col min="1784" max="1784" width="3.75" style="2" customWidth="1"/>
    <col min="1785" max="1785" width="1" style="2" customWidth="1"/>
    <col min="1786" max="2031" width="9" style="2"/>
    <col min="2032" max="2032" width="0.75" style="2" customWidth="1"/>
    <col min="2033" max="2033" width="5.5" style="2" customWidth="1"/>
    <col min="2034" max="2034" width="16.875" style="2" customWidth="1"/>
    <col min="2035" max="2035" width="19.125" style="2" customWidth="1"/>
    <col min="2036" max="2036" width="12.125" style="2" customWidth="1"/>
    <col min="2037" max="2037" width="16.125" style="2" customWidth="1"/>
    <col min="2038" max="2038" width="12.375" style="2" customWidth="1"/>
    <col min="2039" max="2039" width="14.625" style="2" customWidth="1"/>
    <col min="2040" max="2040" width="3.75" style="2" customWidth="1"/>
    <col min="2041" max="2041" width="1" style="2" customWidth="1"/>
    <col min="2042" max="2287" width="9" style="2"/>
    <col min="2288" max="2288" width="0.75" style="2" customWidth="1"/>
    <col min="2289" max="2289" width="5.5" style="2" customWidth="1"/>
    <col min="2290" max="2290" width="16.875" style="2" customWidth="1"/>
    <col min="2291" max="2291" width="19.125" style="2" customWidth="1"/>
    <col min="2292" max="2292" width="12.125" style="2" customWidth="1"/>
    <col min="2293" max="2293" width="16.125" style="2" customWidth="1"/>
    <col min="2294" max="2294" width="12.375" style="2" customWidth="1"/>
    <col min="2295" max="2295" width="14.625" style="2" customWidth="1"/>
    <col min="2296" max="2296" width="3.75" style="2" customWidth="1"/>
    <col min="2297" max="2297" width="1" style="2" customWidth="1"/>
    <col min="2298" max="2543" width="9" style="2"/>
    <col min="2544" max="2544" width="0.75" style="2" customWidth="1"/>
    <col min="2545" max="2545" width="5.5" style="2" customWidth="1"/>
    <col min="2546" max="2546" width="16.875" style="2" customWidth="1"/>
    <col min="2547" max="2547" width="19.125" style="2" customWidth="1"/>
    <col min="2548" max="2548" width="12.125" style="2" customWidth="1"/>
    <col min="2549" max="2549" width="16.125" style="2" customWidth="1"/>
    <col min="2550" max="2550" width="12.375" style="2" customWidth="1"/>
    <col min="2551" max="2551" width="14.625" style="2" customWidth="1"/>
    <col min="2552" max="2552" width="3.75" style="2" customWidth="1"/>
    <col min="2553" max="2553" width="1" style="2" customWidth="1"/>
    <col min="2554" max="2799" width="9" style="2"/>
    <col min="2800" max="2800" width="0.75" style="2" customWidth="1"/>
    <col min="2801" max="2801" width="5.5" style="2" customWidth="1"/>
    <col min="2802" max="2802" width="16.875" style="2" customWidth="1"/>
    <col min="2803" max="2803" width="19.125" style="2" customWidth="1"/>
    <col min="2804" max="2804" width="12.125" style="2" customWidth="1"/>
    <col min="2805" max="2805" width="16.125" style="2" customWidth="1"/>
    <col min="2806" max="2806" width="12.375" style="2" customWidth="1"/>
    <col min="2807" max="2807" width="14.625" style="2" customWidth="1"/>
    <col min="2808" max="2808" width="3.75" style="2" customWidth="1"/>
    <col min="2809" max="2809" width="1" style="2" customWidth="1"/>
    <col min="2810" max="3055" width="9" style="2"/>
    <col min="3056" max="3056" width="0.75" style="2" customWidth="1"/>
    <col min="3057" max="3057" width="5.5" style="2" customWidth="1"/>
    <col min="3058" max="3058" width="16.875" style="2" customWidth="1"/>
    <col min="3059" max="3059" width="19.125" style="2" customWidth="1"/>
    <col min="3060" max="3060" width="12.125" style="2" customWidth="1"/>
    <col min="3061" max="3061" width="16.125" style="2" customWidth="1"/>
    <col min="3062" max="3062" width="12.375" style="2" customWidth="1"/>
    <col min="3063" max="3063" width="14.625" style="2" customWidth="1"/>
    <col min="3064" max="3064" width="3.75" style="2" customWidth="1"/>
    <col min="3065" max="3065" width="1" style="2" customWidth="1"/>
    <col min="3066" max="3311" width="9" style="2"/>
    <col min="3312" max="3312" width="0.75" style="2" customWidth="1"/>
    <col min="3313" max="3313" width="5.5" style="2" customWidth="1"/>
    <col min="3314" max="3314" width="16.875" style="2" customWidth="1"/>
    <col min="3315" max="3315" width="19.125" style="2" customWidth="1"/>
    <col min="3316" max="3316" width="12.125" style="2" customWidth="1"/>
    <col min="3317" max="3317" width="16.125" style="2" customWidth="1"/>
    <col min="3318" max="3318" width="12.375" style="2" customWidth="1"/>
    <col min="3319" max="3319" width="14.625" style="2" customWidth="1"/>
    <col min="3320" max="3320" width="3.75" style="2" customWidth="1"/>
    <col min="3321" max="3321" width="1" style="2" customWidth="1"/>
    <col min="3322" max="3567" width="9" style="2"/>
    <col min="3568" max="3568" width="0.75" style="2" customWidth="1"/>
    <col min="3569" max="3569" width="5.5" style="2" customWidth="1"/>
    <col min="3570" max="3570" width="16.875" style="2" customWidth="1"/>
    <col min="3571" max="3571" width="19.125" style="2" customWidth="1"/>
    <col min="3572" max="3572" width="12.125" style="2" customWidth="1"/>
    <col min="3573" max="3573" width="16.125" style="2" customWidth="1"/>
    <col min="3574" max="3574" width="12.375" style="2" customWidth="1"/>
    <col min="3575" max="3575" width="14.625" style="2" customWidth="1"/>
    <col min="3576" max="3576" width="3.75" style="2" customWidth="1"/>
    <col min="3577" max="3577" width="1" style="2" customWidth="1"/>
    <col min="3578" max="3823" width="9" style="2"/>
    <col min="3824" max="3824" width="0.75" style="2" customWidth="1"/>
    <col min="3825" max="3825" width="5.5" style="2" customWidth="1"/>
    <col min="3826" max="3826" width="16.875" style="2" customWidth="1"/>
    <col min="3827" max="3827" width="19.125" style="2" customWidth="1"/>
    <col min="3828" max="3828" width="12.125" style="2" customWidth="1"/>
    <col min="3829" max="3829" width="16.125" style="2" customWidth="1"/>
    <col min="3830" max="3830" width="12.375" style="2" customWidth="1"/>
    <col min="3831" max="3831" width="14.625" style="2" customWidth="1"/>
    <col min="3832" max="3832" width="3.75" style="2" customWidth="1"/>
    <col min="3833" max="3833" width="1" style="2" customWidth="1"/>
    <col min="3834" max="4079" width="9" style="2"/>
    <col min="4080" max="4080" width="0.75" style="2" customWidth="1"/>
    <col min="4081" max="4081" width="5.5" style="2" customWidth="1"/>
    <col min="4082" max="4082" width="16.875" style="2" customWidth="1"/>
    <col min="4083" max="4083" width="19.125" style="2" customWidth="1"/>
    <col min="4084" max="4084" width="12.125" style="2" customWidth="1"/>
    <col min="4085" max="4085" width="16.125" style="2" customWidth="1"/>
    <col min="4086" max="4086" width="12.375" style="2" customWidth="1"/>
    <col min="4087" max="4087" width="14.625" style="2" customWidth="1"/>
    <col min="4088" max="4088" width="3.75" style="2" customWidth="1"/>
    <col min="4089" max="4089" width="1" style="2" customWidth="1"/>
    <col min="4090" max="4335" width="9" style="2"/>
    <col min="4336" max="4336" width="0.75" style="2" customWidth="1"/>
    <col min="4337" max="4337" width="5.5" style="2" customWidth="1"/>
    <col min="4338" max="4338" width="16.875" style="2" customWidth="1"/>
    <col min="4339" max="4339" width="19.125" style="2" customWidth="1"/>
    <col min="4340" max="4340" width="12.125" style="2" customWidth="1"/>
    <col min="4341" max="4341" width="16.125" style="2" customWidth="1"/>
    <col min="4342" max="4342" width="12.375" style="2" customWidth="1"/>
    <col min="4343" max="4343" width="14.625" style="2" customWidth="1"/>
    <col min="4344" max="4344" width="3.75" style="2" customWidth="1"/>
    <col min="4345" max="4345" width="1" style="2" customWidth="1"/>
    <col min="4346" max="4591" width="9" style="2"/>
    <col min="4592" max="4592" width="0.75" style="2" customWidth="1"/>
    <col min="4593" max="4593" width="5.5" style="2" customWidth="1"/>
    <col min="4594" max="4594" width="16.875" style="2" customWidth="1"/>
    <col min="4595" max="4595" width="19.125" style="2" customWidth="1"/>
    <col min="4596" max="4596" width="12.125" style="2" customWidth="1"/>
    <col min="4597" max="4597" width="16.125" style="2" customWidth="1"/>
    <col min="4598" max="4598" width="12.375" style="2" customWidth="1"/>
    <col min="4599" max="4599" width="14.625" style="2" customWidth="1"/>
    <col min="4600" max="4600" width="3.75" style="2" customWidth="1"/>
    <col min="4601" max="4601" width="1" style="2" customWidth="1"/>
    <col min="4602" max="4847" width="9" style="2"/>
    <col min="4848" max="4848" width="0.75" style="2" customWidth="1"/>
    <col min="4849" max="4849" width="5.5" style="2" customWidth="1"/>
    <col min="4850" max="4850" width="16.875" style="2" customWidth="1"/>
    <col min="4851" max="4851" width="19.125" style="2" customWidth="1"/>
    <col min="4852" max="4852" width="12.125" style="2" customWidth="1"/>
    <col min="4853" max="4853" width="16.125" style="2" customWidth="1"/>
    <col min="4854" max="4854" width="12.375" style="2" customWidth="1"/>
    <col min="4855" max="4855" width="14.625" style="2" customWidth="1"/>
    <col min="4856" max="4856" width="3.75" style="2" customWidth="1"/>
    <col min="4857" max="4857" width="1" style="2" customWidth="1"/>
    <col min="4858" max="5103" width="9" style="2"/>
    <col min="5104" max="5104" width="0.75" style="2" customWidth="1"/>
    <col min="5105" max="5105" width="5.5" style="2" customWidth="1"/>
    <col min="5106" max="5106" width="16.875" style="2" customWidth="1"/>
    <col min="5107" max="5107" width="19.125" style="2" customWidth="1"/>
    <col min="5108" max="5108" width="12.125" style="2" customWidth="1"/>
    <col min="5109" max="5109" width="16.125" style="2" customWidth="1"/>
    <col min="5110" max="5110" width="12.375" style="2" customWidth="1"/>
    <col min="5111" max="5111" width="14.625" style="2" customWidth="1"/>
    <col min="5112" max="5112" width="3.75" style="2" customWidth="1"/>
    <col min="5113" max="5113" width="1" style="2" customWidth="1"/>
    <col min="5114" max="5359" width="9" style="2"/>
    <col min="5360" max="5360" width="0.75" style="2" customWidth="1"/>
    <col min="5361" max="5361" width="5.5" style="2" customWidth="1"/>
    <col min="5362" max="5362" width="16.875" style="2" customWidth="1"/>
    <col min="5363" max="5363" width="19.125" style="2" customWidth="1"/>
    <col min="5364" max="5364" width="12.125" style="2" customWidth="1"/>
    <col min="5365" max="5365" width="16.125" style="2" customWidth="1"/>
    <col min="5366" max="5366" width="12.375" style="2" customWidth="1"/>
    <col min="5367" max="5367" width="14.625" style="2" customWidth="1"/>
    <col min="5368" max="5368" width="3.75" style="2" customWidth="1"/>
    <col min="5369" max="5369" width="1" style="2" customWidth="1"/>
    <col min="5370" max="5615" width="9" style="2"/>
    <col min="5616" max="5616" width="0.75" style="2" customWidth="1"/>
    <col min="5617" max="5617" width="5.5" style="2" customWidth="1"/>
    <col min="5618" max="5618" width="16.875" style="2" customWidth="1"/>
    <col min="5619" max="5619" width="19.125" style="2" customWidth="1"/>
    <col min="5620" max="5620" width="12.125" style="2" customWidth="1"/>
    <col min="5621" max="5621" width="16.125" style="2" customWidth="1"/>
    <col min="5622" max="5622" width="12.375" style="2" customWidth="1"/>
    <col min="5623" max="5623" width="14.625" style="2" customWidth="1"/>
    <col min="5624" max="5624" width="3.75" style="2" customWidth="1"/>
    <col min="5625" max="5625" width="1" style="2" customWidth="1"/>
    <col min="5626" max="5871" width="9" style="2"/>
    <col min="5872" max="5872" width="0.75" style="2" customWidth="1"/>
    <col min="5873" max="5873" width="5.5" style="2" customWidth="1"/>
    <col min="5874" max="5874" width="16.875" style="2" customWidth="1"/>
    <col min="5875" max="5875" width="19.125" style="2" customWidth="1"/>
    <col min="5876" max="5876" width="12.125" style="2" customWidth="1"/>
    <col min="5877" max="5877" width="16.125" style="2" customWidth="1"/>
    <col min="5878" max="5878" width="12.375" style="2" customWidth="1"/>
    <col min="5879" max="5879" width="14.625" style="2" customWidth="1"/>
    <col min="5880" max="5880" width="3.75" style="2" customWidth="1"/>
    <col min="5881" max="5881" width="1" style="2" customWidth="1"/>
    <col min="5882" max="6127" width="9" style="2"/>
    <col min="6128" max="6128" width="0.75" style="2" customWidth="1"/>
    <col min="6129" max="6129" width="5.5" style="2" customWidth="1"/>
    <col min="6130" max="6130" width="16.875" style="2" customWidth="1"/>
    <col min="6131" max="6131" width="19.125" style="2" customWidth="1"/>
    <col min="6132" max="6132" width="12.125" style="2" customWidth="1"/>
    <col min="6133" max="6133" width="16.125" style="2" customWidth="1"/>
    <col min="6134" max="6134" width="12.375" style="2" customWidth="1"/>
    <col min="6135" max="6135" width="14.625" style="2" customWidth="1"/>
    <col min="6136" max="6136" width="3.75" style="2" customWidth="1"/>
    <col min="6137" max="6137" width="1" style="2" customWidth="1"/>
    <col min="6138" max="6383" width="9" style="2"/>
    <col min="6384" max="6384" width="0.75" style="2" customWidth="1"/>
    <col min="6385" max="6385" width="5.5" style="2" customWidth="1"/>
    <col min="6386" max="6386" width="16.875" style="2" customWidth="1"/>
    <col min="6387" max="6387" width="19.125" style="2" customWidth="1"/>
    <col min="6388" max="6388" width="12.125" style="2" customWidth="1"/>
    <col min="6389" max="6389" width="16.125" style="2" customWidth="1"/>
    <col min="6390" max="6390" width="12.375" style="2" customWidth="1"/>
    <col min="6391" max="6391" width="14.625" style="2" customWidth="1"/>
    <col min="6392" max="6392" width="3.75" style="2" customWidth="1"/>
    <col min="6393" max="6393" width="1" style="2" customWidth="1"/>
    <col min="6394" max="6639" width="9" style="2"/>
    <col min="6640" max="6640" width="0.75" style="2" customWidth="1"/>
    <col min="6641" max="6641" width="5.5" style="2" customWidth="1"/>
    <col min="6642" max="6642" width="16.875" style="2" customWidth="1"/>
    <col min="6643" max="6643" width="19.125" style="2" customWidth="1"/>
    <col min="6644" max="6644" width="12.125" style="2" customWidth="1"/>
    <col min="6645" max="6645" width="16.125" style="2" customWidth="1"/>
    <col min="6646" max="6646" width="12.375" style="2" customWidth="1"/>
    <col min="6647" max="6647" width="14.625" style="2" customWidth="1"/>
    <col min="6648" max="6648" width="3.75" style="2" customWidth="1"/>
    <col min="6649" max="6649" width="1" style="2" customWidth="1"/>
    <col min="6650" max="6895" width="9" style="2"/>
    <col min="6896" max="6896" width="0.75" style="2" customWidth="1"/>
    <col min="6897" max="6897" width="5.5" style="2" customWidth="1"/>
    <col min="6898" max="6898" width="16.875" style="2" customWidth="1"/>
    <col min="6899" max="6899" width="19.125" style="2" customWidth="1"/>
    <col min="6900" max="6900" width="12.125" style="2" customWidth="1"/>
    <col min="6901" max="6901" width="16.125" style="2" customWidth="1"/>
    <col min="6902" max="6902" width="12.375" style="2" customWidth="1"/>
    <col min="6903" max="6903" width="14.625" style="2" customWidth="1"/>
    <col min="6904" max="6904" width="3.75" style="2" customWidth="1"/>
    <col min="6905" max="6905" width="1" style="2" customWidth="1"/>
    <col min="6906" max="7151" width="9" style="2"/>
    <col min="7152" max="7152" width="0.75" style="2" customWidth="1"/>
    <col min="7153" max="7153" width="5.5" style="2" customWidth="1"/>
    <col min="7154" max="7154" width="16.875" style="2" customWidth="1"/>
    <col min="7155" max="7155" width="19.125" style="2" customWidth="1"/>
    <col min="7156" max="7156" width="12.125" style="2" customWidth="1"/>
    <col min="7157" max="7157" width="16.125" style="2" customWidth="1"/>
    <col min="7158" max="7158" width="12.375" style="2" customWidth="1"/>
    <col min="7159" max="7159" width="14.625" style="2" customWidth="1"/>
    <col min="7160" max="7160" width="3.75" style="2" customWidth="1"/>
    <col min="7161" max="7161" width="1" style="2" customWidth="1"/>
    <col min="7162" max="7407" width="9" style="2"/>
    <col min="7408" max="7408" width="0.75" style="2" customWidth="1"/>
    <col min="7409" max="7409" width="5.5" style="2" customWidth="1"/>
    <col min="7410" max="7410" width="16.875" style="2" customWidth="1"/>
    <col min="7411" max="7411" width="19.125" style="2" customWidth="1"/>
    <col min="7412" max="7412" width="12.125" style="2" customWidth="1"/>
    <col min="7413" max="7413" width="16.125" style="2" customWidth="1"/>
    <col min="7414" max="7414" width="12.375" style="2" customWidth="1"/>
    <col min="7415" max="7415" width="14.625" style="2" customWidth="1"/>
    <col min="7416" max="7416" width="3.75" style="2" customWidth="1"/>
    <col min="7417" max="7417" width="1" style="2" customWidth="1"/>
    <col min="7418" max="7663" width="9" style="2"/>
    <col min="7664" max="7664" width="0.75" style="2" customWidth="1"/>
    <col min="7665" max="7665" width="5.5" style="2" customWidth="1"/>
    <col min="7666" max="7666" width="16.875" style="2" customWidth="1"/>
    <col min="7667" max="7667" width="19.125" style="2" customWidth="1"/>
    <col min="7668" max="7668" width="12.125" style="2" customWidth="1"/>
    <col min="7669" max="7669" width="16.125" style="2" customWidth="1"/>
    <col min="7670" max="7670" width="12.375" style="2" customWidth="1"/>
    <col min="7671" max="7671" width="14.625" style="2" customWidth="1"/>
    <col min="7672" max="7672" width="3.75" style="2" customWidth="1"/>
    <col min="7673" max="7673" width="1" style="2" customWidth="1"/>
    <col min="7674" max="7919" width="9" style="2"/>
    <col min="7920" max="7920" width="0.75" style="2" customWidth="1"/>
    <col min="7921" max="7921" width="5.5" style="2" customWidth="1"/>
    <col min="7922" max="7922" width="16.875" style="2" customWidth="1"/>
    <col min="7923" max="7923" width="19.125" style="2" customWidth="1"/>
    <col min="7924" max="7924" width="12.125" style="2" customWidth="1"/>
    <col min="7925" max="7925" width="16.125" style="2" customWidth="1"/>
    <col min="7926" max="7926" width="12.375" style="2" customWidth="1"/>
    <col min="7927" max="7927" width="14.625" style="2" customWidth="1"/>
    <col min="7928" max="7928" width="3.75" style="2" customWidth="1"/>
    <col min="7929" max="7929" width="1" style="2" customWidth="1"/>
    <col min="7930" max="8175" width="9" style="2"/>
    <col min="8176" max="8176" width="0.75" style="2" customWidth="1"/>
    <col min="8177" max="8177" width="5.5" style="2" customWidth="1"/>
    <col min="8178" max="8178" width="16.875" style="2" customWidth="1"/>
    <col min="8179" max="8179" width="19.125" style="2" customWidth="1"/>
    <col min="8180" max="8180" width="12.125" style="2" customWidth="1"/>
    <col min="8181" max="8181" width="16.125" style="2" customWidth="1"/>
    <col min="8182" max="8182" width="12.375" style="2" customWidth="1"/>
    <col min="8183" max="8183" width="14.625" style="2" customWidth="1"/>
    <col min="8184" max="8184" width="3.75" style="2" customWidth="1"/>
    <col min="8185" max="8185" width="1" style="2" customWidth="1"/>
    <col min="8186" max="8431" width="9" style="2"/>
    <col min="8432" max="8432" width="0.75" style="2" customWidth="1"/>
    <col min="8433" max="8433" width="5.5" style="2" customWidth="1"/>
    <col min="8434" max="8434" width="16.875" style="2" customWidth="1"/>
    <col min="8435" max="8435" width="19.125" style="2" customWidth="1"/>
    <col min="8436" max="8436" width="12.125" style="2" customWidth="1"/>
    <col min="8437" max="8437" width="16.125" style="2" customWidth="1"/>
    <col min="8438" max="8438" width="12.375" style="2" customWidth="1"/>
    <col min="8439" max="8439" width="14.625" style="2" customWidth="1"/>
    <col min="8440" max="8440" width="3.75" style="2" customWidth="1"/>
    <col min="8441" max="8441" width="1" style="2" customWidth="1"/>
    <col min="8442" max="8687" width="9" style="2"/>
    <col min="8688" max="8688" width="0.75" style="2" customWidth="1"/>
    <col min="8689" max="8689" width="5.5" style="2" customWidth="1"/>
    <col min="8690" max="8690" width="16.875" style="2" customWidth="1"/>
    <col min="8691" max="8691" width="19.125" style="2" customWidth="1"/>
    <col min="8692" max="8692" width="12.125" style="2" customWidth="1"/>
    <col min="8693" max="8693" width="16.125" style="2" customWidth="1"/>
    <col min="8694" max="8694" width="12.375" style="2" customWidth="1"/>
    <col min="8695" max="8695" width="14.625" style="2" customWidth="1"/>
    <col min="8696" max="8696" width="3.75" style="2" customWidth="1"/>
    <col min="8697" max="8697" width="1" style="2" customWidth="1"/>
    <col min="8698" max="8943" width="9" style="2"/>
    <col min="8944" max="8944" width="0.75" style="2" customWidth="1"/>
    <col min="8945" max="8945" width="5.5" style="2" customWidth="1"/>
    <col min="8946" max="8946" width="16.875" style="2" customWidth="1"/>
    <col min="8947" max="8947" width="19.125" style="2" customWidth="1"/>
    <col min="8948" max="8948" width="12.125" style="2" customWidth="1"/>
    <col min="8949" max="8949" width="16.125" style="2" customWidth="1"/>
    <col min="8950" max="8950" width="12.375" style="2" customWidth="1"/>
    <col min="8951" max="8951" width="14.625" style="2" customWidth="1"/>
    <col min="8952" max="8952" width="3.75" style="2" customWidth="1"/>
    <col min="8953" max="8953" width="1" style="2" customWidth="1"/>
    <col min="8954" max="9199" width="9" style="2"/>
    <col min="9200" max="9200" width="0.75" style="2" customWidth="1"/>
    <col min="9201" max="9201" width="5.5" style="2" customWidth="1"/>
    <col min="9202" max="9202" width="16.875" style="2" customWidth="1"/>
    <col min="9203" max="9203" width="19.125" style="2" customWidth="1"/>
    <col min="9204" max="9204" width="12.125" style="2" customWidth="1"/>
    <col min="9205" max="9205" width="16.125" style="2" customWidth="1"/>
    <col min="9206" max="9206" width="12.375" style="2" customWidth="1"/>
    <col min="9207" max="9207" width="14.625" style="2" customWidth="1"/>
    <col min="9208" max="9208" width="3.75" style="2" customWidth="1"/>
    <col min="9209" max="9209" width="1" style="2" customWidth="1"/>
    <col min="9210" max="9455" width="9" style="2"/>
    <col min="9456" max="9456" width="0.75" style="2" customWidth="1"/>
    <col min="9457" max="9457" width="5.5" style="2" customWidth="1"/>
    <col min="9458" max="9458" width="16.875" style="2" customWidth="1"/>
    <col min="9459" max="9459" width="19.125" style="2" customWidth="1"/>
    <col min="9460" max="9460" width="12.125" style="2" customWidth="1"/>
    <col min="9461" max="9461" width="16.125" style="2" customWidth="1"/>
    <col min="9462" max="9462" width="12.375" style="2" customWidth="1"/>
    <col min="9463" max="9463" width="14.625" style="2" customWidth="1"/>
    <col min="9464" max="9464" width="3.75" style="2" customWidth="1"/>
    <col min="9465" max="9465" width="1" style="2" customWidth="1"/>
    <col min="9466" max="9711" width="9" style="2"/>
    <col min="9712" max="9712" width="0.75" style="2" customWidth="1"/>
    <col min="9713" max="9713" width="5.5" style="2" customWidth="1"/>
    <col min="9714" max="9714" width="16.875" style="2" customWidth="1"/>
    <col min="9715" max="9715" width="19.125" style="2" customWidth="1"/>
    <col min="9716" max="9716" width="12.125" style="2" customWidth="1"/>
    <col min="9717" max="9717" width="16.125" style="2" customWidth="1"/>
    <col min="9718" max="9718" width="12.375" style="2" customWidth="1"/>
    <col min="9719" max="9719" width="14.625" style="2" customWidth="1"/>
    <col min="9720" max="9720" width="3.75" style="2" customWidth="1"/>
    <col min="9721" max="9721" width="1" style="2" customWidth="1"/>
    <col min="9722" max="9967" width="9" style="2"/>
    <col min="9968" max="9968" width="0.75" style="2" customWidth="1"/>
    <col min="9969" max="9969" width="5.5" style="2" customWidth="1"/>
    <col min="9970" max="9970" width="16.875" style="2" customWidth="1"/>
    <col min="9971" max="9971" width="19.125" style="2" customWidth="1"/>
    <col min="9972" max="9972" width="12.125" style="2" customWidth="1"/>
    <col min="9973" max="9973" width="16.125" style="2" customWidth="1"/>
    <col min="9974" max="9974" width="12.375" style="2" customWidth="1"/>
    <col min="9975" max="9975" width="14.625" style="2" customWidth="1"/>
    <col min="9976" max="9976" width="3.75" style="2" customWidth="1"/>
    <col min="9977" max="9977" width="1" style="2" customWidth="1"/>
    <col min="9978" max="10223" width="9" style="2"/>
    <col min="10224" max="10224" width="0.75" style="2" customWidth="1"/>
    <col min="10225" max="10225" width="5.5" style="2" customWidth="1"/>
    <col min="10226" max="10226" width="16.875" style="2" customWidth="1"/>
    <col min="10227" max="10227" width="19.125" style="2" customWidth="1"/>
    <col min="10228" max="10228" width="12.125" style="2" customWidth="1"/>
    <col min="10229" max="10229" width="16.125" style="2" customWidth="1"/>
    <col min="10230" max="10230" width="12.375" style="2" customWidth="1"/>
    <col min="10231" max="10231" width="14.625" style="2" customWidth="1"/>
    <col min="10232" max="10232" width="3.75" style="2" customWidth="1"/>
    <col min="10233" max="10233" width="1" style="2" customWidth="1"/>
    <col min="10234" max="10479" width="9" style="2"/>
    <col min="10480" max="10480" width="0.75" style="2" customWidth="1"/>
    <col min="10481" max="10481" width="5.5" style="2" customWidth="1"/>
    <col min="10482" max="10482" width="16.875" style="2" customWidth="1"/>
    <col min="10483" max="10483" width="19.125" style="2" customWidth="1"/>
    <col min="10484" max="10484" width="12.125" style="2" customWidth="1"/>
    <col min="10485" max="10485" width="16.125" style="2" customWidth="1"/>
    <col min="10486" max="10486" width="12.375" style="2" customWidth="1"/>
    <col min="10487" max="10487" width="14.625" style="2" customWidth="1"/>
    <col min="10488" max="10488" width="3.75" style="2" customWidth="1"/>
    <col min="10489" max="10489" width="1" style="2" customWidth="1"/>
    <col min="10490" max="10735" width="9" style="2"/>
    <col min="10736" max="10736" width="0.75" style="2" customWidth="1"/>
    <col min="10737" max="10737" width="5.5" style="2" customWidth="1"/>
    <col min="10738" max="10738" width="16.875" style="2" customWidth="1"/>
    <col min="10739" max="10739" width="19.125" style="2" customWidth="1"/>
    <col min="10740" max="10740" width="12.125" style="2" customWidth="1"/>
    <col min="10741" max="10741" width="16.125" style="2" customWidth="1"/>
    <col min="10742" max="10742" width="12.375" style="2" customWidth="1"/>
    <col min="10743" max="10743" width="14.625" style="2" customWidth="1"/>
    <col min="10744" max="10744" width="3.75" style="2" customWidth="1"/>
    <col min="10745" max="10745" width="1" style="2" customWidth="1"/>
    <col min="10746" max="10991" width="9" style="2"/>
    <col min="10992" max="10992" width="0.75" style="2" customWidth="1"/>
    <col min="10993" max="10993" width="5.5" style="2" customWidth="1"/>
    <col min="10994" max="10994" width="16.875" style="2" customWidth="1"/>
    <col min="10995" max="10995" width="19.125" style="2" customWidth="1"/>
    <col min="10996" max="10996" width="12.125" style="2" customWidth="1"/>
    <col min="10997" max="10997" width="16.125" style="2" customWidth="1"/>
    <col min="10998" max="10998" width="12.375" style="2" customWidth="1"/>
    <col min="10999" max="10999" width="14.625" style="2" customWidth="1"/>
    <col min="11000" max="11000" width="3.75" style="2" customWidth="1"/>
    <col min="11001" max="11001" width="1" style="2" customWidth="1"/>
    <col min="11002" max="11247" width="9" style="2"/>
    <col min="11248" max="11248" width="0.75" style="2" customWidth="1"/>
    <col min="11249" max="11249" width="5.5" style="2" customWidth="1"/>
    <col min="11250" max="11250" width="16.875" style="2" customWidth="1"/>
    <col min="11251" max="11251" width="19.125" style="2" customWidth="1"/>
    <col min="11252" max="11252" width="12.125" style="2" customWidth="1"/>
    <col min="11253" max="11253" width="16.125" style="2" customWidth="1"/>
    <col min="11254" max="11254" width="12.375" style="2" customWidth="1"/>
    <col min="11255" max="11255" width="14.625" style="2" customWidth="1"/>
    <col min="11256" max="11256" width="3.75" style="2" customWidth="1"/>
    <col min="11257" max="11257" width="1" style="2" customWidth="1"/>
    <col min="11258" max="11503" width="9" style="2"/>
    <col min="11504" max="11504" width="0.75" style="2" customWidth="1"/>
    <col min="11505" max="11505" width="5.5" style="2" customWidth="1"/>
    <col min="11506" max="11506" width="16.875" style="2" customWidth="1"/>
    <col min="11507" max="11507" width="19.125" style="2" customWidth="1"/>
    <col min="11508" max="11508" width="12.125" style="2" customWidth="1"/>
    <col min="11509" max="11509" width="16.125" style="2" customWidth="1"/>
    <col min="11510" max="11510" width="12.375" style="2" customWidth="1"/>
    <col min="11511" max="11511" width="14.625" style="2" customWidth="1"/>
    <col min="11512" max="11512" width="3.75" style="2" customWidth="1"/>
    <col min="11513" max="11513" width="1" style="2" customWidth="1"/>
    <col min="11514" max="11759" width="9" style="2"/>
    <col min="11760" max="11760" width="0.75" style="2" customWidth="1"/>
    <col min="11761" max="11761" width="5.5" style="2" customWidth="1"/>
    <col min="11762" max="11762" width="16.875" style="2" customWidth="1"/>
    <col min="11763" max="11763" width="19.125" style="2" customWidth="1"/>
    <col min="11764" max="11764" width="12.125" style="2" customWidth="1"/>
    <col min="11765" max="11765" width="16.125" style="2" customWidth="1"/>
    <col min="11766" max="11766" width="12.375" style="2" customWidth="1"/>
    <col min="11767" max="11767" width="14.625" style="2" customWidth="1"/>
    <col min="11768" max="11768" width="3.75" style="2" customWidth="1"/>
    <col min="11769" max="11769" width="1" style="2" customWidth="1"/>
    <col min="11770" max="12015" width="9" style="2"/>
    <col min="12016" max="12016" width="0.75" style="2" customWidth="1"/>
    <col min="12017" max="12017" width="5.5" style="2" customWidth="1"/>
    <col min="12018" max="12018" width="16.875" style="2" customWidth="1"/>
    <col min="12019" max="12019" width="19.125" style="2" customWidth="1"/>
    <col min="12020" max="12020" width="12.125" style="2" customWidth="1"/>
    <col min="12021" max="12021" width="16.125" style="2" customWidth="1"/>
    <col min="12022" max="12022" width="12.375" style="2" customWidth="1"/>
    <col min="12023" max="12023" width="14.625" style="2" customWidth="1"/>
    <col min="12024" max="12024" width="3.75" style="2" customWidth="1"/>
    <col min="12025" max="12025" width="1" style="2" customWidth="1"/>
    <col min="12026" max="12271" width="9" style="2"/>
    <col min="12272" max="12272" width="0.75" style="2" customWidth="1"/>
    <col min="12273" max="12273" width="5.5" style="2" customWidth="1"/>
    <col min="12274" max="12274" width="16.875" style="2" customWidth="1"/>
    <col min="12275" max="12275" width="19.125" style="2" customWidth="1"/>
    <col min="12276" max="12276" width="12.125" style="2" customWidth="1"/>
    <col min="12277" max="12277" width="16.125" style="2" customWidth="1"/>
    <col min="12278" max="12278" width="12.375" style="2" customWidth="1"/>
    <col min="12279" max="12279" width="14.625" style="2" customWidth="1"/>
    <col min="12280" max="12280" width="3.75" style="2" customWidth="1"/>
    <col min="12281" max="12281" width="1" style="2" customWidth="1"/>
    <col min="12282" max="12527" width="9" style="2"/>
    <col min="12528" max="12528" width="0.75" style="2" customWidth="1"/>
    <col min="12529" max="12529" width="5.5" style="2" customWidth="1"/>
    <col min="12530" max="12530" width="16.875" style="2" customWidth="1"/>
    <col min="12531" max="12531" width="19.125" style="2" customWidth="1"/>
    <col min="12532" max="12532" width="12.125" style="2" customWidth="1"/>
    <col min="12533" max="12533" width="16.125" style="2" customWidth="1"/>
    <col min="12534" max="12534" width="12.375" style="2" customWidth="1"/>
    <col min="12535" max="12535" width="14.625" style="2" customWidth="1"/>
    <col min="12536" max="12536" width="3.75" style="2" customWidth="1"/>
    <col min="12537" max="12537" width="1" style="2" customWidth="1"/>
    <col min="12538" max="12783" width="9" style="2"/>
    <col min="12784" max="12784" width="0.75" style="2" customWidth="1"/>
    <col min="12785" max="12785" width="5.5" style="2" customWidth="1"/>
    <col min="12786" max="12786" width="16.875" style="2" customWidth="1"/>
    <col min="12787" max="12787" width="19.125" style="2" customWidth="1"/>
    <col min="12788" max="12788" width="12.125" style="2" customWidth="1"/>
    <col min="12789" max="12789" width="16.125" style="2" customWidth="1"/>
    <col min="12790" max="12790" width="12.375" style="2" customWidth="1"/>
    <col min="12791" max="12791" width="14.625" style="2" customWidth="1"/>
    <col min="12792" max="12792" width="3.75" style="2" customWidth="1"/>
    <col min="12793" max="12793" width="1" style="2" customWidth="1"/>
    <col min="12794" max="13039" width="9" style="2"/>
    <col min="13040" max="13040" width="0.75" style="2" customWidth="1"/>
    <col min="13041" max="13041" width="5.5" style="2" customWidth="1"/>
    <col min="13042" max="13042" width="16.875" style="2" customWidth="1"/>
    <col min="13043" max="13043" width="19.125" style="2" customWidth="1"/>
    <col min="13044" max="13044" width="12.125" style="2" customWidth="1"/>
    <col min="13045" max="13045" width="16.125" style="2" customWidth="1"/>
    <col min="13046" max="13046" width="12.375" style="2" customWidth="1"/>
    <col min="13047" max="13047" width="14.625" style="2" customWidth="1"/>
    <col min="13048" max="13048" width="3.75" style="2" customWidth="1"/>
    <col min="13049" max="13049" width="1" style="2" customWidth="1"/>
    <col min="13050" max="13295" width="9" style="2"/>
    <col min="13296" max="13296" width="0.75" style="2" customWidth="1"/>
    <col min="13297" max="13297" width="5.5" style="2" customWidth="1"/>
    <col min="13298" max="13298" width="16.875" style="2" customWidth="1"/>
    <col min="13299" max="13299" width="19.125" style="2" customWidth="1"/>
    <col min="13300" max="13300" width="12.125" style="2" customWidth="1"/>
    <col min="13301" max="13301" width="16.125" style="2" customWidth="1"/>
    <col min="13302" max="13302" width="12.375" style="2" customWidth="1"/>
    <col min="13303" max="13303" width="14.625" style="2" customWidth="1"/>
    <col min="13304" max="13304" width="3.75" style="2" customWidth="1"/>
    <col min="13305" max="13305" width="1" style="2" customWidth="1"/>
    <col min="13306" max="13551" width="9" style="2"/>
    <col min="13552" max="13552" width="0.75" style="2" customWidth="1"/>
    <col min="13553" max="13553" width="5.5" style="2" customWidth="1"/>
    <col min="13554" max="13554" width="16.875" style="2" customWidth="1"/>
    <col min="13555" max="13555" width="19.125" style="2" customWidth="1"/>
    <col min="13556" max="13556" width="12.125" style="2" customWidth="1"/>
    <col min="13557" max="13557" width="16.125" style="2" customWidth="1"/>
    <col min="13558" max="13558" width="12.375" style="2" customWidth="1"/>
    <col min="13559" max="13559" width="14.625" style="2" customWidth="1"/>
    <col min="13560" max="13560" width="3.75" style="2" customWidth="1"/>
    <col min="13561" max="13561" width="1" style="2" customWidth="1"/>
    <col min="13562" max="13807" width="9" style="2"/>
    <col min="13808" max="13808" width="0.75" style="2" customWidth="1"/>
    <col min="13809" max="13809" width="5.5" style="2" customWidth="1"/>
    <col min="13810" max="13810" width="16.875" style="2" customWidth="1"/>
    <col min="13811" max="13811" width="19.125" style="2" customWidth="1"/>
    <col min="13812" max="13812" width="12.125" style="2" customWidth="1"/>
    <col min="13813" max="13813" width="16.125" style="2" customWidth="1"/>
    <col min="13814" max="13814" width="12.375" style="2" customWidth="1"/>
    <col min="13815" max="13815" width="14.625" style="2" customWidth="1"/>
    <col min="13816" max="13816" width="3.75" style="2" customWidth="1"/>
    <col min="13817" max="13817" width="1" style="2" customWidth="1"/>
    <col min="13818" max="14063" width="9" style="2"/>
    <col min="14064" max="14064" width="0.75" style="2" customWidth="1"/>
    <col min="14065" max="14065" width="5.5" style="2" customWidth="1"/>
    <col min="14066" max="14066" width="16.875" style="2" customWidth="1"/>
    <col min="14067" max="14067" width="19.125" style="2" customWidth="1"/>
    <col min="14068" max="14068" width="12.125" style="2" customWidth="1"/>
    <col min="14069" max="14069" width="16.125" style="2" customWidth="1"/>
    <col min="14070" max="14070" width="12.375" style="2" customWidth="1"/>
    <col min="14071" max="14071" width="14.625" style="2" customWidth="1"/>
    <col min="14072" max="14072" width="3.75" style="2" customWidth="1"/>
    <col min="14073" max="14073" width="1" style="2" customWidth="1"/>
    <col min="14074" max="14319" width="9" style="2"/>
    <col min="14320" max="14320" width="0.75" style="2" customWidth="1"/>
    <col min="14321" max="14321" width="5.5" style="2" customWidth="1"/>
    <col min="14322" max="14322" width="16.875" style="2" customWidth="1"/>
    <col min="14323" max="14323" width="19.125" style="2" customWidth="1"/>
    <col min="14324" max="14324" width="12.125" style="2" customWidth="1"/>
    <col min="14325" max="14325" width="16.125" style="2" customWidth="1"/>
    <col min="14326" max="14326" width="12.375" style="2" customWidth="1"/>
    <col min="14327" max="14327" width="14.625" style="2" customWidth="1"/>
    <col min="14328" max="14328" width="3.75" style="2" customWidth="1"/>
    <col min="14329" max="14329" width="1" style="2" customWidth="1"/>
    <col min="14330" max="14575" width="9" style="2"/>
    <col min="14576" max="14576" width="0.75" style="2" customWidth="1"/>
    <col min="14577" max="14577" width="5.5" style="2" customWidth="1"/>
    <col min="14578" max="14578" width="16.875" style="2" customWidth="1"/>
    <col min="14579" max="14579" width="19.125" style="2" customWidth="1"/>
    <col min="14580" max="14580" width="12.125" style="2" customWidth="1"/>
    <col min="14581" max="14581" width="16.125" style="2" customWidth="1"/>
    <col min="14582" max="14582" width="12.375" style="2" customWidth="1"/>
    <col min="14583" max="14583" width="14.625" style="2" customWidth="1"/>
    <col min="14584" max="14584" width="3.75" style="2" customWidth="1"/>
    <col min="14585" max="14585" width="1" style="2" customWidth="1"/>
    <col min="14586" max="14831" width="9" style="2"/>
    <col min="14832" max="14832" width="0.75" style="2" customWidth="1"/>
    <col min="14833" max="14833" width="5.5" style="2" customWidth="1"/>
    <col min="14834" max="14834" width="16.875" style="2" customWidth="1"/>
    <col min="14835" max="14835" width="19.125" style="2" customWidth="1"/>
    <col min="14836" max="14836" width="12.125" style="2" customWidth="1"/>
    <col min="14837" max="14837" width="16.125" style="2" customWidth="1"/>
    <col min="14838" max="14838" width="12.375" style="2" customWidth="1"/>
    <col min="14839" max="14839" width="14.625" style="2" customWidth="1"/>
    <col min="14840" max="14840" width="3.75" style="2" customWidth="1"/>
    <col min="14841" max="14841" width="1" style="2" customWidth="1"/>
    <col min="14842" max="15087" width="9" style="2"/>
    <col min="15088" max="15088" width="0.75" style="2" customWidth="1"/>
    <col min="15089" max="15089" width="5.5" style="2" customWidth="1"/>
    <col min="15090" max="15090" width="16.875" style="2" customWidth="1"/>
    <col min="15091" max="15091" width="19.125" style="2" customWidth="1"/>
    <col min="15092" max="15092" width="12.125" style="2" customWidth="1"/>
    <col min="15093" max="15093" width="16.125" style="2" customWidth="1"/>
    <col min="15094" max="15094" width="12.375" style="2" customWidth="1"/>
    <col min="15095" max="15095" width="14.625" style="2" customWidth="1"/>
    <col min="15096" max="15096" width="3.75" style="2" customWidth="1"/>
    <col min="15097" max="15097" width="1" style="2" customWidth="1"/>
    <col min="15098" max="15343" width="9" style="2"/>
    <col min="15344" max="15344" width="0.75" style="2" customWidth="1"/>
    <col min="15345" max="15345" width="5.5" style="2" customWidth="1"/>
    <col min="15346" max="15346" width="16.875" style="2" customWidth="1"/>
    <col min="15347" max="15347" width="19.125" style="2" customWidth="1"/>
    <col min="15348" max="15348" width="12.125" style="2" customWidth="1"/>
    <col min="15349" max="15349" width="16.125" style="2" customWidth="1"/>
    <col min="15350" max="15350" width="12.375" style="2" customWidth="1"/>
    <col min="15351" max="15351" width="14.625" style="2" customWidth="1"/>
    <col min="15352" max="15352" width="3.75" style="2" customWidth="1"/>
    <col min="15353" max="15353" width="1" style="2" customWidth="1"/>
    <col min="15354" max="15599" width="9" style="2"/>
    <col min="15600" max="15600" width="0.75" style="2" customWidth="1"/>
    <col min="15601" max="15601" width="5.5" style="2" customWidth="1"/>
    <col min="15602" max="15602" width="16.875" style="2" customWidth="1"/>
    <col min="15603" max="15603" width="19.125" style="2" customWidth="1"/>
    <col min="15604" max="15604" width="12.125" style="2" customWidth="1"/>
    <col min="15605" max="15605" width="16.125" style="2" customWidth="1"/>
    <col min="15606" max="15606" width="12.375" style="2" customWidth="1"/>
    <col min="15607" max="15607" width="14.625" style="2" customWidth="1"/>
    <col min="15608" max="15608" width="3.75" style="2" customWidth="1"/>
    <col min="15609" max="15609" width="1" style="2" customWidth="1"/>
    <col min="15610" max="15855" width="9" style="2"/>
    <col min="15856" max="15856" width="0.75" style="2" customWidth="1"/>
    <col min="15857" max="15857" width="5.5" style="2" customWidth="1"/>
    <col min="15858" max="15858" width="16.875" style="2" customWidth="1"/>
    <col min="15859" max="15859" width="19.125" style="2" customWidth="1"/>
    <col min="15860" max="15860" width="12.125" style="2" customWidth="1"/>
    <col min="15861" max="15861" width="16.125" style="2" customWidth="1"/>
    <col min="15862" max="15862" width="12.375" style="2" customWidth="1"/>
    <col min="15863" max="15863" width="14.625" style="2" customWidth="1"/>
    <col min="15864" max="15864" width="3.75" style="2" customWidth="1"/>
    <col min="15865" max="15865" width="1" style="2" customWidth="1"/>
    <col min="15866" max="16111" width="9" style="2"/>
    <col min="16112" max="16112" width="0.75" style="2" customWidth="1"/>
    <col min="16113" max="16113" width="5.5" style="2" customWidth="1"/>
    <col min="16114" max="16114" width="16.875" style="2" customWidth="1"/>
    <col min="16115" max="16115" width="19.125" style="2" customWidth="1"/>
    <col min="16116" max="16116" width="12.125" style="2" customWidth="1"/>
    <col min="16117" max="16117" width="16.125" style="2" customWidth="1"/>
    <col min="16118" max="16118" width="12.375" style="2" customWidth="1"/>
    <col min="16119" max="16119" width="14.625" style="2" customWidth="1"/>
    <col min="16120" max="16120" width="3.75" style="2" customWidth="1"/>
    <col min="16121" max="16121" width="1" style="2" customWidth="1"/>
    <col min="16122" max="16384" width="9" style="2"/>
  </cols>
  <sheetData>
    <row r="1" spans="2:11" ht="18" customHeight="1">
      <c r="B1" s="4" t="s">
        <v>140</v>
      </c>
      <c r="I1" s="1"/>
      <c r="J1" s="1"/>
    </row>
    <row r="2" spans="2:11" ht="27.75" customHeight="1">
      <c r="I2" s="1"/>
      <c r="J2" s="1"/>
    </row>
    <row r="3" spans="2:11" ht="33" customHeight="1">
      <c r="B3" s="331" t="s">
        <v>148</v>
      </c>
      <c r="C3" s="332"/>
      <c r="D3" s="332"/>
      <c r="E3" s="332"/>
      <c r="F3" s="332"/>
      <c r="G3" s="332"/>
      <c r="H3" s="332"/>
      <c r="I3" s="332"/>
      <c r="J3" s="332"/>
    </row>
    <row r="4" spans="2:11" ht="21">
      <c r="B4" s="159"/>
      <c r="C4" s="159"/>
      <c r="D4" s="159"/>
      <c r="E4" s="159"/>
      <c r="F4" s="159"/>
      <c r="G4" s="159"/>
      <c r="H4" s="159"/>
      <c r="I4" s="159"/>
      <c r="J4" s="159"/>
    </row>
    <row r="5" spans="2:11" ht="24.95" customHeight="1">
      <c r="F5" s="335" t="s">
        <v>80</v>
      </c>
      <c r="G5" s="335"/>
      <c r="H5" s="335" t="s">
        <v>82</v>
      </c>
      <c r="I5" s="335"/>
      <c r="J5" s="335"/>
    </row>
    <row r="6" spans="2:11" ht="48" customHeight="1">
      <c r="F6" s="339"/>
      <c r="G6" s="340"/>
      <c r="H6" s="340"/>
      <c r="I6" s="340"/>
      <c r="J6" s="341"/>
    </row>
    <row r="7" spans="2:11" s="1" customFormat="1" ht="26.25" customHeight="1" thickBot="1">
      <c r="C7" s="4"/>
      <c r="D7" s="4"/>
      <c r="I7" s="5"/>
    </row>
    <row r="8" spans="2:11" s="1" customFormat="1" ht="20.25" customHeight="1">
      <c r="C8" s="6" t="s">
        <v>1</v>
      </c>
      <c r="D8" s="7"/>
      <c r="E8" s="8"/>
      <c r="F8" s="8"/>
      <c r="G8" s="9"/>
      <c r="H8" s="51"/>
      <c r="I8" s="161"/>
      <c r="J8" s="161"/>
    </row>
    <row r="9" spans="2:11" s="1" customFormat="1" ht="20.25" customHeight="1">
      <c r="C9" s="10" t="s">
        <v>8</v>
      </c>
      <c r="D9" s="11"/>
      <c r="E9" s="12"/>
      <c r="F9" s="12"/>
      <c r="G9" s="13"/>
      <c r="H9" s="51"/>
      <c r="I9" s="161"/>
      <c r="J9" s="161"/>
    </row>
    <row r="10" spans="2:11" s="1" customFormat="1" ht="20.25" customHeight="1">
      <c r="C10" s="10" t="s">
        <v>10</v>
      </c>
      <c r="D10" s="11"/>
      <c r="E10" s="12"/>
      <c r="F10" s="12"/>
      <c r="G10" s="13"/>
      <c r="H10" s="51"/>
      <c r="I10" s="161"/>
      <c r="J10" s="161"/>
    </row>
    <row r="11" spans="2:11" s="1" customFormat="1" ht="20.25" customHeight="1" thickBot="1">
      <c r="C11" s="14" t="s">
        <v>2</v>
      </c>
      <c r="D11" s="15"/>
      <c r="E11" s="16"/>
      <c r="F11" s="16"/>
      <c r="G11" s="17"/>
      <c r="H11" s="51"/>
      <c r="I11" s="161"/>
      <c r="J11" s="161"/>
    </row>
    <row r="12" spans="2:11" s="1" customFormat="1" ht="26.25" customHeight="1" thickBot="1">
      <c r="C12" s="18"/>
      <c r="D12" s="18"/>
      <c r="G12" s="19"/>
      <c r="H12" s="19"/>
      <c r="I12" s="19"/>
    </row>
    <row r="13" spans="2:11" s="1" customFormat="1" ht="20.25" customHeight="1">
      <c r="C13" s="114" t="s">
        <v>3</v>
      </c>
      <c r="D13" s="7"/>
      <c r="E13" s="8"/>
      <c r="F13" s="8"/>
      <c r="G13" s="8"/>
      <c r="H13" s="8"/>
      <c r="I13" s="8"/>
      <c r="J13" s="9"/>
      <c r="K13" s="161"/>
    </row>
    <row r="14" spans="2:11" s="1" customFormat="1" ht="20.25" customHeight="1">
      <c r="C14" s="115" t="s">
        <v>145</v>
      </c>
      <c r="D14" s="11"/>
      <c r="E14" s="116"/>
      <c r="F14" s="116"/>
      <c r="G14" s="116"/>
      <c r="H14" s="12"/>
      <c r="I14" s="12"/>
      <c r="J14" s="13"/>
      <c r="K14" s="161"/>
    </row>
    <row r="15" spans="2:11" s="1" customFormat="1" ht="20.25" customHeight="1">
      <c r="C15" s="115" t="s">
        <v>146</v>
      </c>
      <c r="D15" s="11"/>
      <c r="E15" s="116"/>
      <c r="F15" s="116"/>
      <c r="G15" s="116"/>
      <c r="H15" s="116"/>
      <c r="I15" s="12"/>
      <c r="J15" s="13"/>
      <c r="K15" s="161"/>
    </row>
    <row r="16" spans="2:11" s="1" customFormat="1" ht="20.25" customHeight="1" thickBot="1">
      <c r="C16" s="117" t="s">
        <v>147</v>
      </c>
      <c r="D16" s="15"/>
      <c r="E16" s="118"/>
      <c r="F16" s="118"/>
      <c r="G16" s="16"/>
      <c r="H16" s="16"/>
      <c r="I16" s="16"/>
      <c r="J16" s="17"/>
      <c r="K16" s="161"/>
    </row>
    <row r="17" spans="3:14" s="1" customFormat="1" ht="20.25" customHeight="1">
      <c r="C17" s="45"/>
      <c r="D17" s="44"/>
      <c r="E17" s="161"/>
      <c r="F17" s="161"/>
      <c r="G17" s="161"/>
      <c r="H17" s="161"/>
      <c r="I17" s="161"/>
      <c r="J17" s="161"/>
    </row>
    <row r="18" spans="3:14" s="1" customFormat="1" ht="20.100000000000001" customHeight="1">
      <c r="C18" s="47" t="s">
        <v>37</v>
      </c>
      <c r="D18" s="18"/>
      <c r="E18" s="29"/>
      <c r="H18" s="19"/>
      <c r="I18" s="19"/>
      <c r="J18" s="19"/>
    </row>
    <row r="19" spans="3:14" s="1" customFormat="1" ht="22.5" customHeight="1">
      <c r="C19" s="333" t="s">
        <v>85</v>
      </c>
      <c r="D19" s="335" t="s">
        <v>31</v>
      </c>
      <c r="E19" s="333" t="s">
        <v>70</v>
      </c>
      <c r="F19" s="342" t="s">
        <v>96</v>
      </c>
      <c r="G19" s="343"/>
      <c r="H19" s="343"/>
      <c r="I19" s="343"/>
      <c r="J19" s="344"/>
    </row>
    <row r="20" spans="3:14" s="1" customFormat="1" ht="52.5" customHeight="1" thickBot="1">
      <c r="C20" s="334"/>
      <c r="D20" s="336"/>
      <c r="E20" s="336"/>
      <c r="F20" s="345" t="s">
        <v>97</v>
      </c>
      <c r="G20" s="346"/>
      <c r="H20" s="346"/>
      <c r="I20" s="346"/>
      <c r="J20" s="347"/>
      <c r="N20" s="1" t="s">
        <v>154</v>
      </c>
    </row>
    <row r="21" spans="3:14" s="1" customFormat="1" ht="76.5" customHeight="1" thickTop="1">
      <c r="C21" s="140" t="str">
        <f>IF(E21="","",_xlfn.RANK.EQ(E21,$E$21:$E$25,0)+COUNTIF($E$21:E21,E21)-1)</f>
        <v/>
      </c>
      <c r="D21" s="314"/>
      <c r="E21" s="315"/>
      <c r="F21" s="352"/>
      <c r="G21" s="352"/>
      <c r="H21" s="352"/>
      <c r="I21" s="352"/>
      <c r="J21" s="353"/>
      <c r="N21" s="1" t="s">
        <v>155</v>
      </c>
    </row>
    <row r="22" spans="3:14" s="1" customFormat="1" ht="76.5" customHeight="1">
      <c r="C22" s="140" t="str">
        <f>IF(E22="","",_xlfn.RANK.EQ(E22,$E$21:$E$25,0)+COUNTIF($E$21:E22,E22)-1)</f>
        <v/>
      </c>
      <c r="D22" s="126"/>
      <c r="E22" s="285"/>
      <c r="F22" s="354"/>
      <c r="G22" s="354"/>
      <c r="H22" s="354"/>
      <c r="I22" s="354"/>
      <c r="J22" s="355"/>
      <c r="K22" s="34"/>
      <c r="N22" s="1" t="s">
        <v>32</v>
      </c>
    </row>
    <row r="23" spans="3:14" s="1" customFormat="1" ht="76.5" customHeight="1">
      <c r="C23" s="140" t="str">
        <f>IF(E23="","",_xlfn.RANK.EQ(E23,$E$21:$E$25,0)+COUNTIF($E$21:E23,E23)-1)</f>
        <v/>
      </c>
      <c r="D23" s="126"/>
      <c r="E23" s="285"/>
      <c r="F23" s="354"/>
      <c r="G23" s="354"/>
      <c r="H23" s="354"/>
      <c r="I23" s="354"/>
      <c r="J23" s="355"/>
      <c r="K23" s="34"/>
    </row>
    <row r="24" spans="3:14" s="1" customFormat="1" ht="76.5" customHeight="1">
      <c r="C24" s="140" t="str">
        <f>IF(E24="","",_xlfn.RANK.EQ(E24,$E$21:$E$25,0)+COUNTIF($E$21:E24,E24)-1)</f>
        <v/>
      </c>
      <c r="D24" s="126"/>
      <c r="E24" s="285"/>
      <c r="F24" s="354"/>
      <c r="G24" s="354"/>
      <c r="H24" s="354"/>
      <c r="I24" s="354"/>
      <c r="J24" s="355"/>
      <c r="K24" s="34"/>
    </row>
    <row r="25" spans="3:14" s="1" customFormat="1" ht="76.5" customHeight="1" thickBot="1">
      <c r="C25" s="140" t="str">
        <f>IF(E25="","",_xlfn.RANK.EQ(E25,$E$21:$E$25,0)+COUNTIF($E$21:E25,E25)-1)</f>
        <v/>
      </c>
      <c r="D25" s="127"/>
      <c r="E25" s="286"/>
      <c r="F25" s="337"/>
      <c r="G25" s="337"/>
      <c r="H25" s="337"/>
      <c r="I25" s="337"/>
      <c r="J25" s="338"/>
      <c r="K25" s="34"/>
    </row>
    <row r="26" spans="3:14" s="1" customFormat="1" ht="37.5" customHeight="1" thickTop="1">
      <c r="C26" s="99" t="s">
        <v>38</v>
      </c>
      <c r="D26" s="47"/>
      <c r="E26" s="29"/>
      <c r="H26" s="19"/>
      <c r="I26" s="19"/>
      <c r="J26" s="19"/>
      <c r="K26" s="34"/>
    </row>
    <row r="27" spans="3:14" s="1" customFormat="1" ht="22.5" customHeight="1">
      <c r="C27" s="348" t="s">
        <v>85</v>
      </c>
      <c r="D27" s="350" t="s">
        <v>31</v>
      </c>
      <c r="E27" s="350" t="s">
        <v>88</v>
      </c>
      <c r="F27" s="350" t="s">
        <v>159</v>
      </c>
      <c r="G27" s="351"/>
      <c r="H27" s="351"/>
      <c r="I27" s="351"/>
      <c r="J27" s="351"/>
    </row>
    <row r="28" spans="3:14" s="1" customFormat="1" ht="39.75" customHeight="1" thickBot="1">
      <c r="C28" s="349"/>
      <c r="D28" s="333"/>
      <c r="E28" s="333"/>
      <c r="F28" s="333"/>
      <c r="G28" s="333"/>
      <c r="H28" s="333"/>
      <c r="I28" s="333"/>
      <c r="J28" s="333"/>
    </row>
    <row r="29" spans="3:14" s="1" customFormat="1" ht="36.75" customHeight="1" thickTop="1">
      <c r="C29" s="140">
        <v>6</v>
      </c>
      <c r="D29" s="314"/>
      <c r="E29" s="315"/>
      <c r="F29" s="358"/>
      <c r="G29" s="352"/>
      <c r="H29" s="352"/>
      <c r="I29" s="352"/>
      <c r="J29" s="353"/>
    </row>
    <row r="30" spans="3:14" s="1" customFormat="1" ht="42" customHeight="1">
      <c r="C30" s="140">
        <v>7</v>
      </c>
      <c r="D30" s="126"/>
      <c r="E30" s="285"/>
      <c r="F30" s="357"/>
      <c r="G30" s="354"/>
      <c r="H30" s="354"/>
      <c r="I30" s="354"/>
      <c r="J30" s="355"/>
      <c r="K30" s="34"/>
    </row>
    <row r="31" spans="3:14" s="1" customFormat="1" ht="42" customHeight="1">
      <c r="C31" s="140">
        <v>8</v>
      </c>
      <c r="D31" s="126"/>
      <c r="E31" s="285"/>
      <c r="F31" s="357"/>
      <c r="G31" s="354"/>
      <c r="H31" s="354"/>
      <c r="I31" s="354"/>
      <c r="J31" s="355"/>
      <c r="K31" s="34"/>
    </row>
    <row r="32" spans="3:14" s="1" customFormat="1" ht="42" customHeight="1">
      <c r="C32" s="140">
        <v>9</v>
      </c>
      <c r="D32" s="126"/>
      <c r="E32" s="285"/>
      <c r="F32" s="357"/>
      <c r="G32" s="354"/>
      <c r="H32" s="354"/>
      <c r="I32" s="354"/>
      <c r="J32" s="355"/>
      <c r="K32" s="34"/>
    </row>
    <row r="33" spans="3:11" s="1" customFormat="1" ht="42" customHeight="1" thickBot="1">
      <c r="C33" s="140">
        <v>10</v>
      </c>
      <c r="D33" s="127"/>
      <c r="E33" s="286"/>
      <c r="F33" s="356"/>
      <c r="G33" s="337"/>
      <c r="H33" s="337"/>
      <c r="I33" s="337"/>
      <c r="J33" s="338"/>
      <c r="K33" s="34"/>
    </row>
    <row r="34" spans="3:11" s="1" customFormat="1" ht="42" customHeight="1" thickTop="1">
      <c r="I34" s="2"/>
      <c r="J34" s="2"/>
      <c r="K34" s="34"/>
    </row>
  </sheetData>
  <sheetProtection algorithmName="SHA-512" hashValue="BLNvoArjxkrZo6fIW7W5nXBu0vUhUA7/TAT6EonvdTDQmnLfj+aT1Kw/S/P1LD6ezQVpgl3XiILghr3nKg2LeA==" saltValue="UyDgUL+080MT5g5uRhBcTg==" spinCount="100000" sheet="1" objects="1" scenarios="1" selectLockedCells="1"/>
  <mergeCells count="24">
    <mergeCell ref="F33:J33"/>
    <mergeCell ref="F24:J24"/>
    <mergeCell ref="F30:J30"/>
    <mergeCell ref="F31:J31"/>
    <mergeCell ref="F32:J32"/>
    <mergeCell ref="F29:J29"/>
    <mergeCell ref="C27:C28"/>
    <mergeCell ref="D27:D28"/>
    <mergeCell ref="F27:J28"/>
    <mergeCell ref="F21:J21"/>
    <mergeCell ref="F22:J22"/>
    <mergeCell ref="F23:J23"/>
    <mergeCell ref="E27:E28"/>
    <mergeCell ref="B3:J3"/>
    <mergeCell ref="C19:C20"/>
    <mergeCell ref="D19:D20"/>
    <mergeCell ref="F25:J25"/>
    <mergeCell ref="E19:E20"/>
    <mergeCell ref="F5:G5"/>
    <mergeCell ref="F6:G6"/>
    <mergeCell ref="H6:J6"/>
    <mergeCell ref="H5:J5"/>
    <mergeCell ref="F19:J19"/>
    <mergeCell ref="F20:J20"/>
  </mergeCells>
  <phoneticPr fontId="4"/>
  <dataValidations count="3">
    <dataValidation type="list" allowBlank="1" showInputMessage="1" showErrorMessage="1" sqref="D21:D25">
      <formula1>$N$20:$N$21</formula1>
    </dataValidation>
    <dataValidation type="whole" allowBlank="1" showInputMessage="1" showErrorMessage="1" sqref="E21:E25 E29:E33">
      <formula1>0</formula1>
      <formula2>10000</formula2>
    </dataValidation>
    <dataValidation type="list" allowBlank="1" showInputMessage="1" showErrorMessage="1" sqref="D29:D33">
      <formula1>$N$22</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9"/>
  <sheetViews>
    <sheetView showGridLines="0" view="pageBreakPreview" topLeftCell="A4" zoomScale="50" zoomScaleNormal="100" zoomScaleSheetLayoutView="50" workbookViewId="0">
      <selection activeCell="E41" sqref="E41"/>
    </sheetView>
  </sheetViews>
  <sheetFormatPr defaultRowHeight="13.5"/>
  <cols>
    <col min="1" max="1" width="3" style="169" customWidth="1"/>
    <col min="2" max="3" width="15.625" style="169" customWidth="1"/>
    <col min="4" max="14" width="12.625" style="169" customWidth="1"/>
    <col min="15" max="15" width="14.625" style="169" customWidth="1"/>
    <col min="16" max="16" width="13.125" style="169" customWidth="1"/>
    <col min="17" max="19" width="9" style="169"/>
    <col min="20" max="20" width="10.375" style="169" bestFit="1" customWidth="1"/>
    <col min="21" max="21" width="9.125" style="169" bestFit="1" customWidth="1"/>
    <col min="22" max="22" width="9.125" style="169" customWidth="1"/>
    <col min="23" max="23" width="9.125" style="169" bestFit="1" customWidth="1"/>
    <col min="24" max="24" width="9" style="169"/>
    <col min="25" max="26" width="11.125" style="169" bestFit="1" customWidth="1"/>
    <col min="27" max="27" width="9" style="169"/>
    <col min="28" max="29" width="9.125" style="169" bestFit="1" customWidth="1"/>
    <col min="30" max="16384" width="9" style="169"/>
  </cols>
  <sheetData>
    <row r="1" spans="1:36" s="2" customFormat="1" ht="18" customHeight="1">
      <c r="A1" s="1"/>
      <c r="B1" s="1" t="s">
        <v>141</v>
      </c>
      <c r="C1" s="1"/>
      <c r="D1" s="1"/>
      <c r="E1" s="1"/>
      <c r="F1" s="1"/>
      <c r="G1" s="1"/>
      <c r="H1" s="1"/>
      <c r="I1" s="1"/>
      <c r="J1" s="1"/>
      <c r="K1" s="1"/>
      <c r="L1" s="1"/>
      <c r="M1" s="1"/>
      <c r="N1" s="1"/>
      <c r="O1" s="1"/>
      <c r="P1" s="1"/>
      <c r="Q1" s="1"/>
      <c r="R1" s="1"/>
      <c r="S1" s="1"/>
      <c r="T1" s="1"/>
      <c r="U1" s="1"/>
      <c r="V1" s="1"/>
    </row>
    <row r="2" spans="1:36" s="2" customFormat="1" ht="12.75" customHeight="1">
      <c r="A2" s="1"/>
      <c r="B2" s="1"/>
      <c r="C2" s="1"/>
      <c r="D2" s="1"/>
      <c r="E2" s="1"/>
      <c r="F2" s="1"/>
      <c r="G2" s="1"/>
      <c r="H2" s="1"/>
      <c r="I2" s="1"/>
      <c r="J2" s="1"/>
      <c r="K2" s="1"/>
      <c r="L2" s="1"/>
      <c r="M2" s="1"/>
      <c r="N2" s="1"/>
      <c r="O2" s="1"/>
      <c r="P2" s="1"/>
      <c r="Q2" s="1"/>
      <c r="R2" s="1"/>
      <c r="S2" s="1"/>
      <c r="T2" s="1"/>
      <c r="U2" s="1"/>
      <c r="V2" s="1"/>
    </row>
    <row r="3" spans="1:36" s="2" customFormat="1" ht="21">
      <c r="A3" s="1"/>
      <c r="B3" s="332" t="s">
        <v>149</v>
      </c>
      <c r="C3" s="332"/>
      <c r="D3" s="332"/>
      <c r="E3" s="332"/>
      <c r="F3" s="332"/>
      <c r="G3" s="332"/>
      <c r="H3" s="332"/>
      <c r="I3" s="332"/>
      <c r="J3" s="332"/>
      <c r="K3" s="332"/>
      <c r="L3" s="332"/>
      <c r="M3" s="332"/>
      <c r="N3" s="332"/>
      <c r="O3" s="332"/>
      <c r="P3" s="33"/>
      <c r="Q3" s="33"/>
      <c r="R3" s="33"/>
      <c r="S3" s="33"/>
      <c r="T3" s="33"/>
      <c r="U3" s="33"/>
      <c r="V3" s="33"/>
    </row>
    <row r="4" spans="1:36" s="2" customFormat="1" ht="14.25" customHeight="1">
      <c r="A4" s="1"/>
      <c r="B4" s="1"/>
      <c r="C4" s="1"/>
      <c r="D4" s="1"/>
      <c r="E4" s="1"/>
      <c r="F4" s="1"/>
      <c r="G4" s="1"/>
      <c r="H4" s="1"/>
      <c r="I4" s="1"/>
      <c r="J4" s="1"/>
      <c r="K4" s="3"/>
      <c r="L4" s="1"/>
      <c r="M4" s="1"/>
      <c r="N4" s="1"/>
      <c r="O4" s="1"/>
      <c r="P4" s="1"/>
      <c r="Q4" s="1"/>
      <c r="R4" s="1"/>
      <c r="S4" s="1"/>
      <c r="T4" s="1"/>
      <c r="U4" s="1"/>
      <c r="V4" s="1"/>
    </row>
    <row r="5" spans="1:36" s="2" customFormat="1" ht="19.5" customHeight="1">
      <c r="A5" s="1"/>
      <c r="B5" s="1"/>
      <c r="C5" s="1"/>
      <c r="D5" s="1"/>
      <c r="E5" s="1"/>
      <c r="F5" s="1"/>
      <c r="G5" s="1"/>
      <c r="H5" s="1"/>
      <c r="I5" s="30"/>
      <c r="J5" s="382" t="s">
        <v>81</v>
      </c>
      <c r="K5" s="383"/>
      <c r="L5" s="382" t="s">
        <v>82</v>
      </c>
      <c r="M5" s="384"/>
      <c r="N5" s="384"/>
      <c r="O5" s="383"/>
      <c r="P5" s="35"/>
      <c r="Q5" s="1"/>
    </row>
    <row r="6" spans="1:36" s="2" customFormat="1" ht="50.25" customHeight="1">
      <c r="A6" s="1"/>
      <c r="B6" s="1"/>
      <c r="C6" s="1"/>
      <c r="D6" s="1"/>
      <c r="E6" s="1"/>
      <c r="F6" s="1"/>
      <c r="G6" s="1"/>
      <c r="H6" s="1"/>
      <c r="I6" s="31"/>
      <c r="J6" s="385">
        <f>別紙１!F6</f>
        <v>0</v>
      </c>
      <c r="K6" s="386"/>
      <c r="L6" s="385">
        <f>別紙１!H6</f>
        <v>0</v>
      </c>
      <c r="M6" s="387"/>
      <c r="N6" s="387"/>
      <c r="O6" s="386"/>
      <c r="P6" s="32"/>
      <c r="Q6" s="1"/>
    </row>
    <row r="7" spans="1:36" s="2" customFormat="1" ht="23.25" customHeight="1">
      <c r="A7" s="1"/>
      <c r="B7" s="1"/>
      <c r="C7" s="1"/>
      <c r="D7" s="1"/>
      <c r="E7" s="1"/>
      <c r="F7" s="1"/>
      <c r="G7" s="1"/>
      <c r="H7" s="1"/>
      <c r="I7" s="36"/>
      <c r="J7" s="162"/>
      <c r="K7" s="162"/>
      <c r="L7" s="162"/>
      <c r="M7" s="162"/>
      <c r="N7" s="162"/>
      <c r="O7" s="162"/>
      <c r="P7" s="32"/>
      <c r="Q7" s="1"/>
    </row>
    <row r="8" spans="1:36" s="2" customFormat="1" ht="39.950000000000003" customHeight="1">
      <c r="A8" s="1"/>
      <c r="B8" s="1"/>
      <c r="C8" s="1"/>
      <c r="D8" s="1"/>
      <c r="E8" s="1"/>
      <c r="F8" s="1"/>
      <c r="G8" s="1"/>
      <c r="H8" s="1"/>
      <c r="I8" s="36"/>
      <c r="J8" s="162"/>
      <c r="K8" s="162"/>
      <c r="L8" s="162"/>
      <c r="M8" s="162"/>
      <c r="N8" s="162"/>
      <c r="O8" s="162"/>
      <c r="P8" s="32"/>
      <c r="Q8" s="1"/>
    </row>
    <row r="9" spans="1:36" s="2" customFormat="1" ht="39.950000000000003" customHeight="1">
      <c r="A9" s="1"/>
      <c r="B9" s="1"/>
      <c r="C9" s="1"/>
      <c r="D9" s="1"/>
      <c r="E9" s="1"/>
      <c r="F9" s="1"/>
      <c r="G9" s="1"/>
      <c r="H9" s="1"/>
      <c r="I9" s="36"/>
      <c r="J9" s="162"/>
      <c r="K9" s="162"/>
      <c r="L9" s="162"/>
      <c r="M9" s="162"/>
      <c r="N9" s="162"/>
      <c r="O9" s="162"/>
      <c r="P9" s="32"/>
      <c r="Q9" s="1"/>
    </row>
    <row r="10" spans="1:36" ht="27.95" customHeight="1" thickBot="1">
      <c r="A10" s="167"/>
      <c r="B10" s="168" t="s">
        <v>12</v>
      </c>
    </row>
    <row r="11" spans="1:36" ht="27.75" customHeight="1">
      <c r="B11" s="364" t="s">
        <v>13</v>
      </c>
      <c r="C11" s="365"/>
      <c r="D11" s="370" t="s">
        <v>14</v>
      </c>
      <c r="E11" s="371"/>
      <c r="F11" s="371"/>
      <c r="G11" s="372"/>
      <c r="H11" s="376" t="s">
        <v>114</v>
      </c>
      <c r="I11" s="377"/>
      <c r="J11" s="377"/>
      <c r="K11" s="378"/>
      <c r="L11" s="366" t="s">
        <v>15</v>
      </c>
      <c r="M11" s="366"/>
      <c r="N11" s="367"/>
      <c r="O11" s="361" t="s">
        <v>16</v>
      </c>
      <c r="P11" s="170"/>
      <c r="Y11" s="169" t="s">
        <v>46</v>
      </c>
      <c r="AE11" s="169" t="s">
        <v>47</v>
      </c>
    </row>
    <row r="12" spans="1:36" ht="27.75" customHeight="1">
      <c r="B12" s="171" t="s">
        <v>17</v>
      </c>
      <c r="C12" s="172" t="s">
        <v>17</v>
      </c>
      <c r="D12" s="373"/>
      <c r="E12" s="374"/>
      <c r="F12" s="374"/>
      <c r="G12" s="375"/>
      <c r="H12" s="379"/>
      <c r="I12" s="380"/>
      <c r="J12" s="380"/>
      <c r="K12" s="381"/>
      <c r="L12" s="368"/>
      <c r="M12" s="368"/>
      <c r="N12" s="369"/>
      <c r="O12" s="362"/>
      <c r="P12" s="170"/>
      <c r="Y12" s="169" t="s">
        <v>39</v>
      </c>
      <c r="AB12" s="169" t="s">
        <v>45</v>
      </c>
      <c r="AE12" s="169" t="s">
        <v>39</v>
      </c>
      <c r="AH12" s="169" t="s">
        <v>45</v>
      </c>
    </row>
    <row r="13" spans="1:36" ht="27.95" customHeight="1" thickBot="1">
      <c r="B13" s="171" t="s">
        <v>18</v>
      </c>
      <c r="C13" s="172" t="s">
        <v>19</v>
      </c>
      <c r="D13" s="173" t="s">
        <v>69</v>
      </c>
      <c r="E13" s="174" t="s">
        <v>20</v>
      </c>
      <c r="F13" s="174" t="s">
        <v>21</v>
      </c>
      <c r="G13" s="174" t="s">
        <v>22</v>
      </c>
      <c r="H13" s="175" t="s">
        <v>69</v>
      </c>
      <c r="I13" s="175" t="s">
        <v>20</v>
      </c>
      <c r="J13" s="175" t="s">
        <v>21</v>
      </c>
      <c r="K13" s="175" t="s">
        <v>22</v>
      </c>
      <c r="L13" s="283" t="s">
        <v>23</v>
      </c>
      <c r="M13" s="283" t="s">
        <v>24</v>
      </c>
      <c r="N13" s="284" t="s">
        <v>25</v>
      </c>
      <c r="O13" s="363"/>
      <c r="P13" s="170"/>
      <c r="T13" s="169" t="s">
        <v>39</v>
      </c>
      <c r="U13" s="169" t="s">
        <v>40</v>
      </c>
      <c r="V13" s="169" t="s">
        <v>48</v>
      </c>
      <c r="W13" s="169" t="s">
        <v>41</v>
      </c>
      <c r="Y13" s="169" t="s">
        <v>42</v>
      </c>
      <c r="Z13" s="169" t="s">
        <v>43</v>
      </c>
      <c r="AA13" s="169" t="s">
        <v>44</v>
      </c>
      <c r="AB13" s="169" t="s">
        <v>42</v>
      </c>
      <c r="AC13" s="169" t="s">
        <v>43</v>
      </c>
      <c r="AD13" s="169" t="s">
        <v>44</v>
      </c>
      <c r="AE13" s="169" t="s">
        <v>42</v>
      </c>
      <c r="AF13" s="169" t="s">
        <v>43</v>
      </c>
      <c r="AG13" s="169" t="s">
        <v>44</v>
      </c>
      <c r="AH13" s="169" t="s">
        <v>42</v>
      </c>
      <c r="AI13" s="169" t="s">
        <v>43</v>
      </c>
      <c r="AJ13" s="169" t="s">
        <v>44</v>
      </c>
    </row>
    <row r="14" spans="1:36" ht="27.95" hidden="1" customHeight="1">
      <c r="B14" s="176">
        <v>44732</v>
      </c>
      <c r="C14" s="177">
        <f>B14+6</f>
        <v>44738</v>
      </c>
      <c r="D14" s="178">
        <f>SUM(E14:G14)</f>
        <v>0</v>
      </c>
      <c r="E14" s="224"/>
      <c r="F14" s="224"/>
      <c r="G14" s="224"/>
      <c r="H14" s="178">
        <f>SUM(I14:K14)</f>
        <v>0</v>
      </c>
      <c r="I14" s="224"/>
      <c r="J14" s="224"/>
      <c r="K14" s="224"/>
      <c r="L14" s="179">
        <f>SUM(D14,H14)</f>
        <v>0</v>
      </c>
      <c r="M14" s="179">
        <f t="shared" ref="M14:M54" si="0">E14+F14+I14+J14</f>
        <v>0</v>
      </c>
      <c r="N14" s="180">
        <f t="shared" ref="N14:N54" si="1">G14+K14</f>
        <v>0</v>
      </c>
      <c r="O14" s="181"/>
      <c r="P14" s="182"/>
      <c r="Q14" s="169">
        <f t="shared" ref="Q14:Q54" si="2">MONTH(C14)</f>
        <v>6</v>
      </c>
      <c r="S14" s="183">
        <v>6</v>
      </c>
      <c r="T14" s="184">
        <f t="shared" ref="T14:T23" si="3">SUMIF($Q:$Q,$S14,M:M)</f>
        <v>0</v>
      </c>
      <c r="U14" s="184">
        <f t="shared" ref="U14:U23" si="4">SUMIF($Q:$Q,$S14,N:N)</f>
        <v>0</v>
      </c>
      <c r="V14" s="184">
        <f>SUM(T14:U14)</f>
        <v>0</v>
      </c>
      <c r="W14" s="184">
        <f t="shared" ref="W14:W23" si="5">SUMIF($Q:$Q,$S14,O:O)</f>
        <v>0</v>
      </c>
    </row>
    <row r="15" spans="1:36" ht="27.95" hidden="1" customHeight="1">
      <c r="B15" s="176">
        <f>B14+7</f>
        <v>44739</v>
      </c>
      <c r="C15" s="177">
        <f>B15+6</f>
        <v>44745</v>
      </c>
      <c r="D15" s="178">
        <f t="shared" ref="D15:D54" si="6">SUM(E15:G15)</f>
        <v>0</v>
      </c>
      <c r="E15" s="224"/>
      <c r="F15" s="224"/>
      <c r="G15" s="224"/>
      <c r="H15" s="178">
        <f t="shared" ref="H15:H54" si="7">SUM(I15:K15)</f>
        <v>0</v>
      </c>
      <c r="I15" s="224"/>
      <c r="J15" s="224"/>
      <c r="K15" s="224"/>
      <c r="L15" s="179">
        <f t="shared" ref="L15:L55" si="8">SUM(D15,H15)</f>
        <v>0</v>
      </c>
      <c r="M15" s="179">
        <f t="shared" si="0"/>
        <v>0</v>
      </c>
      <c r="N15" s="180">
        <f t="shared" si="1"/>
        <v>0</v>
      </c>
      <c r="O15" s="185"/>
      <c r="P15" s="182"/>
      <c r="Q15" s="169">
        <f t="shared" si="2"/>
        <v>7</v>
      </c>
      <c r="S15" s="183">
        <v>7</v>
      </c>
      <c r="T15" s="184">
        <f t="shared" si="3"/>
        <v>0</v>
      </c>
      <c r="U15" s="184">
        <f t="shared" si="4"/>
        <v>0</v>
      </c>
      <c r="V15" s="184">
        <f t="shared" ref="V15:V23" si="9">SUM(T15:U15)</f>
        <v>0</v>
      </c>
      <c r="W15" s="184">
        <f t="shared" si="5"/>
        <v>0</v>
      </c>
    </row>
    <row r="16" spans="1:36" ht="27.95" hidden="1" customHeight="1">
      <c r="B16" s="176">
        <f t="shared" ref="B16:B54" si="10">B15+7</f>
        <v>44746</v>
      </c>
      <c r="C16" s="177">
        <f t="shared" ref="C16:C53" si="11">B16+6</f>
        <v>44752</v>
      </c>
      <c r="D16" s="178">
        <f t="shared" si="6"/>
        <v>0</v>
      </c>
      <c r="E16" s="224"/>
      <c r="F16" s="224"/>
      <c r="G16" s="224"/>
      <c r="H16" s="178">
        <f t="shared" si="7"/>
        <v>0</v>
      </c>
      <c r="I16" s="224"/>
      <c r="J16" s="224"/>
      <c r="K16" s="224"/>
      <c r="L16" s="179">
        <f t="shared" si="8"/>
        <v>0</v>
      </c>
      <c r="M16" s="179">
        <f t="shared" si="0"/>
        <v>0</v>
      </c>
      <c r="N16" s="180">
        <f t="shared" si="1"/>
        <v>0</v>
      </c>
      <c r="O16" s="185"/>
      <c r="P16" s="182"/>
      <c r="Q16" s="169">
        <f t="shared" si="2"/>
        <v>7</v>
      </c>
      <c r="S16" s="183">
        <v>8</v>
      </c>
      <c r="T16" s="184">
        <f t="shared" si="3"/>
        <v>0</v>
      </c>
      <c r="U16" s="184">
        <f t="shared" si="4"/>
        <v>0</v>
      </c>
      <c r="V16" s="184">
        <f t="shared" si="9"/>
        <v>0</v>
      </c>
      <c r="W16" s="184">
        <f t="shared" si="5"/>
        <v>0</v>
      </c>
    </row>
    <row r="17" spans="2:36" ht="27.95" hidden="1" customHeight="1">
      <c r="B17" s="176">
        <f t="shared" si="10"/>
        <v>44753</v>
      </c>
      <c r="C17" s="177">
        <f t="shared" si="11"/>
        <v>44759</v>
      </c>
      <c r="D17" s="178">
        <f t="shared" si="6"/>
        <v>0</v>
      </c>
      <c r="E17" s="224"/>
      <c r="F17" s="224"/>
      <c r="G17" s="224"/>
      <c r="H17" s="178">
        <f t="shared" si="7"/>
        <v>0</v>
      </c>
      <c r="I17" s="224"/>
      <c r="J17" s="224"/>
      <c r="K17" s="224"/>
      <c r="L17" s="179">
        <f t="shared" si="8"/>
        <v>0</v>
      </c>
      <c r="M17" s="179">
        <f t="shared" si="0"/>
        <v>0</v>
      </c>
      <c r="N17" s="180">
        <f t="shared" si="1"/>
        <v>0</v>
      </c>
      <c r="O17" s="185"/>
      <c r="P17" s="182"/>
      <c r="Q17" s="169">
        <f t="shared" si="2"/>
        <v>7</v>
      </c>
      <c r="S17" s="183">
        <v>9</v>
      </c>
      <c r="T17" s="184">
        <f t="shared" si="3"/>
        <v>0</v>
      </c>
      <c r="U17" s="184">
        <f t="shared" si="4"/>
        <v>0</v>
      </c>
      <c r="V17" s="184">
        <f t="shared" si="9"/>
        <v>0</v>
      </c>
      <c r="W17" s="184">
        <f t="shared" si="5"/>
        <v>0</v>
      </c>
      <c r="Y17" s="184" t="e">
        <f>ROUNDDOWN(50*$W17*T17/SUM(T17:U17),0)</f>
        <v>#DIV/0!</v>
      </c>
      <c r="Z17" s="184" t="e">
        <f>ROUNDDOWN(100*$W17*T17/SUM(T17:U17),0)</f>
        <v>#DIV/0!</v>
      </c>
      <c r="AA17" s="184"/>
      <c r="AB17" s="184">
        <f>ROUNDDOWN(50*$W17,0)</f>
        <v>0</v>
      </c>
      <c r="AC17" s="184">
        <f>ROUNDDOWN(100*$W17,0)</f>
        <v>0</v>
      </c>
      <c r="AD17" s="184"/>
      <c r="AE17" s="184">
        <f>IF(T17=0,0,IF(T17&gt;Y17,Y17,T17))</f>
        <v>0</v>
      </c>
      <c r="AF17" s="184">
        <f>IF(T17=0,0,IF(T17&lt;=Y17,0,IF(T17&gt;Z17,Z17-Y17,T17-Y17)))</f>
        <v>0</v>
      </c>
      <c r="AG17" s="184">
        <f>IF(T17=0,0,IF(T17&lt;=Z17,0,T17-Z17))</f>
        <v>0</v>
      </c>
      <c r="AH17" s="184">
        <f t="shared" ref="AH17:AH23" si="12">IF(V17=0,0,IF(V17&gt;AB17,AB17,V17))</f>
        <v>0</v>
      </c>
      <c r="AI17" s="184">
        <f t="shared" ref="AI17:AI23" si="13">IF(V17=0,0,IF(V17&lt;=AB17,0,IF(V17&gt;AC17,AC17-AB17,V17-AB17)))</f>
        <v>0</v>
      </c>
      <c r="AJ17" s="184">
        <f t="shared" ref="AJ17:AJ23" si="14">IF(V17=0,0,IF(V17&lt;=AC17,0,V17-AC17))</f>
        <v>0</v>
      </c>
    </row>
    <row r="18" spans="2:36" ht="27.95" hidden="1" customHeight="1">
      <c r="B18" s="176">
        <f t="shared" si="10"/>
        <v>44760</v>
      </c>
      <c r="C18" s="177">
        <f t="shared" si="11"/>
        <v>44766</v>
      </c>
      <c r="D18" s="178">
        <f t="shared" si="6"/>
        <v>0</v>
      </c>
      <c r="E18" s="224"/>
      <c r="F18" s="224"/>
      <c r="G18" s="224"/>
      <c r="H18" s="178">
        <f t="shared" si="7"/>
        <v>0</v>
      </c>
      <c r="I18" s="224"/>
      <c r="J18" s="224"/>
      <c r="K18" s="224"/>
      <c r="L18" s="179">
        <f t="shared" si="8"/>
        <v>0</v>
      </c>
      <c r="M18" s="179">
        <f t="shared" si="0"/>
        <v>0</v>
      </c>
      <c r="N18" s="180">
        <f t="shared" si="1"/>
        <v>0</v>
      </c>
      <c r="O18" s="185"/>
      <c r="P18" s="182"/>
      <c r="Q18" s="169">
        <f t="shared" si="2"/>
        <v>7</v>
      </c>
      <c r="S18" s="183">
        <v>10</v>
      </c>
      <c r="T18" s="184">
        <f t="shared" si="3"/>
        <v>0</v>
      </c>
      <c r="U18" s="184">
        <f t="shared" si="4"/>
        <v>0</v>
      </c>
      <c r="V18" s="184">
        <f t="shared" si="9"/>
        <v>0</v>
      </c>
      <c r="W18" s="184">
        <f t="shared" si="5"/>
        <v>0</v>
      </c>
      <c r="Y18" s="184" t="e">
        <f t="shared" ref="Y18:Y23" si="15">ROUNDDOWN(50*$W18*T18/SUM(T18:U18),0)</f>
        <v>#DIV/0!</v>
      </c>
      <c r="Z18" s="184" t="e">
        <f t="shared" ref="Z18:Z23" si="16">ROUNDDOWN(100*$W18*T18/SUM(T18:U18),0)</f>
        <v>#DIV/0!</v>
      </c>
      <c r="AA18" s="184"/>
      <c r="AB18" s="184">
        <f t="shared" ref="AB18:AB23" si="17">ROUNDDOWN(50*$W18,0)</f>
        <v>0</v>
      </c>
      <c r="AC18" s="184">
        <f t="shared" ref="AC18:AC23" si="18">ROUNDDOWN(100*$W18,0)</f>
        <v>0</v>
      </c>
      <c r="AD18" s="184"/>
      <c r="AE18" s="184">
        <f>IF(T18=0,0,IF(T18&gt;Y18,Y18,T18))</f>
        <v>0</v>
      </c>
      <c r="AF18" s="184">
        <f t="shared" ref="AF18:AF23" si="19">IF(T18=0,0,IF(T18&lt;=Y18,0,IF(T18&gt;Z18,Z18-Y18,T18-Y18)))</f>
        <v>0</v>
      </c>
      <c r="AG18" s="184">
        <f t="shared" ref="AG18:AG23" si="20">IF(T18=0,0,IF(T18&lt;=Z18,0,T18-Z18))</f>
        <v>0</v>
      </c>
      <c r="AH18" s="184">
        <f t="shared" si="12"/>
        <v>0</v>
      </c>
      <c r="AI18" s="184">
        <f t="shared" si="13"/>
        <v>0</v>
      </c>
      <c r="AJ18" s="184">
        <f t="shared" si="14"/>
        <v>0</v>
      </c>
    </row>
    <row r="19" spans="2:36" ht="27.95" hidden="1" customHeight="1">
      <c r="B19" s="176">
        <f t="shared" si="10"/>
        <v>44767</v>
      </c>
      <c r="C19" s="177">
        <f t="shared" si="11"/>
        <v>44773</v>
      </c>
      <c r="D19" s="178">
        <f t="shared" si="6"/>
        <v>0</v>
      </c>
      <c r="E19" s="224"/>
      <c r="F19" s="224"/>
      <c r="G19" s="224"/>
      <c r="H19" s="178">
        <f t="shared" si="7"/>
        <v>0</v>
      </c>
      <c r="I19" s="224"/>
      <c r="J19" s="224"/>
      <c r="K19" s="224"/>
      <c r="L19" s="179">
        <f t="shared" si="8"/>
        <v>0</v>
      </c>
      <c r="M19" s="179">
        <f t="shared" si="0"/>
        <v>0</v>
      </c>
      <c r="N19" s="180">
        <f t="shared" si="1"/>
        <v>0</v>
      </c>
      <c r="O19" s="185"/>
      <c r="P19" s="182"/>
      <c r="Q19" s="169">
        <f t="shared" si="2"/>
        <v>7</v>
      </c>
      <c r="S19" s="183">
        <v>11</v>
      </c>
      <c r="T19" s="184">
        <f t="shared" si="3"/>
        <v>0</v>
      </c>
      <c r="U19" s="184">
        <f t="shared" si="4"/>
        <v>0</v>
      </c>
      <c r="V19" s="184">
        <f t="shared" si="9"/>
        <v>0</v>
      </c>
      <c r="W19" s="184">
        <f t="shared" si="5"/>
        <v>0</v>
      </c>
      <c r="Y19" s="184" t="e">
        <f t="shared" si="15"/>
        <v>#DIV/0!</v>
      </c>
      <c r="Z19" s="184" t="e">
        <f t="shared" si="16"/>
        <v>#DIV/0!</v>
      </c>
      <c r="AA19" s="184"/>
      <c r="AB19" s="184">
        <f t="shared" si="17"/>
        <v>0</v>
      </c>
      <c r="AC19" s="184">
        <f t="shared" si="18"/>
        <v>0</v>
      </c>
      <c r="AD19" s="184"/>
      <c r="AE19" s="184">
        <f t="shared" ref="AE19:AE23" si="21">IF(T19=0,0,IF(T19&gt;Y19,Y19,T19))</f>
        <v>0</v>
      </c>
      <c r="AF19" s="184">
        <f t="shared" si="19"/>
        <v>0</v>
      </c>
      <c r="AG19" s="184">
        <f t="shared" si="20"/>
        <v>0</v>
      </c>
      <c r="AH19" s="184">
        <f t="shared" si="12"/>
        <v>0</v>
      </c>
      <c r="AI19" s="184">
        <f t="shared" si="13"/>
        <v>0</v>
      </c>
      <c r="AJ19" s="184">
        <f t="shared" si="14"/>
        <v>0</v>
      </c>
    </row>
    <row r="20" spans="2:36" ht="27.95" hidden="1" customHeight="1">
      <c r="B20" s="176">
        <f t="shared" si="10"/>
        <v>44774</v>
      </c>
      <c r="C20" s="177">
        <f t="shared" si="11"/>
        <v>44780</v>
      </c>
      <c r="D20" s="178">
        <f t="shared" si="6"/>
        <v>0</v>
      </c>
      <c r="E20" s="224"/>
      <c r="F20" s="224"/>
      <c r="G20" s="224"/>
      <c r="H20" s="178">
        <f t="shared" si="7"/>
        <v>0</v>
      </c>
      <c r="I20" s="224"/>
      <c r="J20" s="224"/>
      <c r="K20" s="224"/>
      <c r="L20" s="179">
        <f t="shared" si="8"/>
        <v>0</v>
      </c>
      <c r="M20" s="179">
        <f t="shared" si="0"/>
        <v>0</v>
      </c>
      <c r="N20" s="180">
        <f t="shared" si="1"/>
        <v>0</v>
      </c>
      <c r="O20" s="185"/>
      <c r="P20" s="182"/>
      <c r="Q20" s="169">
        <f t="shared" si="2"/>
        <v>8</v>
      </c>
      <c r="S20" s="183">
        <v>12</v>
      </c>
      <c r="T20" s="184">
        <f t="shared" si="3"/>
        <v>0</v>
      </c>
      <c r="U20" s="184">
        <f t="shared" si="4"/>
        <v>0</v>
      </c>
      <c r="V20" s="184">
        <f t="shared" si="9"/>
        <v>0</v>
      </c>
      <c r="W20" s="184">
        <f t="shared" si="5"/>
        <v>0</v>
      </c>
      <c r="Y20" s="184" t="e">
        <f t="shared" si="15"/>
        <v>#DIV/0!</v>
      </c>
      <c r="Z20" s="184" t="e">
        <f t="shared" si="16"/>
        <v>#DIV/0!</v>
      </c>
      <c r="AA20" s="184"/>
      <c r="AB20" s="184">
        <f t="shared" si="17"/>
        <v>0</v>
      </c>
      <c r="AC20" s="184">
        <f t="shared" si="18"/>
        <v>0</v>
      </c>
      <c r="AD20" s="184"/>
      <c r="AE20" s="184">
        <f t="shared" si="21"/>
        <v>0</v>
      </c>
      <c r="AF20" s="184">
        <f t="shared" si="19"/>
        <v>0</v>
      </c>
      <c r="AG20" s="184">
        <f t="shared" si="20"/>
        <v>0</v>
      </c>
      <c r="AH20" s="184">
        <f t="shared" si="12"/>
        <v>0</v>
      </c>
      <c r="AI20" s="184">
        <f t="shared" si="13"/>
        <v>0</v>
      </c>
      <c r="AJ20" s="184">
        <f t="shared" si="14"/>
        <v>0</v>
      </c>
    </row>
    <row r="21" spans="2:36" ht="27.95" hidden="1" customHeight="1">
      <c r="B21" s="176">
        <f t="shared" si="10"/>
        <v>44781</v>
      </c>
      <c r="C21" s="177">
        <f t="shared" si="11"/>
        <v>44787</v>
      </c>
      <c r="D21" s="178">
        <f t="shared" si="6"/>
        <v>0</v>
      </c>
      <c r="E21" s="224"/>
      <c r="F21" s="224"/>
      <c r="G21" s="224"/>
      <c r="H21" s="178">
        <f t="shared" si="7"/>
        <v>0</v>
      </c>
      <c r="I21" s="224"/>
      <c r="J21" s="224"/>
      <c r="K21" s="224"/>
      <c r="L21" s="179">
        <f t="shared" si="8"/>
        <v>0</v>
      </c>
      <c r="M21" s="179">
        <f t="shared" si="0"/>
        <v>0</v>
      </c>
      <c r="N21" s="180">
        <f t="shared" si="1"/>
        <v>0</v>
      </c>
      <c r="O21" s="185"/>
      <c r="P21" s="182"/>
      <c r="Q21" s="169">
        <f t="shared" si="2"/>
        <v>8</v>
      </c>
      <c r="S21" s="183">
        <v>1</v>
      </c>
      <c r="T21" s="184">
        <f t="shared" si="3"/>
        <v>0</v>
      </c>
      <c r="U21" s="184">
        <f t="shared" si="4"/>
        <v>0</v>
      </c>
      <c r="V21" s="184">
        <f>SUM(T21:U21)</f>
        <v>0</v>
      </c>
      <c r="W21" s="184">
        <f t="shared" si="5"/>
        <v>0</v>
      </c>
      <c r="Y21" s="184" t="e">
        <f t="shared" si="15"/>
        <v>#DIV/0!</v>
      </c>
      <c r="Z21" s="184" t="e">
        <f t="shared" si="16"/>
        <v>#DIV/0!</v>
      </c>
      <c r="AA21" s="184"/>
      <c r="AB21" s="184">
        <f t="shared" si="17"/>
        <v>0</v>
      </c>
      <c r="AC21" s="184">
        <f t="shared" si="18"/>
        <v>0</v>
      </c>
      <c r="AD21" s="184"/>
      <c r="AE21" s="184">
        <f t="shared" si="21"/>
        <v>0</v>
      </c>
      <c r="AF21" s="184">
        <f t="shared" si="19"/>
        <v>0</v>
      </c>
      <c r="AG21" s="184">
        <f t="shared" si="20"/>
        <v>0</v>
      </c>
      <c r="AH21" s="184">
        <f t="shared" si="12"/>
        <v>0</v>
      </c>
      <c r="AI21" s="184">
        <f t="shared" si="13"/>
        <v>0</v>
      </c>
      <c r="AJ21" s="184">
        <f t="shared" si="14"/>
        <v>0</v>
      </c>
    </row>
    <row r="22" spans="2:36" ht="27.95" hidden="1" customHeight="1">
      <c r="B22" s="176">
        <f t="shared" si="10"/>
        <v>44788</v>
      </c>
      <c r="C22" s="177">
        <f t="shared" si="11"/>
        <v>44794</v>
      </c>
      <c r="D22" s="178">
        <f t="shared" si="6"/>
        <v>0</v>
      </c>
      <c r="E22" s="224"/>
      <c r="F22" s="224"/>
      <c r="G22" s="224"/>
      <c r="H22" s="178">
        <f t="shared" si="7"/>
        <v>0</v>
      </c>
      <c r="I22" s="224"/>
      <c r="J22" s="224"/>
      <c r="K22" s="224"/>
      <c r="L22" s="179">
        <f t="shared" si="8"/>
        <v>0</v>
      </c>
      <c r="M22" s="179">
        <f t="shared" si="0"/>
        <v>0</v>
      </c>
      <c r="N22" s="180">
        <f t="shared" si="1"/>
        <v>0</v>
      </c>
      <c r="O22" s="185"/>
      <c r="P22" s="182"/>
      <c r="Q22" s="169">
        <f t="shared" si="2"/>
        <v>8</v>
      </c>
      <c r="S22" s="183">
        <v>2</v>
      </c>
      <c r="T22" s="184">
        <f t="shared" si="3"/>
        <v>0</v>
      </c>
      <c r="U22" s="184">
        <f t="shared" si="4"/>
        <v>0</v>
      </c>
      <c r="V22" s="184">
        <f t="shared" si="9"/>
        <v>0</v>
      </c>
      <c r="W22" s="184">
        <f t="shared" si="5"/>
        <v>0</v>
      </c>
      <c r="Y22" s="184" t="e">
        <f t="shared" si="15"/>
        <v>#DIV/0!</v>
      </c>
      <c r="Z22" s="184" t="e">
        <f t="shared" si="16"/>
        <v>#DIV/0!</v>
      </c>
      <c r="AA22" s="184"/>
      <c r="AB22" s="184">
        <f t="shared" si="17"/>
        <v>0</v>
      </c>
      <c r="AC22" s="184">
        <f t="shared" si="18"/>
        <v>0</v>
      </c>
      <c r="AD22" s="184"/>
      <c r="AE22" s="184">
        <f t="shared" si="21"/>
        <v>0</v>
      </c>
      <c r="AF22" s="184">
        <f t="shared" si="19"/>
        <v>0</v>
      </c>
      <c r="AG22" s="184">
        <f t="shared" si="20"/>
        <v>0</v>
      </c>
      <c r="AH22" s="184">
        <f t="shared" si="12"/>
        <v>0</v>
      </c>
      <c r="AI22" s="184">
        <f t="shared" si="13"/>
        <v>0</v>
      </c>
      <c r="AJ22" s="184">
        <f t="shared" si="14"/>
        <v>0</v>
      </c>
    </row>
    <row r="23" spans="2:36" ht="27.95" hidden="1" customHeight="1" thickBot="1">
      <c r="B23" s="186">
        <f t="shared" si="10"/>
        <v>44795</v>
      </c>
      <c r="C23" s="187">
        <f t="shared" si="11"/>
        <v>44801</v>
      </c>
      <c r="D23" s="188">
        <f t="shared" si="6"/>
        <v>0</v>
      </c>
      <c r="E23" s="226"/>
      <c r="F23" s="226"/>
      <c r="G23" s="226"/>
      <c r="H23" s="188">
        <f t="shared" si="7"/>
        <v>0</v>
      </c>
      <c r="I23" s="226"/>
      <c r="J23" s="226"/>
      <c r="K23" s="226"/>
      <c r="L23" s="189">
        <f t="shared" si="8"/>
        <v>0</v>
      </c>
      <c r="M23" s="189">
        <f t="shared" si="0"/>
        <v>0</v>
      </c>
      <c r="N23" s="190">
        <f t="shared" si="1"/>
        <v>0</v>
      </c>
      <c r="O23" s="191"/>
      <c r="P23" s="182"/>
      <c r="Q23" s="169">
        <f t="shared" si="2"/>
        <v>8</v>
      </c>
      <c r="S23" s="183">
        <v>3</v>
      </c>
      <c r="T23" s="184">
        <f t="shared" si="3"/>
        <v>0</v>
      </c>
      <c r="U23" s="184">
        <f t="shared" si="4"/>
        <v>0</v>
      </c>
      <c r="V23" s="184">
        <f t="shared" si="9"/>
        <v>0</v>
      </c>
      <c r="W23" s="184">
        <f t="shared" si="5"/>
        <v>0</v>
      </c>
      <c r="Y23" s="184" t="e">
        <f t="shared" si="15"/>
        <v>#DIV/0!</v>
      </c>
      <c r="Z23" s="184" t="e">
        <f t="shared" si="16"/>
        <v>#DIV/0!</v>
      </c>
      <c r="AA23" s="184"/>
      <c r="AB23" s="184">
        <f t="shared" si="17"/>
        <v>0</v>
      </c>
      <c r="AC23" s="184">
        <f t="shared" si="18"/>
        <v>0</v>
      </c>
      <c r="AD23" s="184"/>
      <c r="AE23" s="184">
        <f t="shared" si="21"/>
        <v>0</v>
      </c>
      <c r="AF23" s="184">
        <f t="shared" si="19"/>
        <v>0</v>
      </c>
      <c r="AG23" s="184">
        <f t="shared" si="20"/>
        <v>0</v>
      </c>
      <c r="AH23" s="184">
        <f t="shared" si="12"/>
        <v>0</v>
      </c>
      <c r="AI23" s="184">
        <f t="shared" si="13"/>
        <v>0</v>
      </c>
      <c r="AJ23" s="184">
        <f t="shared" si="14"/>
        <v>0</v>
      </c>
    </row>
    <row r="24" spans="2:36" ht="27.95" hidden="1" customHeight="1" thickTop="1">
      <c r="B24" s="192">
        <f t="shared" si="10"/>
        <v>44802</v>
      </c>
      <c r="C24" s="193">
        <f t="shared" si="11"/>
        <v>44808</v>
      </c>
      <c r="D24" s="194">
        <f t="shared" si="6"/>
        <v>0</v>
      </c>
      <c r="E24" s="227"/>
      <c r="F24" s="227"/>
      <c r="G24" s="227"/>
      <c r="H24" s="195">
        <f t="shared" si="7"/>
        <v>0</v>
      </c>
      <c r="I24" s="227"/>
      <c r="J24" s="227"/>
      <c r="K24" s="227"/>
      <c r="L24" s="196">
        <f t="shared" si="8"/>
        <v>0</v>
      </c>
      <c r="M24" s="196">
        <f t="shared" si="0"/>
        <v>0</v>
      </c>
      <c r="N24" s="197">
        <f t="shared" si="1"/>
        <v>0</v>
      </c>
      <c r="O24" s="228"/>
      <c r="Q24" s="169">
        <f t="shared" si="2"/>
        <v>9</v>
      </c>
      <c r="T24" s="184">
        <f>SUM(T14:T23)</f>
        <v>0</v>
      </c>
      <c r="U24" s="184">
        <f t="shared" ref="U24:W24" si="22">SUM(U14:U23)</f>
        <v>0</v>
      </c>
      <c r="V24" s="184">
        <f t="shared" si="22"/>
        <v>0</v>
      </c>
      <c r="W24" s="184">
        <f t="shared" si="22"/>
        <v>0</v>
      </c>
    </row>
    <row r="25" spans="2:36" ht="27.95" hidden="1" customHeight="1">
      <c r="B25" s="176">
        <f t="shared" si="10"/>
        <v>44809</v>
      </c>
      <c r="C25" s="177">
        <f t="shared" si="11"/>
        <v>44815</v>
      </c>
      <c r="D25" s="198"/>
      <c r="E25" s="199"/>
      <c r="F25" s="199"/>
      <c r="G25" s="199"/>
      <c r="H25" s="178">
        <f t="shared" si="7"/>
        <v>0</v>
      </c>
      <c r="I25" s="224"/>
      <c r="J25" s="224"/>
      <c r="K25" s="224"/>
      <c r="L25" s="179">
        <f t="shared" si="8"/>
        <v>0</v>
      </c>
      <c r="M25" s="179">
        <f t="shared" si="0"/>
        <v>0</v>
      </c>
      <c r="N25" s="180">
        <f t="shared" si="1"/>
        <v>0</v>
      </c>
      <c r="O25" s="229"/>
      <c r="Q25" s="169">
        <f t="shared" si="2"/>
        <v>9</v>
      </c>
    </row>
    <row r="26" spans="2:36" ht="27.95" hidden="1" customHeight="1">
      <c r="B26" s="176">
        <f t="shared" si="10"/>
        <v>44816</v>
      </c>
      <c r="C26" s="177">
        <f t="shared" si="11"/>
        <v>44822</v>
      </c>
      <c r="D26" s="198"/>
      <c r="E26" s="199"/>
      <c r="F26" s="199"/>
      <c r="G26" s="199"/>
      <c r="H26" s="178">
        <f t="shared" si="7"/>
        <v>0</v>
      </c>
      <c r="I26" s="224"/>
      <c r="J26" s="224"/>
      <c r="K26" s="224"/>
      <c r="L26" s="179">
        <f t="shared" si="8"/>
        <v>0</v>
      </c>
      <c r="M26" s="179">
        <f t="shared" si="0"/>
        <v>0</v>
      </c>
      <c r="N26" s="180">
        <f t="shared" si="1"/>
        <v>0</v>
      </c>
      <c r="O26" s="229"/>
      <c r="Q26" s="169">
        <f t="shared" si="2"/>
        <v>9</v>
      </c>
    </row>
    <row r="27" spans="2:36" ht="27.95" hidden="1" customHeight="1">
      <c r="B27" s="176">
        <f t="shared" si="10"/>
        <v>44823</v>
      </c>
      <c r="C27" s="177">
        <f t="shared" si="11"/>
        <v>44829</v>
      </c>
      <c r="D27" s="198"/>
      <c r="E27" s="199"/>
      <c r="F27" s="199"/>
      <c r="G27" s="199"/>
      <c r="H27" s="178">
        <f t="shared" si="7"/>
        <v>0</v>
      </c>
      <c r="I27" s="226"/>
      <c r="J27" s="226"/>
      <c r="K27" s="226"/>
      <c r="L27" s="179">
        <f t="shared" si="8"/>
        <v>0</v>
      </c>
      <c r="M27" s="179">
        <f t="shared" si="0"/>
        <v>0</v>
      </c>
      <c r="N27" s="180">
        <f t="shared" si="1"/>
        <v>0</v>
      </c>
      <c r="O27" s="230"/>
      <c r="Q27" s="169">
        <f t="shared" si="2"/>
        <v>9</v>
      </c>
      <c r="X27" s="200"/>
    </row>
    <row r="28" spans="2:36" ht="27.95" hidden="1" customHeight="1">
      <c r="B28" s="176">
        <f t="shared" si="10"/>
        <v>44830</v>
      </c>
      <c r="C28" s="177">
        <f t="shared" si="11"/>
        <v>44836</v>
      </c>
      <c r="D28" s="198"/>
      <c r="E28" s="199"/>
      <c r="F28" s="199"/>
      <c r="G28" s="199"/>
      <c r="H28" s="201">
        <f t="shared" si="7"/>
        <v>0</v>
      </c>
      <c r="I28" s="224"/>
      <c r="J28" s="224"/>
      <c r="K28" s="224"/>
      <c r="L28" s="202">
        <f t="shared" si="8"/>
        <v>0</v>
      </c>
      <c r="M28" s="179">
        <f t="shared" si="0"/>
        <v>0</v>
      </c>
      <c r="N28" s="203">
        <f t="shared" si="1"/>
        <v>0</v>
      </c>
      <c r="O28" s="316"/>
      <c r="Q28" s="169">
        <f t="shared" si="2"/>
        <v>10</v>
      </c>
    </row>
    <row r="29" spans="2:36" ht="27.95" hidden="1" customHeight="1">
      <c r="B29" s="176">
        <f t="shared" si="10"/>
        <v>44837</v>
      </c>
      <c r="C29" s="177">
        <f t="shared" si="11"/>
        <v>44843</v>
      </c>
      <c r="D29" s="198"/>
      <c r="E29" s="199"/>
      <c r="F29" s="199"/>
      <c r="G29" s="199"/>
      <c r="H29" s="201">
        <f t="shared" si="7"/>
        <v>0</v>
      </c>
      <c r="I29" s="224"/>
      <c r="J29" s="224"/>
      <c r="K29" s="224"/>
      <c r="L29" s="202">
        <f t="shared" si="8"/>
        <v>0</v>
      </c>
      <c r="M29" s="179">
        <f t="shared" si="0"/>
        <v>0</v>
      </c>
      <c r="N29" s="203">
        <f t="shared" si="1"/>
        <v>0</v>
      </c>
      <c r="O29" s="316"/>
      <c r="Q29" s="169">
        <f t="shared" si="2"/>
        <v>10</v>
      </c>
    </row>
    <row r="30" spans="2:36" ht="27.95" hidden="1" customHeight="1">
      <c r="B30" s="176">
        <f t="shared" si="10"/>
        <v>44844</v>
      </c>
      <c r="C30" s="177">
        <f t="shared" si="11"/>
        <v>44850</v>
      </c>
      <c r="D30" s="198"/>
      <c r="E30" s="199"/>
      <c r="F30" s="199"/>
      <c r="G30" s="199"/>
      <c r="H30" s="201">
        <f t="shared" si="7"/>
        <v>0</v>
      </c>
      <c r="I30" s="224"/>
      <c r="J30" s="224"/>
      <c r="K30" s="224"/>
      <c r="L30" s="202">
        <f t="shared" si="8"/>
        <v>0</v>
      </c>
      <c r="M30" s="179">
        <f t="shared" si="0"/>
        <v>0</v>
      </c>
      <c r="N30" s="203">
        <f t="shared" si="1"/>
        <v>0</v>
      </c>
      <c r="O30" s="316"/>
      <c r="Q30" s="169">
        <f t="shared" si="2"/>
        <v>10</v>
      </c>
    </row>
    <row r="31" spans="2:36" ht="27.95" hidden="1" customHeight="1">
      <c r="B31" s="176">
        <f t="shared" si="10"/>
        <v>44851</v>
      </c>
      <c r="C31" s="177">
        <f t="shared" si="11"/>
        <v>44857</v>
      </c>
      <c r="D31" s="198"/>
      <c r="E31" s="199"/>
      <c r="F31" s="199"/>
      <c r="G31" s="199"/>
      <c r="H31" s="201">
        <f t="shared" si="7"/>
        <v>0</v>
      </c>
      <c r="I31" s="224"/>
      <c r="J31" s="224"/>
      <c r="K31" s="224"/>
      <c r="L31" s="202">
        <f t="shared" si="8"/>
        <v>0</v>
      </c>
      <c r="M31" s="179">
        <f t="shared" si="0"/>
        <v>0</v>
      </c>
      <c r="N31" s="203">
        <f t="shared" si="1"/>
        <v>0</v>
      </c>
      <c r="O31" s="316"/>
      <c r="Q31" s="169">
        <f t="shared" si="2"/>
        <v>10</v>
      </c>
    </row>
    <row r="32" spans="2:36" ht="27.95" hidden="1" customHeight="1">
      <c r="B32" s="176">
        <f t="shared" si="10"/>
        <v>44858</v>
      </c>
      <c r="C32" s="177">
        <f t="shared" si="11"/>
        <v>44864</v>
      </c>
      <c r="D32" s="198"/>
      <c r="E32" s="199"/>
      <c r="F32" s="199"/>
      <c r="G32" s="199"/>
      <c r="H32" s="201">
        <f t="shared" si="7"/>
        <v>0</v>
      </c>
      <c r="I32" s="224"/>
      <c r="J32" s="224"/>
      <c r="K32" s="224"/>
      <c r="L32" s="202">
        <f t="shared" si="8"/>
        <v>0</v>
      </c>
      <c r="M32" s="179">
        <f t="shared" si="0"/>
        <v>0</v>
      </c>
      <c r="N32" s="203">
        <f t="shared" si="1"/>
        <v>0</v>
      </c>
      <c r="O32" s="316"/>
      <c r="Q32" s="169">
        <f t="shared" si="2"/>
        <v>10</v>
      </c>
    </row>
    <row r="33" spans="1:23" ht="27.95" hidden="1" customHeight="1">
      <c r="B33" s="176">
        <f t="shared" si="10"/>
        <v>44865</v>
      </c>
      <c r="C33" s="177">
        <f t="shared" si="11"/>
        <v>44871</v>
      </c>
      <c r="D33" s="198"/>
      <c r="E33" s="199"/>
      <c r="F33" s="199"/>
      <c r="G33" s="199"/>
      <c r="H33" s="201">
        <f t="shared" si="7"/>
        <v>0</v>
      </c>
      <c r="I33" s="224"/>
      <c r="J33" s="224"/>
      <c r="K33" s="224"/>
      <c r="L33" s="202">
        <f t="shared" si="8"/>
        <v>0</v>
      </c>
      <c r="M33" s="179">
        <f t="shared" si="0"/>
        <v>0</v>
      </c>
      <c r="N33" s="203">
        <f t="shared" si="1"/>
        <v>0</v>
      </c>
      <c r="O33" s="316"/>
      <c r="Q33" s="169">
        <f t="shared" si="2"/>
        <v>11</v>
      </c>
    </row>
    <row r="34" spans="1:23" ht="27.95" hidden="1" customHeight="1">
      <c r="B34" s="176">
        <f t="shared" si="10"/>
        <v>44872</v>
      </c>
      <c r="C34" s="177">
        <f t="shared" si="11"/>
        <v>44878</v>
      </c>
      <c r="D34" s="198"/>
      <c r="E34" s="199"/>
      <c r="F34" s="199"/>
      <c r="G34" s="199"/>
      <c r="H34" s="201">
        <f t="shared" si="7"/>
        <v>0</v>
      </c>
      <c r="I34" s="224"/>
      <c r="J34" s="224"/>
      <c r="K34" s="224"/>
      <c r="L34" s="202">
        <f t="shared" si="8"/>
        <v>0</v>
      </c>
      <c r="M34" s="179">
        <f t="shared" si="0"/>
        <v>0</v>
      </c>
      <c r="N34" s="203">
        <f t="shared" si="1"/>
        <v>0</v>
      </c>
      <c r="O34" s="316"/>
      <c r="Q34" s="169">
        <f t="shared" si="2"/>
        <v>11</v>
      </c>
    </row>
    <row r="35" spans="1:23" ht="27.95" hidden="1" customHeight="1">
      <c r="B35" s="176">
        <f t="shared" si="10"/>
        <v>44879</v>
      </c>
      <c r="C35" s="177">
        <f t="shared" si="11"/>
        <v>44885</v>
      </c>
      <c r="D35" s="198"/>
      <c r="E35" s="199"/>
      <c r="F35" s="199"/>
      <c r="G35" s="199"/>
      <c r="H35" s="201">
        <f t="shared" si="7"/>
        <v>0</v>
      </c>
      <c r="I35" s="224"/>
      <c r="J35" s="224"/>
      <c r="K35" s="224"/>
      <c r="L35" s="202">
        <f t="shared" si="8"/>
        <v>0</v>
      </c>
      <c r="M35" s="179">
        <f t="shared" si="0"/>
        <v>0</v>
      </c>
      <c r="N35" s="203">
        <f t="shared" si="1"/>
        <v>0</v>
      </c>
      <c r="O35" s="316"/>
      <c r="Q35" s="169">
        <f t="shared" si="2"/>
        <v>11</v>
      </c>
    </row>
    <row r="36" spans="1:23" ht="27.95" hidden="1" customHeight="1">
      <c r="B36" s="176">
        <f t="shared" si="10"/>
        <v>44886</v>
      </c>
      <c r="C36" s="177">
        <f t="shared" si="11"/>
        <v>44892</v>
      </c>
      <c r="D36" s="198"/>
      <c r="E36" s="199"/>
      <c r="F36" s="199"/>
      <c r="G36" s="199"/>
      <c r="H36" s="201">
        <f t="shared" si="7"/>
        <v>0</v>
      </c>
      <c r="I36" s="224"/>
      <c r="J36" s="224"/>
      <c r="K36" s="224"/>
      <c r="L36" s="202">
        <f t="shared" si="8"/>
        <v>0</v>
      </c>
      <c r="M36" s="179">
        <f t="shared" si="0"/>
        <v>0</v>
      </c>
      <c r="N36" s="203">
        <f t="shared" si="1"/>
        <v>0</v>
      </c>
      <c r="O36" s="316"/>
      <c r="Q36" s="169">
        <f t="shared" si="2"/>
        <v>11</v>
      </c>
    </row>
    <row r="37" spans="1:23" ht="27.95" hidden="1" customHeight="1">
      <c r="B37" s="176">
        <f t="shared" si="10"/>
        <v>44893</v>
      </c>
      <c r="C37" s="177">
        <f t="shared" si="11"/>
        <v>44899</v>
      </c>
      <c r="D37" s="198"/>
      <c r="E37" s="199"/>
      <c r="F37" s="199"/>
      <c r="G37" s="199"/>
      <c r="H37" s="201">
        <f t="shared" si="7"/>
        <v>0</v>
      </c>
      <c r="I37" s="224"/>
      <c r="J37" s="224"/>
      <c r="K37" s="224"/>
      <c r="L37" s="202">
        <f t="shared" si="8"/>
        <v>0</v>
      </c>
      <c r="M37" s="179">
        <f t="shared" si="0"/>
        <v>0</v>
      </c>
      <c r="N37" s="203">
        <f t="shared" si="1"/>
        <v>0</v>
      </c>
      <c r="O37" s="316"/>
      <c r="Q37" s="169">
        <f t="shared" si="2"/>
        <v>12</v>
      </c>
    </row>
    <row r="38" spans="1:23" ht="27.95" hidden="1" customHeight="1">
      <c r="B38" s="176">
        <f t="shared" si="10"/>
        <v>44900</v>
      </c>
      <c r="C38" s="177">
        <f t="shared" si="11"/>
        <v>44906</v>
      </c>
      <c r="D38" s="198"/>
      <c r="E38" s="199"/>
      <c r="F38" s="199"/>
      <c r="G38" s="199"/>
      <c r="H38" s="201">
        <f t="shared" si="7"/>
        <v>0</v>
      </c>
      <c r="I38" s="224"/>
      <c r="J38" s="224"/>
      <c r="K38" s="224"/>
      <c r="L38" s="202">
        <f t="shared" si="8"/>
        <v>0</v>
      </c>
      <c r="M38" s="179">
        <f t="shared" si="0"/>
        <v>0</v>
      </c>
      <c r="N38" s="203">
        <f t="shared" si="1"/>
        <v>0</v>
      </c>
      <c r="O38" s="316"/>
      <c r="Q38" s="169">
        <f t="shared" si="2"/>
        <v>12</v>
      </c>
    </row>
    <row r="39" spans="1:23" ht="27.95" hidden="1" customHeight="1">
      <c r="B39" s="176">
        <f t="shared" si="10"/>
        <v>44907</v>
      </c>
      <c r="C39" s="177">
        <f t="shared" si="11"/>
        <v>44913</v>
      </c>
      <c r="D39" s="198"/>
      <c r="E39" s="204"/>
      <c r="F39" s="204"/>
      <c r="G39" s="204"/>
      <c r="H39" s="201">
        <f t="shared" si="7"/>
        <v>0</v>
      </c>
      <c r="I39" s="224"/>
      <c r="J39" s="224"/>
      <c r="K39" s="224"/>
      <c r="L39" s="202">
        <f t="shared" si="8"/>
        <v>0</v>
      </c>
      <c r="M39" s="179">
        <f t="shared" si="0"/>
        <v>0</v>
      </c>
      <c r="N39" s="203">
        <f t="shared" si="1"/>
        <v>0</v>
      </c>
      <c r="O39" s="316"/>
      <c r="Q39" s="169">
        <f t="shared" si="2"/>
        <v>12</v>
      </c>
    </row>
    <row r="40" spans="1:23" ht="27.95" hidden="1" customHeight="1" thickBot="1">
      <c r="B40" s="176">
        <f t="shared" si="10"/>
        <v>44914</v>
      </c>
      <c r="C40" s="177">
        <f t="shared" si="11"/>
        <v>44920</v>
      </c>
      <c r="D40" s="267">
        <f t="shared" si="6"/>
        <v>0</v>
      </c>
      <c r="E40" s="317"/>
      <c r="F40" s="317"/>
      <c r="G40" s="317"/>
      <c r="H40" s="201">
        <f t="shared" si="7"/>
        <v>0</v>
      </c>
      <c r="I40" s="318"/>
      <c r="J40" s="318"/>
      <c r="K40" s="318"/>
      <c r="L40" s="202">
        <f t="shared" si="8"/>
        <v>0</v>
      </c>
      <c r="M40" s="179">
        <f t="shared" si="0"/>
        <v>0</v>
      </c>
      <c r="N40" s="203">
        <f t="shared" si="1"/>
        <v>0</v>
      </c>
      <c r="O40" s="319"/>
      <c r="Q40" s="169">
        <f t="shared" si="2"/>
        <v>12</v>
      </c>
    </row>
    <row r="41" spans="1:23" ht="27.95" customHeight="1" thickTop="1">
      <c r="A41" s="269"/>
      <c r="B41" s="176">
        <f t="shared" si="10"/>
        <v>44921</v>
      </c>
      <c r="C41" s="177">
        <f t="shared" si="11"/>
        <v>44927</v>
      </c>
      <c r="D41" s="268">
        <f t="shared" si="6"/>
        <v>0</v>
      </c>
      <c r="E41" s="287"/>
      <c r="F41" s="288"/>
      <c r="G41" s="289"/>
      <c r="H41" s="201">
        <f t="shared" si="7"/>
        <v>0</v>
      </c>
      <c r="I41" s="287"/>
      <c r="J41" s="288"/>
      <c r="K41" s="289"/>
      <c r="L41" s="202">
        <f t="shared" si="8"/>
        <v>0</v>
      </c>
      <c r="M41" s="179">
        <f>E41+F41+I41+J41</f>
        <v>0</v>
      </c>
      <c r="N41" s="203">
        <f t="shared" si="1"/>
        <v>0</v>
      </c>
      <c r="O41" s="275"/>
      <c r="Q41" s="169">
        <f t="shared" si="2"/>
        <v>1</v>
      </c>
    </row>
    <row r="42" spans="1:23" ht="27.95" customHeight="1">
      <c r="A42" s="270"/>
      <c r="B42" s="176">
        <f t="shared" si="10"/>
        <v>44928</v>
      </c>
      <c r="C42" s="177">
        <f t="shared" si="11"/>
        <v>44934</v>
      </c>
      <c r="D42" s="263">
        <f t="shared" si="6"/>
        <v>0</v>
      </c>
      <c r="E42" s="290"/>
      <c r="F42" s="291"/>
      <c r="G42" s="292"/>
      <c r="H42" s="201">
        <f t="shared" si="7"/>
        <v>0</v>
      </c>
      <c r="I42" s="290"/>
      <c r="J42" s="291"/>
      <c r="K42" s="292"/>
      <c r="L42" s="202">
        <f t="shared" si="8"/>
        <v>0</v>
      </c>
      <c r="M42" s="179">
        <f t="shared" si="0"/>
        <v>0</v>
      </c>
      <c r="N42" s="203">
        <f t="shared" si="1"/>
        <v>0</v>
      </c>
      <c r="O42" s="272"/>
      <c r="Q42" s="169">
        <f t="shared" si="2"/>
        <v>1</v>
      </c>
      <c r="U42" s="200"/>
      <c r="V42" s="200"/>
      <c r="W42" s="200"/>
    </row>
    <row r="43" spans="1:23" ht="27.95" customHeight="1" thickBot="1">
      <c r="A43" s="270"/>
      <c r="B43" s="176">
        <f t="shared" si="10"/>
        <v>44935</v>
      </c>
      <c r="C43" s="177">
        <f t="shared" si="11"/>
        <v>44941</v>
      </c>
      <c r="D43" s="263">
        <f t="shared" si="6"/>
        <v>0</v>
      </c>
      <c r="E43" s="293"/>
      <c r="F43" s="294"/>
      <c r="G43" s="295"/>
      <c r="H43" s="201">
        <f t="shared" si="7"/>
        <v>0</v>
      </c>
      <c r="I43" s="290"/>
      <c r="J43" s="291"/>
      <c r="K43" s="292"/>
      <c r="L43" s="202">
        <f t="shared" si="8"/>
        <v>0</v>
      </c>
      <c r="M43" s="179">
        <f t="shared" si="0"/>
        <v>0</v>
      </c>
      <c r="N43" s="203">
        <f t="shared" si="1"/>
        <v>0</v>
      </c>
      <c r="O43" s="272"/>
      <c r="Q43" s="169">
        <f t="shared" si="2"/>
        <v>1</v>
      </c>
    </row>
    <row r="44" spans="1:23" ht="27.95" customHeight="1" thickTop="1">
      <c r="A44" s="270"/>
      <c r="B44" s="176">
        <f t="shared" si="10"/>
        <v>44942</v>
      </c>
      <c r="C44" s="177">
        <f t="shared" si="11"/>
        <v>44948</v>
      </c>
      <c r="D44" s="264">
        <f t="shared" si="6"/>
        <v>0</v>
      </c>
      <c r="E44" s="206"/>
      <c r="F44" s="206"/>
      <c r="G44" s="206"/>
      <c r="H44" s="201">
        <f t="shared" si="7"/>
        <v>0</v>
      </c>
      <c r="I44" s="290"/>
      <c r="J44" s="291"/>
      <c r="K44" s="292"/>
      <c r="L44" s="202">
        <f t="shared" si="8"/>
        <v>0</v>
      </c>
      <c r="M44" s="179">
        <f t="shared" si="0"/>
        <v>0</v>
      </c>
      <c r="N44" s="203">
        <f t="shared" si="1"/>
        <v>0</v>
      </c>
      <c r="O44" s="272"/>
      <c r="Q44" s="169">
        <f t="shared" si="2"/>
        <v>1</v>
      </c>
    </row>
    <row r="45" spans="1:23" ht="27.95" customHeight="1" thickBot="1">
      <c r="A45" s="270"/>
      <c r="B45" s="232">
        <f t="shared" si="10"/>
        <v>44949</v>
      </c>
      <c r="C45" s="238">
        <f t="shared" si="11"/>
        <v>44955</v>
      </c>
      <c r="D45" s="265">
        <f t="shared" si="6"/>
        <v>0</v>
      </c>
      <c r="E45" s="207"/>
      <c r="F45" s="207"/>
      <c r="G45" s="207"/>
      <c r="H45" s="239">
        <f t="shared" si="7"/>
        <v>0</v>
      </c>
      <c r="I45" s="296"/>
      <c r="J45" s="297"/>
      <c r="K45" s="298"/>
      <c r="L45" s="240">
        <f t="shared" si="8"/>
        <v>0</v>
      </c>
      <c r="M45" s="241">
        <f t="shared" si="0"/>
        <v>0</v>
      </c>
      <c r="N45" s="242">
        <f t="shared" si="1"/>
        <v>0</v>
      </c>
      <c r="O45" s="271"/>
      <c r="Q45" s="169">
        <f t="shared" si="2"/>
        <v>1</v>
      </c>
    </row>
    <row r="46" spans="1:23" ht="27.95" customHeight="1">
      <c r="A46" s="269"/>
      <c r="B46" s="233">
        <f t="shared" si="10"/>
        <v>44956</v>
      </c>
      <c r="C46" s="234">
        <f t="shared" si="11"/>
        <v>44962</v>
      </c>
      <c r="D46" s="266">
        <f t="shared" si="6"/>
        <v>0</v>
      </c>
      <c r="E46" s="206"/>
      <c r="F46" s="206"/>
      <c r="G46" s="206"/>
      <c r="H46" s="205">
        <f t="shared" si="7"/>
        <v>0</v>
      </c>
      <c r="I46" s="299"/>
      <c r="J46" s="300"/>
      <c r="K46" s="301"/>
      <c r="L46" s="235">
        <f t="shared" si="8"/>
        <v>0</v>
      </c>
      <c r="M46" s="236">
        <f t="shared" si="0"/>
        <v>0</v>
      </c>
      <c r="N46" s="237">
        <f t="shared" si="1"/>
        <v>0</v>
      </c>
      <c r="O46" s="262"/>
      <c r="Q46" s="169">
        <f t="shared" si="2"/>
        <v>2</v>
      </c>
    </row>
    <row r="47" spans="1:23" ht="27.95" customHeight="1">
      <c r="A47" s="270"/>
      <c r="B47" s="176">
        <f t="shared" si="10"/>
        <v>44963</v>
      </c>
      <c r="C47" s="177">
        <f t="shared" si="11"/>
        <v>44969</v>
      </c>
      <c r="D47" s="264">
        <f t="shared" si="6"/>
        <v>0</v>
      </c>
      <c r="E47" s="199"/>
      <c r="F47" s="199"/>
      <c r="G47" s="199"/>
      <c r="H47" s="201">
        <f t="shared" si="7"/>
        <v>0</v>
      </c>
      <c r="I47" s="302"/>
      <c r="J47" s="303"/>
      <c r="K47" s="304"/>
      <c r="L47" s="202">
        <f t="shared" si="8"/>
        <v>0</v>
      </c>
      <c r="M47" s="179">
        <f t="shared" si="0"/>
        <v>0</v>
      </c>
      <c r="N47" s="203">
        <f t="shared" si="1"/>
        <v>0</v>
      </c>
      <c r="O47" s="271"/>
      <c r="Q47" s="169">
        <f t="shared" si="2"/>
        <v>2</v>
      </c>
    </row>
    <row r="48" spans="1:23" ht="27.95" customHeight="1">
      <c r="A48" s="270"/>
      <c r="B48" s="176">
        <f t="shared" si="10"/>
        <v>44970</v>
      </c>
      <c r="C48" s="177">
        <f t="shared" si="11"/>
        <v>44976</v>
      </c>
      <c r="D48" s="264">
        <f t="shared" si="6"/>
        <v>0</v>
      </c>
      <c r="E48" s="199"/>
      <c r="F48" s="199"/>
      <c r="G48" s="199"/>
      <c r="H48" s="201">
        <f t="shared" si="7"/>
        <v>0</v>
      </c>
      <c r="I48" s="290"/>
      <c r="J48" s="305"/>
      <c r="K48" s="306"/>
      <c r="L48" s="202">
        <f t="shared" si="8"/>
        <v>0</v>
      </c>
      <c r="M48" s="179">
        <f t="shared" si="0"/>
        <v>0</v>
      </c>
      <c r="N48" s="203">
        <f t="shared" si="1"/>
        <v>0</v>
      </c>
      <c r="O48" s="272"/>
      <c r="Q48" s="169">
        <f t="shared" si="2"/>
        <v>2</v>
      </c>
    </row>
    <row r="49" spans="1:22" ht="27.95" customHeight="1" thickBot="1">
      <c r="A49" s="270"/>
      <c r="B49" s="232">
        <f t="shared" si="10"/>
        <v>44977</v>
      </c>
      <c r="C49" s="238">
        <f t="shared" si="11"/>
        <v>44983</v>
      </c>
      <c r="D49" s="265">
        <f t="shared" si="6"/>
        <v>0</v>
      </c>
      <c r="E49" s="207"/>
      <c r="F49" s="207"/>
      <c r="G49" s="207"/>
      <c r="H49" s="239">
        <f t="shared" si="7"/>
        <v>0</v>
      </c>
      <c r="I49" s="296"/>
      <c r="J49" s="307"/>
      <c r="K49" s="308"/>
      <c r="L49" s="240">
        <f t="shared" si="8"/>
        <v>0</v>
      </c>
      <c r="M49" s="241">
        <f t="shared" si="0"/>
        <v>0</v>
      </c>
      <c r="N49" s="242">
        <f t="shared" si="1"/>
        <v>0</v>
      </c>
      <c r="O49" s="273"/>
      <c r="Q49" s="169">
        <f t="shared" si="2"/>
        <v>2</v>
      </c>
    </row>
    <row r="50" spans="1:22" ht="27.95" customHeight="1">
      <c r="A50" s="270"/>
      <c r="B50" s="233">
        <f t="shared" si="10"/>
        <v>44984</v>
      </c>
      <c r="C50" s="234">
        <f t="shared" si="11"/>
        <v>44990</v>
      </c>
      <c r="D50" s="266">
        <f t="shared" si="6"/>
        <v>0</v>
      </c>
      <c r="E50" s="206"/>
      <c r="F50" s="206"/>
      <c r="G50" s="206"/>
      <c r="H50" s="205">
        <f t="shared" si="7"/>
        <v>0</v>
      </c>
      <c r="I50" s="309"/>
      <c r="J50" s="310"/>
      <c r="K50" s="311"/>
      <c r="L50" s="235">
        <f t="shared" si="8"/>
        <v>0</v>
      </c>
      <c r="M50" s="236">
        <f t="shared" si="0"/>
        <v>0</v>
      </c>
      <c r="N50" s="237">
        <f t="shared" si="1"/>
        <v>0</v>
      </c>
      <c r="O50" s="274"/>
      <c r="Q50" s="169">
        <f t="shared" si="2"/>
        <v>3</v>
      </c>
    </row>
    <row r="51" spans="1:22" ht="27.95" customHeight="1">
      <c r="A51" s="270"/>
      <c r="B51" s="176">
        <f t="shared" si="10"/>
        <v>44991</v>
      </c>
      <c r="C51" s="177">
        <f t="shared" si="11"/>
        <v>44997</v>
      </c>
      <c r="D51" s="264">
        <f t="shared" si="6"/>
        <v>0</v>
      </c>
      <c r="E51" s="199"/>
      <c r="F51" s="199"/>
      <c r="G51" s="199"/>
      <c r="H51" s="201">
        <f t="shared" si="7"/>
        <v>0</v>
      </c>
      <c r="I51" s="290"/>
      <c r="J51" s="305"/>
      <c r="K51" s="306"/>
      <c r="L51" s="202">
        <f t="shared" si="8"/>
        <v>0</v>
      </c>
      <c r="M51" s="179">
        <f t="shared" si="0"/>
        <v>0</v>
      </c>
      <c r="N51" s="203">
        <f t="shared" si="1"/>
        <v>0</v>
      </c>
      <c r="O51" s="272"/>
      <c r="Q51" s="169">
        <f t="shared" si="2"/>
        <v>3</v>
      </c>
    </row>
    <row r="52" spans="1:22" ht="27.95" customHeight="1">
      <c r="A52" s="270"/>
      <c r="B52" s="176">
        <f t="shared" si="10"/>
        <v>44998</v>
      </c>
      <c r="C52" s="177">
        <f t="shared" si="11"/>
        <v>45004</v>
      </c>
      <c r="D52" s="264">
        <f t="shared" si="6"/>
        <v>0</v>
      </c>
      <c r="E52" s="199"/>
      <c r="F52" s="199"/>
      <c r="G52" s="199"/>
      <c r="H52" s="201">
        <f t="shared" si="7"/>
        <v>0</v>
      </c>
      <c r="I52" s="290"/>
      <c r="J52" s="305"/>
      <c r="K52" s="306"/>
      <c r="L52" s="202">
        <f t="shared" si="8"/>
        <v>0</v>
      </c>
      <c r="M52" s="179">
        <f t="shared" si="0"/>
        <v>0</v>
      </c>
      <c r="N52" s="203">
        <f t="shared" si="1"/>
        <v>0</v>
      </c>
      <c r="O52" s="272"/>
      <c r="Q52" s="169">
        <f t="shared" si="2"/>
        <v>3</v>
      </c>
    </row>
    <row r="53" spans="1:22" ht="27.95" customHeight="1">
      <c r="A53" s="270"/>
      <c r="B53" s="176">
        <f t="shared" si="10"/>
        <v>45005</v>
      </c>
      <c r="C53" s="177">
        <f t="shared" si="11"/>
        <v>45011</v>
      </c>
      <c r="D53" s="264">
        <f t="shared" si="6"/>
        <v>0</v>
      </c>
      <c r="E53" s="199"/>
      <c r="F53" s="199"/>
      <c r="G53" s="199"/>
      <c r="H53" s="201">
        <f t="shared" si="7"/>
        <v>0</v>
      </c>
      <c r="I53" s="290"/>
      <c r="J53" s="305"/>
      <c r="K53" s="306"/>
      <c r="L53" s="202">
        <f t="shared" si="8"/>
        <v>0</v>
      </c>
      <c r="M53" s="179">
        <f t="shared" si="0"/>
        <v>0</v>
      </c>
      <c r="N53" s="203">
        <f t="shared" si="1"/>
        <v>0</v>
      </c>
      <c r="O53" s="272"/>
      <c r="Q53" s="169">
        <f t="shared" si="2"/>
        <v>3</v>
      </c>
    </row>
    <row r="54" spans="1:22" ht="27.95" customHeight="1" thickBot="1">
      <c r="A54" s="270"/>
      <c r="B54" s="232">
        <f t="shared" si="10"/>
        <v>45012</v>
      </c>
      <c r="C54" s="177">
        <v>45016</v>
      </c>
      <c r="D54" s="265">
        <f t="shared" si="6"/>
        <v>0</v>
      </c>
      <c r="E54" s="207"/>
      <c r="F54" s="207"/>
      <c r="G54" s="207"/>
      <c r="H54" s="201">
        <f t="shared" si="7"/>
        <v>0</v>
      </c>
      <c r="I54" s="293"/>
      <c r="J54" s="312"/>
      <c r="K54" s="313"/>
      <c r="L54" s="202">
        <f t="shared" si="8"/>
        <v>0</v>
      </c>
      <c r="M54" s="179">
        <f t="shared" si="0"/>
        <v>0</v>
      </c>
      <c r="N54" s="203">
        <f t="shared" si="1"/>
        <v>0</v>
      </c>
      <c r="O54" s="261"/>
      <c r="Q54" s="169">
        <f t="shared" si="2"/>
        <v>3</v>
      </c>
    </row>
    <row r="55" spans="1:22" ht="32.1" customHeight="1" thickBot="1">
      <c r="B55" s="359" t="s">
        <v>15</v>
      </c>
      <c r="C55" s="360"/>
      <c r="D55" s="208">
        <f>SUM(E55:G55)</f>
        <v>0</v>
      </c>
      <c r="E55" s="209">
        <f>SUM(E14:E54)</f>
        <v>0</v>
      </c>
      <c r="F55" s="209">
        <f>SUM(F14:F54)</f>
        <v>0</v>
      </c>
      <c r="G55" s="209">
        <f>SUM(G14:G54)</f>
        <v>0</v>
      </c>
      <c r="H55" s="208">
        <f>SUM(I55:K55)</f>
        <v>0</v>
      </c>
      <c r="I55" s="225">
        <f t="shared" ref="I55:N55" si="23">SUM(I14:I54)</f>
        <v>0</v>
      </c>
      <c r="J55" s="225">
        <f t="shared" si="23"/>
        <v>0</v>
      </c>
      <c r="K55" s="225">
        <f t="shared" si="23"/>
        <v>0</v>
      </c>
      <c r="L55" s="209">
        <f t="shared" si="8"/>
        <v>0</v>
      </c>
      <c r="M55" s="209">
        <f t="shared" si="23"/>
        <v>0</v>
      </c>
      <c r="N55" s="210">
        <f t="shared" si="23"/>
        <v>0</v>
      </c>
      <c r="O55" s="231">
        <f>SUM(O14:O54)</f>
        <v>0</v>
      </c>
    </row>
    <row r="56" spans="1:22" ht="16.5" customHeight="1"/>
    <row r="57" spans="1:22" ht="17.25" customHeight="1"/>
    <row r="58" spans="1:22" ht="24" customHeight="1"/>
    <row r="59" spans="1:22">
      <c r="V59" s="260"/>
    </row>
  </sheetData>
  <sheetProtection algorithmName="SHA-512" hashValue="iMeRs1KTsniOZ3aXtJYU/8mKn9/aiUhEcW6W0BCVyKGu6D/kmf9t6Ds2oSj3pdyiZPLt5C09RZldjNQFXDx4iQ==" saltValue="3N7qOQG4Td5ChtQbqp+Z2Q==" spinCount="100000" sheet="1" objects="1" scenarios="1" selectLockedCells="1"/>
  <mergeCells count="11">
    <mergeCell ref="B3:O3"/>
    <mergeCell ref="J5:K5"/>
    <mergeCell ref="L5:O5"/>
    <mergeCell ref="J6:K6"/>
    <mergeCell ref="L6:O6"/>
    <mergeCell ref="B55:C55"/>
    <mergeCell ref="O11:O13"/>
    <mergeCell ref="B11:C11"/>
    <mergeCell ref="L11:N12"/>
    <mergeCell ref="D11:G12"/>
    <mergeCell ref="H11:K12"/>
  </mergeCells>
  <phoneticPr fontId="4"/>
  <dataValidations count="3">
    <dataValidation type="whole" allowBlank="1" showInputMessage="1" showErrorMessage="1" sqref="O28:O45 O46:O53">
      <formula1>0</formula1>
      <formula2>7</formula2>
    </dataValidation>
    <dataValidation type="whole" allowBlank="1" showInputMessage="1" showErrorMessage="1" sqref="E41:G43 I41:K54">
      <formula1>0</formula1>
      <formula2>15000</formula2>
    </dataValidation>
    <dataValidation type="whole" allowBlank="1" showInputMessage="1" showErrorMessage="1" sqref="O54">
      <formula1>0</formula1>
      <formula2>5</formula2>
    </dataValidation>
  </dataValidations>
  <pageMargins left="0.7" right="0.7" top="0.75" bottom="0.75" header="0.3" footer="0.3"/>
  <pageSetup paperSize="9" scale="4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60554DAD-B8A6-4DF1-B472-EBE15B7797DB}">
            <xm:f>AND(別紙１!$D$21&lt;&gt;別紙１!$N$20,別紙１!$D$22&lt;&gt;別紙１!$N$20,別紙１!$D$23&lt;&gt;別紙１!$N$20,別紙１!$D$24&lt;&gt;別紙１!$N$20,別紙１!$D$25&lt;&gt;別紙１!$N$20)</xm:f>
            <x14:dxf>
              <font>
                <color rgb="FFFF0000"/>
              </font>
              <fill>
                <patternFill>
                  <bgColor theme="0" tint="-0.24994659260841701"/>
                </patternFill>
              </fill>
            </x14:dxf>
          </x14:cfRule>
          <xm:sqref>E41:E43 I41:I54</xm:sqref>
        </x14:conditionalFormatting>
        <x14:conditionalFormatting xmlns:xm="http://schemas.microsoft.com/office/excel/2006/main">
          <x14:cfRule type="expression" priority="3" id="{F40C77FE-7AB7-420E-891E-9A0F15DBAE29}">
            <xm:f>AND(別紙１!$D$21&lt;&gt;別紙１!$N$21,別紙１!$D$22&lt;&gt;別紙１!$N$21,別紙１!$D$23&lt;&gt;別紙１!$N$21,別紙１!$D$24&lt;&gt;別紙１!$N$21,別紙１!$D$25&lt;&gt;別紙１!$N$21)</xm:f>
            <x14:dxf>
              <font>
                <color rgb="FFFF0000"/>
              </font>
              <fill>
                <patternFill>
                  <bgColor theme="0" tint="-0.24994659260841701"/>
                </patternFill>
              </fill>
            </x14:dxf>
          </x14:cfRule>
          <xm:sqref>F41:F43 J41:J54</xm:sqref>
        </x14:conditionalFormatting>
        <x14:conditionalFormatting xmlns:xm="http://schemas.microsoft.com/office/excel/2006/main">
          <x14:cfRule type="expression" priority="2" id="{7CBCDFF1-6EB5-46D9-8BF8-1907834F94B0}">
            <xm:f>AND(別紙１!$D$29&lt;&gt;別紙１!$N$22,別紙１!$D$30&lt;&gt;別紙１!$N$22,別紙１!$D$31&lt;&gt;別紙１!$N$22,別紙１!$D$32&lt;&gt;別紙１!$N$22,別紙１!$D$33&lt;&gt;別紙１!$N$22)</xm:f>
            <x14:dxf>
              <font>
                <color rgb="FFFF0000"/>
              </font>
              <fill>
                <patternFill>
                  <bgColor theme="0" tint="-0.24994659260841701"/>
                </patternFill>
              </fill>
            </x14:dxf>
          </x14:cfRule>
          <xm:sqref>G41:G43 K41:K54</xm:sqref>
        </x14:conditionalFormatting>
        <x14:conditionalFormatting xmlns:xm="http://schemas.microsoft.com/office/excel/2006/main">
          <x14:cfRule type="expression" priority="1" id="{D0BB28A7-1EC4-42A3-B639-DD118FA9B454}">
            <xm:f>AND(別紙１!$D$21:$D$25="",別紙１!$D$29:$D$33="")</xm:f>
            <x14:dxf>
              <font>
                <color rgb="FFFF0000"/>
              </font>
              <fill>
                <patternFill>
                  <bgColor theme="0" tint="-0.24994659260841701"/>
                </patternFill>
              </fill>
            </x14:dxf>
          </x14:cfRule>
          <xm:sqref>O41:O54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50"/>
  <sheetViews>
    <sheetView showGridLines="0" view="pageBreakPreview" topLeftCell="A4" zoomScale="50" zoomScaleNormal="100" zoomScaleSheetLayoutView="50" workbookViewId="0">
      <selection activeCell="J21" sqref="J21"/>
    </sheetView>
  </sheetViews>
  <sheetFormatPr defaultRowHeight="25.5" customHeight="1"/>
  <cols>
    <col min="1" max="1" width="0.75" style="1" customWidth="1"/>
    <col min="2" max="2" width="3.75" style="1" customWidth="1"/>
    <col min="3" max="3" width="7" style="1" customWidth="1"/>
    <col min="4" max="4" width="20.5" style="1" customWidth="1"/>
    <col min="5" max="5" width="16.875" style="1" customWidth="1"/>
    <col min="6" max="8" width="20.125" style="1" hidden="1" customWidth="1"/>
    <col min="9" max="9" width="20.625" style="1" hidden="1" customWidth="1"/>
    <col min="10" max="12" width="32.625" style="2" customWidth="1"/>
    <col min="13" max="13" width="36.375" style="2" customWidth="1"/>
    <col min="14" max="16" width="24.625" style="2" customWidth="1"/>
    <col min="17" max="17" width="5.625" style="2" customWidth="1"/>
    <col min="18" max="30" width="12.625" style="2" customWidth="1"/>
    <col min="31" max="32" width="9" style="2"/>
    <col min="33" max="34" width="9" style="2" customWidth="1"/>
    <col min="35" max="254" width="9" style="2"/>
    <col min="255" max="255" width="0.75" style="2" customWidth="1"/>
    <col min="256" max="256" width="5.5" style="2" customWidth="1"/>
    <col min="257" max="257" width="16.875" style="2" customWidth="1"/>
    <col min="258" max="258" width="19.125" style="2" customWidth="1"/>
    <col min="259" max="259" width="12.125" style="2" customWidth="1"/>
    <col min="260" max="260" width="16.125" style="2" customWidth="1"/>
    <col min="261" max="261" width="12.375" style="2" customWidth="1"/>
    <col min="262" max="262" width="14.625" style="2" customWidth="1"/>
    <col min="263" max="263" width="3.75" style="2" customWidth="1"/>
    <col min="264" max="264" width="1" style="2" customWidth="1"/>
    <col min="265" max="510" width="9" style="2"/>
    <col min="511" max="511" width="0.75" style="2" customWidth="1"/>
    <col min="512" max="512" width="5.5" style="2" customWidth="1"/>
    <col min="513" max="513" width="16.875" style="2" customWidth="1"/>
    <col min="514" max="514" width="19.125" style="2" customWidth="1"/>
    <col min="515" max="515" width="12.125" style="2" customWidth="1"/>
    <col min="516" max="516" width="16.125" style="2" customWidth="1"/>
    <col min="517" max="517" width="12.375" style="2" customWidth="1"/>
    <col min="518" max="518" width="14.625" style="2" customWidth="1"/>
    <col min="519" max="519" width="3.75" style="2" customWidth="1"/>
    <col min="520" max="520" width="1" style="2" customWidth="1"/>
    <col min="521" max="766" width="9" style="2"/>
    <col min="767" max="767" width="0.75" style="2" customWidth="1"/>
    <col min="768" max="768" width="5.5" style="2" customWidth="1"/>
    <col min="769" max="769" width="16.875" style="2" customWidth="1"/>
    <col min="770" max="770" width="19.125" style="2" customWidth="1"/>
    <col min="771" max="771" width="12.125" style="2" customWidth="1"/>
    <col min="772" max="772" width="16.125" style="2" customWidth="1"/>
    <col min="773" max="773" width="12.375" style="2" customWidth="1"/>
    <col min="774" max="774" width="14.625" style="2" customWidth="1"/>
    <col min="775" max="775" width="3.75" style="2" customWidth="1"/>
    <col min="776" max="776" width="1" style="2" customWidth="1"/>
    <col min="777" max="1022" width="9" style="2"/>
    <col min="1023" max="1023" width="0.75" style="2" customWidth="1"/>
    <col min="1024" max="1024" width="5.5" style="2" customWidth="1"/>
    <col min="1025" max="1025" width="16.875" style="2" customWidth="1"/>
    <col min="1026" max="1026" width="19.125" style="2" customWidth="1"/>
    <col min="1027" max="1027" width="12.125" style="2" customWidth="1"/>
    <col min="1028" max="1028" width="16.125" style="2" customWidth="1"/>
    <col min="1029" max="1029" width="12.375" style="2" customWidth="1"/>
    <col min="1030" max="1030" width="14.625" style="2" customWidth="1"/>
    <col min="1031" max="1031" width="3.75" style="2" customWidth="1"/>
    <col min="1032" max="1032" width="1" style="2" customWidth="1"/>
    <col min="1033" max="1278" width="9" style="2"/>
    <col min="1279" max="1279" width="0.75" style="2" customWidth="1"/>
    <col min="1280" max="1280" width="5.5" style="2" customWidth="1"/>
    <col min="1281" max="1281" width="16.875" style="2" customWidth="1"/>
    <col min="1282" max="1282" width="19.125" style="2" customWidth="1"/>
    <col min="1283" max="1283" width="12.125" style="2" customWidth="1"/>
    <col min="1284" max="1284" width="16.125" style="2" customWidth="1"/>
    <col min="1285" max="1285" width="12.375" style="2" customWidth="1"/>
    <col min="1286" max="1286" width="14.625" style="2" customWidth="1"/>
    <col min="1287" max="1287" width="3.75" style="2" customWidth="1"/>
    <col min="1288" max="1288" width="1" style="2" customWidth="1"/>
    <col min="1289" max="1534" width="9" style="2"/>
    <col min="1535" max="1535" width="0.75" style="2" customWidth="1"/>
    <col min="1536" max="1536" width="5.5" style="2" customWidth="1"/>
    <col min="1537" max="1537" width="16.875" style="2" customWidth="1"/>
    <col min="1538" max="1538" width="19.125" style="2" customWidth="1"/>
    <col min="1539" max="1539" width="12.125" style="2" customWidth="1"/>
    <col min="1540" max="1540" width="16.125" style="2" customWidth="1"/>
    <col min="1541" max="1541" width="12.375" style="2" customWidth="1"/>
    <col min="1542" max="1542" width="14.625" style="2" customWidth="1"/>
    <col min="1543" max="1543" width="3.75" style="2" customWidth="1"/>
    <col min="1544" max="1544" width="1" style="2" customWidth="1"/>
    <col min="1545" max="1790" width="9" style="2"/>
    <col min="1791" max="1791" width="0.75" style="2" customWidth="1"/>
    <col min="1792" max="1792" width="5.5" style="2" customWidth="1"/>
    <col min="1793" max="1793" width="16.875" style="2" customWidth="1"/>
    <col min="1794" max="1794" width="19.125" style="2" customWidth="1"/>
    <col min="1795" max="1795" width="12.125" style="2" customWidth="1"/>
    <col min="1796" max="1796" width="16.125" style="2" customWidth="1"/>
    <col min="1797" max="1797" width="12.375" style="2" customWidth="1"/>
    <col min="1798" max="1798" width="14.625" style="2" customWidth="1"/>
    <col min="1799" max="1799" width="3.75" style="2" customWidth="1"/>
    <col min="1800" max="1800" width="1" style="2" customWidth="1"/>
    <col min="1801" max="2046" width="9" style="2"/>
    <col min="2047" max="2047" width="0.75" style="2" customWidth="1"/>
    <col min="2048" max="2048" width="5.5" style="2" customWidth="1"/>
    <col min="2049" max="2049" width="16.875" style="2" customWidth="1"/>
    <col min="2050" max="2050" width="19.125" style="2" customWidth="1"/>
    <col min="2051" max="2051" width="12.125" style="2" customWidth="1"/>
    <col min="2052" max="2052" width="16.125" style="2" customWidth="1"/>
    <col min="2053" max="2053" width="12.375" style="2" customWidth="1"/>
    <col min="2054" max="2054" width="14.625" style="2" customWidth="1"/>
    <col min="2055" max="2055" width="3.75" style="2" customWidth="1"/>
    <col min="2056" max="2056" width="1" style="2" customWidth="1"/>
    <col min="2057" max="2302" width="9" style="2"/>
    <col min="2303" max="2303" width="0.75" style="2" customWidth="1"/>
    <col min="2304" max="2304" width="5.5" style="2" customWidth="1"/>
    <col min="2305" max="2305" width="16.875" style="2" customWidth="1"/>
    <col min="2306" max="2306" width="19.125" style="2" customWidth="1"/>
    <col min="2307" max="2307" width="12.125" style="2" customWidth="1"/>
    <col min="2308" max="2308" width="16.125" style="2" customWidth="1"/>
    <col min="2309" max="2309" width="12.375" style="2" customWidth="1"/>
    <col min="2310" max="2310" width="14.625" style="2" customWidth="1"/>
    <col min="2311" max="2311" width="3.75" style="2" customWidth="1"/>
    <col min="2312" max="2312" width="1" style="2" customWidth="1"/>
    <col min="2313" max="2558" width="9" style="2"/>
    <col min="2559" max="2559" width="0.75" style="2" customWidth="1"/>
    <col min="2560" max="2560" width="5.5" style="2" customWidth="1"/>
    <col min="2561" max="2561" width="16.875" style="2" customWidth="1"/>
    <col min="2562" max="2562" width="19.125" style="2" customWidth="1"/>
    <col min="2563" max="2563" width="12.125" style="2" customWidth="1"/>
    <col min="2564" max="2564" width="16.125" style="2" customWidth="1"/>
    <col min="2565" max="2565" width="12.375" style="2" customWidth="1"/>
    <col min="2566" max="2566" width="14.625" style="2" customWidth="1"/>
    <col min="2567" max="2567" width="3.75" style="2" customWidth="1"/>
    <col min="2568" max="2568" width="1" style="2" customWidth="1"/>
    <col min="2569" max="2814" width="9" style="2"/>
    <col min="2815" max="2815" width="0.75" style="2" customWidth="1"/>
    <col min="2816" max="2816" width="5.5" style="2" customWidth="1"/>
    <col min="2817" max="2817" width="16.875" style="2" customWidth="1"/>
    <col min="2818" max="2818" width="19.125" style="2" customWidth="1"/>
    <col min="2819" max="2819" width="12.125" style="2" customWidth="1"/>
    <col min="2820" max="2820" width="16.125" style="2" customWidth="1"/>
    <col min="2821" max="2821" width="12.375" style="2" customWidth="1"/>
    <col min="2822" max="2822" width="14.625" style="2" customWidth="1"/>
    <col min="2823" max="2823" width="3.75" style="2" customWidth="1"/>
    <col min="2824" max="2824" width="1" style="2" customWidth="1"/>
    <col min="2825" max="3070" width="9" style="2"/>
    <col min="3071" max="3071" width="0.75" style="2" customWidth="1"/>
    <col min="3072" max="3072" width="5.5" style="2" customWidth="1"/>
    <col min="3073" max="3073" width="16.875" style="2" customWidth="1"/>
    <col min="3074" max="3074" width="19.125" style="2" customWidth="1"/>
    <col min="3075" max="3075" width="12.125" style="2" customWidth="1"/>
    <col min="3076" max="3076" width="16.125" style="2" customWidth="1"/>
    <col min="3077" max="3077" width="12.375" style="2" customWidth="1"/>
    <col min="3078" max="3078" width="14.625" style="2" customWidth="1"/>
    <col min="3079" max="3079" width="3.75" style="2" customWidth="1"/>
    <col min="3080" max="3080" width="1" style="2" customWidth="1"/>
    <col min="3081" max="3326" width="9" style="2"/>
    <col min="3327" max="3327" width="0.75" style="2" customWidth="1"/>
    <col min="3328" max="3328" width="5.5" style="2" customWidth="1"/>
    <col min="3329" max="3329" width="16.875" style="2" customWidth="1"/>
    <col min="3330" max="3330" width="19.125" style="2" customWidth="1"/>
    <col min="3331" max="3331" width="12.125" style="2" customWidth="1"/>
    <col min="3332" max="3332" width="16.125" style="2" customWidth="1"/>
    <col min="3333" max="3333" width="12.375" style="2" customWidth="1"/>
    <col min="3334" max="3334" width="14.625" style="2" customWidth="1"/>
    <col min="3335" max="3335" width="3.75" style="2" customWidth="1"/>
    <col min="3336" max="3336" width="1" style="2" customWidth="1"/>
    <col min="3337" max="3582" width="9" style="2"/>
    <col min="3583" max="3583" width="0.75" style="2" customWidth="1"/>
    <col min="3584" max="3584" width="5.5" style="2" customWidth="1"/>
    <col min="3585" max="3585" width="16.875" style="2" customWidth="1"/>
    <col min="3586" max="3586" width="19.125" style="2" customWidth="1"/>
    <col min="3587" max="3587" width="12.125" style="2" customWidth="1"/>
    <col min="3588" max="3588" width="16.125" style="2" customWidth="1"/>
    <col min="3589" max="3589" width="12.375" style="2" customWidth="1"/>
    <col min="3590" max="3590" width="14.625" style="2" customWidth="1"/>
    <col min="3591" max="3591" width="3.75" style="2" customWidth="1"/>
    <col min="3592" max="3592" width="1" style="2" customWidth="1"/>
    <col min="3593" max="3838" width="9" style="2"/>
    <col min="3839" max="3839" width="0.75" style="2" customWidth="1"/>
    <col min="3840" max="3840" width="5.5" style="2" customWidth="1"/>
    <col min="3841" max="3841" width="16.875" style="2" customWidth="1"/>
    <col min="3842" max="3842" width="19.125" style="2" customWidth="1"/>
    <col min="3843" max="3843" width="12.125" style="2" customWidth="1"/>
    <col min="3844" max="3844" width="16.125" style="2" customWidth="1"/>
    <col min="3845" max="3845" width="12.375" style="2" customWidth="1"/>
    <col min="3846" max="3846" width="14.625" style="2" customWidth="1"/>
    <col min="3847" max="3847" width="3.75" style="2" customWidth="1"/>
    <col min="3848" max="3848" width="1" style="2" customWidth="1"/>
    <col min="3849" max="4094" width="9" style="2"/>
    <col min="4095" max="4095" width="0.75" style="2" customWidth="1"/>
    <col min="4096" max="4096" width="5.5" style="2" customWidth="1"/>
    <col min="4097" max="4097" width="16.875" style="2" customWidth="1"/>
    <col min="4098" max="4098" width="19.125" style="2" customWidth="1"/>
    <col min="4099" max="4099" width="12.125" style="2" customWidth="1"/>
    <col min="4100" max="4100" width="16.125" style="2" customWidth="1"/>
    <col min="4101" max="4101" width="12.375" style="2" customWidth="1"/>
    <col min="4102" max="4102" width="14.625" style="2" customWidth="1"/>
    <col min="4103" max="4103" width="3.75" style="2" customWidth="1"/>
    <col min="4104" max="4104" width="1" style="2" customWidth="1"/>
    <col min="4105" max="4350" width="9" style="2"/>
    <col min="4351" max="4351" width="0.75" style="2" customWidth="1"/>
    <col min="4352" max="4352" width="5.5" style="2" customWidth="1"/>
    <col min="4353" max="4353" width="16.875" style="2" customWidth="1"/>
    <col min="4354" max="4354" width="19.125" style="2" customWidth="1"/>
    <col min="4355" max="4355" width="12.125" style="2" customWidth="1"/>
    <col min="4356" max="4356" width="16.125" style="2" customWidth="1"/>
    <col min="4357" max="4357" width="12.375" style="2" customWidth="1"/>
    <col min="4358" max="4358" width="14.625" style="2" customWidth="1"/>
    <col min="4359" max="4359" width="3.75" style="2" customWidth="1"/>
    <col min="4360" max="4360" width="1" style="2" customWidth="1"/>
    <col min="4361" max="4606" width="9" style="2"/>
    <col min="4607" max="4607" width="0.75" style="2" customWidth="1"/>
    <col min="4608" max="4608" width="5.5" style="2" customWidth="1"/>
    <col min="4609" max="4609" width="16.875" style="2" customWidth="1"/>
    <col min="4610" max="4610" width="19.125" style="2" customWidth="1"/>
    <col min="4611" max="4611" width="12.125" style="2" customWidth="1"/>
    <col min="4612" max="4612" width="16.125" style="2" customWidth="1"/>
    <col min="4613" max="4613" width="12.375" style="2" customWidth="1"/>
    <col min="4614" max="4614" width="14.625" style="2" customWidth="1"/>
    <col min="4615" max="4615" width="3.75" style="2" customWidth="1"/>
    <col min="4616" max="4616" width="1" style="2" customWidth="1"/>
    <col min="4617" max="4862" width="9" style="2"/>
    <col min="4863" max="4863" width="0.75" style="2" customWidth="1"/>
    <col min="4864" max="4864" width="5.5" style="2" customWidth="1"/>
    <col min="4865" max="4865" width="16.875" style="2" customWidth="1"/>
    <col min="4866" max="4866" width="19.125" style="2" customWidth="1"/>
    <col min="4867" max="4867" width="12.125" style="2" customWidth="1"/>
    <col min="4868" max="4868" width="16.125" style="2" customWidth="1"/>
    <col min="4869" max="4869" width="12.375" style="2" customWidth="1"/>
    <col min="4870" max="4870" width="14.625" style="2" customWidth="1"/>
    <col min="4871" max="4871" width="3.75" style="2" customWidth="1"/>
    <col min="4872" max="4872" width="1" style="2" customWidth="1"/>
    <col min="4873" max="5118" width="9" style="2"/>
    <col min="5119" max="5119" width="0.75" style="2" customWidth="1"/>
    <col min="5120" max="5120" width="5.5" style="2" customWidth="1"/>
    <col min="5121" max="5121" width="16.875" style="2" customWidth="1"/>
    <col min="5122" max="5122" width="19.125" style="2" customWidth="1"/>
    <col min="5123" max="5123" width="12.125" style="2" customWidth="1"/>
    <col min="5124" max="5124" width="16.125" style="2" customWidth="1"/>
    <col min="5125" max="5125" width="12.375" style="2" customWidth="1"/>
    <col min="5126" max="5126" width="14.625" style="2" customWidth="1"/>
    <col min="5127" max="5127" width="3.75" style="2" customWidth="1"/>
    <col min="5128" max="5128" width="1" style="2" customWidth="1"/>
    <col min="5129" max="5374" width="9" style="2"/>
    <col min="5375" max="5375" width="0.75" style="2" customWidth="1"/>
    <col min="5376" max="5376" width="5.5" style="2" customWidth="1"/>
    <col min="5377" max="5377" width="16.875" style="2" customWidth="1"/>
    <col min="5378" max="5378" width="19.125" style="2" customWidth="1"/>
    <col min="5379" max="5379" width="12.125" style="2" customWidth="1"/>
    <col min="5380" max="5380" width="16.125" style="2" customWidth="1"/>
    <col min="5381" max="5381" width="12.375" style="2" customWidth="1"/>
    <col min="5382" max="5382" width="14.625" style="2" customWidth="1"/>
    <col min="5383" max="5383" width="3.75" style="2" customWidth="1"/>
    <col min="5384" max="5384" width="1" style="2" customWidth="1"/>
    <col min="5385" max="5630" width="9" style="2"/>
    <col min="5631" max="5631" width="0.75" style="2" customWidth="1"/>
    <col min="5632" max="5632" width="5.5" style="2" customWidth="1"/>
    <col min="5633" max="5633" width="16.875" style="2" customWidth="1"/>
    <col min="5634" max="5634" width="19.125" style="2" customWidth="1"/>
    <col min="5635" max="5635" width="12.125" style="2" customWidth="1"/>
    <col min="5636" max="5636" width="16.125" style="2" customWidth="1"/>
    <col min="5637" max="5637" width="12.375" style="2" customWidth="1"/>
    <col min="5638" max="5638" width="14.625" style="2" customWidth="1"/>
    <col min="5639" max="5639" width="3.75" style="2" customWidth="1"/>
    <col min="5640" max="5640" width="1" style="2" customWidth="1"/>
    <col min="5641" max="5886" width="9" style="2"/>
    <col min="5887" max="5887" width="0.75" style="2" customWidth="1"/>
    <col min="5888" max="5888" width="5.5" style="2" customWidth="1"/>
    <col min="5889" max="5889" width="16.875" style="2" customWidth="1"/>
    <col min="5890" max="5890" width="19.125" style="2" customWidth="1"/>
    <col min="5891" max="5891" width="12.125" style="2" customWidth="1"/>
    <col min="5892" max="5892" width="16.125" style="2" customWidth="1"/>
    <col min="5893" max="5893" width="12.375" style="2" customWidth="1"/>
    <col min="5894" max="5894" width="14.625" style="2" customWidth="1"/>
    <col min="5895" max="5895" width="3.75" style="2" customWidth="1"/>
    <col min="5896" max="5896" width="1" style="2" customWidth="1"/>
    <col min="5897" max="6142" width="9" style="2"/>
    <col min="6143" max="6143" width="0.75" style="2" customWidth="1"/>
    <col min="6144" max="6144" width="5.5" style="2" customWidth="1"/>
    <col min="6145" max="6145" width="16.875" style="2" customWidth="1"/>
    <col min="6146" max="6146" width="19.125" style="2" customWidth="1"/>
    <col min="6147" max="6147" width="12.125" style="2" customWidth="1"/>
    <col min="6148" max="6148" width="16.125" style="2" customWidth="1"/>
    <col min="6149" max="6149" width="12.375" style="2" customWidth="1"/>
    <col min="6150" max="6150" width="14.625" style="2" customWidth="1"/>
    <col min="6151" max="6151" width="3.75" style="2" customWidth="1"/>
    <col min="6152" max="6152" width="1" style="2" customWidth="1"/>
    <col min="6153" max="6398" width="9" style="2"/>
    <col min="6399" max="6399" width="0.75" style="2" customWidth="1"/>
    <col min="6400" max="6400" width="5.5" style="2" customWidth="1"/>
    <col min="6401" max="6401" width="16.875" style="2" customWidth="1"/>
    <col min="6402" max="6402" width="19.125" style="2" customWidth="1"/>
    <col min="6403" max="6403" width="12.125" style="2" customWidth="1"/>
    <col min="6404" max="6404" width="16.125" style="2" customWidth="1"/>
    <col min="6405" max="6405" width="12.375" style="2" customWidth="1"/>
    <col min="6406" max="6406" width="14.625" style="2" customWidth="1"/>
    <col min="6407" max="6407" width="3.75" style="2" customWidth="1"/>
    <col min="6408" max="6408" width="1" style="2" customWidth="1"/>
    <col min="6409" max="6654" width="9" style="2"/>
    <col min="6655" max="6655" width="0.75" style="2" customWidth="1"/>
    <col min="6656" max="6656" width="5.5" style="2" customWidth="1"/>
    <col min="6657" max="6657" width="16.875" style="2" customWidth="1"/>
    <col min="6658" max="6658" width="19.125" style="2" customWidth="1"/>
    <col min="6659" max="6659" width="12.125" style="2" customWidth="1"/>
    <col min="6660" max="6660" width="16.125" style="2" customWidth="1"/>
    <col min="6661" max="6661" width="12.375" style="2" customWidth="1"/>
    <col min="6662" max="6662" width="14.625" style="2" customWidth="1"/>
    <col min="6663" max="6663" width="3.75" style="2" customWidth="1"/>
    <col min="6664" max="6664" width="1" style="2" customWidth="1"/>
    <col min="6665" max="6910" width="9" style="2"/>
    <col min="6911" max="6911" width="0.75" style="2" customWidth="1"/>
    <col min="6912" max="6912" width="5.5" style="2" customWidth="1"/>
    <col min="6913" max="6913" width="16.875" style="2" customWidth="1"/>
    <col min="6914" max="6914" width="19.125" style="2" customWidth="1"/>
    <col min="6915" max="6915" width="12.125" style="2" customWidth="1"/>
    <col min="6916" max="6916" width="16.125" style="2" customWidth="1"/>
    <col min="6917" max="6917" width="12.375" style="2" customWidth="1"/>
    <col min="6918" max="6918" width="14.625" style="2" customWidth="1"/>
    <col min="6919" max="6919" width="3.75" style="2" customWidth="1"/>
    <col min="6920" max="6920" width="1" style="2" customWidth="1"/>
    <col min="6921" max="7166" width="9" style="2"/>
    <col min="7167" max="7167" width="0.75" style="2" customWidth="1"/>
    <col min="7168" max="7168" width="5.5" style="2" customWidth="1"/>
    <col min="7169" max="7169" width="16.875" style="2" customWidth="1"/>
    <col min="7170" max="7170" width="19.125" style="2" customWidth="1"/>
    <col min="7171" max="7171" width="12.125" style="2" customWidth="1"/>
    <col min="7172" max="7172" width="16.125" style="2" customWidth="1"/>
    <col min="7173" max="7173" width="12.375" style="2" customWidth="1"/>
    <col min="7174" max="7174" width="14.625" style="2" customWidth="1"/>
    <col min="7175" max="7175" width="3.75" style="2" customWidth="1"/>
    <col min="7176" max="7176" width="1" style="2" customWidth="1"/>
    <col min="7177" max="7422" width="9" style="2"/>
    <col min="7423" max="7423" width="0.75" style="2" customWidth="1"/>
    <col min="7424" max="7424" width="5.5" style="2" customWidth="1"/>
    <col min="7425" max="7425" width="16.875" style="2" customWidth="1"/>
    <col min="7426" max="7426" width="19.125" style="2" customWidth="1"/>
    <col min="7427" max="7427" width="12.125" style="2" customWidth="1"/>
    <col min="7428" max="7428" width="16.125" style="2" customWidth="1"/>
    <col min="7429" max="7429" width="12.375" style="2" customWidth="1"/>
    <col min="7430" max="7430" width="14.625" style="2" customWidth="1"/>
    <col min="7431" max="7431" width="3.75" style="2" customWidth="1"/>
    <col min="7432" max="7432" width="1" style="2" customWidth="1"/>
    <col min="7433" max="7678" width="9" style="2"/>
    <col min="7679" max="7679" width="0.75" style="2" customWidth="1"/>
    <col min="7680" max="7680" width="5.5" style="2" customWidth="1"/>
    <col min="7681" max="7681" width="16.875" style="2" customWidth="1"/>
    <col min="7682" max="7682" width="19.125" style="2" customWidth="1"/>
    <col min="7683" max="7683" width="12.125" style="2" customWidth="1"/>
    <col min="7684" max="7684" width="16.125" style="2" customWidth="1"/>
    <col min="7685" max="7685" width="12.375" style="2" customWidth="1"/>
    <col min="7686" max="7686" width="14.625" style="2" customWidth="1"/>
    <col min="7687" max="7687" width="3.75" style="2" customWidth="1"/>
    <col min="7688" max="7688" width="1" style="2" customWidth="1"/>
    <col min="7689" max="7934" width="9" style="2"/>
    <col min="7935" max="7935" width="0.75" style="2" customWidth="1"/>
    <col min="7936" max="7936" width="5.5" style="2" customWidth="1"/>
    <col min="7937" max="7937" width="16.875" style="2" customWidth="1"/>
    <col min="7938" max="7938" width="19.125" style="2" customWidth="1"/>
    <col min="7939" max="7939" width="12.125" style="2" customWidth="1"/>
    <col min="7940" max="7940" width="16.125" style="2" customWidth="1"/>
    <col min="7941" max="7941" width="12.375" style="2" customWidth="1"/>
    <col min="7942" max="7942" width="14.625" style="2" customWidth="1"/>
    <col min="7943" max="7943" width="3.75" style="2" customWidth="1"/>
    <col min="7944" max="7944" width="1" style="2" customWidth="1"/>
    <col min="7945" max="8190" width="9" style="2"/>
    <col min="8191" max="8191" width="0.75" style="2" customWidth="1"/>
    <col min="8192" max="8192" width="5.5" style="2" customWidth="1"/>
    <col min="8193" max="8193" width="16.875" style="2" customWidth="1"/>
    <col min="8194" max="8194" width="19.125" style="2" customWidth="1"/>
    <col min="8195" max="8195" width="12.125" style="2" customWidth="1"/>
    <col min="8196" max="8196" width="16.125" style="2" customWidth="1"/>
    <col min="8197" max="8197" width="12.375" style="2" customWidth="1"/>
    <col min="8198" max="8198" width="14.625" style="2" customWidth="1"/>
    <col min="8199" max="8199" width="3.75" style="2" customWidth="1"/>
    <col min="8200" max="8200" width="1" style="2" customWidth="1"/>
    <col min="8201" max="8446" width="9" style="2"/>
    <col min="8447" max="8447" width="0.75" style="2" customWidth="1"/>
    <col min="8448" max="8448" width="5.5" style="2" customWidth="1"/>
    <col min="8449" max="8449" width="16.875" style="2" customWidth="1"/>
    <col min="8450" max="8450" width="19.125" style="2" customWidth="1"/>
    <col min="8451" max="8451" width="12.125" style="2" customWidth="1"/>
    <col min="8452" max="8452" width="16.125" style="2" customWidth="1"/>
    <col min="8453" max="8453" width="12.375" style="2" customWidth="1"/>
    <col min="8454" max="8454" width="14.625" style="2" customWidth="1"/>
    <col min="8455" max="8455" width="3.75" style="2" customWidth="1"/>
    <col min="8456" max="8456" width="1" style="2" customWidth="1"/>
    <col min="8457" max="8702" width="9" style="2"/>
    <col min="8703" max="8703" width="0.75" style="2" customWidth="1"/>
    <col min="8704" max="8704" width="5.5" style="2" customWidth="1"/>
    <col min="8705" max="8705" width="16.875" style="2" customWidth="1"/>
    <col min="8706" max="8706" width="19.125" style="2" customWidth="1"/>
    <col min="8707" max="8707" width="12.125" style="2" customWidth="1"/>
    <col min="8708" max="8708" width="16.125" style="2" customWidth="1"/>
    <col min="8709" max="8709" width="12.375" style="2" customWidth="1"/>
    <col min="8710" max="8710" width="14.625" style="2" customWidth="1"/>
    <col min="8711" max="8711" width="3.75" style="2" customWidth="1"/>
    <col min="8712" max="8712" width="1" style="2" customWidth="1"/>
    <col min="8713" max="8958" width="9" style="2"/>
    <col min="8959" max="8959" width="0.75" style="2" customWidth="1"/>
    <col min="8960" max="8960" width="5.5" style="2" customWidth="1"/>
    <col min="8961" max="8961" width="16.875" style="2" customWidth="1"/>
    <col min="8962" max="8962" width="19.125" style="2" customWidth="1"/>
    <col min="8963" max="8963" width="12.125" style="2" customWidth="1"/>
    <col min="8964" max="8964" width="16.125" style="2" customWidth="1"/>
    <col min="8965" max="8965" width="12.375" style="2" customWidth="1"/>
    <col min="8966" max="8966" width="14.625" style="2" customWidth="1"/>
    <col min="8967" max="8967" width="3.75" style="2" customWidth="1"/>
    <col min="8968" max="8968" width="1" style="2" customWidth="1"/>
    <col min="8969" max="9214" width="9" style="2"/>
    <col min="9215" max="9215" width="0.75" style="2" customWidth="1"/>
    <col min="9216" max="9216" width="5.5" style="2" customWidth="1"/>
    <col min="9217" max="9217" width="16.875" style="2" customWidth="1"/>
    <col min="9218" max="9218" width="19.125" style="2" customWidth="1"/>
    <col min="9219" max="9219" width="12.125" style="2" customWidth="1"/>
    <col min="9220" max="9220" width="16.125" style="2" customWidth="1"/>
    <col min="9221" max="9221" width="12.375" style="2" customWidth="1"/>
    <col min="9222" max="9222" width="14.625" style="2" customWidth="1"/>
    <col min="9223" max="9223" width="3.75" style="2" customWidth="1"/>
    <col min="9224" max="9224" width="1" style="2" customWidth="1"/>
    <col min="9225" max="9470" width="9" style="2"/>
    <col min="9471" max="9471" width="0.75" style="2" customWidth="1"/>
    <col min="9472" max="9472" width="5.5" style="2" customWidth="1"/>
    <col min="9473" max="9473" width="16.875" style="2" customWidth="1"/>
    <col min="9474" max="9474" width="19.125" style="2" customWidth="1"/>
    <col min="9475" max="9475" width="12.125" style="2" customWidth="1"/>
    <col min="9476" max="9476" width="16.125" style="2" customWidth="1"/>
    <col min="9477" max="9477" width="12.375" style="2" customWidth="1"/>
    <col min="9478" max="9478" width="14.625" style="2" customWidth="1"/>
    <col min="9479" max="9479" width="3.75" style="2" customWidth="1"/>
    <col min="9480" max="9480" width="1" style="2" customWidth="1"/>
    <col min="9481" max="9726" width="9" style="2"/>
    <col min="9727" max="9727" width="0.75" style="2" customWidth="1"/>
    <col min="9728" max="9728" width="5.5" style="2" customWidth="1"/>
    <col min="9729" max="9729" width="16.875" style="2" customWidth="1"/>
    <col min="9730" max="9730" width="19.125" style="2" customWidth="1"/>
    <col min="9731" max="9731" width="12.125" style="2" customWidth="1"/>
    <col min="9732" max="9732" width="16.125" style="2" customWidth="1"/>
    <col min="9733" max="9733" width="12.375" style="2" customWidth="1"/>
    <col min="9734" max="9734" width="14.625" style="2" customWidth="1"/>
    <col min="9735" max="9735" width="3.75" style="2" customWidth="1"/>
    <col min="9736" max="9736" width="1" style="2" customWidth="1"/>
    <col min="9737" max="9982" width="9" style="2"/>
    <col min="9983" max="9983" width="0.75" style="2" customWidth="1"/>
    <col min="9984" max="9984" width="5.5" style="2" customWidth="1"/>
    <col min="9985" max="9985" width="16.875" style="2" customWidth="1"/>
    <col min="9986" max="9986" width="19.125" style="2" customWidth="1"/>
    <col min="9987" max="9987" width="12.125" style="2" customWidth="1"/>
    <col min="9988" max="9988" width="16.125" style="2" customWidth="1"/>
    <col min="9989" max="9989" width="12.375" style="2" customWidth="1"/>
    <col min="9990" max="9990" width="14.625" style="2" customWidth="1"/>
    <col min="9991" max="9991" width="3.75" style="2" customWidth="1"/>
    <col min="9992" max="9992" width="1" style="2" customWidth="1"/>
    <col min="9993" max="10238" width="9" style="2"/>
    <col min="10239" max="10239" width="0.75" style="2" customWidth="1"/>
    <col min="10240" max="10240" width="5.5" style="2" customWidth="1"/>
    <col min="10241" max="10241" width="16.875" style="2" customWidth="1"/>
    <col min="10242" max="10242" width="19.125" style="2" customWidth="1"/>
    <col min="10243" max="10243" width="12.125" style="2" customWidth="1"/>
    <col min="10244" max="10244" width="16.125" style="2" customWidth="1"/>
    <col min="10245" max="10245" width="12.375" style="2" customWidth="1"/>
    <col min="10246" max="10246" width="14.625" style="2" customWidth="1"/>
    <col min="10247" max="10247" width="3.75" style="2" customWidth="1"/>
    <col min="10248" max="10248" width="1" style="2" customWidth="1"/>
    <col min="10249" max="10494" width="9" style="2"/>
    <col min="10495" max="10495" width="0.75" style="2" customWidth="1"/>
    <col min="10496" max="10496" width="5.5" style="2" customWidth="1"/>
    <col min="10497" max="10497" width="16.875" style="2" customWidth="1"/>
    <col min="10498" max="10498" width="19.125" style="2" customWidth="1"/>
    <col min="10499" max="10499" width="12.125" style="2" customWidth="1"/>
    <col min="10500" max="10500" width="16.125" style="2" customWidth="1"/>
    <col min="10501" max="10501" width="12.375" style="2" customWidth="1"/>
    <col min="10502" max="10502" width="14.625" style="2" customWidth="1"/>
    <col min="10503" max="10503" width="3.75" style="2" customWidth="1"/>
    <col min="10504" max="10504" width="1" style="2" customWidth="1"/>
    <col min="10505" max="10750" width="9" style="2"/>
    <col min="10751" max="10751" width="0.75" style="2" customWidth="1"/>
    <col min="10752" max="10752" width="5.5" style="2" customWidth="1"/>
    <col min="10753" max="10753" width="16.875" style="2" customWidth="1"/>
    <col min="10754" max="10754" width="19.125" style="2" customWidth="1"/>
    <col min="10755" max="10755" width="12.125" style="2" customWidth="1"/>
    <col min="10756" max="10756" width="16.125" style="2" customWidth="1"/>
    <col min="10757" max="10757" width="12.375" style="2" customWidth="1"/>
    <col min="10758" max="10758" width="14.625" style="2" customWidth="1"/>
    <col min="10759" max="10759" width="3.75" style="2" customWidth="1"/>
    <col min="10760" max="10760" width="1" style="2" customWidth="1"/>
    <col min="10761" max="11006" width="9" style="2"/>
    <col min="11007" max="11007" width="0.75" style="2" customWidth="1"/>
    <col min="11008" max="11008" width="5.5" style="2" customWidth="1"/>
    <col min="11009" max="11009" width="16.875" style="2" customWidth="1"/>
    <col min="11010" max="11010" width="19.125" style="2" customWidth="1"/>
    <col min="11011" max="11011" width="12.125" style="2" customWidth="1"/>
    <col min="11012" max="11012" width="16.125" style="2" customWidth="1"/>
    <col min="11013" max="11013" width="12.375" style="2" customWidth="1"/>
    <col min="11014" max="11014" width="14.625" style="2" customWidth="1"/>
    <col min="11015" max="11015" width="3.75" style="2" customWidth="1"/>
    <col min="11016" max="11016" width="1" style="2" customWidth="1"/>
    <col min="11017" max="11262" width="9" style="2"/>
    <col min="11263" max="11263" width="0.75" style="2" customWidth="1"/>
    <col min="11264" max="11264" width="5.5" style="2" customWidth="1"/>
    <col min="11265" max="11265" width="16.875" style="2" customWidth="1"/>
    <col min="11266" max="11266" width="19.125" style="2" customWidth="1"/>
    <col min="11267" max="11267" width="12.125" style="2" customWidth="1"/>
    <col min="11268" max="11268" width="16.125" style="2" customWidth="1"/>
    <col min="11269" max="11269" width="12.375" style="2" customWidth="1"/>
    <col min="11270" max="11270" width="14.625" style="2" customWidth="1"/>
    <col min="11271" max="11271" width="3.75" style="2" customWidth="1"/>
    <col min="11272" max="11272" width="1" style="2" customWidth="1"/>
    <col min="11273" max="11518" width="9" style="2"/>
    <col min="11519" max="11519" width="0.75" style="2" customWidth="1"/>
    <col min="11520" max="11520" width="5.5" style="2" customWidth="1"/>
    <col min="11521" max="11521" width="16.875" style="2" customWidth="1"/>
    <col min="11522" max="11522" width="19.125" style="2" customWidth="1"/>
    <col min="11523" max="11523" width="12.125" style="2" customWidth="1"/>
    <col min="11524" max="11524" width="16.125" style="2" customWidth="1"/>
    <col min="11525" max="11525" width="12.375" style="2" customWidth="1"/>
    <col min="11526" max="11526" width="14.625" style="2" customWidth="1"/>
    <col min="11527" max="11527" width="3.75" style="2" customWidth="1"/>
    <col min="11528" max="11528" width="1" style="2" customWidth="1"/>
    <col min="11529" max="11774" width="9" style="2"/>
    <col min="11775" max="11775" width="0.75" style="2" customWidth="1"/>
    <col min="11776" max="11776" width="5.5" style="2" customWidth="1"/>
    <col min="11777" max="11777" width="16.875" style="2" customWidth="1"/>
    <col min="11778" max="11778" width="19.125" style="2" customWidth="1"/>
    <col min="11779" max="11779" width="12.125" style="2" customWidth="1"/>
    <col min="11780" max="11780" width="16.125" style="2" customWidth="1"/>
    <col min="11781" max="11781" width="12.375" style="2" customWidth="1"/>
    <col min="11782" max="11782" width="14.625" style="2" customWidth="1"/>
    <col min="11783" max="11783" width="3.75" style="2" customWidth="1"/>
    <col min="11784" max="11784" width="1" style="2" customWidth="1"/>
    <col min="11785" max="12030" width="9" style="2"/>
    <col min="12031" max="12031" width="0.75" style="2" customWidth="1"/>
    <col min="12032" max="12032" width="5.5" style="2" customWidth="1"/>
    <col min="12033" max="12033" width="16.875" style="2" customWidth="1"/>
    <col min="12034" max="12034" width="19.125" style="2" customWidth="1"/>
    <col min="12035" max="12035" width="12.125" style="2" customWidth="1"/>
    <col min="12036" max="12036" width="16.125" style="2" customWidth="1"/>
    <col min="12037" max="12037" width="12.375" style="2" customWidth="1"/>
    <col min="12038" max="12038" width="14.625" style="2" customWidth="1"/>
    <col min="12039" max="12039" width="3.75" style="2" customWidth="1"/>
    <col min="12040" max="12040" width="1" style="2" customWidth="1"/>
    <col min="12041" max="12286" width="9" style="2"/>
    <col min="12287" max="12287" width="0.75" style="2" customWidth="1"/>
    <col min="12288" max="12288" width="5.5" style="2" customWidth="1"/>
    <col min="12289" max="12289" width="16.875" style="2" customWidth="1"/>
    <col min="12290" max="12290" width="19.125" style="2" customWidth="1"/>
    <col min="12291" max="12291" width="12.125" style="2" customWidth="1"/>
    <col min="12292" max="12292" width="16.125" style="2" customWidth="1"/>
    <col min="12293" max="12293" width="12.375" style="2" customWidth="1"/>
    <col min="12294" max="12294" width="14.625" style="2" customWidth="1"/>
    <col min="12295" max="12295" width="3.75" style="2" customWidth="1"/>
    <col min="12296" max="12296" width="1" style="2" customWidth="1"/>
    <col min="12297" max="12542" width="9" style="2"/>
    <col min="12543" max="12543" width="0.75" style="2" customWidth="1"/>
    <col min="12544" max="12544" width="5.5" style="2" customWidth="1"/>
    <col min="12545" max="12545" width="16.875" style="2" customWidth="1"/>
    <col min="12546" max="12546" width="19.125" style="2" customWidth="1"/>
    <col min="12547" max="12547" width="12.125" style="2" customWidth="1"/>
    <col min="12548" max="12548" width="16.125" style="2" customWidth="1"/>
    <col min="12549" max="12549" width="12.375" style="2" customWidth="1"/>
    <col min="12550" max="12550" width="14.625" style="2" customWidth="1"/>
    <col min="12551" max="12551" width="3.75" style="2" customWidth="1"/>
    <col min="12552" max="12552" width="1" style="2" customWidth="1"/>
    <col min="12553" max="12798" width="9" style="2"/>
    <col min="12799" max="12799" width="0.75" style="2" customWidth="1"/>
    <col min="12800" max="12800" width="5.5" style="2" customWidth="1"/>
    <col min="12801" max="12801" width="16.875" style="2" customWidth="1"/>
    <col min="12802" max="12802" width="19.125" style="2" customWidth="1"/>
    <col min="12803" max="12803" width="12.125" style="2" customWidth="1"/>
    <col min="12804" max="12804" width="16.125" style="2" customWidth="1"/>
    <col min="12805" max="12805" width="12.375" style="2" customWidth="1"/>
    <col min="12806" max="12806" width="14.625" style="2" customWidth="1"/>
    <col min="12807" max="12807" width="3.75" style="2" customWidth="1"/>
    <col min="12808" max="12808" width="1" style="2" customWidth="1"/>
    <col min="12809" max="13054" width="9" style="2"/>
    <col min="13055" max="13055" width="0.75" style="2" customWidth="1"/>
    <col min="13056" max="13056" width="5.5" style="2" customWidth="1"/>
    <col min="13057" max="13057" width="16.875" style="2" customWidth="1"/>
    <col min="13058" max="13058" width="19.125" style="2" customWidth="1"/>
    <col min="13059" max="13059" width="12.125" style="2" customWidth="1"/>
    <col min="13060" max="13060" width="16.125" style="2" customWidth="1"/>
    <col min="13061" max="13061" width="12.375" style="2" customWidth="1"/>
    <col min="13062" max="13062" width="14.625" style="2" customWidth="1"/>
    <col min="13063" max="13063" width="3.75" style="2" customWidth="1"/>
    <col min="13064" max="13064" width="1" style="2" customWidth="1"/>
    <col min="13065" max="13310" width="9" style="2"/>
    <col min="13311" max="13311" width="0.75" style="2" customWidth="1"/>
    <col min="13312" max="13312" width="5.5" style="2" customWidth="1"/>
    <col min="13313" max="13313" width="16.875" style="2" customWidth="1"/>
    <col min="13314" max="13314" width="19.125" style="2" customWidth="1"/>
    <col min="13315" max="13315" width="12.125" style="2" customWidth="1"/>
    <col min="13316" max="13316" width="16.125" style="2" customWidth="1"/>
    <col min="13317" max="13317" width="12.375" style="2" customWidth="1"/>
    <col min="13318" max="13318" width="14.625" style="2" customWidth="1"/>
    <col min="13319" max="13319" width="3.75" style="2" customWidth="1"/>
    <col min="13320" max="13320" width="1" style="2" customWidth="1"/>
    <col min="13321" max="13566" width="9" style="2"/>
    <col min="13567" max="13567" width="0.75" style="2" customWidth="1"/>
    <col min="13568" max="13568" width="5.5" style="2" customWidth="1"/>
    <col min="13569" max="13569" width="16.875" style="2" customWidth="1"/>
    <col min="13570" max="13570" width="19.125" style="2" customWidth="1"/>
    <col min="13571" max="13571" width="12.125" style="2" customWidth="1"/>
    <col min="13572" max="13572" width="16.125" style="2" customWidth="1"/>
    <col min="13573" max="13573" width="12.375" style="2" customWidth="1"/>
    <col min="13574" max="13574" width="14.625" style="2" customWidth="1"/>
    <col min="13575" max="13575" width="3.75" style="2" customWidth="1"/>
    <col min="13576" max="13576" width="1" style="2" customWidth="1"/>
    <col min="13577" max="13822" width="9" style="2"/>
    <col min="13823" max="13823" width="0.75" style="2" customWidth="1"/>
    <col min="13824" max="13824" width="5.5" style="2" customWidth="1"/>
    <col min="13825" max="13825" width="16.875" style="2" customWidth="1"/>
    <col min="13826" max="13826" width="19.125" style="2" customWidth="1"/>
    <col min="13827" max="13827" width="12.125" style="2" customWidth="1"/>
    <col min="13828" max="13828" width="16.125" style="2" customWidth="1"/>
    <col min="13829" max="13829" width="12.375" style="2" customWidth="1"/>
    <col min="13830" max="13830" width="14.625" style="2" customWidth="1"/>
    <col min="13831" max="13831" width="3.75" style="2" customWidth="1"/>
    <col min="13832" max="13832" width="1" style="2" customWidth="1"/>
    <col min="13833" max="14078" width="9" style="2"/>
    <col min="14079" max="14079" width="0.75" style="2" customWidth="1"/>
    <col min="14080" max="14080" width="5.5" style="2" customWidth="1"/>
    <col min="14081" max="14081" width="16.875" style="2" customWidth="1"/>
    <col min="14082" max="14082" width="19.125" style="2" customWidth="1"/>
    <col min="14083" max="14083" width="12.125" style="2" customWidth="1"/>
    <col min="14084" max="14084" width="16.125" style="2" customWidth="1"/>
    <col min="14085" max="14085" width="12.375" style="2" customWidth="1"/>
    <col min="14086" max="14086" width="14.625" style="2" customWidth="1"/>
    <col min="14087" max="14087" width="3.75" style="2" customWidth="1"/>
    <col min="14088" max="14088" width="1" style="2" customWidth="1"/>
    <col min="14089" max="14334" width="9" style="2"/>
    <col min="14335" max="14335" width="0.75" style="2" customWidth="1"/>
    <col min="14336" max="14336" width="5.5" style="2" customWidth="1"/>
    <col min="14337" max="14337" width="16.875" style="2" customWidth="1"/>
    <col min="14338" max="14338" width="19.125" style="2" customWidth="1"/>
    <col min="14339" max="14339" width="12.125" style="2" customWidth="1"/>
    <col min="14340" max="14340" width="16.125" style="2" customWidth="1"/>
    <col min="14341" max="14341" width="12.375" style="2" customWidth="1"/>
    <col min="14342" max="14342" width="14.625" style="2" customWidth="1"/>
    <col min="14343" max="14343" width="3.75" style="2" customWidth="1"/>
    <col min="14344" max="14344" width="1" style="2" customWidth="1"/>
    <col min="14345" max="14590" width="9" style="2"/>
    <col min="14591" max="14591" width="0.75" style="2" customWidth="1"/>
    <col min="14592" max="14592" width="5.5" style="2" customWidth="1"/>
    <col min="14593" max="14593" width="16.875" style="2" customWidth="1"/>
    <col min="14594" max="14594" width="19.125" style="2" customWidth="1"/>
    <col min="14595" max="14595" width="12.125" style="2" customWidth="1"/>
    <col min="14596" max="14596" width="16.125" style="2" customWidth="1"/>
    <col min="14597" max="14597" width="12.375" style="2" customWidth="1"/>
    <col min="14598" max="14598" width="14.625" style="2" customWidth="1"/>
    <col min="14599" max="14599" width="3.75" style="2" customWidth="1"/>
    <col min="14600" max="14600" width="1" style="2" customWidth="1"/>
    <col min="14601" max="14846" width="9" style="2"/>
    <col min="14847" max="14847" width="0.75" style="2" customWidth="1"/>
    <col min="14848" max="14848" width="5.5" style="2" customWidth="1"/>
    <col min="14849" max="14849" width="16.875" style="2" customWidth="1"/>
    <col min="14850" max="14850" width="19.125" style="2" customWidth="1"/>
    <col min="14851" max="14851" width="12.125" style="2" customWidth="1"/>
    <col min="14852" max="14852" width="16.125" style="2" customWidth="1"/>
    <col min="14853" max="14853" width="12.375" style="2" customWidth="1"/>
    <col min="14854" max="14854" width="14.625" style="2" customWidth="1"/>
    <col min="14855" max="14855" width="3.75" style="2" customWidth="1"/>
    <col min="14856" max="14856" width="1" style="2" customWidth="1"/>
    <col min="14857" max="15102" width="9" style="2"/>
    <col min="15103" max="15103" width="0.75" style="2" customWidth="1"/>
    <col min="15104" max="15104" width="5.5" style="2" customWidth="1"/>
    <col min="15105" max="15105" width="16.875" style="2" customWidth="1"/>
    <col min="15106" max="15106" width="19.125" style="2" customWidth="1"/>
    <col min="15107" max="15107" width="12.125" style="2" customWidth="1"/>
    <col min="15108" max="15108" width="16.125" style="2" customWidth="1"/>
    <col min="15109" max="15109" width="12.375" style="2" customWidth="1"/>
    <col min="15110" max="15110" width="14.625" style="2" customWidth="1"/>
    <col min="15111" max="15111" width="3.75" style="2" customWidth="1"/>
    <col min="15112" max="15112" width="1" style="2" customWidth="1"/>
    <col min="15113" max="15358" width="9" style="2"/>
    <col min="15359" max="15359" width="0.75" style="2" customWidth="1"/>
    <col min="15360" max="15360" width="5.5" style="2" customWidth="1"/>
    <col min="15361" max="15361" width="16.875" style="2" customWidth="1"/>
    <col min="15362" max="15362" width="19.125" style="2" customWidth="1"/>
    <col min="15363" max="15363" width="12.125" style="2" customWidth="1"/>
    <col min="15364" max="15364" width="16.125" style="2" customWidth="1"/>
    <col min="15365" max="15365" width="12.375" style="2" customWidth="1"/>
    <col min="15366" max="15366" width="14.625" style="2" customWidth="1"/>
    <col min="15367" max="15367" width="3.75" style="2" customWidth="1"/>
    <col min="15368" max="15368" width="1" style="2" customWidth="1"/>
    <col min="15369" max="15614" width="9" style="2"/>
    <col min="15615" max="15615" width="0.75" style="2" customWidth="1"/>
    <col min="15616" max="15616" width="5.5" style="2" customWidth="1"/>
    <col min="15617" max="15617" width="16.875" style="2" customWidth="1"/>
    <col min="15618" max="15618" width="19.125" style="2" customWidth="1"/>
    <col min="15619" max="15619" width="12.125" style="2" customWidth="1"/>
    <col min="15620" max="15620" width="16.125" style="2" customWidth="1"/>
    <col min="15621" max="15621" width="12.375" style="2" customWidth="1"/>
    <col min="15622" max="15622" width="14.625" style="2" customWidth="1"/>
    <col min="15623" max="15623" width="3.75" style="2" customWidth="1"/>
    <col min="15624" max="15624" width="1" style="2" customWidth="1"/>
    <col min="15625" max="15870" width="9" style="2"/>
    <col min="15871" max="15871" width="0.75" style="2" customWidth="1"/>
    <col min="15872" max="15872" width="5.5" style="2" customWidth="1"/>
    <col min="15873" max="15873" width="16.875" style="2" customWidth="1"/>
    <col min="15874" max="15874" width="19.125" style="2" customWidth="1"/>
    <col min="15875" max="15875" width="12.125" style="2" customWidth="1"/>
    <col min="15876" max="15876" width="16.125" style="2" customWidth="1"/>
    <col min="15877" max="15877" width="12.375" style="2" customWidth="1"/>
    <col min="15878" max="15878" width="14.625" style="2" customWidth="1"/>
    <col min="15879" max="15879" width="3.75" style="2" customWidth="1"/>
    <col min="15880" max="15880" width="1" style="2" customWidth="1"/>
    <col min="15881" max="16126" width="9" style="2"/>
    <col min="16127" max="16127" width="0.75" style="2" customWidth="1"/>
    <col min="16128" max="16128" width="5.5" style="2" customWidth="1"/>
    <col min="16129" max="16129" width="16.875" style="2" customWidth="1"/>
    <col min="16130" max="16130" width="19.125" style="2" customWidth="1"/>
    <col min="16131" max="16131" width="12.125" style="2" customWidth="1"/>
    <col min="16132" max="16132" width="16.125" style="2" customWidth="1"/>
    <col min="16133" max="16133" width="12.375" style="2" customWidth="1"/>
    <col min="16134" max="16134" width="14.625" style="2" customWidth="1"/>
    <col min="16135" max="16135" width="3.75" style="2" customWidth="1"/>
    <col min="16136" max="16136" width="1" style="2" customWidth="1"/>
    <col min="16137" max="16384" width="9" style="2"/>
  </cols>
  <sheetData>
    <row r="1" spans="1:26" ht="18" customHeight="1">
      <c r="B1" s="1" t="s">
        <v>142</v>
      </c>
      <c r="J1" s="1"/>
      <c r="K1" s="1"/>
      <c r="L1" s="1"/>
      <c r="M1" s="1"/>
      <c r="N1" s="1"/>
      <c r="O1" s="1"/>
      <c r="P1" s="1"/>
      <c r="Q1" s="1"/>
      <c r="R1" s="1"/>
      <c r="S1" s="1"/>
      <c r="T1" s="1"/>
      <c r="U1" s="1"/>
      <c r="V1" s="1"/>
      <c r="W1" s="1"/>
      <c r="X1" s="1"/>
      <c r="Y1" s="1"/>
    </row>
    <row r="2" spans="1:26" ht="21" customHeight="1">
      <c r="J2" s="1"/>
      <c r="K2" s="1"/>
      <c r="L2" s="1"/>
      <c r="M2" s="1"/>
      <c r="N2" s="1"/>
      <c r="O2" s="1"/>
      <c r="P2" s="1"/>
      <c r="Q2" s="1"/>
      <c r="R2" s="1"/>
      <c r="S2" s="1"/>
      <c r="T2" s="1"/>
      <c r="U2" s="1"/>
      <c r="V2" s="1"/>
      <c r="W2" s="1"/>
      <c r="X2" s="1"/>
      <c r="Y2" s="1"/>
    </row>
    <row r="3" spans="1:26" ht="27.75">
      <c r="B3" s="416" t="s">
        <v>150</v>
      </c>
      <c r="C3" s="416"/>
      <c r="D3" s="416"/>
      <c r="E3" s="416"/>
      <c r="F3" s="416"/>
      <c r="G3" s="416"/>
      <c r="H3" s="416"/>
      <c r="I3" s="416"/>
      <c r="J3" s="416"/>
      <c r="K3" s="416"/>
      <c r="L3" s="416"/>
      <c r="M3" s="416"/>
      <c r="N3" s="416"/>
      <c r="O3" s="416"/>
      <c r="P3" s="416"/>
      <c r="Q3" s="47"/>
      <c r="R3" s="47"/>
      <c r="S3" s="47"/>
      <c r="T3" s="47"/>
      <c r="U3" s="47"/>
      <c r="V3" s="47"/>
      <c r="W3" s="47"/>
      <c r="X3" s="47"/>
      <c r="Y3" s="47"/>
      <c r="Z3" s="47"/>
    </row>
    <row r="4" spans="1:26" ht="24" customHeight="1">
      <c r="J4" s="3"/>
      <c r="K4" s="3"/>
      <c r="L4" s="3"/>
      <c r="M4" s="3"/>
      <c r="N4" s="1"/>
      <c r="O4" s="1"/>
      <c r="P4" s="1"/>
      <c r="Q4" s="1"/>
      <c r="R4" s="1"/>
      <c r="S4" s="1"/>
      <c r="T4" s="1"/>
      <c r="U4" s="1"/>
      <c r="V4" s="1"/>
      <c r="W4" s="1"/>
      <c r="X4" s="1"/>
      <c r="Y4" s="1"/>
    </row>
    <row r="5" spans="1:26" ht="32.1" customHeight="1">
      <c r="I5" s="418"/>
      <c r="J5" s="418"/>
      <c r="K5" s="249"/>
      <c r="L5" s="133"/>
      <c r="M5" s="243" t="s">
        <v>0</v>
      </c>
      <c r="N5" s="384" t="s">
        <v>84</v>
      </c>
      <c r="O5" s="383"/>
    </row>
    <row r="6" spans="1:26" ht="42.75" customHeight="1">
      <c r="I6" s="417"/>
      <c r="J6" s="417"/>
      <c r="K6" s="248"/>
      <c r="L6" s="134"/>
      <c r="M6" s="153">
        <f>別紙１!F6</f>
        <v>0</v>
      </c>
      <c r="N6" s="419">
        <f>別紙１!H6</f>
        <v>0</v>
      </c>
      <c r="O6" s="420"/>
    </row>
    <row r="7" spans="1:26" s="1" customFormat="1" ht="36" customHeight="1">
      <c r="C7" s="18"/>
      <c r="D7" s="18"/>
      <c r="P7" s="24"/>
      <c r="Q7" s="24"/>
      <c r="R7" s="24"/>
    </row>
    <row r="8" spans="1:26" s="1" customFormat="1" ht="27.95" customHeight="1">
      <c r="C8" s="415"/>
      <c r="D8" s="415"/>
      <c r="E8" s="415"/>
      <c r="F8" s="415"/>
      <c r="G8" s="415"/>
      <c r="H8" s="247"/>
      <c r="I8" s="415"/>
      <c r="J8" s="415"/>
      <c r="K8" s="415"/>
      <c r="L8" s="415"/>
      <c r="M8" s="415"/>
      <c r="N8" s="415"/>
      <c r="O8" s="415"/>
      <c r="P8" s="44"/>
      <c r="Q8" s="44"/>
    </row>
    <row r="9" spans="1:26" s="1" customFormat="1" ht="24.95" customHeight="1">
      <c r="C9" s="4"/>
      <c r="D9" s="4"/>
      <c r="J9" s="5"/>
      <c r="K9" s="5"/>
      <c r="L9" s="5"/>
      <c r="M9" s="5"/>
      <c r="P9" s="24"/>
      <c r="Q9" s="24"/>
      <c r="R9" s="24"/>
    </row>
    <row r="10" spans="1:26" s="1" customFormat="1" ht="24.95" customHeight="1">
      <c r="C10" s="44"/>
      <c r="D10" s="45"/>
      <c r="E10" s="245"/>
      <c r="F10" s="245"/>
      <c r="G10" s="245"/>
      <c r="H10" s="245"/>
      <c r="I10" s="245"/>
      <c r="J10" s="46"/>
      <c r="K10" s="46"/>
      <c r="L10" s="46"/>
      <c r="M10" s="46"/>
      <c r="N10" s="245"/>
      <c r="O10" s="245"/>
      <c r="P10" s="24"/>
      <c r="Q10" s="24"/>
      <c r="R10" s="24"/>
    </row>
    <row r="11" spans="1:26" s="1" customFormat="1" ht="24.95" customHeight="1">
      <c r="C11" s="410"/>
      <c r="D11" s="410"/>
      <c r="E11" s="410"/>
      <c r="F11" s="410"/>
      <c r="G11" s="410"/>
      <c r="H11" s="410"/>
      <c r="I11" s="410"/>
      <c r="J11" s="410"/>
      <c r="K11" s="410"/>
      <c r="L11" s="410"/>
      <c r="M11" s="410"/>
      <c r="N11" s="410"/>
      <c r="O11" s="245"/>
      <c r="P11" s="24"/>
      <c r="Q11" s="24"/>
      <c r="R11" s="24"/>
    </row>
    <row r="12" spans="1:26" s="1" customFormat="1" ht="35.1" customHeight="1" thickBot="1">
      <c r="C12" s="421"/>
      <c r="D12" s="410"/>
      <c r="E12" s="411"/>
      <c r="F12" s="411"/>
      <c r="G12" s="412"/>
      <c r="H12" s="411"/>
      <c r="I12" s="412"/>
      <c r="J12" s="411"/>
      <c r="K12" s="411"/>
      <c r="L12" s="411"/>
      <c r="M12" s="411"/>
      <c r="N12" s="411"/>
      <c r="O12" s="245"/>
      <c r="P12" s="24"/>
      <c r="Q12" s="24"/>
      <c r="R12" s="24"/>
    </row>
    <row r="13" spans="1:26" s="1" customFormat="1" ht="50.1" customHeight="1" thickTop="1" thickBot="1">
      <c r="C13" s="158" t="s">
        <v>35</v>
      </c>
      <c r="D13" s="33"/>
      <c r="E13" s="20"/>
      <c r="F13" s="20"/>
      <c r="G13" s="37"/>
      <c r="H13" s="37"/>
      <c r="I13" s="37"/>
      <c r="J13" s="37"/>
      <c r="K13" s="37"/>
      <c r="L13" s="37"/>
      <c r="M13" s="400" t="str">
        <f>IF(R17&lt;&gt;'別紙2-1'!L55,Z18,IF(OR(SUM(J17:K17)&lt;&gt;'別紙2-1'!V21,L17&lt;&gt;'別紙2-1'!V22,M17&lt;&gt;'別紙2-1'!V23),Z21,IF(SUM(V17:X17)&lt;&gt;SUM('別紙2-1'!E55:G55),'別紙2-2'!Z20,IF(OR(S17&lt;&gt;SUM('別紙2-1'!E55,'別紙2-1'!I55),T17&lt;&gt;SUM('別紙2-1'!F55,'別紙2-1'!J55),U17&lt;&gt;SUM('別紙2-1'!G55,'別紙2-1'!K55)),Z19,Z17))))</f>
        <v>別紙２-1と件数一致</v>
      </c>
      <c r="N13" s="401"/>
      <c r="O13" s="401"/>
      <c r="P13" s="402"/>
    </row>
    <row r="14" spans="1:26" s="22" customFormat="1" ht="73.5" customHeight="1" thickTop="1">
      <c r="A14" s="21"/>
      <c r="B14" s="21"/>
      <c r="C14" s="350" t="s">
        <v>85</v>
      </c>
      <c r="D14" s="335" t="s">
        <v>33</v>
      </c>
      <c r="E14" s="335" t="s">
        <v>26</v>
      </c>
      <c r="F14" s="350" t="s">
        <v>86</v>
      </c>
      <c r="G14" s="350"/>
      <c r="H14" s="350" t="s">
        <v>87</v>
      </c>
      <c r="I14" s="350"/>
      <c r="J14" s="413" t="s">
        <v>115</v>
      </c>
      <c r="K14" s="414"/>
      <c r="L14" s="144" t="s">
        <v>116</v>
      </c>
      <c r="M14" s="223" t="s">
        <v>117</v>
      </c>
      <c r="N14" s="403" t="s">
        <v>34</v>
      </c>
      <c r="O14" s="154"/>
      <c r="P14" s="145"/>
      <c r="R14" s="42" t="s">
        <v>27</v>
      </c>
      <c r="S14" s="390"/>
      <c r="T14" s="390"/>
      <c r="U14" s="391"/>
      <c r="V14" s="390" t="s">
        <v>67</v>
      </c>
      <c r="W14" s="390"/>
      <c r="X14" s="391"/>
    </row>
    <row r="15" spans="1:26" s="22" customFormat="1" ht="20.25" customHeight="1">
      <c r="A15" s="21"/>
      <c r="B15" s="21"/>
      <c r="C15" s="350"/>
      <c r="D15" s="422"/>
      <c r="E15" s="422"/>
      <c r="F15" s="398" t="s">
        <v>5</v>
      </c>
      <c r="G15" s="393" t="s">
        <v>6</v>
      </c>
      <c r="H15" s="398" t="s">
        <v>5</v>
      </c>
      <c r="I15" s="393" t="s">
        <v>6</v>
      </c>
      <c r="J15" s="409" t="s">
        <v>102</v>
      </c>
      <c r="K15" s="406" t="s">
        <v>101</v>
      </c>
      <c r="L15" s="406" t="s">
        <v>101</v>
      </c>
      <c r="M15" s="408" t="s">
        <v>101</v>
      </c>
      <c r="N15" s="404"/>
      <c r="O15" s="398" t="s">
        <v>5</v>
      </c>
      <c r="P15" s="393" t="s">
        <v>6</v>
      </c>
      <c r="R15" s="43"/>
      <c r="S15" s="388" t="s">
        <v>9</v>
      </c>
      <c r="T15" s="392" t="s">
        <v>28</v>
      </c>
      <c r="U15" s="392" t="s">
        <v>29</v>
      </c>
      <c r="V15" s="388" t="s">
        <v>9</v>
      </c>
      <c r="W15" s="392" t="s">
        <v>28</v>
      </c>
      <c r="X15" s="392" t="s">
        <v>29</v>
      </c>
    </row>
    <row r="16" spans="1:26" s="22" customFormat="1" ht="18" customHeight="1">
      <c r="A16" s="21"/>
      <c r="B16" s="21"/>
      <c r="C16" s="350"/>
      <c r="D16" s="423"/>
      <c r="E16" s="423"/>
      <c r="F16" s="399"/>
      <c r="G16" s="394"/>
      <c r="H16" s="399"/>
      <c r="I16" s="394"/>
      <c r="J16" s="409"/>
      <c r="K16" s="407"/>
      <c r="L16" s="407"/>
      <c r="M16" s="408"/>
      <c r="N16" s="405"/>
      <c r="O16" s="399"/>
      <c r="P16" s="394"/>
      <c r="R16" s="28"/>
      <c r="S16" s="389"/>
      <c r="T16" s="392"/>
      <c r="U16" s="392"/>
      <c r="V16" s="389"/>
      <c r="W16" s="392"/>
      <c r="X16" s="392"/>
    </row>
    <row r="17" spans="1:26" s="22" customFormat="1" ht="37.5" customHeight="1">
      <c r="A17" s="21"/>
      <c r="B17" s="21"/>
      <c r="C17" s="141" t="s">
        <v>7</v>
      </c>
      <c r="D17" s="141"/>
      <c r="E17" s="137"/>
      <c r="F17" s="142">
        <f>SUM(F20,F28)</f>
        <v>0</v>
      </c>
      <c r="G17" s="143">
        <f t="shared" ref="G17:P17" si="0">SUM(G20,G28)</f>
        <v>0</v>
      </c>
      <c r="H17" s="142">
        <f t="shared" si="0"/>
        <v>0</v>
      </c>
      <c r="I17" s="143">
        <f t="shared" si="0"/>
        <v>0</v>
      </c>
      <c r="J17" s="135">
        <f>SUM(J20,J28)</f>
        <v>0</v>
      </c>
      <c r="K17" s="139">
        <f>SUM(K20,K28)</f>
        <v>0</v>
      </c>
      <c r="L17" s="136">
        <f t="shared" si="0"/>
        <v>0</v>
      </c>
      <c r="M17" s="136">
        <f t="shared" si="0"/>
        <v>0</v>
      </c>
      <c r="N17" s="137">
        <f>SUM(N20,N28)</f>
        <v>0</v>
      </c>
      <c r="O17" s="142">
        <f t="shared" si="0"/>
        <v>0</v>
      </c>
      <c r="P17" s="143">
        <f t="shared" si="0"/>
        <v>0</v>
      </c>
      <c r="R17" s="23">
        <f>SUM(R21:R25,R29:R33)</f>
        <v>0</v>
      </c>
      <c r="S17" s="27">
        <f>SUM(S21:S25,S29:S33)</f>
        <v>0</v>
      </c>
      <c r="T17" s="27">
        <f t="shared" ref="T17:U17" si="1">SUM(T21:T25,T29:T33)</f>
        <v>0</v>
      </c>
      <c r="U17" s="27">
        <f t="shared" si="1"/>
        <v>0</v>
      </c>
      <c r="V17" s="27">
        <f>SUM(V21:V25,V29:V33)</f>
        <v>0</v>
      </c>
      <c r="W17" s="27">
        <f t="shared" ref="W17:X17" si="2">SUM(W21:W25,W29:W33)</f>
        <v>0</v>
      </c>
      <c r="X17" s="27">
        <f t="shared" si="2"/>
        <v>0</v>
      </c>
      <c r="Z17" s="22" t="s">
        <v>36</v>
      </c>
    </row>
    <row r="18" spans="1:26" s="22" customFormat="1" ht="12.75" customHeight="1">
      <c r="A18" s="21"/>
      <c r="B18" s="21"/>
      <c r="C18" s="52"/>
      <c r="D18" s="52"/>
      <c r="E18" s="53"/>
      <c r="F18" s="53"/>
      <c r="G18" s="53"/>
      <c r="H18" s="53"/>
      <c r="I18" s="53"/>
      <c r="J18" s="53"/>
      <c r="K18" s="53"/>
      <c r="L18" s="53"/>
      <c r="M18" s="53"/>
      <c r="N18" s="53"/>
      <c r="O18" s="53"/>
      <c r="P18" s="53"/>
      <c r="R18" s="23"/>
      <c r="S18" s="27"/>
      <c r="T18" s="27"/>
      <c r="U18" s="27"/>
      <c r="V18" s="27"/>
      <c r="W18" s="27"/>
      <c r="X18" s="27"/>
      <c r="Z18" s="22" t="s">
        <v>64</v>
      </c>
    </row>
    <row r="19" spans="1:26" s="22" customFormat="1" ht="30.75" customHeight="1">
      <c r="A19" s="21"/>
      <c r="B19" s="21"/>
      <c r="C19" s="100" t="s">
        <v>37</v>
      </c>
      <c r="D19" s="54"/>
      <c r="E19" s="54"/>
      <c r="F19" s="54"/>
      <c r="G19" s="54"/>
      <c r="H19" s="54"/>
      <c r="I19" s="54"/>
      <c r="J19" s="54"/>
      <c r="K19" s="54"/>
      <c r="L19" s="54"/>
      <c r="M19" s="54"/>
      <c r="N19" s="54"/>
      <c r="O19" s="54"/>
      <c r="P19" s="54"/>
      <c r="R19" s="23"/>
      <c r="S19" s="27"/>
      <c r="T19" s="27"/>
      <c r="U19" s="27"/>
      <c r="V19" s="27"/>
      <c r="W19" s="27"/>
      <c r="X19" s="27"/>
      <c r="Z19" s="22" t="s">
        <v>65</v>
      </c>
    </row>
    <row r="20" spans="1:26" s="22" customFormat="1" ht="37.5" customHeight="1" thickBot="1">
      <c r="A20" s="21"/>
      <c r="B20" s="21"/>
      <c r="C20" s="244" t="s">
        <v>7</v>
      </c>
      <c r="D20" s="244"/>
      <c r="E20" s="146"/>
      <c r="F20" s="142">
        <f>SUM(F21:F25)</f>
        <v>0</v>
      </c>
      <c r="G20" s="143">
        <f t="shared" ref="G20:I20" si="3">SUM(G21:G25)</f>
        <v>0</v>
      </c>
      <c r="H20" s="142">
        <f>SUM(H21:H25)</f>
        <v>0</v>
      </c>
      <c r="I20" s="143">
        <f t="shared" si="3"/>
        <v>0</v>
      </c>
      <c r="J20" s="137">
        <f t="shared" ref="J20:P20" si="4">SUM(J21:J25)</f>
        <v>0</v>
      </c>
      <c r="K20" s="137">
        <f t="shared" si="4"/>
        <v>0</v>
      </c>
      <c r="L20" s="138">
        <f t="shared" si="4"/>
        <v>0</v>
      </c>
      <c r="M20" s="138">
        <f t="shared" si="4"/>
        <v>0</v>
      </c>
      <c r="N20" s="137">
        <f t="shared" si="4"/>
        <v>0</v>
      </c>
      <c r="O20" s="147">
        <f t="shared" si="4"/>
        <v>0</v>
      </c>
      <c r="P20" s="148">
        <f t="shared" si="4"/>
        <v>0</v>
      </c>
      <c r="R20" s="23"/>
      <c r="S20" s="27"/>
      <c r="T20" s="27"/>
      <c r="U20" s="27"/>
      <c r="V20" s="27"/>
      <c r="W20" s="27"/>
      <c r="X20" s="27"/>
      <c r="Z20" s="22" t="s">
        <v>66</v>
      </c>
    </row>
    <row r="21" spans="1:26" s="22" customFormat="1" ht="53.25" customHeight="1" thickTop="1">
      <c r="A21" s="21"/>
      <c r="B21" s="21"/>
      <c r="C21" s="246">
        <v>1</v>
      </c>
      <c r="D21" s="246" t="str">
        <f>IF(別紙１!C21="","",VLOOKUP(C21,別紙１!$C$21:$J$25,2,FALSE))</f>
        <v/>
      </c>
      <c r="E21" s="119" t="str">
        <f>IF(別紙１!C21="","",VLOOKUP(C21,別紙１!$C$21:$J$25,3,FALSE))</f>
        <v/>
      </c>
      <c r="F21" s="211"/>
      <c r="G21" s="212"/>
      <c r="H21" s="213"/>
      <c r="I21" s="214"/>
      <c r="J21" s="320"/>
      <c r="K21" s="321"/>
      <c r="L21" s="321"/>
      <c r="M21" s="322"/>
      <c r="N21" s="120">
        <f>SUM(O21:P21)</f>
        <v>0</v>
      </c>
      <c r="O21" s="149">
        <f>J21</f>
        <v>0</v>
      </c>
      <c r="P21" s="150">
        <f>K21+L21+M21</f>
        <v>0</v>
      </c>
      <c r="R21" s="97">
        <f>N21</f>
        <v>0</v>
      </c>
      <c r="S21" s="26">
        <f t="shared" ref="S21:U25" si="5">SUMIF($D21,S$15,$N21)</f>
        <v>0</v>
      </c>
      <c r="T21" s="26">
        <f t="shared" si="5"/>
        <v>0</v>
      </c>
      <c r="U21" s="26">
        <f t="shared" si="5"/>
        <v>0</v>
      </c>
      <c r="V21" s="26">
        <f t="shared" ref="V21:X25" si="6">SUMIF($D21,V$15,$O21)</f>
        <v>0</v>
      </c>
      <c r="W21" s="26">
        <f t="shared" si="6"/>
        <v>0</v>
      </c>
      <c r="X21" s="26">
        <f t="shared" si="6"/>
        <v>0</v>
      </c>
      <c r="Z21" s="22" t="s">
        <v>68</v>
      </c>
    </row>
    <row r="22" spans="1:26" s="22" customFormat="1" ht="53.25" customHeight="1">
      <c r="A22" s="21"/>
      <c r="B22" s="21"/>
      <c r="C22" s="243">
        <v>2</v>
      </c>
      <c r="D22" s="246" t="str">
        <f>IF(別紙１!C22="","",VLOOKUP(C22,別紙１!$C$21:$J$25,2,FALSE))</f>
        <v/>
      </c>
      <c r="E22" s="119" t="str">
        <f>IF(別紙１!C22="","",VLOOKUP(C22,別紙１!$C$21:$J$25,3,FALSE))</f>
        <v/>
      </c>
      <c r="F22" s="215"/>
      <c r="G22" s="216"/>
      <c r="H22" s="217"/>
      <c r="I22" s="218"/>
      <c r="J22" s="323"/>
      <c r="K22" s="324"/>
      <c r="L22" s="324"/>
      <c r="M22" s="325"/>
      <c r="N22" s="120">
        <f>SUM(O22:P22)</f>
        <v>0</v>
      </c>
      <c r="O22" s="151">
        <f>J22</f>
        <v>0</v>
      </c>
      <c r="P22" s="150">
        <f>K22+L22+M22</f>
        <v>0</v>
      </c>
      <c r="R22" s="97">
        <f>N22</f>
        <v>0</v>
      </c>
      <c r="S22" s="26">
        <f t="shared" si="5"/>
        <v>0</v>
      </c>
      <c r="T22" s="26">
        <f t="shared" si="5"/>
        <v>0</v>
      </c>
      <c r="U22" s="26">
        <f t="shared" si="5"/>
        <v>0</v>
      </c>
      <c r="V22" s="26">
        <f t="shared" si="6"/>
        <v>0</v>
      </c>
      <c r="W22" s="26">
        <f t="shared" si="6"/>
        <v>0</v>
      </c>
      <c r="X22" s="26">
        <f t="shared" si="6"/>
        <v>0</v>
      </c>
    </row>
    <row r="23" spans="1:26" s="22" customFormat="1" ht="53.25" customHeight="1">
      <c r="A23" s="21"/>
      <c r="B23" s="21"/>
      <c r="C23" s="243">
        <v>3</v>
      </c>
      <c r="D23" s="246" t="str">
        <f>IF(別紙１!C23="","",VLOOKUP(C23,別紙１!$C$21:$J$25,2,FALSE))</f>
        <v/>
      </c>
      <c r="E23" s="119" t="str">
        <f>IF(別紙１!C23="","",VLOOKUP(C23,別紙１!$C$21:$J$25,3,FALSE))</f>
        <v/>
      </c>
      <c r="F23" s="215"/>
      <c r="G23" s="216"/>
      <c r="H23" s="217"/>
      <c r="I23" s="218"/>
      <c r="J23" s="323"/>
      <c r="K23" s="324"/>
      <c r="L23" s="324"/>
      <c r="M23" s="325"/>
      <c r="N23" s="120">
        <f>SUM(O23:P23)</f>
        <v>0</v>
      </c>
      <c r="O23" s="151">
        <f>J23</f>
        <v>0</v>
      </c>
      <c r="P23" s="150">
        <f t="shared" ref="P23:P25" si="7">K23+L23+M23</f>
        <v>0</v>
      </c>
      <c r="R23" s="97">
        <f>N23</f>
        <v>0</v>
      </c>
      <c r="S23" s="26">
        <f t="shared" si="5"/>
        <v>0</v>
      </c>
      <c r="T23" s="26">
        <f t="shared" si="5"/>
        <v>0</v>
      </c>
      <c r="U23" s="26">
        <f t="shared" si="5"/>
        <v>0</v>
      </c>
      <c r="V23" s="26">
        <f t="shared" si="6"/>
        <v>0</v>
      </c>
      <c r="W23" s="26">
        <f t="shared" si="6"/>
        <v>0</v>
      </c>
      <c r="X23" s="26">
        <f t="shared" si="6"/>
        <v>0</v>
      </c>
    </row>
    <row r="24" spans="1:26" s="22" customFormat="1" ht="53.25" customHeight="1">
      <c r="A24" s="21"/>
      <c r="B24" s="21"/>
      <c r="C24" s="243">
        <v>4</v>
      </c>
      <c r="D24" s="246" t="str">
        <f>IF(別紙１!C24="","",VLOOKUP(C24,別紙１!$C$21:$J$25,2,FALSE))</f>
        <v/>
      </c>
      <c r="E24" s="119" t="str">
        <f>IF(別紙１!C24="","",VLOOKUP(C24,別紙１!$C$21:$J$25,3,FALSE))</f>
        <v/>
      </c>
      <c r="F24" s="215"/>
      <c r="G24" s="216"/>
      <c r="H24" s="217"/>
      <c r="I24" s="218"/>
      <c r="J24" s="323"/>
      <c r="K24" s="324"/>
      <c r="L24" s="324"/>
      <c r="M24" s="325"/>
      <c r="N24" s="120">
        <f>SUM(O24:P24)</f>
        <v>0</v>
      </c>
      <c r="O24" s="151">
        <f t="shared" ref="O24:O25" si="8">J24</f>
        <v>0</v>
      </c>
      <c r="P24" s="150">
        <f t="shared" si="7"/>
        <v>0</v>
      </c>
      <c r="R24" s="97">
        <f>N24</f>
        <v>0</v>
      </c>
      <c r="S24" s="26">
        <f t="shared" si="5"/>
        <v>0</v>
      </c>
      <c r="T24" s="26">
        <f t="shared" si="5"/>
        <v>0</v>
      </c>
      <c r="U24" s="26">
        <f t="shared" si="5"/>
        <v>0</v>
      </c>
      <c r="V24" s="26">
        <f t="shared" si="6"/>
        <v>0</v>
      </c>
      <c r="W24" s="26">
        <f t="shared" si="6"/>
        <v>0</v>
      </c>
      <c r="X24" s="26">
        <f t="shared" si="6"/>
        <v>0</v>
      </c>
    </row>
    <row r="25" spans="1:26" s="22" customFormat="1" ht="53.25" customHeight="1" thickBot="1">
      <c r="A25" s="21"/>
      <c r="B25" s="21"/>
      <c r="C25" s="243">
        <v>5</v>
      </c>
      <c r="D25" s="246" t="str">
        <f>IF(別紙１!C25="","",VLOOKUP(C25,別紙１!$C$21:$J$25,2,FALSE))</f>
        <v/>
      </c>
      <c r="E25" s="119" t="str">
        <f>IF(別紙１!C25="","",VLOOKUP(C25,別紙１!$C$21:$J$25,3,FALSE))</f>
        <v/>
      </c>
      <c r="F25" s="219"/>
      <c r="G25" s="220"/>
      <c r="H25" s="221"/>
      <c r="I25" s="222"/>
      <c r="J25" s="326"/>
      <c r="K25" s="327"/>
      <c r="L25" s="327"/>
      <c r="M25" s="328"/>
      <c r="N25" s="120">
        <f>SUM(O25:P25)</f>
        <v>0</v>
      </c>
      <c r="O25" s="151">
        <f t="shared" si="8"/>
        <v>0</v>
      </c>
      <c r="P25" s="150">
        <f t="shared" si="7"/>
        <v>0</v>
      </c>
      <c r="R25" s="97">
        <f>N25</f>
        <v>0</v>
      </c>
      <c r="S25" s="26">
        <f t="shared" si="5"/>
        <v>0</v>
      </c>
      <c r="T25" s="26">
        <f t="shared" si="5"/>
        <v>0</v>
      </c>
      <c r="U25" s="26">
        <f t="shared" si="5"/>
        <v>0</v>
      </c>
      <c r="V25" s="26">
        <f t="shared" si="6"/>
        <v>0</v>
      </c>
      <c r="W25" s="26">
        <f t="shared" si="6"/>
        <v>0</v>
      </c>
      <c r="X25" s="26">
        <f t="shared" si="6"/>
        <v>0</v>
      </c>
    </row>
    <row r="26" spans="1:26" s="22" customFormat="1" ht="9" customHeight="1">
      <c r="A26" s="21"/>
      <c r="B26" s="21"/>
      <c r="C26" s="121"/>
      <c r="D26" s="121"/>
      <c r="E26" s="122"/>
      <c r="F26" s="123"/>
      <c r="G26" s="123"/>
      <c r="H26" s="123"/>
      <c r="I26" s="123"/>
      <c r="J26" s="123"/>
      <c r="K26" s="123"/>
      <c r="L26" s="123"/>
      <c r="M26" s="123"/>
      <c r="N26" s="122"/>
      <c r="O26" s="96"/>
      <c r="P26" s="96"/>
      <c r="R26" s="23"/>
      <c r="S26" s="27"/>
      <c r="T26" s="27"/>
      <c r="U26" s="27"/>
      <c r="V26" s="27"/>
      <c r="W26" s="27"/>
      <c r="X26" s="27"/>
    </row>
    <row r="27" spans="1:26" s="22" customFormat="1" ht="30.75" customHeight="1">
      <c r="A27" s="21"/>
      <c r="B27" s="21"/>
      <c r="C27" s="100" t="s">
        <v>38</v>
      </c>
      <c r="D27" s="124"/>
      <c r="E27" s="124"/>
      <c r="F27" s="124"/>
      <c r="G27" s="124"/>
      <c r="H27" s="124"/>
      <c r="I27" s="124"/>
      <c r="J27" s="124"/>
      <c r="K27" s="124"/>
      <c r="L27" s="124"/>
      <c r="M27" s="124"/>
      <c r="N27" s="124"/>
      <c r="O27" s="54"/>
      <c r="P27" s="54"/>
      <c r="R27" s="23"/>
      <c r="S27" s="27"/>
      <c r="T27" s="27"/>
      <c r="U27" s="27"/>
      <c r="V27" s="27"/>
      <c r="W27" s="27"/>
      <c r="X27" s="27"/>
    </row>
    <row r="28" spans="1:26" s="22" customFormat="1" ht="37.5" customHeight="1" thickBot="1">
      <c r="A28" s="21"/>
      <c r="B28" s="21"/>
      <c r="C28" s="244" t="s">
        <v>7</v>
      </c>
      <c r="D28" s="244"/>
      <c r="E28" s="146"/>
      <c r="F28" s="142">
        <f>SUM(F29:F33)</f>
        <v>0</v>
      </c>
      <c r="G28" s="143">
        <f t="shared" ref="G28" si="9">SUM(G29:G33)</f>
        <v>0</v>
      </c>
      <c r="H28" s="142">
        <f t="shared" ref="H28" si="10">SUM(H29:H33)</f>
        <v>0</v>
      </c>
      <c r="I28" s="143">
        <f t="shared" ref="I28" si="11">SUM(I29:I33)</f>
        <v>0</v>
      </c>
      <c r="J28" s="137">
        <f t="shared" ref="J28:P28" si="12">SUM(J29:J33)</f>
        <v>0</v>
      </c>
      <c r="K28" s="137">
        <f t="shared" si="12"/>
        <v>0</v>
      </c>
      <c r="L28" s="138">
        <f t="shared" si="12"/>
        <v>0</v>
      </c>
      <c r="M28" s="138">
        <f t="shared" si="12"/>
        <v>0</v>
      </c>
      <c r="N28" s="146">
        <f t="shared" si="12"/>
        <v>0</v>
      </c>
      <c r="O28" s="147">
        <f t="shared" si="12"/>
        <v>0</v>
      </c>
      <c r="P28" s="148">
        <f t="shared" si="12"/>
        <v>0</v>
      </c>
      <c r="R28" s="23"/>
      <c r="S28" s="27"/>
      <c r="T28" s="27"/>
      <c r="U28" s="27"/>
      <c r="V28" s="27"/>
      <c r="W28" s="27"/>
      <c r="X28" s="27"/>
    </row>
    <row r="29" spans="1:26" s="22" customFormat="1" ht="53.25" customHeight="1" thickTop="1">
      <c r="A29" s="21"/>
      <c r="B29" s="21"/>
      <c r="C29" s="243">
        <v>6</v>
      </c>
      <c r="D29" s="243" t="str">
        <f>IF(別紙１!D29="","",別紙１!D29)</f>
        <v/>
      </c>
      <c r="E29" s="125" t="str">
        <f>IF(別紙１!D29="","",別紙１!E29)</f>
        <v/>
      </c>
      <c r="F29" s="211"/>
      <c r="G29" s="212"/>
      <c r="H29" s="213"/>
      <c r="I29" s="214"/>
      <c r="J29" s="320"/>
      <c r="K29" s="321"/>
      <c r="L29" s="321"/>
      <c r="M29" s="322"/>
      <c r="N29" s="120">
        <f>SUM(O29:P29)</f>
        <v>0</v>
      </c>
      <c r="O29" s="151">
        <f>J29</f>
        <v>0</v>
      </c>
      <c r="P29" s="152">
        <f>K29+L29+M29</f>
        <v>0</v>
      </c>
      <c r="R29" s="97">
        <f>N29</f>
        <v>0</v>
      </c>
      <c r="S29" s="26">
        <f t="shared" ref="S29:U33" si="13">SUMIF($D29,S$15,$N29)</f>
        <v>0</v>
      </c>
      <c r="T29" s="26">
        <f t="shared" si="13"/>
        <v>0</v>
      </c>
      <c r="U29" s="26">
        <f t="shared" si="13"/>
        <v>0</v>
      </c>
      <c r="V29" s="26">
        <f t="shared" ref="V29:X33" si="14">SUMIF($D29,V$15,$O29)</f>
        <v>0</v>
      </c>
      <c r="W29" s="26">
        <f t="shared" si="14"/>
        <v>0</v>
      </c>
      <c r="X29" s="26">
        <f t="shared" si="14"/>
        <v>0</v>
      </c>
    </row>
    <row r="30" spans="1:26" s="22" customFormat="1" ht="53.25" customHeight="1">
      <c r="A30" s="21"/>
      <c r="B30" s="21"/>
      <c r="C30" s="243">
        <v>7</v>
      </c>
      <c r="D30" s="243" t="str">
        <f>IF(別紙１!D30="","",別紙１!D30)</f>
        <v/>
      </c>
      <c r="E30" s="125" t="str">
        <f>IF(別紙１!D30="","",別紙１!E30)</f>
        <v/>
      </c>
      <c r="F30" s="215"/>
      <c r="G30" s="216"/>
      <c r="H30" s="217"/>
      <c r="I30" s="218"/>
      <c r="J30" s="323"/>
      <c r="K30" s="329"/>
      <c r="L30" s="324"/>
      <c r="M30" s="325"/>
      <c r="N30" s="120">
        <f>SUM(O30:P30)</f>
        <v>0</v>
      </c>
      <c r="O30" s="151">
        <f t="shared" ref="O30:O33" si="15">J30</f>
        <v>0</v>
      </c>
      <c r="P30" s="152">
        <f t="shared" ref="P30:P33" si="16">K30+L30+M30</f>
        <v>0</v>
      </c>
      <c r="R30" s="97">
        <f>N30</f>
        <v>0</v>
      </c>
      <c r="S30" s="26">
        <f t="shared" si="13"/>
        <v>0</v>
      </c>
      <c r="T30" s="26">
        <f t="shared" si="13"/>
        <v>0</v>
      </c>
      <c r="U30" s="26">
        <f t="shared" si="13"/>
        <v>0</v>
      </c>
      <c r="V30" s="26">
        <f t="shared" si="14"/>
        <v>0</v>
      </c>
      <c r="W30" s="26">
        <f t="shared" si="14"/>
        <v>0</v>
      </c>
      <c r="X30" s="26">
        <f t="shared" si="14"/>
        <v>0</v>
      </c>
    </row>
    <row r="31" spans="1:26" s="22" customFormat="1" ht="53.25" customHeight="1">
      <c r="A31" s="21"/>
      <c r="B31" s="21"/>
      <c r="C31" s="243">
        <v>8</v>
      </c>
      <c r="D31" s="243" t="str">
        <f>IF(別紙１!D31="","",別紙１!D31)</f>
        <v/>
      </c>
      <c r="E31" s="125" t="str">
        <f>IF(別紙１!D31="","",別紙１!E31)</f>
        <v/>
      </c>
      <c r="F31" s="215"/>
      <c r="G31" s="216"/>
      <c r="H31" s="217"/>
      <c r="I31" s="218"/>
      <c r="J31" s="323"/>
      <c r="K31" s="329"/>
      <c r="L31" s="324"/>
      <c r="M31" s="325"/>
      <c r="N31" s="120">
        <f>SUM(O31:P31)</f>
        <v>0</v>
      </c>
      <c r="O31" s="151">
        <f t="shared" si="15"/>
        <v>0</v>
      </c>
      <c r="P31" s="152">
        <f t="shared" si="16"/>
        <v>0</v>
      </c>
      <c r="R31" s="97">
        <f>N31</f>
        <v>0</v>
      </c>
      <c r="S31" s="26">
        <f t="shared" si="13"/>
        <v>0</v>
      </c>
      <c r="T31" s="26">
        <f t="shared" si="13"/>
        <v>0</v>
      </c>
      <c r="U31" s="26">
        <f t="shared" si="13"/>
        <v>0</v>
      </c>
      <c r="V31" s="26">
        <f t="shared" si="14"/>
        <v>0</v>
      </c>
      <c r="W31" s="26">
        <f t="shared" si="14"/>
        <v>0</v>
      </c>
      <c r="X31" s="26">
        <f t="shared" si="14"/>
        <v>0</v>
      </c>
    </row>
    <row r="32" spans="1:26" s="22" customFormat="1" ht="53.25" customHeight="1">
      <c r="A32" s="21"/>
      <c r="B32" s="21"/>
      <c r="C32" s="243">
        <v>9</v>
      </c>
      <c r="D32" s="243" t="str">
        <f>IF(別紙１!D32="","",別紙１!D32)</f>
        <v/>
      </c>
      <c r="E32" s="125" t="str">
        <f>IF(別紙１!D32="","",別紙１!E32)</f>
        <v/>
      </c>
      <c r="F32" s="215"/>
      <c r="G32" s="216"/>
      <c r="H32" s="217"/>
      <c r="I32" s="218"/>
      <c r="J32" s="323"/>
      <c r="K32" s="329"/>
      <c r="L32" s="324"/>
      <c r="M32" s="325"/>
      <c r="N32" s="120">
        <f>SUM(O32:P32)</f>
        <v>0</v>
      </c>
      <c r="O32" s="151">
        <f t="shared" si="15"/>
        <v>0</v>
      </c>
      <c r="P32" s="152">
        <f t="shared" si="16"/>
        <v>0</v>
      </c>
      <c r="R32" s="97">
        <f>N32</f>
        <v>0</v>
      </c>
      <c r="S32" s="26">
        <f t="shared" si="13"/>
        <v>0</v>
      </c>
      <c r="T32" s="26">
        <f t="shared" si="13"/>
        <v>0</v>
      </c>
      <c r="U32" s="26">
        <f t="shared" si="13"/>
        <v>0</v>
      </c>
      <c r="V32" s="26">
        <f t="shared" si="14"/>
        <v>0</v>
      </c>
      <c r="W32" s="26">
        <f t="shared" si="14"/>
        <v>0</v>
      </c>
      <c r="X32" s="26">
        <f t="shared" si="14"/>
        <v>0</v>
      </c>
    </row>
    <row r="33" spans="1:33" s="22" customFormat="1" ht="53.25" customHeight="1" thickBot="1">
      <c r="A33" s="21"/>
      <c r="B33" s="21"/>
      <c r="C33" s="243">
        <v>10</v>
      </c>
      <c r="D33" s="243" t="str">
        <f>IF(別紙１!D33="","",別紙１!D33)</f>
        <v/>
      </c>
      <c r="E33" s="125" t="str">
        <f>IF(別紙１!D33="","",別紙１!E33)</f>
        <v/>
      </c>
      <c r="F33" s="219"/>
      <c r="G33" s="220"/>
      <c r="H33" s="221"/>
      <c r="I33" s="222"/>
      <c r="J33" s="326"/>
      <c r="K33" s="330"/>
      <c r="L33" s="327"/>
      <c r="M33" s="328"/>
      <c r="N33" s="120">
        <f>SUM(O33:P33)</f>
        <v>0</v>
      </c>
      <c r="O33" s="151">
        <f t="shared" si="15"/>
        <v>0</v>
      </c>
      <c r="P33" s="152">
        <f t="shared" si="16"/>
        <v>0</v>
      </c>
      <c r="R33" s="97">
        <f>N33</f>
        <v>0</v>
      </c>
      <c r="S33" s="26">
        <f t="shared" si="13"/>
        <v>0</v>
      </c>
      <c r="T33" s="26">
        <f t="shared" si="13"/>
        <v>0</v>
      </c>
      <c r="U33" s="26">
        <f t="shared" si="13"/>
        <v>0</v>
      </c>
      <c r="V33" s="26">
        <f t="shared" si="14"/>
        <v>0</v>
      </c>
      <c r="W33" s="26">
        <f t="shared" si="14"/>
        <v>0</v>
      </c>
      <c r="X33" s="26">
        <f t="shared" si="14"/>
        <v>0</v>
      </c>
    </row>
    <row r="35" spans="1:33" ht="25.5" customHeight="1">
      <c r="AD35" s="396"/>
      <c r="AE35" s="397"/>
      <c r="AF35" s="397"/>
      <c r="AG35" s="397"/>
    </row>
    <row r="36" spans="1:33" ht="25.5" customHeight="1">
      <c r="AD36" s="396"/>
      <c r="AE36" s="395"/>
      <c r="AF36" s="395"/>
      <c r="AG36" s="395"/>
    </row>
    <row r="37" spans="1:33" ht="25.5" hidden="1" customHeight="1">
      <c r="L37" s="254" t="s">
        <v>122</v>
      </c>
      <c r="M37" s="251" t="s">
        <v>123</v>
      </c>
      <c r="N37" s="251" t="s">
        <v>134</v>
      </c>
      <c r="AD37" s="396"/>
      <c r="AE37" s="395"/>
      <c r="AF37" s="395"/>
      <c r="AG37" s="395"/>
    </row>
    <row r="38" spans="1:33" ht="25.5" hidden="1" customHeight="1">
      <c r="L38" s="255">
        <f>'別紙2-1'!AE21</f>
        <v>0</v>
      </c>
      <c r="M38" s="252">
        <f>'別紙2-1'!AF21</f>
        <v>0</v>
      </c>
      <c r="N38" s="253"/>
      <c r="AD38" s="41"/>
      <c r="AE38" s="38"/>
      <c r="AF38" s="38"/>
      <c r="AG38" s="38"/>
    </row>
    <row r="39" spans="1:33" ht="25.5" hidden="1" customHeight="1">
      <c r="K39" s="250" t="s">
        <v>124</v>
      </c>
      <c r="L39" s="256">
        <f>IF(J21&lt;=L38,J21,L38)</f>
        <v>0</v>
      </c>
      <c r="M39" s="40">
        <f>IF(J21&lt;=SUM(L38:M38),J21-L39,M38)</f>
        <v>0</v>
      </c>
      <c r="N39" s="257">
        <f>J21-SUM(L39:M39)</f>
        <v>0</v>
      </c>
      <c r="AD39" s="98"/>
      <c r="AE39" s="39"/>
      <c r="AF39" s="39"/>
      <c r="AG39" s="39"/>
    </row>
    <row r="40" spans="1:33" ht="25.5" hidden="1" customHeight="1">
      <c r="K40" s="250" t="s">
        <v>125</v>
      </c>
      <c r="L40" s="258">
        <f>IF(L39=L38,0,IF(SUM(J21:K21)&lt;=L38,K21,L38-L39))</f>
        <v>0</v>
      </c>
      <c r="M40" s="253">
        <f>IF(L40=K21,0,IF(SUM(L38:M38)&lt;=SUM(J21:K21),M38-M39,K21-L40))</f>
        <v>0</v>
      </c>
      <c r="N40" s="252">
        <f>K21-SUM(L40:M40)</f>
        <v>0</v>
      </c>
      <c r="AD40" s="98"/>
      <c r="AE40" s="39"/>
      <c r="AF40" s="39"/>
      <c r="AG40" s="39"/>
    </row>
    <row r="41" spans="1:33" ht="25.5" hidden="1" customHeight="1">
      <c r="K41" s="250" t="s">
        <v>126</v>
      </c>
      <c r="L41" s="256">
        <f>IF(SUM(L39:L40)=L38,0,IF(SUM(J21:K21,J22)&lt;=L38,J22,L38-SUM(L39:L40)))</f>
        <v>0</v>
      </c>
      <c r="M41" s="259">
        <f>IF(J22=L41,0,IF(SUM(L38:M38)&lt;=SUM(J21:K21,J22),M38-SUM(M39:M40),J22-L41))</f>
        <v>0</v>
      </c>
      <c r="N41" s="257">
        <f>J22-SUM(L41:M41)</f>
        <v>0</v>
      </c>
      <c r="AD41" s="98"/>
      <c r="AE41" s="39"/>
      <c r="AF41" s="39"/>
      <c r="AG41" s="39"/>
    </row>
    <row r="42" spans="1:33" ht="25.5" hidden="1" customHeight="1">
      <c r="K42" s="250" t="s">
        <v>127</v>
      </c>
      <c r="L42" s="258">
        <f>IF(SUM(L39:L41)=L38,0,IF(SUM(J21:K21,J22:K22)&lt;=L38,K22,L38-SUM(L39:L41)))</f>
        <v>0</v>
      </c>
      <c r="M42" s="253">
        <f>IF(K22=L42,0,IF(SUM(L38:M38)&lt;=SUM(J21:K21,J22:K22),M38-SUM(M39:M41),K22-L42))</f>
        <v>0</v>
      </c>
      <c r="N42" s="252">
        <f>K22-SUM(L42:M42)</f>
        <v>0</v>
      </c>
      <c r="AD42" s="98"/>
      <c r="AE42" s="39"/>
      <c r="AF42" s="39"/>
      <c r="AG42" s="39"/>
    </row>
    <row r="43" spans="1:33" ht="25.5" hidden="1" customHeight="1">
      <c r="K43" s="250" t="s">
        <v>128</v>
      </c>
      <c r="L43" s="256">
        <f>IF(SUM(L39:L42)=L38,0,IF(SUM(J21:K21,J22:K22,J23)&lt;=L38,J23,L38-SUM(L39:L42)))</f>
        <v>0</v>
      </c>
      <c r="M43" s="40">
        <f>IF(J23=L43,0,IF(SUM(L38:M38)&lt;=SUM(J21:K21,J22:K22,J23),M38-SUM(M39:M42),J23-L43))</f>
        <v>0</v>
      </c>
      <c r="N43" s="257">
        <f>J23-SUM(L43:M43)</f>
        <v>0</v>
      </c>
      <c r="AD43" s="98"/>
      <c r="AE43" s="39"/>
      <c r="AF43" s="39"/>
      <c r="AG43" s="39"/>
    </row>
    <row r="44" spans="1:33" ht="25.5" hidden="1" customHeight="1">
      <c r="K44" s="250" t="s">
        <v>129</v>
      </c>
      <c r="L44" s="258">
        <f>IF(SUM(L39:L43)=L38,0,IF(SUM(J21:K21,J22:K22,J23:K23)&lt;=L38,K23,L38-SUM(L39:L43)))</f>
        <v>0</v>
      </c>
      <c r="M44" s="253">
        <f>IF(K23=L44,0,IF(SUM(L38:M38)&lt;=SUM(J21:K21,J22:K22,J23:K23),M38-SUM(M39:M43),K23-L44))</f>
        <v>0</v>
      </c>
      <c r="N44" s="252">
        <f>K23-SUM(L44:M44)</f>
        <v>0</v>
      </c>
      <c r="AD44" s="98"/>
      <c r="AE44" s="39"/>
      <c r="AF44" s="39"/>
      <c r="AG44" s="39"/>
    </row>
    <row r="45" spans="1:33" ht="25.5" hidden="1" customHeight="1">
      <c r="K45" s="250" t="s">
        <v>130</v>
      </c>
      <c r="L45" s="256">
        <f>IF(SUM(L39:L44)=L38,0,IF(SUM(J21:K21,J22:K22,J23:K23,J24)&lt;=L38,J24,L38-SUM(L39:L44)))</f>
        <v>0</v>
      </c>
      <c r="M45" s="40">
        <f>IF(J24=L45,0,IF(SUM(L38:M38)&lt;=SUM(J21:K21,J22:K22,J23:K23,J24),M38-SUM(M39:M44),J24-L45))</f>
        <v>0</v>
      </c>
      <c r="N45" s="257">
        <f>J24-SUM(L45:M45)</f>
        <v>0</v>
      </c>
      <c r="AD45" s="98"/>
      <c r="AE45" s="39"/>
      <c r="AF45" s="39"/>
      <c r="AG45" s="39"/>
    </row>
    <row r="46" spans="1:33" ht="25.5" hidden="1" customHeight="1">
      <c r="K46" s="250" t="s">
        <v>131</v>
      </c>
      <c r="L46" s="258">
        <f>IF(SUM(L39:L45)=L38,0,IF(SUM(J21:K21,J22:K22,J23:K23,J24:K24)&lt;=L38,K24,L38-SUM(L39:L45)))</f>
        <v>0</v>
      </c>
      <c r="M46" s="253">
        <f>IF(K24=L46,0,IF(SUM(L38:M38)&lt;=SUM(J21:K21,J22:K22,J23:K23,J24:K24),M38-SUM(M39:M45),K24-L46))</f>
        <v>0</v>
      </c>
      <c r="N46" s="252">
        <f>K24-SUM(L46:M46)</f>
        <v>0</v>
      </c>
      <c r="AD46" s="98"/>
      <c r="AE46" s="39"/>
      <c r="AF46" s="39"/>
      <c r="AG46" s="39"/>
    </row>
    <row r="47" spans="1:33" ht="25.5" hidden="1" customHeight="1">
      <c r="K47" s="250" t="s">
        <v>132</v>
      </c>
      <c r="L47" s="256">
        <f>IF(SUM(L39:L46)=L38,0,IF(SUM(J21:K21,J22:K22,J23:K23,J24:K24,J25)&lt;=L38,J25,L38-SUM(L39:L46)))</f>
        <v>0</v>
      </c>
      <c r="M47" s="40">
        <f>IF(J25=L47,0,IF(SUM(L38:M38)&lt;=SUM(J21:K21,J22:K22,J23:K23,J24:K24,J25),M38-SUM(M39:M46),J25-L47))</f>
        <v>0</v>
      </c>
      <c r="N47" s="257">
        <f>J25-SUM(L47:M47)</f>
        <v>0</v>
      </c>
      <c r="AD47" s="98"/>
      <c r="AE47" s="39"/>
      <c r="AF47" s="39"/>
      <c r="AG47" s="39"/>
    </row>
    <row r="48" spans="1:33" ht="25.5" hidden="1" customHeight="1">
      <c r="K48" s="250" t="s">
        <v>133</v>
      </c>
      <c r="L48" s="258">
        <f>IF(SUM(L39:L47)=L38,0,IF(SUM(J21:K21,J22:K22,J23:K23,J24:K24,J25:K25)&lt;=L38,K25,L38-SUM(L39:L47)))</f>
        <v>0</v>
      </c>
      <c r="M48" s="253">
        <f>IF(K25=L48,0,IF(SUM(L38:M38)&lt;=SUM(J21:K21,J22:K22,J23:K23,J24:K24,J25:K25),M38-SUM(M39:M47),K25-L48))</f>
        <v>0</v>
      </c>
      <c r="N48" s="252">
        <f>K25-SUM(L48:M48)</f>
        <v>0</v>
      </c>
      <c r="AD48" s="98"/>
      <c r="AE48" s="39"/>
      <c r="AF48" s="39"/>
      <c r="AG48" s="39"/>
    </row>
    <row r="49" spans="11:34" ht="25.5" hidden="1" customHeight="1">
      <c r="K49" s="250" t="s">
        <v>135</v>
      </c>
      <c r="L49" s="2">
        <f>L39+L41+L43+L45+L47</f>
        <v>0</v>
      </c>
      <c r="M49" s="2">
        <f t="shared" ref="M49:N49" si="17">M39+M41+M43+M45+M47</f>
        <v>0</v>
      </c>
      <c r="N49" s="2">
        <f t="shared" si="17"/>
        <v>0</v>
      </c>
      <c r="AE49" s="40"/>
      <c r="AF49" s="40"/>
      <c r="AG49" s="40"/>
      <c r="AH49" s="40"/>
    </row>
    <row r="50" spans="11:34" ht="25.5" hidden="1" customHeight="1">
      <c r="K50" s="250" t="s">
        <v>136</v>
      </c>
      <c r="L50" s="2">
        <f>L40+L42+L44+L46+L48</f>
        <v>0</v>
      </c>
      <c r="M50" s="2">
        <f t="shared" ref="M50:N50" si="18">M40+M42+M44+M46+M48</f>
        <v>0</v>
      </c>
      <c r="N50" s="2">
        <f t="shared" si="18"/>
        <v>0</v>
      </c>
    </row>
  </sheetData>
  <sheetProtection algorithmName="SHA-512" hashValue="Cf5L1dcavChzHjMN14mqR3bbsbpzm4pFKxYXqpSaOwOMFJK/F/wpEY6aUWccq82n4znxXEYNwz9qhW+/fCAH8A==" saltValue="ogfDid6jxHPgHqmeahhhgQ==" spinCount="100000" sheet="1" objects="1" scenarios="1" selectLockedCells="1"/>
  <mergeCells count="47">
    <mergeCell ref="C11:D11"/>
    <mergeCell ref="C12:D12"/>
    <mergeCell ref="E12:G12"/>
    <mergeCell ref="E11:G11"/>
    <mergeCell ref="C14:C16"/>
    <mergeCell ref="D14:D16"/>
    <mergeCell ref="G15:G16"/>
    <mergeCell ref="E14:E16"/>
    <mergeCell ref="F14:G14"/>
    <mergeCell ref="F15:F16"/>
    <mergeCell ref="F8:G8"/>
    <mergeCell ref="B3:P3"/>
    <mergeCell ref="C8:E8"/>
    <mergeCell ref="I6:J6"/>
    <mergeCell ref="I5:J5"/>
    <mergeCell ref="I8:O8"/>
    <mergeCell ref="N5:O5"/>
    <mergeCell ref="N6:O6"/>
    <mergeCell ref="J11:N11"/>
    <mergeCell ref="J12:N12"/>
    <mergeCell ref="H12:I12"/>
    <mergeCell ref="H11:I11"/>
    <mergeCell ref="J14:K14"/>
    <mergeCell ref="H15:H16"/>
    <mergeCell ref="M13:P13"/>
    <mergeCell ref="I15:I16"/>
    <mergeCell ref="N14:N16"/>
    <mergeCell ref="H14:I14"/>
    <mergeCell ref="O15:O16"/>
    <mergeCell ref="K15:K16"/>
    <mergeCell ref="L15:L16"/>
    <mergeCell ref="M15:M16"/>
    <mergeCell ref="J15:J16"/>
    <mergeCell ref="AG36:AG37"/>
    <mergeCell ref="AD35:AD37"/>
    <mergeCell ref="AE35:AG35"/>
    <mergeCell ref="AE36:AE37"/>
    <mergeCell ref="U15:U16"/>
    <mergeCell ref="V15:V16"/>
    <mergeCell ref="W15:W16"/>
    <mergeCell ref="X15:X16"/>
    <mergeCell ref="AF36:AF37"/>
    <mergeCell ref="S15:S16"/>
    <mergeCell ref="V14:X14"/>
    <mergeCell ref="S14:U14"/>
    <mergeCell ref="T15:T16"/>
    <mergeCell ref="P15:P16"/>
  </mergeCells>
  <phoneticPr fontId="4"/>
  <conditionalFormatting sqref="M13">
    <cfRule type="cellIs" dxfId="3" priority="1" operator="equal">
      <formula>$Z$21</formula>
    </cfRule>
    <cfRule type="cellIs" dxfId="2" priority="2" operator="equal">
      <formula>$Z$20</formula>
    </cfRule>
    <cfRule type="cellIs" dxfId="1" priority="3" operator="equal">
      <formula>$Z$19</formula>
    </cfRule>
    <cfRule type="cellIs" dxfId="0" priority="6" operator="equal">
      <formula>$Z$18</formula>
    </cfRule>
  </conditionalFormatting>
  <dataValidations count="1">
    <dataValidation type="whole" allowBlank="1" showInputMessage="1" showErrorMessage="1" sqref="J21:M25 J29:M33">
      <formula1>0</formula1>
      <formula2>9999999</formula2>
    </dataValidation>
  </dataValidations>
  <printOptions horizontalCentered="1" verticalCentered="1"/>
  <pageMargins left="0.70866141732283472" right="0.70866141732283472" top="0.74803149606299213" bottom="0.74803149606299213" header="0.31496062992125984" footer="0.31496062992125984"/>
  <pageSetup paperSize="9" scale="3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Z50"/>
  <sheetViews>
    <sheetView showGridLines="0" view="pageBreakPreview" topLeftCell="A13" zoomScale="70" zoomScaleNormal="100" zoomScaleSheetLayoutView="70" workbookViewId="0">
      <selection activeCell="B1" sqref="B1"/>
    </sheetView>
  </sheetViews>
  <sheetFormatPr defaultRowHeight="25.5" customHeight="1"/>
  <cols>
    <col min="1" max="1" width="0.75" style="1" customWidth="1"/>
    <col min="2" max="2" width="2.625" style="1" customWidth="1"/>
    <col min="3" max="3" width="9.625" style="1" customWidth="1"/>
    <col min="4" max="9" width="10.625" style="1" customWidth="1"/>
    <col min="10" max="14" width="10.625" style="2" customWidth="1"/>
    <col min="15" max="15" width="13.5" style="2" customWidth="1"/>
    <col min="16" max="18" width="11.625" style="2" customWidth="1"/>
    <col min="19" max="24" width="8.625" style="2" customWidth="1"/>
    <col min="25" max="26" width="7.625" style="2" customWidth="1"/>
    <col min="27" max="251" width="9" style="2"/>
    <col min="252" max="252" width="0.75" style="2" customWidth="1"/>
    <col min="253" max="253" width="5.5" style="2" customWidth="1"/>
    <col min="254" max="254" width="16.875" style="2" customWidth="1"/>
    <col min="255" max="255" width="19.125" style="2" customWidth="1"/>
    <col min="256" max="256" width="12.125" style="2" customWidth="1"/>
    <col min="257" max="257" width="16.125" style="2" customWidth="1"/>
    <col min="258" max="258" width="12.375" style="2" customWidth="1"/>
    <col min="259" max="259" width="14.625" style="2" customWidth="1"/>
    <col min="260" max="260" width="3.75" style="2" customWidth="1"/>
    <col min="261" max="261" width="1" style="2" customWidth="1"/>
    <col min="262" max="507" width="9" style="2"/>
    <col min="508" max="508" width="0.75" style="2" customWidth="1"/>
    <col min="509" max="509" width="5.5" style="2" customWidth="1"/>
    <col min="510" max="510" width="16.875" style="2" customWidth="1"/>
    <col min="511" max="511" width="19.125" style="2" customWidth="1"/>
    <col min="512" max="512" width="12.125" style="2" customWidth="1"/>
    <col min="513" max="513" width="16.125" style="2" customWidth="1"/>
    <col min="514" max="514" width="12.375" style="2" customWidth="1"/>
    <col min="515" max="515" width="14.625" style="2" customWidth="1"/>
    <col min="516" max="516" width="3.75" style="2" customWidth="1"/>
    <col min="517" max="517" width="1" style="2" customWidth="1"/>
    <col min="518" max="763" width="9" style="2"/>
    <col min="764" max="764" width="0.75" style="2" customWidth="1"/>
    <col min="765" max="765" width="5.5" style="2" customWidth="1"/>
    <col min="766" max="766" width="16.875" style="2" customWidth="1"/>
    <col min="767" max="767" width="19.125" style="2" customWidth="1"/>
    <col min="768" max="768" width="12.125" style="2" customWidth="1"/>
    <col min="769" max="769" width="16.125" style="2" customWidth="1"/>
    <col min="770" max="770" width="12.375" style="2" customWidth="1"/>
    <col min="771" max="771" width="14.625" style="2" customWidth="1"/>
    <col min="772" max="772" width="3.75" style="2" customWidth="1"/>
    <col min="773" max="773" width="1" style="2" customWidth="1"/>
    <col min="774" max="1019" width="9" style="2"/>
    <col min="1020" max="1020" width="0.75" style="2" customWidth="1"/>
    <col min="1021" max="1021" width="5.5" style="2" customWidth="1"/>
    <col min="1022" max="1022" width="16.875" style="2" customWidth="1"/>
    <col min="1023" max="1023" width="19.125" style="2" customWidth="1"/>
    <col min="1024" max="1024" width="12.125" style="2" customWidth="1"/>
    <col min="1025" max="1025" width="16.125" style="2" customWidth="1"/>
    <col min="1026" max="1026" width="12.375" style="2" customWidth="1"/>
    <col min="1027" max="1027" width="14.625" style="2" customWidth="1"/>
    <col min="1028" max="1028" width="3.75" style="2" customWidth="1"/>
    <col min="1029" max="1029" width="1" style="2" customWidth="1"/>
    <col min="1030" max="1275" width="9" style="2"/>
    <col min="1276" max="1276" width="0.75" style="2" customWidth="1"/>
    <col min="1277" max="1277" width="5.5" style="2" customWidth="1"/>
    <col min="1278" max="1278" width="16.875" style="2" customWidth="1"/>
    <col min="1279" max="1279" width="19.125" style="2" customWidth="1"/>
    <col min="1280" max="1280" width="12.125" style="2" customWidth="1"/>
    <col min="1281" max="1281" width="16.125" style="2" customWidth="1"/>
    <col min="1282" max="1282" width="12.375" style="2" customWidth="1"/>
    <col min="1283" max="1283" width="14.625" style="2" customWidth="1"/>
    <col min="1284" max="1284" width="3.75" style="2" customWidth="1"/>
    <col min="1285" max="1285" width="1" style="2" customWidth="1"/>
    <col min="1286" max="1531" width="9" style="2"/>
    <col min="1532" max="1532" width="0.75" style="2" customWidth="1"/>
    <col min="1533" max="1533" width="5.5" style="2" customWidth="1"/>
    <col min="1534" max="1534" width="16.875" style="2" customWidth="1"/>
    <col min="1535" max="1535" width="19.125" style="2" customWidth="1"/>
    <col min="1536" max="1536" width="12.125" style="2" customWidth="1"/>
    <col min="1537" max="1537" width="16.125" style="2" customWidth="1"/>
    <col min="1538" max="1538" width="12.375" style="2" customWidth="1"/>
    <col min="1539" max="1539" width="14.625" style="2" customWidth="1"/>
    <col min="1540" max="1540" width="3.75" style="2" customWidth="1"/>
    <col min="1541" max="1541" width="1" style="2" customWidth="1"/>
    <col min="1542" max="1787" width="9" style="2"/>
    <col min="1788" max="1788" width="0.75" style="2" customWidth="1"/>
    <col min="1789" max="1789" width="5.5" style="2" customWidth="1"/>
    <col min="1790" max="1790" width="16.875" style="2" customWidth="1"/>
    <col min="1791" max="1791" width="19.125" style="2" customWidth="1"/>
    <col min="1792" max="1792" width="12.125" style="2" customWidth="1"/>
    <col min="1793" max="1793" width="16.125" style="2" customWidth="1"/>
    <col min="1794" max="1794" width="12.375" style="2" customWidth="1"/>
    <col min="1795" max="1795" width="14.625" style="2" customWidth="1"/>
    <col min="1796" max="1796" width="3.75" style="2" customWidth="1"/>
    <col min="1797" max="1797" width="1" style="2" customWidth="1"/>
    <col min="1798" max="2043" width="9" style="2"/>
    <col min="2044" max="2044" width="0.75" style="2" customWidth="1"/>
    <col min="2045" max="2045" width="5.5" style="2" customWidth="1"/>
    <col min="2046" max="2046" width="16.875" style="2" customWidth="1"/>
    <col min="2047" max="2047" width="19.125" style="2" customWidth="1"/>
    <col min="2048" max="2048" width="12.125" style="2" customWidth="1"/>
    <col min="2049" max="2049" width="16.125" style="2" customWidth="1"/>
    <col min="2050" max="2050" width="12.375" style="2" customWidth="1"/>
    <col min="2051" max="2051" width="14.625" style="2" customWidth="1"/>
    <col min="2052" max="2052" width="3.75" style="2" customWidth="1"/>
    <col min="2053" max="2053" width="1" style="2" customWidth="1"/>
    <col min="2054" max="2299" width="9" style="2"/>
    <col min="2300" max="2300" width="0.75" style="2" customWidth="1"/>
    <col min="2301" max="2301" width="5.5" style="2" customWidth="1"/>
    <col min="2302" max="2302" width="16.875" style="2" customWidth="1"/>
    <col min="2303" max="2303" width="19.125" style="2" customWidth="1"/>
    <col min="2304" max="2304" width="12.125" style="2" customWidth="1"/>
    <col min="2305" max="2305" width="16.125" style="2" customWidth="1"/>
    <col min="2306" max="2306" width="12.375" style="2" customWidth="1"/>
    <col min="2307" max="2307" width="14.625" style="2" customWidth="1"/>
    <col min="2308" max="2308" width="3.75" style="2" customWidth="1"/>
    <col min="2309" max="2309" width="1" style="2" customWidth="1"/>
    <col min="2310" max="2555" width="9" style="2"/>
    <col min="2556" max="2556" width="0.75" style="2" customWidth="1"/>
    <col min="2557" max="2557" width="5.5" style="2" customWidth="1"/>
    <col min="2558" max="2558" width="16.875" style="2" customWidth="1"/>
    <col min="2559" max="2559" width="19.125" style="2" customWidth="1"/>
    <col min="2560" max="2560" width="12.125" style="2" customWidth="1"/>
    <col min="2561" max="2561" width="16.125" style="2" customWidth="1"/>
    <col min="2562" max="2562" width="12.375" style="2" customWidth="1"/>
    <col min="2563" max="2563" width="14.625" style="2" customWidth="1"/>
    <col min="2564" max="2564" width="3.75" style="2" customWidth="1"/>
    <col min="2565" max="2565" width="1" style="2" customWidth="1"/>
    <col min="2566" max="2811" width="9" style="2"/>
    <col min="2812" max="2812" width="0.75" style="2" customWidth="1"/>
    <col min="2813" max="2813" width="5.5" style="2" customWidth="1"/>
    <col min="2814" max="2814" width="16.875" style="2" customWidth="1"/>
    <col min="2815" max="2815" width="19.125" style="2" customWidth="1"/>
    <col min="2816" max="2816" width="12.125" style="2" customWidth="1"/>
    <col min="2817" max="2817" width="16.125" style="2" customWidth="1"/>
    <col min="2818" max="2818" width="12.375" style="2" customWidth="1"/>
    <col min="2819" max="2819" width="14.625" style="2" customWidth="1"/>
    <col min="2820" max="2820" width="3.75" style="2" customWidth="1"/>
    <col min="2821" max="2821" width="1" style="2" customWidth="1"/>
    <col min="2822" max="3067" width="9" style="2"/>
    <col min="3068" max="3068" width="0.75" style="2" customWidth="1"/>
    <col min="3069" max="3069" width="5.5" style="2" customWidth="1"/>
    <col min="3070" max="3070" width="16.875" style="2" customWidth="1"/>
    <col min="3071" max="3071" width="19.125" style="2" customWidth="1"/>
    <col min="3072" max="3072" width="12.125" style="2" customWidth="1"/>
    <col min="3073" max="3073" width="16.125" style="2" customWidth="1"/>
    <col min="3074" max="3074" width="12.375" style="2" customWidth="1"/>
    <col min="3075" max="3075" width="14.625" style="2" customWidth="1"/>
    <col min="3076" max="3076" width="3.75" style="2" customWidth="1"/>
    <col min="3077" max="3077" width="1" style="2" customWidth="1"/>
    <col min="3078" max="3323" width="9" style="2"/>
    <col min="3324" max="3324" width="0.75" style="2" customWidth="1"/>
    <col min="3325" max="3325" width="5.5" style="2" customWidth="1"/>
    <col min="3326" max="3326" width="16.875" style="2" customWidth="1"/>
    <col min="3327" max="3327" width="19.125" style="2" customWidth="1"/>
    <col min="3328" max="3328" width="12.125" style="2" customWidth="1"/>
    <col min="3329" max="3329" width="16.125" style="2" customWidth="1"/>
    <col min="3330" max="3330" width="12.375" style="2" customWidth="1"/>
    <col min="3331" max="3331" width="14.625" style="2" customWidth="1"/>
    <col min="3332" max="3332" width="3.75" style="2" customWidth="1"/>
    <col min="3333" max="3333" width="1" style="2" customWidth="1"/>
    <col min="3334" max="3579" width="9" style="2"/>
    <col min="3580" max="3580" width="0.75" style="2" customWidth="1"/>
    <col min="3581" max="3581" width="5.5" style="2" customWidth="1"/>
    <col min="3582" max="3582" width="16.875" style="2" customWidth="1"/>
    <col min="3583" max="3583" width="19.125" style="2" customWidth="1"/>
    <col min="3584" max="3584" width="12.125" style="2" customWidth="1"/>
    <col min="3585" max="3585" width="16.125" style="2" customWidth="1"/>
    <col min="3586" max="3586" width="12.375" style="2" customWidth="1"/>
    <col min="3587" max="3587" width="14.625" style="2" customWidth="1"/>
    <col min="3588" max="3588" width="3.75" style="2" customWidth="1"/>
    <col min="3589" max="3589" width="1" style="2" customWidth="1"/>
    <col min="3590" max="3835" width="9" style="2"/>
    <col min="3836" max="3836" width="0.75" style="2" customWidth="1"/>
    <col min="3837" max="3837" width="5.5" style="2" customWidth="1"/>
    <col min="3838" max="3838" width="16.875" style="2" customWidth="1"/>
    <col min="3839" max="3839" width="19.125" style="2" customWidth="1"/>
    <col min="3840" max="3840" width="12.125" style="2" customWidth="1"/>
    <col min="3841" max="3841" width="16.125" style="2" customWidth="1"/>
    <col min="3842" max="3842" width="12.375" style="2" customWidth="1"/>
    <col min="3843" max="3843" width="14.625" style="2" customWidth="1"/>
    <col min="3844" max="3844" width="3.75" style="2" customWidth="1"/>
    <col min="3845" max="3845" width="1" style="2" customWidth="1"/>
    <col min="3846" max="4091" width="9" style="2"/>
    <col min="4092" max="4092" width="0.75" style="2" customWidth="1"/>
    <col min="4093" max="4093" width="5.5" style="2" customWidth="1"/>
    <col min="4094" max="4094" width="16.875" style="2" customWidth="1"/>
    <col min="4095" max="4095" width="19.125" style="2" customWidth="1"/>
    <col min="4096" max="4096" width="12.125" style="2" customWidth="1"/>
    <col min="4097" max="4097" width="16.125" style="2" customWidth="1"/>
    <col min="4098" max="4098" width="12.375" style="2" customWidth="1"/>
    <col min="4099" max="4099" width="14.625" style="2" customWidth="1"/>
    <col min="4100" max="4100" width="3.75" style="2" customWidth="1"/>
    <col min="4101" max="4101" width="1" style="2" customWidth="1"/>
    <col min="4102" max="4347" width="9" style="2"/>
    <col min="4348" max="4348" width="0.75" style="2" customWidth="1"/>
    <col min="4349" max="4349" width="5.5" style="2" customWidth="1"/>
    <col min="4350" max="4350" width="16.875" style="2" customWidth="1"/>
    <col min="4351" max="4351" width="19.125" style="2" customWidth="1"/>
    <col min="4352" max="4352" width="12.125" style="2" customWidth="1"/>
    <col min="4353" max="4353" width="16.125" style="2" customWidth="1"/>
    <col min="4354" max="4354" width="12.375" style="2" customWidth="1"/>
    <col min="4355" max="4355" width="14.625" style="2" customWidth="1"/>
    <col min="4356" max="4356" width="3.75" style="2" customWidth="1"/>
    <col min="4357" max="4357" width="1" style="2" customWidth="1"/>
    <col min="4358" max="4603" width="9" style="2"/>
    <col min="4604" max="4604" width="0.75" style="2" customWidth="1"/>
    <col min="4605" max="4605" width="5.5" style="2" customWidth="1"/>
    <col min="4606" max="4606" width="16.875" style="2" customWidth="1"/>
    <col min="4607" max="4607" width="19.125" style="2" customWidth="1"/>
    <col min="4608" max="4608" width="12.125" style="2" customWidth="1"/>
    <col min="4609" max="4609" width="16.125" style="2" customWidth="1"/>
    <col min="4610" max="4610" width="12.375" style="2" customWidth="1"/>
    <col min="4611" max="4611" width="14.625" style="2" customWidth="1"/>
    <col min="4612" max="4612" width="3.75" style="2" customWidth="1"/>
    <col min="4613" max="4613" width="1" style="2" customWidth="1"/>
    <col min="4614" max="4859" width="9" style="2"/>
    <col min="4860" max="4860" width="0.75" style="2" customWidth="1"/>
    <col min="4861" max="4861" width="5.5" style="2" customWidth="1"/>
    <col min="4862" max="4862" width="16.875" style="2" customWidth="1"/>
    <col min="4863" max="4863" width="19.125" style="2" customWidth="1"/>
    <col min="4864" max="4864" width="12.125" style="2" customWidth="1"/>
    <col min="4865" max="4865" width="16.125" style="2" customWidth="1"/>
    <col min="4866" max="4866" width="12.375" style="2" customWidth="1"/>
    <col min="4867" max="4867" width="14.625" style="2" customWidth="1"/>
    <col min="4868" max="4868" width="3.75" style="2" customWidth="1"/>
    <col min="4869" max="4869" width="1" style="2" customWidth="1"/>
    <col min="4870" max="5115" width="9" style="2"/>
    <col min="5116" max="5116" width="0.75" style="2" customWidth="1"/>
    <col min="5117" max="5117" width="5.5" style="2" customWidth="1"/>
    <col min="5118" max="5118" width="16.875" style="2" customWidth="1"/>
    <col min="5119" max="5119" width="19.125" style="2" customWidth="1"/>
    <col min="5120" max="5120" width="12.125" style="2" customWidth="1"/>
    <col min="5121" max="5121" width="16.125" style="2" customWidth="1"/>
    <col min="5122" max="5122" width="12.375" style="2" customWidth="1"/>
    <col min="5123" max="5123" width="14.625" style="2" customWidth="1"/>
    <col min="5124" max="5124" width="3.75" style="2" customWidth="1"/>
    <col min="5125" max="5125" width="1" style="2" customWidth="1"/>
    <col min="5126" max="5371" width="9" style="2"/>
    <col min="5372" max="5372" width="0.75" style="2" customWidth="1"/>
    <col min="5373" max="5373" width="5.5" style="2" customWidth="1"/>
    <col min="5374" max="5374" width="16.875" style="2" customWidth="1"/>
    <col min="5375" max="5375" width="19.125" style="2" customWidth="1"/>
    <col min="5376" max="5376" width="12.125" style="2" customWidth="1"/>
    <col min="5377" max="5377" width="16.125" style="2" customWidth="1"/>
    <col min="5378" max="5378" width="12.375" style="2" customWidth="1"/>
    <col min="5379" max="5379" width="14.625" style="2" customWidth="1"/>
    <col min="5380" max="5380" width="3.75" style="2" customWidth="1"/>
    <col min="5381" max="5381" width="1" style="2" customWidth="1"/>
    <col min="5382" max="5627" width="9" style="2"/>
    <col min="5628" max="5628" width="0.75" style="2" customWidth="1"/>
    <col min="5629" max="5629" width="5.5" style="2" customWidth="1"/>
    <col min="5630" max="5630" width="16.875" style="2" customWidth="1"/>
    <col min="5631" max="5631" width="19.125" style="2" customWidth="1"/>
    <col min="5632" max="5632" width="12.125" style="2" customWidth="1"/>
    <col min="5633" max="5633" width="16.125" style="2" customWidth="1"/>
    <col min="5634" max="5634" width="12.375" style="2" customWidth="1"/>
    <col min="5635" max="5635" width="14.625" style="2" customWidth="1"/>
    <col min="5636" max="5636" width="3.75" style="2" customWidth="1"/>
    <col min="5637" max="5637" width="1" style="2" customWidth="1"/>
    <col min="5638" max="5883" width="9" style="2"/>
    <col min="5884" max="5884" width="0.75" style="2" customWidth="1"/>
    <col min="5885" max="5885" width="5.5" style="2" customWidth="1"/>
    <col min="5886" max="5886" width="16.875" style="2" customWidth="1"/>
    <col min="5887" max="5887" width="19.125" style="2" customWidth="1"/>
    <col min="5888" max="5888" width="12.125" style="2" customWidth="1"/>
    <col min="5889" max="5889" width="16.125" style="2" customWidth="1"/>
    <col min="5890" max="5890" width="12.375" style="2" customWidth="1"/>
    <col min="5891" max="5891" width="14.625" style="2" customWidth="1"/>
    <col min="5892" max="5892" width="3.75" style="2" customWidth="1"/>
    <col min="5893" max="5893" width="1" style="2" customWidth="1"/>
    <col min="5894" max="6139" width="9" style="2"/>
    <col min="6140" max="6140" width="0.75" style="2" customWidth="1"/>
    <col min="6141" max="6141" width="5.5" style="2" customWidth="1"/>
    <col min="6142" max="6142" width="16.875" style="2" customWidth="1"/>
    <col min="6143" max="6143" width="19.125" style="2" customWidth="1"/>
    <col min="6144" max="6144" width="12.125" style="2" customWidth="1"/>
    <col min="6145" max="6145" width="16.125" style="2" customWidth="1"/>
    <col min="6146" max="6146" width="12.375" style="2" customWidth="1"/>
    <col min="6147" max="6147" width="14.625" style="2" customWidth="1"/>
    <col min="6148" max="6148" width="3.75" style="2" customWidth="1"/>
    <col min="6149" max="6149" width="1" style="2" customWidth="1"/>
    <col min="6150" max="6395" width="9" style="2"/>
    <col min="6396" max="6396" width="0.75" style="2" customWidth="1"/>
    <col min="6397" max="6397" width="5.5" style="2" customWidth="1"/>
    <col min="6398" max="6398" width="16.875" style="2" customWidth="1"/>
    <col min="6399" max="6399" width="19.125" style="2" customWidth="1"/>
    <col min="6400" max="6400" width="12.125" style="2" customWidth="1"/>
    <col min="6401" max="6401" width="16.125" style="2" customWidth="1"/>
    <col min="6402" max="6402" width="12.375" style="2" customWidth="1"/>
    <col min="6403" max="6403" width="14.625" style="2" customWidth="1"/>
    <col min="6404" max="6404" width="3.75" style="2" customWidth="1"/>
    <col min="6405" max="6405" width="1" style="2" customWidth="1"/>
    <col min="6406" max="6651" width="9" style="2"/>
    <col min="6652" max="6652" width="0.75" style="2" customWidth="1"/>
    <col min="6653" max="6653" width="5.5" style="2" customWidth="1"/>
    <col min="6654" max="6654" width="16.875" style="2" customWidth="1"/>
    <col min="6655" max="6655" width="19.125" style="2" customWidth="1"/>
    <col min="6656" max="6656" width="12.125" style="2" customWidth="1"/>
    <col min="6657" max="6657" width="16.125" style="2" customWidth="1"/>
    <col min="6658" max="6658" width="12.375" style="2" customWidth="1"/>
    <col min="6659" max="6659" width="14.625" style="2" customWidth="1"/>
    <col min="6660" max="6660" width="3.75" style="2" customWidth="1"/>
    <col min="6661" max="6661" width="1" style="2" customWidth="1"/>
    <col min="6662" max="6907" width="9" style="2"/>
    <col min="6908" max="6908" width="0.75" style="2" customWidth="1"/>
    <col min="6909" max="6909" width="5.5" style="2" customWidth="1"/>
    <col min="6910" max="6910" width="16.875" style="2" customWidth="1"/>
    <col min="6911" max="6911" width="19.125" style="2" customWidth="1"/>
    <col min="6912" max="6912" width="12.125" style="2" customWidth="1"/>
    <col min="6913" max="6913" width="16.125" style="2" customWidth="1"/>
    <col min="6914" max="6914" width="12.375" style="2" customWidth="1"/>
    <col min="6915" max="6915" width="14.625" style="2" customWidth="1"/>
    <col min="6916" max="6916" width="3.75" style="2" customWidth="1"/>
    <col min="6917" max="6917" width="1" style="2" customWidth="1"/>
    <col min="6918" max="7163" width="9" style="2"/>
    <col min="7164" max="7164" width="0.75" style="2" customWidth="1"/>
    <col min="7165" max="7165" width="5.5" style="2" customWidth="1"/>
    <col min="7166" max="7166" width="16.875" style="2" customWidth="1"/>
    <col min="7167" max="7167" width="19.125" style="2" customWidth="1"/>
    <col min="7168" max="7168" width="12.125" style="2" customWidth="1"/>
    <col min="7169" max="7169" width="16.125" style="2" customWidth="1"/>
    <col min="7170" max="7170" width="12.375" style="2" customWidth="1"/>
    <col min="7171" max="7171" width="14.625" style="2" customWidth="1"/>
    <col min="7172" max="7172" width="3.75" style="2" customWidth="1"/>
    <col min="7173" max="7173" width="1" style="2" customWidth="1"/>
    <col min="7174" max="7419" width="9" style="2"/>
    <col min="7420" max="7420" width="0.75" style="2" customWidth="1"/>
    <col min="7421" max="7421" width="5.5" style="2" customWidth="1"/>
    <col min="7422" max="7422" width="16.875" style="2" customWidth="1"/>
    <col min="7423" max="7423" width="19.125" style="2" customWidth="1"/>
    <col min="7424" max="7424" width="12.125" style="2" customWidth="1"/>
    <col min="7425" max="7425" width="16.125" style="2" customWidth="1"/>
    <col min="7426" max="7426" width="12.375" style="2" customWidth="1"/>
    <col min="7427" max="7427" width="14.625" style="2" customWidth="1"/>
    <col min="7428" max="7428" width="3.75" style="2" customWidth="1"/>
    <col min="7429" max="7429" width="1" style="2" customWidth="1"/>
    <col min="7430" max="7675" width="9" style="2"/>
    <col min="7676" max="7676" width="0.75" style="2" customWidth="1"/>
    <col min="7677" max="7677" width="5.5" style="2" customWidth="1"/>
    <col min="7678" max="7678" width="16.875" style="2" customWidth="1"/>
    <col min="7679" max="7679" width="19.125" style="2" customWidth="1"/>
    <col min="7680" max="7680" width="12.125" style="2" customWidth="1"/>
    <col min="7681" max="7681" width="16.125" style="2" customWidth="1"/>
    <col min="7682" max="7682" width="12.375" style="2" customWidth="1"/>
    <col min="7683" max="7683" width="14.625" style="2" customWidth="1"/>
    <col min="7684" max="7684" width="3.75" style="2" customWidth="1"/>
    <col min="7685" max="7685" width="1" style="2" customWidth="1"/>
    <col min="7686" max="7931" width="9" style="2"/>
    <col min="7932" max="7932" width="0.75" style="2" customWidth="1"/>
    <col min="7933" max="7933" width="5.5" style="2" customWidth="1"/>
    <col min="7934" max="7934" width="16.875" style="2" customWidth="1"/>
    <col min="7935" max="7935" width="19.125" style="2" customWidth="1"/>
    <col min="7936" max="7936" width="12.125" style="2" customWidth="1"/>
    <col min="7937" max="7937" width="16.125" style="2" customWidth="1"/>
    <col min="7938" max="7938" width="12.375" style="2" customWidth="1"/>
    <col min="7939" max="7939" width="14.625" style="2" customWidth="1"/>
    <col min="7940" max="7940" width="3.75" style="2" customWidth="1"/>
    <col min="7941" max="7941" width="1" style="2" customWidth="1"/>
    <col min="7942" max="8187" width="9" style="2"/>
    <col min="8188" max="8188" width="0.75" style="2" customWidth="1"/>
    <col min="8189" max="8189" width="5.5" style="2" customWidth="1"/>
    <col min="8190" max="8190" width="16.875" style="2" customWidth="1"/>
    <col min="8191" max="8191" width="19.125" style="2" customWidth="1"/>
    <col min="8192" max="8192" width="12.125" style="2" customWidth="1"/>
    <col min="8193" max="8193" width="16.125" style="2" customWidth="1"/>
    <col min="8194" max="8194" width="12.375" style="2" customWidth="1"/>
    <col min="8195" max="8195" width="14.625" style="2" customWidth="1"/>
    <col min="8196" max="8196" width="3.75" style="2" customWidth="1"/>
    <col min="8197" max="8197" width="1" style="2" customWidth="1"/>
    <col min="8198" max="8443" width="9" style="2"/>
    <col min="8444" max="8444" width="0.75" style="2" customWidth="1"/>
    <col min="8445" max="8445" width="5.5" style="2" customWidth="1"/>
    <col min="8446" max="8446" width="16.875" style="2" customWidth="1"/>
    <col min="8447" max="8447" width="19.125" style="2" customWidth="1"/>
    <col min="8448" max="8448" width="12.125" style="2" customWidth="1"/>
    <col min="8449" max="8449" width="16.125" style="2" customWidth="1"/>
    <col min="8450" max="8450" width="12.375" style="2" customWidth="1"/>
    <col min="8451" max="8451" width="14.625" style="2" customWidth="1"/>
    <col min="8452" max="8452" width="3.75" style="2" customWidth="1"/>
    <col min="8453" max="8453" width="1" style="2" customWidth="1"/>
    <col min="8454" max="8699" width="9" style="2"/>
    <col min="8700" max="8700" width="0.75" style="2" customWidth="1"/>
    <col min="8701" max="8701" width="5.5" style="2" customWidth="1"/>
    <col min="8702" max="8702" width="16.875" style="2" customWidth="1"/>
    <col min="8703" max="8703" width="19.125" style="2" customWidth="1"/>
    <col min="8704" max="8704" width="12.125" style="2" customWidth="1"/>
    <col min="8705" max="8705" width="16.125" style="2" customWidth="1"/>
    <col min="8706" max="8706" width="12.375" style="2" customWidth="1"/>
    <col min="8707" max="8707" width="14.625" style="2" customWidth="1"/>
    <col min="8708" max="8708" width="3.75" style="2" customWidth="1"/>
    <col min="8709" max="8709" width="1" style="2" customWidth="1"/>
    <col min="8710" max="8955" width="9" style="2"/>
    <col min="8956" max="8956" width="0.75" style="2" customWidth="1"/>
    <col min="8957" max="8957" width="5.5" style="2" customWidth="1"/>
    <col min="8958" max="8958" width="16.875" style="2" customWidth="1"/>
    <col min="8959" max="8959" width="19.125" style="2" customWidth="1"/>
    <col min="8960" max="8960" width="12.125" style="2" customWidth="1"/>
    <col min="8961" max="8961" width="16.125" style="2" customWidth="1"/>
    <col min="8962" max="8962" width="12.375" style="2" customWidth="1"/>
    <col min="8963" max="8963" width="14.625" style="2" customWidth="1"/>
    <col min="8964" max="8964" width="3.75" style="2" customWidth="1"/>
    <col min="8965" max="8965" width="1" style="2" customWidth="1"/>
    <col min="8966" max="9211" width="9" style="2"/>
    <col min="9212" max="9212" width="0.75" style="2" customWidth="1"/>
    <col min="9213" max="9213" width="5.5" style="2" customWidth="1"/>
    <col min="9214" max="9214" width="16.875" style="2" customWidth="1"/>
    <col min="9215" max="9215" width="19.125" style="2" customWidth="1"/>
    <col min="9216" max="9216" width="12.125" style="2" customWidth="1"/>
    <col min="9217" max="9217" width="16.125" style="2" customWidth="1"/>
    <col min="9218" max="9218" width="12.375" style="2" customWidth="1"/>
    <col min="9219" max="9219" width="14.625" style="2" customWidth="1"/>
    <col min="9220" max="9220" width="3.75" style="2" customWidth="1"/>
    <col min="9221" max="9221" width="1" style="2" customWidth="1"/>
    <col min="9222" max="9467" width="9" style="2"/>
    <col min="9468" max="9468" width="0.75" style="2" customWidth="1"/>
    <col min="9469" max="9469" width="5.5" style="2" customWidth="1"/>
    <col min="9470" max="9470" width="16.875" style="2" customWidth="1"/>
    <col min="9471" max="9471" width="19.125" style="2" customWidth="1"/>
    <col min="9472" max="9472" width="12.125" style="2" customWidth="1"/>
    <col min="9473" max="9473" width="16.125" style="2" customWidth="1"/>
    <col min="9474" max="9474" width="12.375" style="2" customWidth="1"/>
    <col min="9475" max="9475" width="14.625" style="2" customWidth="1"/>
    <col min="9476" max="9476" width="3.75" style="2" customWidth="1"/>
    <col min="9477" max="9477" width="1" style="2" customWidth="1"/>
    <col min="9478" max="9723" width="9" style="2"/>
    <col min="9724" max="9724" width="0.75" style="2" customWidth="1"/>
    <col min="9725" max="9725" width="5.5" style="2" customWidth="1"/>
    <col min="9726" max="9726" width="16.875" style="2" customWidth="1"/>
    <col min="9727" max="9727" width="19.125" style="2" customWidth="1"/>
    <col min="9728" max="9728" width="12.125" style="2" customWidth="1"/>
    <col min="9729" max="9729" width="16.125" style="2" customWidth="1"/>
    <col min="9730" max="9730" width="12.375" style="2" customWidth="1"/>
    <col min="9731" max="9731" width="14.625" style="2" customWidth="1"/>
    <col min="9732" max="9732" width="3.75" style="2" customWidth="1"/>
    <col min="9733" max="9733" width="1" style="2" customWidth="1"/>
    <col min="9734" max="9979" width="9" style="2"/>
    <col min="9980" max="9980" width="0.75" style="2" customWidth="1"/>
    <col min="9981" max="9981" width="5.5" style="2" customWidth="1"/>
    <col min="9982" max="9982" width="16.875" style="2" customWidth="1"/>
    <col min="9983" max="9983" width="19.125" style="2" customWidth="1"/>
    <col min="9984" max="9984" width="12.125" style="2" customWidth="1"/>
    <col min="9985" max="9985" width="16.125" style="2" customWidth="1"/>
    <col min="9986" max="9986" width="12.375" style="2" customWidth="1"/>
    <col min="9987" max="9987" width="14.625" style="2" customWidth="1"/>
    <col min="9988" max="9988" width="3.75" style="2" customWidth="1"/>
    <col min="9989" max="9989" width="1" style="2" customWidth="1"/>
    <col min="9990" max="10235" width="9" style="2"/>
    <col min="10236" max="10236" width="0.75" style="2" customWidth="1"/>
    <col min="10237" max="10237" width="5.5" style="2" customWidth="1"/>
    <col min="10238" max="10238" width="16.875" style="2" customWidth="1"/>
    <col min="10239" max="10239" width="19.125" style="2" customWidth="1"/>
    <col min="10240" max="10240" width="12.125" style="2" customWidth="1"/>
    <col min="10241" max="10241" width="16.125" style="2" customWidth="1"/>
    <col min="10242" max="10242" width="12.375" style="2" customWidth="1"/>
    <col min="10243" max="10243" width="14.625" style="2" customWidth="1"/>
    <col min="10244" max="10244" width="3.75" style="2" customWidth="1"/>
    <col min="10245" max="10245" width="1" style="2" customWidth="1"/>
    <col min="10246" max="10491" width="9" style="2"/>
    <col min="10492" max="10492" width="0.75" style="2" customWidth="1"/>
    <col min="10493" max="10493" width="5.5" style="2" customWidth="1"/>
    <col min="10494" max="10494" width="16.875" style="2" customWidth="1"/>
    <col min="10495" max="10495" width="19.125" style="2" customWidth="1"/>
    <col min="10496" max="10496" width="12.125" style="2" customWidth="1"/>
    <col min="10497" max="10497" width="16.125" style="2" customWidth="1"/>
    <col min="10498" max="10498" width="12.375" style="2" customWidth="1"/>
    <col min="10499" max="10499" width="14.625" style="2" customWidth="1"/>
    <col min="10500" max="10500" width="3.75" style="2" customWidth="1"/>
    <col min="10501" max="10501" width="1" style="2" customWidth="1"/>
    <col min="10502" max="10747" width="9" style="2"/>
    <col min="10748" max="10748" width="0.75" style="2" customWidth="1"/>
    <col min="10749" max="10749" width="5.5" style="2" customWidth="1"/>
    <col min="10750" max="10750" width="16.875" style="2" customWidth="1"/>
    <col min="10751" max="10751" width="19.125" style="2" customWidth="1"/>
    <col min="10752" max="10752" width="12.125" style="2" customWidth="1"/>
    <col min="10753" max="10753" width="16.125" style="2" customWidth="1"/>
    <col min="10754" max="10754" width="12.375" style="2" customWidth="1"/>
    <col min="10755" max="10755" width="14.625" style="2" customWidth="1"/>
    <col min="10756" max="10756" width="3.75" style="2" customWidth="1"/>
    <col min="10757" max="10757" width="1" style="2" customWidth="1"/>
    <col min="10758" max="11003" width="9" style="2"/>
    <col min="11004" max="11004" width="0.75" style="2" customWidth="1"/>
    <col min="11005" max="11005" width="5.5" style="2" customWidth="1"/>
    <col min="11006" max="11006" width="16.875" style="2" customWidth="1"/>
    <col min="11007" max="11007" width="19.125" style="2" customWidth="1"/>
    <col min="11008" max="11008" width="12.125" style="2" customWidth="1"/>
    <col min="11009" max="11009" width="16.125" style="2" customWidth="1"/>
    <col min="11010" max="11010" width="12.375" style="2" customWidth="1"/>
    <col min="11011" max="11011" width="14.625" style="2" customWidth="1"/>
    <col min="11012" max="11012" width="3.75" style="2" customWidth="1"/>
    <col min="11013" max="11013" width="1" style="2" customWidth="1"/>
    <col min="11014" max="11259" width="9" style="2"/>
    <col min="11260" max="11260" width="0.75" style="2" customWidth="1"/>
    <col min="11261" max="11261" width="5.5" style="2" customWidth="1"/>
    <col min="11262" max="11262" width="16.875" style="2" customWidth="1"/>
    <col min="11263" max="11263" width="19.125" style="2" customWidth="1"/>
    <col min="11264" max="11264" width="12.125" style="2" customWidth="1"/>
    <col min="11265" max="11265" width="16.125" style="2" customWidth="1"/>
    <col min="11266" max="11266" width="12.375" style="2" customWidth="1"/>
    <col min="11267" max="11267" width="14.625" style="2" customWidth="1"/>
    <col min="11268" max="11268" width="3.75" style="2" customWidth="1"/>
    <col min="11269" max="11269" width="1" style="2" customWidth="1"/>
    <col min="11270" max="11515" width="9" style="2"/>
    <col min="11516" max="11516" width="0.75" style="2" customWidth="1"/>
    <col min="11517" max="11517" width="5.5" style="2" customWidth="1"/>
    <col min="11518" max="11518" width="16.875" style="2" customWidth="1"/>
    <col min="11519" max="11519" width="19.125" style="2" customWidth="1"/>
    <col min="11520" max="11520" width="12.125" style="2" customWidth="1"/>
    <col min="11521" max="11521" width="16.125" style="2" customWidth="1"/>
    <col min="11522" max="11522" width="12.375" style="2" customWidth="1"/>
    <col min="11523" max="11523" width="14.625" style="2" customWidth="1"/>
    <col min="11524" max="11524" width="3.75" style="2" customWidth="1"/>
    <col min="11525" max="11525" width="1" style="2" customWidth="1"/>
    <col min="11526" max="11771" width="9" style="2"/>
    <col min="11772" max="11772" width="0.75" style="2" customWidth="1"/>
    <col min="11773" max="11773" width="5.5" style="2" customWidth="1"/>
    <col min="11774" max="11774" width="16.875" style="2" customWidth="1"/>
    <col min="11775" max="11775" width="19.125" style="2" customWidth="1"/>
    <col min="11776" max="11776" width="12.125" style="2" customWidth="1"/>
    <col min="11777" max="11777" width="16.125" style="2" customWidth="1"/>
    <col min="11778" max="11778" width="12.375" style="2" customWidth="1"/>
    <col min="11779" max="11779" width="14.625" style="2" customWidth="1"/>
    <col min="11780" max="11780" width="3.75" style="2" customWidth="1"/>
    <col min="11781" max="11781" width="1" style="2" customWidth="1"/>
    <col min="11782" max="12027" width="9" style="2"/>
    <col min="12028" max="12028" width="0.75" style="2" customWidth="1"/>
    <col min="12029" max="12029" width="5.5" style="2" customWidth="1"/>
    <col min="12030" max="12030" width="16.875" style="2" customWidth="1"/>
    <col min="12031" max="12031" width="19.125" style="2" customWidth="1"/>
    <col min="12032" max="12032" width="12.125" style="2" customWidth="1"/>
    <col min="12033" max="12033" width="16.125" style="2" customWidth="1"/>
    <col min="12034" max="12034" width="12.375" style="2" customWidth="1"/>
    <col min="12035" max="12035" width="14.625" style="2" customWidth="1"/>
    <col min="12036" max="12036" width="3.75" style="2" customWidth="1"/>
    <col min="12037" max="12037" width="1" style="2" customWidth="1"/>
    <col min="12038" max="12283" width="9" style="2"/>
    <col min="12284" max="12284" width="0.75" style="2" customWidth="1"/>
    <col min="12285" max="12285" width="5.5" style="2" customWidth="1"/>
    <col min="12286" max="12286" width="16.875" style="2" customWidth="1"/>
    <col min="12287" max="12287" width="19.125" style="2" customWidth="1"/>
    <col min="12288" max="12288" width="12.125" style="2" customWidth="1"/>
    <col min="12289" max="12289" width="16.125" style="2" customWidth="1"/>
    <col min="12290" max="12290" width="12.375" style="2" customWidth="1"/>
    <col min="12291" max="12291" width="14.625" style="2" customWidth="1"/>
    <col min="12292" max="12292" width="3.75" style="2" customWidth="1"/>
    <col min="12293" max="12293" width="1" style="2" customWidth="1"/>
    <col min="12294" max="12539" width="9" style="2"/>
    <col min="12540" max="12540" width="0.75" style="2" customWidth="1"/>
    <col min="12541" max="12541" width="5.5" style="2" customWidth="1"/>
    <col min="12542" max="12542" width="16.875" style="2" customWidth="1"/>
    <col min="12543" max="12543" width="19.125" style="2" customWidth="1"/>
    <col min="12544" max="12544" width="12.125" style="2" customWidth="1"/>
    <col min="12545" max="12545" width="16.125" style="2" customWidth="1"/>
    <col min="12546" max="12546" width="12.375" style="2" customWidth="1"/>
    <col min="12547" max="12547" width="14.625" style="2" customWidth="1"/>
    <col min="12548" max="12548" width="3.75" style="2" customWidth="1"/>
    <col min="12549" max="12549" width="1" style="2" customWidth="1"/>
    <col min="12550" max="12795" width="9" style="2"/>
    <col min="12796" max="12796" width="0.75" style="2" customWidth="1"/>
    <col min="12797" max="12797" width="5.5" style="2" customWidth="1"/>
    <col min="12798" max="12798" width="16.875" style="2" customWidth="1"/>
    <col min="12799" max="12799" width="19.125" style="2" customWidth="1"/>
    <col min="12800" max="12800" width="12.125" style="2" customWidth="1"/>
    <col min="12801" max="12801" width="16.125" style="2" customWidth="1"/>
    <col min="12802" max="12802" width="12.375" style="2" customWidth="1"/>
    <col min="12803" max="12803" width="14.625" style="2" customWidth="1"/>
    <col min="12804" max="12804" width="3.75" style="2" customWidth="1"/>
    <col min="12805" max="12805" width="1" style="2" customWidth="1"/>
    <col min="12806" max="13051" width="9" style="2"/>
    <col min="13052" max="13052" width="0.75" style="2" customWidth="1"/>
    <col min="13053" max="13053" width="5.5" style="2" customWidth="1"/>
    <col min="13054" max="13054" width="16.875" style="2" customWidth="1"/>
    <col min="13055" max="13055" width="19.125" style="2" customWidth="1"/>
    <col min="13056" max="13056" width="12.125" style="2" customWidth="1"/>
    <col min="13057" max="13057" width="16.125" style="2" customWidth="1"/>
    <col min="13058" max="13058" width="12.375" style="2" customWidth="1"/>
    <col min="13059" max="13059" width="14.625" style="2" customWidth="1"/>
    <col min="13060" max="13060" width="3.75" style="2" customWidth="1"/>
    <col min="13061" max="13061" width="1" style="2" customWidth="1"/>
    <col min="13062" max="13307" width="9" style="2"/>
    <col min="13308" max="13308" width="0.75" style="2" customWidth="1"/>
    <col min="13309" max="13309" width="5.5" style="2" customWidth="1"/>
    <col min="13310" max="13310" width="16.875" style="2" customWidth="1"/>
    <col min="13311" max="13311" width="19.125" style="2" customWidth="1"/>
    <col min="13312" max="13312" width="12.125" style="2" customWidth="1"/>
    <col min="13313" max="13313" width="16.125" style="2" customWidth="1"/>
    <col min="13314" max="13314" width="12.375" style="2" customWidth="1"/>
    <col min="13315" max="13315" width="14.625" style="2" customWidth="1"/>
    <col min="13316" max="13316" width="3.75" style="2" customWidth="1"/>
    <col min="13317" max="13317" width="1" style="2" customWidth="1"/>
    <col min="13318" max="13563" width="9" style="2"/>
    <col min="13564" max="13564" width="0.75" style="2" customWidth="1"/>
    <col min="13565" max="13565" width="5.5" style="2" customWidth="1"/>
    <col min="13566" max="13566" width="16.875" style="2" customWidth="1"/>
    <col min="13567" max="13567" width="19.125" style="2" customWidth="1"/>
    <col min="13568" max="13568" width="12.125" style="2" customWidth="1"/>
    <col min="13569" max="13569" width="16.125" style="2" customWidth="1"/>
    <col min="13570" max="13570" width="12.375" style="2" customWidth="1"/>
    <col min="13571" max="13571" width="14.625" style="2" customWidth="1"/>
    <col min="13572" max="13572" width="3.75" style="2" customWidth="1"/>
    <col min="13573" max="13573" width="1" style="2" customWidth="1"/>
    <col min="13574" max="13819" width="9" style="2"/>
    <col min="13820" max="13820" width="0.75" style="2" customWidth="1"/>
    <col min="13821" max="13821" width="5.5" style="2" customWidth="1"/>
    <col min="13822" max="13822" width="16.875" style="2" customWidth="1"/>
    <col min="13823" max="13823" width="19.125" style="2" customWidth="1"/>
    <col min="13824" max="13824" width="12.125" style="2" customWidth="1"/>
    <col min="13825" max="13825" width="16.125" style="2" customWidth="1"/>
    <col min="13826" max="13826" width="12.375" style="2" customWidth="1"/>
    <col min="13827" max="13827" width="14.625" style="2" customWidth="1"/>
    <col min="13828" max="13828" width="3.75" style="2" customWidth="1"/>
    <col min="13829" max="13829" width="1" style="2" customWidth="1"/>
    <col min="13830" max="14075" width="9" style="2"/>
    <col min="14076" max="14076" width="0.75" style="2" customWidth="1"/>
    <col min="14077" max="14077" width="5.5" style="2" customWidth="1"/>
    <col min="14078" max="14078" width="16.875" style="2" customWidth="1"/>
    <col min="14079" max="14079" width="19.125" style="2" customWidth="1"/>
    <col min="14080" max="14080" width="12.125" style="2" customWidth="1"/>
    <col min="14081" max="14081" width="16.125" style="2" customWidth="1"/>
    <col min="14082" max="14082" width="12.375" style="2" customWidth="1"/>
    <col min="14083" max="14083" width="14.625" style="2" customWidth="1"/>
    <col min="14084" max="14084" width="3.75" style="2" customWidth="1"/>
    <col min="14085" max="14085" width="1" style="2" customWidth="1"/>
    <col min="14086" max="14331" width="9" style="2"/>
    <col min="14332" max="14332" width="0.75" style="2" customWidth="1"/>
    <col min="14333" max="14333" width="5.5" style="2" customWidth="1"/>
    <col min="14334" max="14334" width="16.875" style="2" customWidth="1"/>
    <col min="14335" max="14335" width="19.125" style="2" customWidth="1"/>
    <col min="14336" max="14336" width="12.125" style="2" customWidth="1"/>
    <col min="14337" max="14337" width="16.125" style="2" customWidth="1"/>
    <col min="14338" max="14338" width="12.375" style="2" customWidth="1"/>
    <col min="14339" max="14339" width="14.625" style="2" customWidth="1"/>
    <col min="14340" max="14340" width="3.75" style="2" customWidth="1"/>
    <col min="14341" max="14341" width="1" style="2" customWidth="1"/>
    <col min="14342" max="14587" width="9" style="2"/>
    <col min="14588" max="14588" width="0.75" style="2" customWidth="1"/>
    <col min="14589" max="14589" width="5.5" style="2" customWidth="1"/>
    <col min="14590" max="14590" width="16.875" style="2" customWidth="1"/>
    <col min="14591" max="14591" width="19.125" style="2" customWidth="1"/>
    <col min="14592" max="14592" width="12.125" style="2" customWidth="1"/>
    <col min="14593" max="14593" width="16.125" style="2" customWidth="1"/>
    <col min="14594" max="14594" width="12.375" style="2" customWidth="1"/>
    <col min="14595" max="14595" width="14.625" style="2" customWidth="1"/>
    <col min="14596" max="14596" width="3.75" style="2" customWidth="1"/>
    <col min="14597" max="14597" width="1" style="2" customWidth="1"/>
    <col min="14598" max="14843" width="9" style="2"/>
    <col min="14844" max="14844" width="0.75" style="2" customWidth="1"/>
    <col min="14845" max="14845" width="5.5" style="2" customWidth="1"/>
    <col min="14846" max="14846" width="16.875" style="2" customWidth="1"/>
    <col min="14847" max="14847" width="19.125" style="2" customWidth="1"/>
    <col min="14848" max="14848" width="12.125" style="2" customWidth="1"/>
    <col min="14849" max="14849" width="16.125" style="2" customWidth="1"/>
    <col min="14850" max="14850" width="12.375" style="2" customWidth="1"/>
    <col min="14851" max="14851" width="14.625" style="2" customWidth="1"/>
    <col min="14852" max="14852" width="3.75" style="2" customWidth="1"/>
    <col min="14853" max="14853" width="1" style="2" customWidth="1"/>
    <col min="14854" max="15099" width="9" style="2"/>
    <col min="15100" max="15100" width="0.75" style="2" customWidth="1"/>
    <col min="15101" max="15101" width="5.5" style="2" customWidth="1"/>
    <col min="15102" max="15102" width="16.875" style="2" customWidth="1"/>
    <col min="15103" max="15103" width="19.125" style="2" customWidth="1"/>
    <col min="15104" max="15104" width="12.125" style="2" customWidth="1"/>
    <col min="15105" max="15105" width="16.125" style="2" customWidth="1"/>
    <col min="15106" max="15106" width="12.375" style="2" customWidth="1"/>
    <col min="15107" max="15107" width="14.625" style="2" customWidth="1"/>
    <col min="15108" max="15108" width="3.75" style="2" customWidth="1"/>
    <col min="15109" max="15109" width="1" style="2" customWidth="1"/>
    <col min="15110" max="15355" width="9" style="2"/>
    <col min="15356" max="15356" width="0.75" style="2" customWidth="1"/>
    <col min="15357" max="15357" width="5.5" style="2" customWidth="1"/>
    <col min="15358" max="15358" width="16.875" style="2" customWidth="1"/>
    <col min="15359" max="15359" width="19.125" style="2" customWidth="1"/>
    <col min="15360" max="15360" width="12.125" style="2" customWidth="1"/>
    <col min="15361" max="15361" width="16.125" style="2" customWidth="1"/>
    <col min="15362" max="15362" width="12.375" style="2" customWidth="1"/>
    <col min="15363" max="15363" width="14.625" style="2" customWidth="1"/>
    <col min="15364" max="15364" width="3.75" style="2" customWidth="1"/>
    <col min="15365" max="15365" width="1" style="2" customWidth="1"/>
    <col min="15366" max="15611" width="9" style="2"/>
    <col min="15612" max="15612" width="0.75" style="2" customWidth="1"/>
    <col min="15613" max="15613" width="5.5" style="2" customWidth="1"/>
    <col min="15614" max="15614" width="16.875" style="2" customWidth="1"/>
    <col min="15615" max="15615" width="19.125" style="2" customWidth="1"/>
    <col min="15616" max="15616" width="12.125" style="2" customWidth="1"/>
    <col min="15617" max="15617" width="16.125" style="2" customWidth="1"/>
    <col min="15618" max="15618" width="12.375" style="2" customWidth="1"/>
    <col min="15619" max="15619" width="14.625" style="2" customWidth="1"/>
    <col min="15620" max="15620" width="3.75" style="2" customWidth="1"/>
    <col min="15621" max="15621" width="1" style="2" customWidth="1"/>
    <col min="15622" max="15867" width="9" style="2"/>
    <col min="15868" max="15868" width="0.75" style="2" customWidth="1"/>
    <col min="15869" max="15869" width="5.5" style="2" customWidth="1"/>
    <col min="15870" max="15870" width="16.875" style="2" customWidth="1"/>
    <col min="15871" max="15871" width="19.125" style="2" customWidth="1"/>
    <col min="15872" max="15872" width="12.125" style="2" customWidth="1"/>
    <col min="15873" max="15873" width="16.125" style="2" customWidth="1"/>
    <col min="15874" max="15874" width="12.375" style="2" customWidth="1"/>
    <col min="15875" max="15875" width="14.625" style="2" customWidth="1"/>
    <col min="15876" max="15876" width="3.75" style="2" customWidth="1"/>
    <col min="15877" max="15877" width="1" style="2" customWidth="1"/>
    <col min="15878" max="16123" width="9" style="2"/>
    <col min="16124" max="16124" width="0.75" style="2" customWidth="1"/>
    <col min="16125" max="16125" width="5.5" style="2" customWidth="1"/>
    <col min="16126" max="16126" width="16.875" style="2" customWidth="1"/>
    <col min="16127" max="16127" width="19.125" style="2" customWidth="1"/>
    <col min="16128" max="16128" width="12.125" style="2" customWidth="1"/>
    <col min="16129" max="16129" width="16.125" style="2" customWidth="1"/>
    <col min="16130" max="16130" width="12.375" style="2" customWidth="1"/>
    <col min="16131" max="16131" width="14.625" style="2" customWidth="1"/>
    <col min="16132" max="16132" width="3.75" style="2" customWidth="1"/>
    <col min="16133" max="16133" width="1" style="2" customWidth="1"/>
    <col min="16134" max="16384" width="9" style="2"/>
  </cols>
  <sheetData>
    <row r="1" spans="1:26" ht="19.5" customHeight="1">
      <c r="B1" s="1" t="s">
        <v>143</v>
      </c>
      <c r="J1" s="1"/>
      <c r="K1" s="1"/>
      <c r="L1" s="1"/>
      <c r="M1" s="1"/>
      <c r="N1" s="1"/>
      <c r="O1" s="1"/>
      <c r="P1" s="1"/>
      <c r="Q1" s="1"/>
      <c r="R1" s="1"/>
      <c r="S1" s="1"/>
      <c r="T1" s="1"/>
    </row>
    <row r="2" spans="1:26" ht="15" customHeight="1">
      <c r="J2" s="1"/>
      <c r="K2" s="1"/>
      <c r="L2" s="1"/>
      <c r="M2" s="1"/>
      <c r="N2" s="1"/>
      <c r="O2" s="1"/>
      <c r="P2" s="1"/>
      <c r="Q2" s="1"/>
      <c r="R2" s="1"/>
      <c r="S2" s="1"/>
      <c r="T2" s="1"/>
    </row>
    <row r="3" spans="1:26" ht="42.75" customHeight="1">
      <c r="A3" s="1" t="s">
        <v>100</v>
      </c>
      <c r="B3" s="474" t="s">
        <v>151</v>
      </c>
      <c r="C3" s="474"/>
      <c r="D3" s="474"/>
      <c r="E3" s="474"/>
      <c r="F3" s="474"/>
      <c r="G3" s="474"/>
      <c r="H3" s="474"/>
      <c r="I3" s="474"/>
      <c r="J3" s="474"/>
      <c r="K3" s="474"/>
      <c r="L3" s="474"/>
      <c r="M3" s="474"/>
      <c r="N3" s="474"/>
      <c r="O3" s="474"/>
      <c r="P3" s="474"/>
      <c r="Q3" s="474"/>
      <c r="R3" s="474"/>
      <c r="S3" s="474"/>
      <c r="T3" s="474"/>
      <c r="U3" s="474"/>
      <c r="V3" s="474"/>
      <c r="W3" s="474"/>
    </row>
    <row r="4" spans="1:26" s="1" customFormat="1" ht="24" customHeight="1">
      <c r="C4" s="18" t="s">
        <v>157</v>
      </c>
      <c r="D4" s="4"/>
      <c r="I4" s="113"/>
      <c r="J4" s="132" t="s">
        <v>111</v>
      </c>
      <c r="K4" s="5"/>
      <c r="L4" s="58"/>
      <c r="M4" s="58"/>
      <c r="N4" s="58"/>
      <c r="O4" s="58"/>
    </row>
    <row r="5" spans="1:26" s="1" customFormat="1" ht="27" customHeight="1">
      <c r="C5" s="165"/>
      <c r="D5" s="480" t="s">
        <v>112</v>
      </c>
      <c r="E5" s="480"/>
      <c r="F5" s="480" t="s">
        <v>113</v>
      </c>
      <c r="G5" s="480"/>
      <c r="H5" s="480" t="s">
        <v>107</v>
      </c>
      <c r="I5" s="481"/>
      <c r="J5" s="484"/>
      <c r="K5" s="485"/>
      <c r="L5" s="429" t="s">
        <v>90</v>
      </c>
      <c r="M5" s="430"/>
      <c r="N5" s="427" t="s">
        <v>91</v>
      </c>
      <c r="O5" s="428"/>
      <c r="P5" s="427" t="s">
        <v>92</v>
      </c>
      <c r="Q5" s="428"/>
    </row>
    <row r="6" spans="1:26" s="1" customFormat="1" ht="27" customHeight="1">
      <c r="C6" s="155" t="s">
        <v>11</v>
      </c>
      <c r="D6" s="482">
        <f>W14</f>
        <v>0</v>
      </c>
      <c r="E6" s="482"/>
      <c r="F6" s="482">
        <f>H6-D6</f>
        <v>0</v>
      </c>
      <c r="G6" s="482"/>
      <c r="H6" s="482">
        <f>O14</f>
        <v>0</v>
      </c>
      <c r="I6" s="483"/>
      <c r="J6" s="478" t="s">
        <v>108</v>
      </c>
      <c r="K6" s="479"/>
      <c r="L6" s="425">
        <v>6500</v>
      </c>
      <c r="M6" s="426"/>
      <c r="N6" s="424">
        <v>5000</v>
      </c>
      <c r="O6" s="424"/>
      <c r="P6" s="424">
        <v>3000</v>
      </c>
      <c r="Q6" s="424"/>
    </row>
    <row r="7" spans="1:26" s="1" customFormat="1" ht="27" customHeight="1">
      <c r="C7" s="156" t="s">
        <v>4</v>
      </c>
      <c r="D7" s="482">
        <f>W47</f>
        <v>0</v>
      </c>
      <c r="E7" s="482"/>
      <c r="F7" s="482">
        <f>H7-D7</f>
        <v>0</v>
      </c>
      <c r="G7" s="482"/>
      <c r="H7" s="482">
        <f>O47</f>
        <v>0</v>
      </c>
      <c r="I7" s="483"/>
      <c r="J7" s="478" t="s">
        <v>109</v>
      </c>
      <c r="K7" s="479"/>
      <c r="L7" s="425">
        <v>1500</v>
      </c>
      <c r="M7" s="431"/>
      <c r="N7" s="431"/>
      <c r="O7" s="431"/>
      <c r="P7" s="431"/>
      <c r="Q7" s="426"/>
    </row>
    <row r="8" spans="1:26" s="1" customFormat="1" ht="27" customHeight="1">
      <c r="C8" s="157" t="s">
        <v>156</v>
      </c>
      <c r="D8" s="482">
        <f>SUM(D6:E7)</f>
        <v>0</v>
      </c>
      <c r="E8" s="482"/>
      <c r="F8" s="482">
        <f t="shared" ref="F8" si="0">SUM(F6:G7)</f>
        <v>0</v>
      </c>
      <c r="G8" s="482"/>
      <c r="H8" s="482">
        <f t="shared" ref="H8" si="1">SUM(H6:I7)</f>
        <v>0</v>
      </c>
      <c r="I8" s="483"/>
      <c r="J8" s="478" t="s">
        <v>110</v>
      </c>
      <c r="K8" s="479"/>
      <c r="L8" s="425">
        <v>2500</v>
      </c>
      <c r="M8" s="426"/>
      <c r="N8" s="424">
        <v>1800</v>
      </c>
      <c r="O8" s="424"/>
      <c r="P8" s="424">
        <v>1100</v>
      </c>
      <c r="Q8" s="424"/>
    </row>
    <row r="9" spans="1:26" s="1" customFormat="1" ht="26.25" customHeight="1">
      <c r="C9" s="4"/>
      <c r="D9" s="4"/>
      <c r="I9" s="432"/>
      <c r="J9" s="432"/>
      <c r="K9" s="50"/>
      <c r="L9" s="48"/>
    </row>
    <row r="10" spans="1:26" s="1" customFormat="1" ht="26.25" customHeight="1">
      <c r="C10" s="18" t="s">
        <v>30</v>
      </c>
      <c r="D10" s="18"/>
      <c r="E10" s="20"/>
      <c r="F10" s="20"/>
      <c r="G10" s="20"/>
      <c r="H10" s="20"/>
      <c r="I10" s="20"/>
      <c r="J10" s="20"/>
      <c r="K10" s="20"/>
      <c r="L10" s="20"/>
      <c r="M10" s="29"/>
      <c r="P10" s="61"/>
      <c r="Q10" s="61"/>
      <c r="R10" s="61"/>
      <c r="S10" s="61"/>
      <c r="T10" s="61"/>
      <c r="U10" s="61"/>
      <c r="V10" s="61"/>
      <c r="W10" s="61"/>
    </row>
    <row r="11" spans="1:26" s="22" customFormat="1" ht="27.75" customHeight="1">
      <c r="A11" s="21"/>
      <c r="B11" s="21"/>
      <c r="C11" s="439" t="s">
        <v>85</v>
      </c>
      <c r="D11" s="442" t="s">
        <v>49</v>
      </c>
      <c r="E11" s="433" t="s">
        <v>57</v>
      </c>
      <c r="F11" s="434"/>
      <c r="G11" s="435"/>
      <c r="H11" s="438" t="s">
        <v>58</v>
      </c>
      <c r="I11" s="57"/>
      <c r="J11" s="57"/>
      <c r="K11" s="57"/>
      <c r="L11" s="442" t="s">
        <v>71</v>
      </c>
      <c r="M11" s="442" t="s">
        <v>72</v>
      </c>
      <c r="N11" s="442" t="s">
        <v>73</v>
      </c>
      <c r="O11" s="440" t="s">
        <v>50</v>
      </c>
      <c r="P11" s="59"/>
      <c r="Q11" s="59"/>
      <c r="R11" s="60"/>
      <c r="S11" s="451" t="s">
        <v>51</v>
      </c>
      <c r="T11" s="452"/>
      <c r="U11" s="452"/>
      <c r="V11" s="452"/>
      <c r="W11" s="452"/>
      <c r="X11" s="452"/>
      <c r="Y11" s="452"/>
      <c r="Z11" s="453"/>
    </row>
    <row r="12" spans="1:26" s="22" customFormat="1" ht="20.25" customHeight="1">
      <c r="A12" s="21"/>
      <c r="B12" s="21"/>
      <c r="C12" s="439"/>
      <c r="D12" s="443"/>
      <c r="E12" s="436" t="s">
        <v>59</v>
      </c>
      <c r="F12" s="436" t="s">
        <v>60</v>
      </c>
      <c r="G12" s="436" t="s">
        <v>61</v>
      </c>
      <c r="H12" s="439"/>
      <c r="I12" s="436" t="s">
        <v>52</v>
      </c>
      <c r="J12" s="436" t="s">
        <v>53</v>
      </c>
      <c r="K12" s="436" t="s">
        <v>54</v>
      </c>
      <c r="L12" s="443"/>
      <c r="M12" s="443"/>
      <c r="N12" s="443"/>
      <c r="O12" s="441"/>
      <c r="P12" s="436" t="s">
        <v>52</v>
      </c>
      <c r="Q12" s="436" t="s">
        <v>53</v>
      </c>
      <c r="R12" s="436" t="s">
        <v>54</v>
      </c>
      <c r="S12" s="447" t="s">
        <v>55</v>
      </c>
      <c r="T12" s="445" t="s">
        <v>52</v>
      </c>
      <c r="U12" s="445" t="s">
        <v>53</v>
      </c>
      <c r="V12" s="445" t="s">
        <v>54</v>
      </c>
      <c r="W12" s="449" t="s">
        <v>56</v>
      </c>
      <c r="X12" s="445" t="s">
        <v>52</v>
      </c>
      <c r="Y12" s="445" t="s">
        <v>53</v>
      </c>
      <c r="Z12" s="445" t="s">
        <v>54</v>
      </c>
    </row>
    <row r="13" spans="1:26" s="22" customFormat="1" ht="26.25" customHeight="1">
      <c r="A13" s="21"/>
      <c r="B13" s="21"/>
      <c r="C13" s="439"/>
      <c r="D13" s="444"/>
      <c r="E13" s="437"/>
      <c r="F13" s="437"/>
      <c r="G13" s="437"/>
      <c r="H13" s="439"/>
      <c r="I13" s="437"/>
      <c r="J13" s="437"/>
      <c r="K13" s="437"/>
      <c r="L13" s="444"/>
      <c r="M13" s="444"/>
      <c r="N13" s="444"/>
      <c r="O13" s="441"/>
      <c r="P13" s="437"/>
      <c r="Q13" s="437"/>
      <c r="R13" s="437"/>
      <c r="S13" s="448"/>
      <c r="T13" s="446"/>
      <c r="U13" s="446"/>
      <c r="V13" s="446"/>
      <c r="W13" s="450"/>
      <c r="X13" s="446"/>
      <c r="Y13" s="446"/>
      <c r="Z13" s="446"/>
    </row>
    <row r="14" spans="1:26" s="22" customFormat="1" ht="26.25" customHeight="1">
      <c r="A14" s="21"/>
      <c r="B14" s="21"/>
      <c r="C14" s="163" t="s">
        <v>7</v>
      </c>
      <c r="D14" s="62"/>
      <c r="E14" s="62"/>
      <c r="F14" s="62"/>
      <c r="G14" s="62"/>
      <c r="H14" s="62">
        <f>SUM(H17,H23,H29,H36)</f>
        <v>0</v>
      </c>
      <c r="I14" s="62"/>
      <c r="J14" s="62"/>
      <c r="K14" s="62"/>
      <c r="L14" s="83" t="e">
        <f>ROUNDDOWN(SUM(H17,H23,H29)/H14,3)</f>
        <v>#DIV/0!</v>
      </c>
      <c r="M14" s="84">
        <f>M17+M23+M29</f>
        <v>0</v>
      </c>
      <c r="N14" s="62" t="e">
        <f>H14/M14</f>
        <v>#DIV/0!</v>
      </c>
      <c r="O14" s="62">
        <f>SUM(O17,O23,O29,O36)</f>
        <v>0</v>
      </c>
      <c r="P14" s="62"/>
      <c r="Q14" s="62"/>
      <c r="R14" s="62"/>
      <c r="S14" s="63">
        <f>SUM(S17,S36)</f>
        <v>0</v>
      </c>
      <c r="T14" s="63"/>
      <c r="U14" s="63"/>
      <c r="V14" s="63"/>
      <c r="W14" s="63">
        <f>SUM(W17,W36)</f>
        <v>0</v>
      </c>
      <c r="X14" s="64"/>
      <c r="Y14" s="64"/>
      <c r="Z14" s="64"/>
    </row>
    <row r="15" spans="1:26" s="22" customFormat="1" ht="6" customHeight="1">
      <c r="A15" s="21"/>
      <c r="B15" s="21"/>
      <c r="C15" s="52"/>
      <c r="D15" s="53"/>
      <c r="E15" s="53"/>
      <c r="F15" s="53"/>
      <c r="G15" s="53"/>
      <c r="H15" s="53"/>
      <c r="I15" s="53"/>
      <c r="J15" s="53"/>
      <c r="K15" s="53"/>
      <c r="L15" s="53"/>
      <c r="M15" s="85"/>
      <c r="N15" s="53"/>
      <c r="O15" s="53"/>
      <c r="P15" s="53"/>
      <c r="Q15" s="53"/>
      <c r="R15" s="53"/>
      <c r="S15" s="53"/>
      <c r="T15" s="53"/>
      <c r="U15" s="53"/>
      <c r="V15" s="53"/>
      <c r="W15" s="53"/>
      <c r="X15" s="53"/>
      <c r="Y15" s="53"/>
      <c r="Z15" s="53"/>
    </row>
    <row r="16" spans="1:26" s="22" customFormat="1" ht="25.5" customHeight="1">
      <c r="A16" s="21"/>
      <c r="B16" s="21"/>
      <c r="C16" s="55" t="s">
        <v>37</v>
      </c>
      <c r="D16" s="56"/>
      <c r="E16" s="56"/>
      <c r="F16" s="56"/>
      <c r="G16" s="56"/>
      <c r="H16" s="56"/>
      <c r="I16" s="56"/>
      <c r="J16" s="56"/>
      <c r="K16" s="56"/>
      <c r="L16" s="56"/>
      <c r="M16" s="86"/>
      <c r="N16" s="56"/>
      <c r="O16" s="56"/>
      <c r="P16" s="56"/>
      <c r="Q16" s="56"/>
      <c r="R16" s="56"/>
      <c r="S16" s="56"/>
      <c r="T16" s="56"/>
      <c r="U16" s="56"/>
      <c r="V16" s="56"/>
      <c r="W16" s="56"/>
      <c r="X16" s="56"/>
      <c r="Y16" s="56"/>
      <c r="Z16" s="56"/>
    </row>
    <row r="17" spans="1:26" s="22" customFormat="1" ht="20.100000000000001" customHeight="1">
      <c r="A17" s="21"/>
      <c r="B17" s="21"/>
      <c r="C17" s="477" t="str">
        <f>'別紙2-2'!J14</f>
        <v>①令和4年12月26日（月）
～
令和5年1月29日（日）</v>
      </c>
      <c r="D17" s="455"/>
      <c r="E17" s="455"/>
      <c r="F17" s="455"/>
      <c r="G17" s="456"/>
      <c r="H17" s="108">
        <f>SUM(H18:H22)</f>
        <v>0</v>
      </c>
      <c r="I17" s="108">
        <f>'別紙2-1'!AE21</f>
        <v>0</v>
      </c>
      <c r="J17" s="108">
        <f>'別紙2-1'!AF21</f>
        <v>0</v>
      </c>
      <c r="K17" s="108">
        <f>'別紙2-1'!AG21</f>
        <v>0</v>
      </c>
      <c r="L17" s="109" t="e">
        <f>ROUNDDOWN(H17/H48,3)</f>
        <v>#DIV/0!</v>
      </c>
      <c r="M17" s="110">
        <f>'別紙2-1'!W21</f>
        <v>0</v>
      </c>
      <c r="N17" s="108">
        <f>IF(H17=0,0,H17/M17)</f>
        <v>0</v>
      </c>
      <c r="O17" s="108">
        <f>SUM(O18:O22)</f>
        <v>0</v>
      </c>
      <c r="P17" s="111">
        <f>SUM(P18:P22)</f>
        <v>0</v>
      </c>
      <c r="Q17" s="111">
        <f t="shared" ref="Q17:R17" si="2">SUM(Q18:Q22)</f>
        <v>0</v>
      </c>
      <c r="R17" s="111">
        <f t="shared" si="2"/>
        <v>0</v>
      </c>
      <c r="S17" s="66">
        <f>SUM(S18:S22)</f>
        <v>0</v>
      </c>
      <c r="T17" s="66">
        <f>'別紙2-2'!L49</f>
        <v>0</v>
      </c>
      <c r="U17" s="66">
        <f>'別紙2-2'!M49</f>
        <v>0</v>
      </c>
      <c r="V17" s="66">
        <f>'別紙2-2'!N49</f>
        <v>0</v>
      </c>
      <c r="W17" s="66">
        <f>SUM(W18:W22)</f>
        <v>0</v>
      </c>
      <c r="X17" s="66">
        <f>SUM(X18:X22)</f>
        <v>0</v>
      </c>
      <c r="Y17" s="66">
        <f>SUM(Y18:Y22)</f>
        <v>0</v>
      </c>
      <c r="Z17" s="66">
        <f>SUM(Z18:Z22)</f>
        <v>0</v>
      </c>
    </row>
    <row r="18" spans="1:26" s="22" customFormat="1" ht="20.100000000000001" customHeight="1">
      <c r="A18" s="21"/>
      <c r="B18" s="21"/>
      <c r="C18" s="112">
        <v>1</v>
      </c>
      <c r="D18" s="65">
        <f>IF(別紙１!C21="",0,VLOOKUP(C18,別紙１!$C$21:$J$25,3,FALSE))</f>
        <v>0</v>
      </c>
      <c r="E18" s="65">
        <f>MIN($D18,L$6)</f>
        <v>0</v>
      </c>
      <c r="F18" s="65">
        <f t="shared" ref="F18:F20" si="3">MIN($D18,N$6)</f>
        <v>0</v>
      </c>
      <c r="G18" s="65">
        <f t="shared" ref="G18:G20" si="4">MIN($D18,P$6)</f>
        <v>0</v>
      </c>
      <c r="H18" s="65">
        <f>SUM('別紙2-2'!J21:K21)</f>
        <v>0</v>
      </c>
      <c r="I18" s="65">
        <f>IF(H18=0,0,IF(H18&gt;I17,I17,H18))</f>
        <v>0</v>
      </c>
      <c r="J18" s="65">
        <f>IF(H18=0,0,IF(H18&lt;=I18,0,IF(H18&gt;SUM(I17:J17),J17,H18-I17)))</f>
        <v>0</v>
      </c>
      <c r="K18" s="65">
        <f>IF(H18=0,0,IF(H18&lt;=SUM(I18:J18),0,H18-SUM(I18:J18)))</f>
        <v>0</v>
      </c>
      <c r="L18" s="87"/>
      <c r="M18" s="87"/>
      <c r="N18" s="82"/>
      <c r="O18" s="65">
        <f>SUM(P18:R18)</f>
        <v>0</v>
      </c>
      <c r="P18" s="65">
        <f t="shared" ref="P18:R22" si="5">E18*I18</f>
        <v>0</v>
      </c>
      <c r="Q18" s="65">
        <f t="shared" si="5"/>
        <v>0</v>
      </c>
      <c r="R18" s="65">
        <f t="shared" si="5"/>
        <v>0</v>
      </c>
      <c r="S18" s="65">
        <f>'別紙2-2'!J21</f>
        <v>0</v>
      </c>
      <c r="T18" s="65">
        <f>IF(S18=0,0,IF(S18&gt;T17,T17,S18))</f>
        <v>0</v>
      </c>
      <c r="U18" s="65">
        <f>IF(S18=0,0,IF(S18&lt;=T18,0,IF(S18&gt;SUM(T17:U17),U17,S18-T17)))</f>
        <v>0</v>
      </c>
      <c r="V18" s="65">
        <f>IF(S18=0,0,IF(S18&lt;=SUM(T18:U18),0,S18-SUM(T18:U18)))</f>
        <v>0</v>
      </c>
      <c r="W18" s="65">
        <f>SUM(X18:Z18)</f>
        <v>0</v>
      </c>
      <c r="X18" s="65">
        <f>E18*T18</f>
        <v>0</v>
      </c>
      <c r="Y18" s="65">
        <f>F18*U18</f>
        <v>0</v>
      </c>
      <c r="Z18" s="65">
        <f>G18*V18</f>
        <v>0</v>
      </c>
    </row>
    <row r="19" spans="1:26" s="22" customFormat="1" ht="20.100000000000001" customHeight="1">
      <c r="A19" s="21"/>
      <c r="B19" s="21"/>
      <c r="C19" s="112">
        <v>2</v>
      </c>
      <c r="D19" s="65">
        <f>IF(別紙１!C22="",0,VLOOKUP(C19,別紙１!$C$21:$J$25,3,FALSE))</f>
        <v>0</v>
      </c>
      <c r="E19" s="65">
        <f>MIN($D19,L$6)</f>
        <v>0</v>
      </c>
      <c r="F19" s="65">
        <f t="shared" si="3"/>
        <v>0</v>
      </c>
      <c r="G19" s="65">
        <f t="shared" si="4"/>
        <v>0</v>
      </c>
      <c r="H19" s="65">
        <f>SUM('別紙2-2'!J22:K22)</f>
        <v>0</v>
      </c>
      <c r="I19" s="65">
        <f>IF(H19=0,0,IF(SUM($I$18:I18)&gt;=$I$17,0,IF(H19&gt;$I$17-SUM($I$18:I18),$I$17-SUM($I$18:I18),H19)))</f>
        <v>0</v>
      </c>
      <c r="J19" s="65">
        <f>IF(H19=0,0,IF(H19&lt;=I19,0,IF(SUM($J$18:J18)&gt;=$J$17,0,IF((H19-I19)&gt;($J$17-SUM($J$18:J18)),($J$17-SUM($J$18:J18)),(H19-I19)))))</f>
        <v>0</v>
      </c>
      <c r="K19" s="65">
        <f>IF(H19=0,0,IF(H19&lt;=SUM(I19:J19),0,H19-SUM(I19:J19)))</f>
        <v>0</v>
      </c>
      <c r="L19" s="87"/>
      <c r="M19" s="87"/>
      <c r="N19" s="82"/>
      <c r="O19" s="65">
        <f t="shared" ref="O19:O22" si="6">SUM(P19:R19)</f>
        <v>0</v>
      </c>
      <c r="P19" s="65">
        <f t="shared" si="5"/>
        <v>0</v>
      </c>
      <c r="Q19" s="65">
        <f t="shared" si="5"/>
        <v>0</v>
      </c>
      <c r="R19" s="65">
        <f t="shared" si="5"/>
        <v>0</v>
      </c>
      <c r="S19" s="65">
        <f>'別紙2-2'!J22</f>
        <v>0</v>
      </c>
      <c r="T19" s="65">
        <f>IF(S19=0,0,IF(SUM($T$18:T18)&gt;=$T$17,0,IF(S19&gt;$T$17-SUM($T$18:T18),$T$17-SUM($T$18:T18),S19)))</f>
        <v>0</v>
      </c>
      <c r="U19" s="65">
        <f>IF(S19=0,0,IF(S19&lt;=T19,0,IF(SUM($U$18:U18)&gt;=$U$17,0,IF((S19-T19)&gt;($U$17-SUM($U$18:U18)),($U$17-SUM($U$18:U18)),(S19-T19)))))</f>
        <v>0</v>
      </c>
      <c r="V19" s="65">
        <f>IF(S19=0,0,IF(S19&lt;=SUM(T19:U19),0,S19-SUM(T19:U19)))</f>
        <v>0</v>
      </c>
      <c r="W19" s="65">
        <f>SUM(X19:Z19)</f>
        <v>0</v>
      </c>
      <c r="X19" s="65">
        <f t="shared" ref="X19:X22" si="7">E19*T19</f>
        <v>0</v>
      </c>
      <c r="Y19" s="65">
        <f t="shared" ref="Y19:Y22" si="8">F19*U19</f>
        <v>0</v>
      </c>
      <c r="Z19" s="65">
        <f t="shared" ref="Z19:Z22" si="9">G19*V19</f>
        <v>0</v>
      </c>
    </row>
    <row r="20" spans="1:26" s="22" customFormat="1" ht="20.100000000000001" customHeight="1">
      <c r="A20" s="21"/>
      <c r="B20" s="21"/>
      <c r="C20" s="112">
        <v>3</v>
      </c>
      <c r="D20" s="65">
        <f>IF(別紙１!C23="",0,VLOOKUP(C20,別紙１!$C$21:$J$25,3,FALSE))</f>
        <v>0</v>
      </c>
      <c r="E20" s="65">
        <f>MIN($D20,L$6)</f>
        <v>0</v>
      </c>
      <c r="F20" s="65">
        <f t="shared" si="3"/>
        <v>0</v>
      </c>
      <c r="G20" s="65">
        <f t="shared" si="4"/>
        <v>0</v>
      </c>
      <c r="H20" s="65">
        <f>SUM('別紙2-2'!J23:K23)</f>
        <v>0</v>
      </c>
      <c r="I20" s="65">
        <f>IF(H20=0,0,IF(SUM($I$18:I19)&gt;=$I$17,0,IF(H20&gt;$I$17-SUM($I$18:I19),$I$17-SUM($I$18:I19),H20)))</f>
        <v>0</v>
      </c>
      <c r="J20" s="65">
        <f>IF(H20=0,0,IF(H20&lt;=I20,0,IF(SUM($J$18:J19)&gt;=$J$17,0,IF((H20-I20)&gt;($J$17-SUM($J$18:J19)),($J$17-SUM($J$18:J19)),(H20-I20)))))</f>
        <v>0</v>
      </c>
      <c r="K20" s="65">
        <f>IF(H20=0,0,IF(H20&lt;=SUM(I20:J20),0,H20-SUM(I20:J20)))</f>
        <v>0</v>
      </c>
      <c r="L20" s="87"/>
      <c r="M20" s="87"/>
      <c r="N20" s="82"/>
      <c r="O20" s="65">
        <f t="shared" si="6"/>
        <v>0</v>
      </c>
      <c r="P20" s="65">
        <f t="shared" si="5"/>
        <v>0</v>
      </c>
      <c r="Q20" s="65">
        <f t="shared" si="5"/>
        <v>0</v>
      </c>
      <c r="R20" s="65">
        <f t="shared" si="5"/>
        <v>0</v>
      </c>
      <c r="S20" s="65">
        <f>'別紙2-2'!J23</f>
        <v>0</v>
      </c>
      <c r="T20" s="65">
        <f>IF(S20=0,0,IF(SUM($T$18:T19)&gt;=$T$17,0,IF(S20&gt;$T$17-SUM($T$18:T19),$T$17-SUM($T$18:T19),S20)))</f>
        <v>0</v>
      </c>
      <c r="U20" s="65">
        <f>IF(S20=0,0,IF(S20&lt;=T20,0,IF(SUM($U$18:U19)&gt;=$U$17,0,IF((S20-T20)&gt;($U$17-SUM($U$18:U19)),($U$17-SUM($U$18:U19)),(S20-T20)))))</f>
        <v>0</v>
      </c>
      <c r="V20" s="65">
        <f>IF(S20=0,0,IF(S20&lt;=SUM(T20:U20),0,S20-SUM(T20:U20)))</f>
        <v>0</v>
      </c>
      <c r="W20" s="65">
        <f t="shared" ref="W20:W22" si="10">SUM(X20:Z20)</f>
        <v>0</v>
      </c>
      <c r="X20" s="65">
        <f t="shared" si="7"/>
        <v>0</v>
      </c>
      <c r="Y20" s="65">
        <f t="shared" si="8"/>
        <v>0</v>
      </c>
      <c r="Z20" s="65">
        <f t="shared" si="9"/>
        <v>0</v>
      </c>
    </row>
    <row r="21" spans="1:26" s="22" customFormat="1" ht="20.100000000000001" customHeight="1">
      <c r="A21" s="21"/>
      <c r="B21" s="21"/>
      <c r="C21" s="112">
        <v>4</v>
      </c>
      <c r="D21" s="65">
        <f>IF(別紙１!C24="",0,VLOOKUP(C21,別紙１!$C$21:$J$25,3,FALSE))</f>
        <v>0</v>
      </c>
      <c r="E21" s="65">
        <f>MIN($D21,L$6)</f>
        <v>0</v>
      </c>
      <c r="F21" s="65">
        <f>MIN($D21,N$6)</f>
        <v>0</v>
      </c>
      <c r="G21" s="65">
        <f>MIN($D21,P$6)</f>
        <v>0</v>
      </c>
      <c r="H21" s="65">
        <f>SUM('別紙2-2'!J24:K24)</f>
        <v>0</v>
      </c>
      <c r="I21" s="65">
        <f>IF(H21=0,0,IF(SUM($I$18:I20)&gt;=$I$17,0,IF(H21&gt;$I$17-SUM($I$18:I20),$I$17-SUM($I$18:I20),H21)))</f>
        <v>0</v>
      </c>
      <c r="J21" s="65">
        <f>IF(H21=0,0,IF(H21&lt;=I21,0,IF(SUM($J$18:J20)&gt;=$J$17,0,IF((H21-I21)&gt;($J$17-SUM($J$18:J20)),($J$17-SUM($J$18:J20)),(H21-I21)))))</f>
        <v>0</v>
      </c>
      <c r="K21" s="65">
        <f>IF(H21=0,0,IF(H21&lt;=SUM(I21:J21),0,H21-SUM(I21:J21)))</f>
        <v>0</v>
      </c>
      <c r="L21" s="87"/>
      <c r="M21" s="87"/>
      <c r="N21" s="82"/>
      <c r="O21" s="65">
        <f t="shared" si="6"/>
        <v>0</v>
      </c>
      <c r="P21" s="65">
        <f t="shared" si="5"/>
        <v>0</v>
      </c>
      <c r="Q21" s="65">
        <f t="shared" si="5"/>
        <v>0</v>
      </c>
      <c r="R21" s="65">
        <f t="shared" si="5"/>
        <v>0</v>
      </c>
      <c r="S21" s="65">
        <f>'別紙2-2'!J24</f>
        <v>0</v>
      </c>
      <c r="T21" s="65">
        <f>IF(S21=0,0,IF(SUM($T$18:T20)&gt;=$T$17,0,IF(S21&gt;$T$17-SUM($T$18:T20),$T$17-SUM($T$18:T20),S21)))</f>
        <v>0</v>
      </c>
      <c r="U21" s="65">
        <f>IF(S21=0,0,IF(S21&lt;=T21,0,IF(SUM($U$18:U20)&gt;=$U$17,0,IF((S21-T21)&gt;($U$17-SUM($U$18:U20)),($U$17-SUM($U$18:U20)),(S21-T21)))))</f>
        <v>0</v>
      </c>
      <c r="V21" s="65">
        <f>IF(S21=0,0,IF(S21&lt;=SUM(T21:U21),0,S21-SUM(T21:U21)))</f>
        <v>0</v>
      </c>
      <c r="W21" s="65">
        <f t="shared" si="10"/>
        <v>0</v>
      </c>
      <c r="X21" s="65">
        <f t="shared" si="7"/>
        <v>0</v>
      </c>
      <c r="Y21" s="65">
        <f t="shared" si="8"/>
        <v>0</v>
      </c>
      <c r="Z21" s="65">
        <f t="shared" si="9"/>
        <v>0</v>
      </c>
    </row>
    <row r="22" spans="1:26" s="22" customFormat="1" ht="20.100000000000001" customHeight="1">
      <c r="A22" s="21"/>
      <c r="B22" s="21"/>
      <c r="C22" s="112">
        <v>5</v>
      </c>
      <c r="D22" s="65">
        <f>IF(別紙１!C25="",0,VLOOKUP(C22,別紙１!$C$21:$J$25,3,FALSE))</f>
        <v>0</v>
      </c>
      <c r="E22" s="65">
        <f>MIN($D22,L$6)</f>
        <v>0</v>
      </c>
      <c r="F22" s="65">
        <f>MIN($D22,N$6)</f>
        <v>0</v>
      </c>
      <c r="G22" s="65">
        <f>MIN($D22,P$6)</f>
        <v>0</v>
      </c>
      <c r="H22" s="65">
        <f>SUM('別紙2-2'!J25:K25)</f>
        <v>0</v>
      </c>
      <c r="I22" s="65">
        <f>IF(H22=0,0,IF(SUM($I$18:I21)&gt;=$I$17,0,IF(H22&gt;$I$17-SUM($I$18:I21),$I$17-SUM($I$18:I21),H22)))</f>
        <v>0</v>
      </c>
      <c r="J22" s="65">
        <f>IF(H22=0,0,IF(H22&lt;=I22,0,IF(SUM($J$18:J21)&gt;=$J$17,0,IF((H22-I22)&gt;($J$17-SUM($J$18:J21)),($J$17-SUM($J$18:J21)),(H22-I22)))))</f>
        <v>0</v>
      </c>
      <c r="K22" s="65">
        <f t="shared" ref="K22" si="11">IF(H22=0,0,IF(H22&lt;=SUM(I22:J22),0,H22-SUM(I22:J22)))</f>
        <v>0</v>
      </c>
      <c r="L22" s="87"/>
      <c r="M22" s="87"/>
      <c r="N22" s="82"/>
      <c r="O22" s="65">
        <f t="shared" si="6"/>
        <v>0</v>
      </c>
      <c r="P22" s="65">
        <f t="shared" si="5"/>
        <v>0</v>
      </c>
      <c r="Q22" s="65">
        <f t="shared" si="5"/>
        <v>0</v>
      </c>
      <c r="R22" s="65">
        <f t="shared" si="5"/>
        <v>0</v>
      </c>
      <c r="S22" s="65">
        <f>'別紙2-2'!J25</f>
        <v>0</v>
      </c>
      <c r="T22" s="65">
        <f>IF(S22=0,0,IF(SUM($T$18:T21)&gt;=$T$17,0,IF(S22&gt;$T$17-SUM($T$18:T21),$T$17-SUM($T$18:T21),S22)))</f>
        <v>0</v>
      </c>
      <c r="U22" s="65">
        <f>IF(S22=0,0,IF(S22&lt;=T22,0,IF(SUM($U$18:U21)&gt;=$U$17,0,IF((S22-T22)&gt;($U$17-SUM($U$18:U21)),($U$17-SUM($U$18:U21)),(S22-T22)))))</f>
        <v>0</v>
      </c>
      <c r="V22" s="65">
        <f>IF(S22=0,0,IF(S22&lt;=SUM(T22:U22),0,S22-SUM(T22:U22)))</f>
        <v>0</v>
      </c>
      <c r="W22" s="65">
        <f t="shared" si="10"/>
        <v>0</v>
      </c>
      <c r="X22" s="65">
        <f t="shared" si="7"/>
        <v>0</v>
      </c>
      <c r="Y22" s="65">
        <f t="shared" si="8"/>
        <v>0</v>
      </c>
      <c r="Z22" s="65">
        <f t="shared" si="9"/>
        <v>0</v>
      </c>
    </row>
    <row r="23" spans="1:26" s="22" customFormat="1" ht="20.100000000000001" customHeight="1">
      <c r="A23" s="21"/>
      <c r="B23" s="21"/>
      <c r="C23" s="454" t="s">
        <v>119</v>
      </c>
      <c r="D23" s="455"/>
      <c r="E23" s="455"/>
      <c r="F23" s="455"/>
      <c r="G23" s="456"/>
      <c r="H23" s="108">
        <f>SUM(H24:H28)</f>
        <v>0</v>
      </c>
      <c r="I23" s="108">
        <f>'別紙2-1'!AE22</f>
        <v>0</v>
      </c>
      <c r="J23" s="108">
        <f>'別紙2-1'!AF22</f>
        <v>0</v>
      </c>
      <c r="K23" s="108">
        <f>'別紙2-1'!AG22</f>
        <v>0</v>
      </c>
      <c r="L23" s="109" t="e">
        <f>ROUNDDOWN(H23/H49,3)</f>
        <v>#DIV/0!</v>
      </c>
      <c r="M23" s="110">
        <f>'別紙2-1'!W22</f>
        <v>0</v>
      </c>
      <c r="N23" s="108">
        <f>IF(H23=0,0,H23/M23)</f>
        <v>0</v>
      </c>
      <c r="O23" s="108">
        <f>SUM(O24:O28)</f>
        <v>0</v>
      </c>
      <c r="P23" s="111">
        <f>SUM(P24:P28)</f>
        <v>0</v>
      </c>
      <c r="Q23" s="111">
        <f t="shared" ref="Q23" si="12">SUM(Q24:Q28)</f>
        <v>0</v>
      </c>
      <c r="R23" s="111">
        <f t="shared" ref="R23" si="13">SUM(R24:R28)</f>
        <v>0</v>
      </c>
      <c r="S23" s="130"/>
      <c r="T23" s="130"/>
      <c r="U23" s="130"/>
      <c r="V23" s="130"/>
      <c r="W23" s="130"/>
      <c r="X23" s="131"/>
      <c r="Y23" s="131"/>
      <c r="Z23" s="131"/>
    </row>
    <row r="24" spans="1:26" s="22" customFormat="1" ht="20.100000000000001" customHeight="1">
      <c r="A24" s="21"/>
      <c r="B24" s="21"/>
      <c r="C24" s="112">
        <v>1</v>
      </c>
      <c r="D24" s="65">
        <f>IF(別紙１!C21="",0,VLOOKUP(C24,別紙１!$C$21:$J$25,3,FALSE))</f>
        <v>0</v>
      </c>
      <c r="E24" s="65">
        <f t="shared" ref="E24:E25" si="14">MIN($D24,L$6)</f>
        <v>0</v>
      </c>
      <c r="F24" s="65">
        <f t="shared" ref="F24:F25" si="15">MIN($D24,N$6)</f>
        <v>0</v>
      </c>
      <c r="G24" s="65">
        <f t="shared" ref="G24:G25" si="16">MIN($D24,P$6)</f>
        <v>0</v>
      </c>
      <c r="H24" s="65">
        <f>'別紙2-2'!L21</f>
        <v>0</v>
      </c>
      <c r="I24" s="65">
        <f>IF(H24=0,0,IF(H24&gt;I23,I23,H24))</f>
        <v>0</v>
      </c>
      <c r="J24" s="65">
        <f>IF(H24=0,0,IF(H24&lt;=I24,0,IF(H24&gt;SUM(I23:J23),J23,H24-I23)))</f>
        <v>0</v>
      </c>
      <c r="K24" s="65">
        <f>IF(H24=0,0,IF(H24&lt;=SUM(I24:J24),0,H24-SUM(I24:J24)))</f>
        <v>0</v>
      </c>
      <c r="L24" s="87"/>
      <c r="M24" s="87"/>
      <c r="N24" s="82"/>
      <c r="O24" s="65">
        <f>SUM(P24:R24)</f>
        <v>0</v>
      </c>
      <c r="P24" s="65">
        <f t="shared" ref="P24:R28" si="17">E24*I24</f>
        <v>0</v>
      </c>
      <c r="Q24" s="65">
        <f t="shared" si="17"/>
        <v>0</v>
      </c>
      <c r="R24" s="65">
        <f t="shared" si="17"/>
        <v>0</v>
      </c>
      <c r="S24" s="82"/>
      <c r="T24" s="82"/>
      <c r="U24" s="82"/>
      <c r="V24" s="82"/>
      <c r="W24" s="82"/>
      <c r="X24" s="82"/>
      <c r="Y24" s="82"/>
      <c r="Z24" s="82"/>
    </row>
    <row r="25" spans="1:26" s="22" customFormat="1" ht="20.100000000000001" customHeight="1">
      <c r="A25" s="21"/>
      <c r="B25" s="21"/>
      <c r="C25" s="112">
        <v>2</v>
      </c>
      <c r="D25" s="65">
        <f>IF(別紙１!C22="",0,VLOOKUP(C25,別紙１!$C$21:$J$25,3,FALSE))</f>
        <v>0</v>
      </c>
      <c r="E25" s="65">
        <f t="shared" si="14"/>
        <v>0</v>
      </c>
      <c r="F25" s="65">
        <f t="shared" si="15"/>
        <v>0</v>
      </c>
      <c r="G25" s="65">
        <f t="shared" si="16"/>
        <v>0</v>
      </c>
      <c r="H25" s="65">
        <f>'別紙2-2'!L22</f>
        <v>0</v>
      </c>
      <c r="I25" s="65">
        <f>IF(H25=0,0,IF(SUM($I$24:I24)&gt;=$I$23,0,IF(H25&gt;$I$23-SUM($I$24:I24),$I$23-SUM($I$24:I24),H25)))</f>
        <v>0</v>
      </c>
      <c r="J25" s="65">
        <f>IF(H25=0,0,IF(H25&lt;=I25,0,IF(SUM($J$24:J24)&gt;=$J$23,0,IF((H25-I25)&gt;($J$23-SUM($J$24:J24)),($J$23-SUM($J$24:J24)),(H25-I25)))))</f>
        <v>0</v>
      </c>
      <c r="K25" s="65">
        <f>IF(H25=0,0,IF(H25&lt;=SUM(I25:J25),0,H25-SUM(I25:J25)))</f>
        <v>0</v>
      </c>
      <c r="L25" s="87"/>
      <c r="M25" s="87"/>
      <c r="N25" s="82"/>
      <c r="O25" s="65">
        <f t="shared" ref="O25:O28" si="18">SUM(P25:R25)</f>
        <v>0</v>
      </c>
      <c r="P25" s="65">
        <f t="shared" si="17"/>
        <v>0</v>
      </c>
      <c r="Q25" s="65">
        <f t="shared" si="17"/>
        <v>0</v>
      </c>
      <c r="R25" s="65">
        <f t="shared" si="17"/>
        <v>0</v>
      </c>
      <c r="S25" s="82"/>
      <c r="T25" s="82"/>
      <c r="U25" s="82"/>
      <c r="V25" s="82"/>
      <c r="W25" s="82"/>
      <c r="X25" s="82"/>
      <c r="Y25" s="82"/>
      <c r="Z25" s="82"/>
    </row>
    <row r="26" spans="1:26" s="22" customFormat="1" ht="20.100000000000001" customHeight="1">
      <c r="A26" s="21"/>
      <c r="B26" s="21"/>
      <c r="C26" s="112">
        <v>3</v>
      </c>
      <c r="D26" s="65">
        <f>IF(別紙１!C23="",0,VLOOKUP(C26,別紙１!$C$21:$J$25,3,FALSE))</f>
        <v>0</v>
      </c>
      <c r="E26" s="65">
        <f>MIN($D26,L$6)</f>
        <v>0</v>
      </c>
      <c r="F26" s="65">
        <f>MIN($D26,N$6)</f>
        <v>0</v>
      </c>
      <c r="G26" s="65">
        <f>MIN($D26,P$6)</f>
        <v>0</v>
      </c>
      <c r="H26" s="65">
        <f>'別紙2-2'!L23</f>
        <v>0</v>
      </c>
      <c r="I26" s="65">
        <f>IF(H26=0,0,IF(SUM($I$24:I25)&gt;=$I$23,0,IF(H26&gt;$I$23-SUM($I$24:I25),$I$23-SUM($I$24:I25),H26)))</f>
        <v>0</v>
      </c>
      <c r="J26" s="65">
        <f>IF(H26=0,0,IF(H26&lt;=I26,0,IF(SUM($J$24:J25)&gt;=$J$23,0,IF((H26-I26)&gt;($J$23-SUM($J$24:J25)),($J$23-SUM($J$24:J25)),(H26-I26)))))</f>
        <v>0</v>
      </c>
      <c r="K26" s="65">
        <f>IF(H26=0,0,IF(H26&lt;=SUM(I26:J26),0,H26-SUM(I26:J26)))</f>
        <v>0</v>
      </c>
      <c r="L26" s="87"/>
      <c r="M26" s="87"/>
      <c r="N26" s="82"/>
      <c r="O26" s="65">
        <f t="shared" si="18"/>
        <v>0</v>
      </c>
      <c r="P26" s="65">
        <f t="shared" si="17"/>
        <v>0</v>
      </c>
      <c r="Q26" s="65">
        <f t="shared" si="17"/>
        <v>0</v>
      </c>
      <c r="R26" s="65">
        <f t="shared" si="17"/>
        <v>0</v>
      </c>
      <c r="S26" s="82"/>
      <c r="T26" s="82"/>
      <c r="U26" s="82"/>
      <c r="V26" s="82"/>
      <c r="W26" s="82"/>
      <c r="X26" s="82"/>
      <c r="Y26" s="82"/>
      <c r="Z26" s="82"/>
    </row>
    <row r="27" spans="1:26" s="22" customFormat="1" ht="20.100000000000001" customHeight="1">
      <c r="A27" s="21"/>
      <c r="B27" s="21"/>
      <c r="C27" s="112">
        <v>4</v>
      </c>
      <c r="D27" s="65">
        <f>IF(別紙１!C24="",0,VLOOKUP(C27,別紙１!$C$21:$J$25,3,FALSE))</f>
        <v>0</v>
      </c>
      <c r="E27" s="65">
        <f>MIN($D27,L$6)</f>
        <v>0</v>
      </c>
      <c r="F27" s="65">
        <f>MIN($D27,N$6)</f>
        <v>0</v>
      </c>
      <c r="G27" s="65">
        <f>MIN($D27,P$6)</f>
        <v>0</v>
      </c>
      <c r="H27" s="65">
        <f>'別紙2-2'!L24</f>
        <v>0</v>
      </c>
      <c r="I27" s="65">
        <f>IF(H27=0,0,IF(SUM($I$24:I26)&gt;=$I$23,0,IF(H27&gt;$I$23-SUM($I$24:I26),$I$23-SUM($I$24:I26),H27)))</f>
        <v>0</v>
      </c>
      <c r="J27" s="65">
        <f>IF(H27=0,0,IF(H27&lt;=I27,0,IF(SUM($J$24:J26)&gt;=$J$23,0,IF((H27-I27)&gt;($J$23-SUM($J$24:J26)),($J$23-SUM($J$24:J26)),(H27-I27)))))</f>
        <v>0</v>
      </c>
      <c r="K27" s="65">
        <f>IF(H27=0,0,IF(H27&lt;=SUM(I27:J27),0,H27-SUM(I27:J27)))</f>
        <v>0</v>
      </c>
      <c r="L27" s="87"/>
      <c r="M27" s="87"/>
      <c r="N27" s="82"/>
      <c r="O27" s="65">
        <f t="shared" si="18"/>
        <v>0</v>
      </c>
      <c r="P27" s="65">
        <f t="shared" si="17"/>
        <v>0</v>
      </c>
      <c r="Q27" s="65">
        <f t="shared" si="17"/>
        <v>0</v>
      </c>
      <c r="R27" s="65">
        <f t="shared" si="17"/>
        <v>0</v>
      </c>
      <c r="S27" s="82"/>
      <c r="T27" s="82"/>
      <c r="U27" s="82"/>
      <c r="V27" s="82"/>
      <c r="W27" s="82"/>
      <c r="X27" s="82"/>
      <c r="Y27" s="82"/>
      <c r="Z27" s="82"/>
    </row>
    <row r="28" spans="1:26" s="22" customFormat="1" ht="20.100000000000001" customHeight="1">
      <c r="A28" s="21"/>
      <c r="B28" s="21"/>
      <c r="C28" s="112">
        <v>5</v>
      </c>
      <c r="D28" s="65">
        <f>IF(別紙１!C25="",0,VLOOKUP(C28,別紙１!$C$21:$J$25,3,FALSE))</f>
        <v>0</v>
      </c>
      <c r="E28" s="65">
        <f>MIN($D28,L$6)</f>
        <v>0</v>
      </c>
      <c r="F28" s="65">
        <f>MIN($D28,N$6)</f>
        <v>0</v>
      </c>
      <c r="G28" s="65">
        <f>MIN($D28,P$6)</f>
        <v>0</v>
      </c>
      <c r="H28" s="65">
        <f>'別紙2-2'!L25</f>
        <v>0</v>
      </c>
      <c r="I28" s="65">
        <f>IF(H28=0,0,IF(SUM($I$24:I27)&gt;=$I$23,0,IF(H28&gt;$I$23-SUM($I$24:I27),$I$23-SUM($I$24:I27),H28)))</f>
        <v>0</v>
      </c>
      <c r="J28" s="65">
        <f>IF(H28=0,0,IF(H28&lt;=I28,0,IF(SUM($J$24:J27)&gt;=$J$23,0,IF((H28-I28)&gt;($J$23-SUM($J$24:J27)),($J$23-SUM($J$24:J27)),(H28-I28)))))</f>
        <v>0</v>
      </c>
      <c r="K28" s="65">
        <f>IF(H28=0,0,IF(H28&lt;=SUM(I28:J28),0,H28-SUM(I28:J28)))</f>
        <v>0</v>
      </c>
      <c r="L28" s="87"/>
      <c r="M28" s="87"/>
      <c r="N28" s="82"/>
      <c r="O28" s="65">
        <f t="shared" si="18"/>
        <v>0</v>
      </c>
      <c r="P28" s="65">
        <f t="shared" si="17"/>
        <v>0</v>
      </c>
      <c r="Q28" s="65">
        <f t="shared" si="17"/>
        <v>0</v>
      </c>
      <c r="R28" s="65">
        <f t="shared" si="17"/>
        <v>0</v>
      </c>
      <c r="S28" s="82"/>
      <c r="T28" s="82"/>
      <c r="U28" s="82"/>
      <c r="V28" s="82"/>
      <c r="W28" s="82"/>
      <c r="X28" s="82"/>
      <c r="Y28" s="82"/>
      <c r="Z28" s="82"/>
    </row>
    <row r="29" spans="1:26" s="22" customFormat="1" ht="20.100000000000001" customHeight="1">
      <c r="A29" s="21"/>
      <c r="B29" s="21"/>
      <c r="C29" s="454" t="s">
        <v>120</v>
      </c>
      <c r="D29" s="455"/>
      <c r="E29" s="455"/>
      <c r="F29" s="455"/>
      <c r="G29" s="456"/>
      <c r="H29" s="108">
        <f>SUM(H30:H34)</f>
        <v>0</v>
      </c>
      <c r="I29" s="108">
        <f>'別紙2-1'!AE23</f>
        <v>0</v>
      </c>
      <c r="J29" s="108">
        <f>'別紙2-1'!AF23</f>
        <v>0</v>
      </c>
      <c r="K29" s="108">
        <f>'別紙2-1'!AG23</f>
        <v>0</v>
      </c>
      <c r="L29" s="109" t="e">
        <f>ROUNDDOWN(H29/H50,3)</f>
        <v>#DIV/0!</v>
      </c>
      <c r="M29" s="110">
        <f>'別紙2-1'!W23</f>
        <v>0</v>
      </c>
      <c r="N29" s="108">
        <f>IF(H29=0,0,H29/M29)</f>
        <v>0</v>
      </c>
      <c r="O29" s="108">
        <f>SUM(O30:O34)</f>
        <v>0</v>
      </c>
      <c r="P29" s="111">
        <f t="shared" ref="P29" si="19">SUM(P30:P34)</f>
        <v>0</v>
      </c>
      <c r="Q29" s="111">
        <f t="shared" ref="Q29" si="20">SUM(Q30:Q34)</f>
        <v>0</v>
      </c>
      <c r="R29" s="111">
        <f t="shared" ref="R29" si="21">SUM(R30:R34)</f>
        <v>0</v>
      </c>
      <c r="S29" s="130"/>
      <c r="T29" s="130"/>
      <c r="U29" s="130"/>
      <c r="V29" s="130"/>
      <c r="W29" s="130"/>
      <c r="X29" s="130"/>
      <c r="Y29" s="130"/>
      <c r="Z29" s="130"/>
    </row>
    <row r="30" spans="1:26" s="22" customFormat="1" ht="20.100000000000001" customHeight="1">
      <c r="A30" s="21"/>
      <c r="B30" s="21"/>
      <c r="C30" s="112">
        <v>1</v>
      </c>
      <c r="D30" s="65">
        <f>IF(別紙１!C21="",0,VLOOKUP(C30,別紙１!$C$21:$J$25,3,FALSE))</f>
        <v>0</v>
      </c>
      <c r="E30" s="65">
        <f t="shared" ref="E30:E32" si="22">MIN($D30,L$6)</f>
        <v>0</v>
      </c>
      <c r="F30" s="65">
        <f t="shared" ref="F30:F32" si="23">MIN($D30,N$6)</f>
        <v>0</v>
      </c>
      <c r="G30" s="65">
        <f t="shared" ref="G30:G32" si="24">MIN($D30,P$6)</f>
        <v>0</v>
      </c>
      <c r="H30" s="65">
        <f>SUM('別紙2-2'!M21)</f>
        <v>0</v>
      </c>
      <c r="I30" s="65">
        <f>IF(H30=0,0,IF(H30&gt;I29,I29,H30))</f>
        <v>0</v>
      </c>
      <c r="J30" s="65">
        <f>IF(H30=0,0,IF(H30&lt;=I30,0,IF(H30&gt;SUM(I29:J29),J29,H30-I29)))</f>
        <v>0</v>
      </c>
      <c r="K30" s="65">
        <f>IF(H30=0,0,IF(H30&lt;=SUM(I30:J30),0,H30-SUM(I30:J30)))</f>
        <v>0</v>
      </c>
      <c r="L30" s="87"/>
      <c r="M30" s="87"/>
      <c r="N30" s="82"/>
      <c r="O30" s="65">
        <f>SUM(P30:R30)</f>
        <v>0</v>
      </c>
      <c r="P30" s="65">
        <f t="shared" ref="P30:R34" si="25">E30*I30</f>
        <v>0</v>
      </c>
      <c r="Q30" s="65">
        <f t="shared" si="25"/>
        <v>0</v>
      </c>
      <c r="R30" s="65">
        <f t="shared" si="25"/>
        <v>0</v>
      </c>
      <c r="S30" s="82"/>
      <c r="T30" s="82"/>
      <c r="U30" s="82"/>
      <c r="V30" s="82"/>
      <c r="W30" s="82"/>
      <c r="X30" s="82"/>
      <c r="Y30" s="82"/>
      <c r="Z30" s="82"/>
    </row>
    <row r="31" spans="1:26" s="22" customFormat="1" ht="20.100000000000001" customHeight="1">
      <c r="A31" s="21"/>
      <c r="B31" s="21"/>
      <c r="C31" s="112">
        <v>2</v>
      </c>
      <c r="D31" s="65">
        <f>IF(別紙１!C22="",0,VLOOKUP(C31,別紙１!$C$21:$J$25,3,FALSE))</f>
        <v>0</v>
      </c>
      <c r="E31" s="65">
        <f t="shared" si="22"/>
        <v>0</v>
      </c>
      <c r="F31" s="65">
        <f t="shared" si="23"/>
        <v>0</v>
      </c>
      <c r="G31" s="65">
        <f t="shared" si="24"/>
        <v>0</v>
      </c>
      <c r="H31" s="65">
        <f>SUM('別紙2-2'!M22)</f>
        <v>0</v>
      </c>
      <c r="I31" s="65">
        <f>IF(H31=0,0,IF(SUM($I$30:I30)&gt;=$I$29,0,IF(H31&gt;$I$29-SUM($I$30:I30),$I$29-SUM($I$30:I30),H31)))</f>
        <v>0</v>
      </c>
      <c r="J31" s="65">
        <f>IF(H31=0,0,IF(H31&lt;=I31,0,IF(SUM($J$30:J30)&gt;=$J$29,0,IF((H31-I31)&gt;($J$29-SUM($J$30:J30)),($J$29-SUM($J$30:J30)),(H31-I31)))))</f>
        <v>0</v>
      </c>
      <c r="K31" s="65">
        <f>IF(H31=0,0,IF(H31&lt;=SUM(I31:J31),0,H31-SUM(I31:J31)))</f>
        <v>0</v>
      </c>
      <c r="L31" s="87"/>
      <c r="M31" s="87"/>
      <c r="N31" s="82"/>
      <c r="O31" s="65">
        <f t="shared" ref="O31:O34" si="26">SUM(P31:R31)</f>
        <v>0</v>
      </c>
      <c r="P31" s="65">
        <f t="shared" si="25"/>
        <v>0</v>
      </c>
      <c r="Q31" s="65">
        <f t="shared" si="25"/>
        <v>0</v>
      </c>
      <c r="R31" s="65">
        <f t="shared" si="25"/>
        <v>0</v>
      </c>
      <c r="S31" s="82"/>
      <c r="T31" s="82"/>
      <c r="U31" s="82"/>
      <c r="V31" s="82"/>
      <c r="W31" s="82"/>
      <c r="X31" s="82"/>
      <c r="Y31" s="82"/>
      <c r="Z31" s="82"/>
    </row>
    <row r="32" spans="1:26" s="22" customFormat="1" ht="20.100000000000001" customHeight="1">
      <c r="A32" s="21"/>
      <c r="B32" s="21"/>
      <c r="C32" s="112">
        <v>3</v>
      </c>
      <c r="D32" s="65">
        <f>IF(別紙１!C23="",0,VLOOKUP(C32,別紙１!$C$21:$J$25,3,FALSE))</f>
        <v>0</v>
      </c>
      <c r="E32" s="65">
        <f t="shared" si="22"/>
        <v>0</v>
      </c>
      <c r="F32" s="65">
        <f t="shared" si="23"/>
        <v>0</v>
      </c>
      <c r="G32" s="65">
        <f t="shared" si="24"/>
        <v>0</v>
      </c>
      <c r="H32" s="65">
        <f>SUM('別紙2-2'!M23)</f>
        <v>0</v>
      </c>
      <c r="I32" s="65">
        <f>IF(H32=0,0,IF(SUM($I$30:I31)&gt;=$I$29,0,IF(H32&gt;$I$29-SUM($I$30:I31),$I$29-SUM($I$30:I31),H32)))</f>
        <v>0</v>
      </c>
      <c r="J32" s="65">
        <f>IF(H32=0,0,IF(H32&lt;=I32,0,IF(SUM($J$30:J31)&gt;=$J$29,0,IF((H32-I32)&gt;($J$29-SUM($J$30:J31)),($J$29-SUM($J$30:J31)),(H32-I32)))))</f>
        <v>0</v>
      </c>
      <c r="K32" s="65">
        <f>IF(H32=0,0,IF(H32&lt;=SUM(I32:J32),0,H32-SUM(I32:J32)))</f>
        <v>0</v>
      </c>
      <c r="L32" s="87"/>
      <c r="M32" s="87"/>
      <c r="N32" s="82"/>
      <c r="O32" s="65">
        <f t="shared" si="26"/>
        <v>0</v>
      </c>
      <c r="P32" s="65">
        <f t="shared" si="25"/>
        <v>0</v>
      </c>
      <c r="Q32" s="65">
        <f t="shared" si="25"/>
        <v>0</v>
      </c>
      <c r="R32" s="65">
        <f t="shared" si="25"/>
        <v>0</v>
      </c>
      <c r="S32" s="82"/>
      <c r="T32" s="82"/>
      <c r="U32" s="82"/>
      <c r="V32" s="82"/>
      <c r="W32" s="82"/>
      <c r="X32" s="82"/>
      <c r="Y32" s="82"/>
      <c r="Z32" s="82"/>
    </row>
    <row r="33" spans="1:26" s="22" customFormat="1" ht="20.100000000000001" customHeight="1">
      <c r="A33" s="21"/>
      <c r="B33" s="21"/>
      <c r="C33" s="112">
        <v>4</v>
      </c>
      <c r="D33" s="65">
        <f>IF(別紙１!C24="",0,VLOOKUP(C33,別紙１!$C$21:$J$25,3,FALSE))</f>
        <v>0</v>
      </c>
      <c r="E33" s="65">
        <f>MIN($D33,L$6)</f>
        <v>0</v>
      </c>
      <c r="F33" s="65">
        <f>MIN($D33,N$6)</f>
        <v>0</v>
      </c>
      <c r="G33" s="65">
        <f>MIN($D33,P$6)</f>
        <v>0</v>
      </c>
      <c r="H33" s="65">
        <f>SUM('別紙2-2'!M24)</f>
        <v>0</v>
      </c>
      <c r="I33" s="65">
        <f>IF(H33=0,0,IF(SUM($I$30:I32)&gt;=$I$29,0,IF(H33&gt;$I$29-SUM($I$30:I32),$I$29-SUM($I$30:I32),H33)))</f>
        <v>0</v>
      </c>
      <c r="J33" s="65">
        <f>IF(H33=0,0,IF(H33&lt;=I33,0,IF(SUM($J$30:J32)&gt;=$J$29,0,IF((H33-I33)&gt;($J$29-SUM($J$30:J32)),($J$29-SUM($J$30:J32)),(H33-I33)))))</f>
        <v>0</v>
      </c>
      <c r="K33" s="65">
        <f>IF(H33=0,0,IF(H33&lt;=SUM(I33:J33),0,H33-SUM(I33:J33)))</f>
        <v>0</v>
      </c>
      <c r="L33" s="87"/>
      <c r="M33" s="87"/>
      <c r="N33" s="82"/>
      <c r="O33" s="65">
        <f t="shared" si="26"/>
        <v>0</v>
      </c>
      <c r="P33" s="65">
        <f t="shared" si="25"/>
        <v>0</v>
      </c>
      <c r="Q33" s="65">
        <f t="shared" si="25"/>
        <v>0</v>
      </c>
      <c r="R33" s="65">
        <f t="shared" si="25"/>
        <v>0</v>
      </c>
      <c r="S33" s="82"/>
      <c r="T33" s="82"/>
      <c r="U33" s="82"/>
      <c r="V33" s="82"/>
      <c r="W33" s="82"/>
      <c r="X33" s="82"/>
      <c r="Y33" s="82"/>
      <c r="Z33" s="82"/>
    </row>
    <row r="34" spans="1:26" s="22" customFormat="1" ht="20.100000000000001" customHeight="1">
      <c r="A34" s="21"/>
      <c r="B34" s="21"/>
      <c r="C34" s="112">
        <v>5</v>
      </c>
      <c r="D34" s="65">
        <f>IF(別紙１!C25="",0,VLOOKUP(C34,別紙１!$C$21:$J$25,3,FALSE))</f>
        <v>0</v>
      </c>
      <c r="E34" s="65">
        <f>MIN($D34,L$6)</f>
        <v>0</v>
      </c>
      <c r="F34" s="65">
        <f>MIN($D34,N$6)</f>
        <v>0</v>
      </c>
      <c r="G34" s="65">
        <f>MIN($D34,P$6)</f>
        <v>0</v>
      </c>
      <c r="H34" s="65">
        <f>SUM('別紙2-2'!M25)</f>
        <v>0</v>
      </c>
      <c r="I34" s="65">
        <f>IF(H34=0,0,IF(SUM($I$30:I33)&gt;=$I$29,0,IF(H34&gt;$I$29-SUM($I$30:I33),$I$29-SUM($I$30:I33),H34)))</f>
        <v>0</v>
      </c>
      <c r="J34" s="65">
        <f>IF(H34=0,0,IF(H34&lt;=I34,0,IF(SUM($J$30:J33)&gt;=$J$29,0,IF((H34-I34)&gt;($J$29-SUM($J$30:J33)),($J$29-SUM($J$30:J33)),(H34-I34)))))</f>
        <v>0</v>
      </c>
      <c r="K34" s="65">
        <f>IF(H34=0,0,IF(H34&lt;=SUM(I34:J34),0,H34-SUM(I34:J34)))</f>
        <v>0</v>
      </c>
      <c r="L34" s="87"/>
      <c r="M34" s="87"/>
      <c r="N34" s="82"/>
      <c r="O34" s="65">
        <f t="shared" si="26"/>
        <v>0</v>
      </c>
      <c r="P34" s="65">
        <f t="shared" si="25"/>
        <v>0</v>
      </c>
      <c r="Q34" s="65">
        <f t="shared" si="25"/>
        <v>0</v>
      </c>
      <c r="R34" s="65">
        <f t="shared" si="25"/>
        <v>0</v>
      </c>
      <c r="S34" s="82"/>
      <c r="T34" s="82"/>
      <c r="U34" s="82"/>
      <c r="V34" s="82"/>
      <c r="W34" s="82"/>
      <c r="X34" s="82"/>
      <c r="Y34" s="82"/>
      <c r="Z34" s="82"/>
    </row>
    <row r="35" spans="1:26" s="22" customFormat="1" ht="25.5" customHeight="1">
      <c r="A35" s="21"/>
      <c r="B35" s="21"/>
      <c r="C35" s="55" t="s">
        <v>38</v>
      </c>
      <c r="D35" s="56"/>
      <c r="E35" s="56"/>
      <c r="F35" s="56"/>
      <c r="G35" s="56"/>
      <c r="H35" s="56"/>
      <c r="I35" s="56"/>
      <c r="J35" s="56"/>
      <c r="K35" s="56"/>
      <c r="L35" s="56"/>
      <c r="M35" s="86"/>
      <c r="N35" s="56"/>
      <c r="O35" s="56"/>
      <c r="P35" s="56"/>
      <c r="Q35" s="56"/>
      <c r="R35" s="56"/>
      <c r="S35" s="56"/>
      <c r="T35" s="56"/>
      <c r="U35" s="56"/>
      <c r="V35" s="56"/>
      <c r="W35" s="56"/>
      <c r="X35" s="56"/>
      <c r="Y35" s="56"/>
      <c r="Z35" s="56"/>
    </row>
    <row r="36" spans="1:26" s="22" customFormat="1" ht="20.100000000000001" customHeight="1">
      <c r="A36" s="21"/>
      <c r="B36" s="21"/>
      <c r="C36" s="457" t="s">
        <v>121</v>
      </c>
      <c r="D36" s="390"/>
      <c r="E36" s="390"/>
      <c r="F36" s="390"/>
      <c r="G36" s="391"/>
      <c r="H36" s="73">
        <f>SUM(H37:H41)</f>
        <v>0</v>
      </c>
      <c r="I36" s="73"/>
      <c r="J36" s="73"/>
      <c r="K36" s="73"/>
      <c r="L36" s="160"/>
      <c r="M36" s="88"/>
      <c r="N36" s="160"/>
      <c r="O36" s="73">
        <f>SUM(O37:O41)</f>
        <v>0</v>
      </c>
      <c r="P36" s="74"/>
      <c r="Q36" s="74"/>
      <c r="R36" s="74"/>
      <c r="S36" s="75">
        <f>SUM(S37:S41)</f>
        <v>0</v>
      </c>
      <c r="T36" s="75"/>
      <c r="U36" s="75"/>
      <c r="V36" s="75"/>
      <c r="W36" s="75">
        <f>SUM(W37:W41)</f>
        <v>0</v>
      </c>
      <c r="X36" s="76"/>
      <c r="Y36" s="76"/>
      <c r="Z36" s="76"/>
    </row>
    <row r="37" spans="1:26" s="22" customFormat="1" ht="20.100000000000001" customHeight="1">
      <c r="A37" s="21"/>
      <c r="B37" s="21"/>
      <c r="C37" s="49">
        <v>6</v>
      </c>
      <c r="D37" s="25">
        <f>IF(別紙１!D29="",0,別紙１!E29)</f>
        <v>0</v>
      </c>
      <c r="E37" s="458">
        <f>MIN(D37,IF(別紙１!F29&lt;&gt;"",3000,1500))</f>
        <v>0</v>
      </c>
      <c r="F37" s="459"/>
      <c r="G37" s="460"/>
      <c r="H37" s="77">
        <f>SUM('別紙2-2'!J29:M29)</f>
        <v>0</v>
      </c>
      <c r="I37" s="78"/>
      <c r="J37" s="78"/>
      <c r="K37" s="78"/>
      <c r="L37" s="79"/>
      <c r="M37" s="80"/>
      <c r="N37" s="80"/>
      <c r="O37" s="77">
        <f>E37*H37</f>
        <v>0</v>
      </c>
      <c r="P37" s="78"/>
      <c r="Q37" s="78"/>
      <c r="R37" s="78"/>
      <c r="S37" s="77">
        <f>'別紙2-2'!J29</f>
        <v>0</v>
      </c>
      <c r="T37" s="78"/>
      <c r="U37" s="78"/>
      <c r="V37" s="78"/>
      <c r="W37" s="77">
        <f>S37*E37</f>
        <v>0</v>
      </c>
      <c r="X37" s="78"/>
      <c r="Y37" s="78"/>
      <c r="Z37" s="78"/>
    </row>
    <row r="38" spans="1:26" s="22" customFormat="1" ht="20.100000000000001" customHeight="1">
      <c r="A38" s="21"/>
      <c r="B38" s="21"/>
      <c r="C38" s="49">
        <v>7</v>
      </c>
      <c r="D38" s="25">
        <f>IF(別紙１!D30="",0,別紙１!E30)</f>
        <v>0</v>
      </c>
      <c r="E38" s="458">
        <f>MIN(D38,IF(別紙１!F30&lt;&gt;"",3000,1500))</f>
        <v>0</v>
      </c>
      <c r="F38" s="459"/>
      <c r="G38" s="460"/>
      <c r="H38" s="77">
        <f>SUM('別紙2-2'!J30:M30)</f>
        <v>0</v>
      </c>
      <c r="I38" s="78"/>
      <c r="J38" s="78"/>
      <c r="K38" s="78"/>
      <c r="L38" s="79"/>
      <c r="M38" s="80"/>
      <c r="N38" s="80"/>
      <c r="O38" s="77">
        <f>E38*H38</f>
        <v>0</v>
      </c>
      <c r="P38" s="78"/>
      <c r="Q38" s="78"/>
      <c r="R38" s="78"/>
      <c r="S38" s="77">
        <f>'別紙2-2'!J30</f>
        <v>0</v>
      </c>
      <c r="T38" s="78"/>
      <c r="U38" s="78"/>
      <c r="V38" s="78"/>
      <c r="W38" s="77">
        <f t="shared" ref="W38:W41" si="27">S38*E38</f>
        <v>0</v>
      </c>
      <c r="X38" s="78"/>
      <c r="Y38" s="78"/>
      <c r="Z38" s="78"/>
    </row>
    <row r="39" spans="1:26" s="22" customFormat="1" ht="20.100000000000001" customHeight="1">
      <c r="A39" s="21"/>
      <c r="B39" s="21"/>
      <c r="C39" s="49">
        <v>8</v>
      </c>
      <c r="D39" s="25">
        <f>IF(別紙１!D31="",0,別紙１!E31)</f>
        <v>0</v>
      </c>
      <c r="E39" s="458">
        <f>MIN(D39,IF(別紙１!F31&lt;&gt;"",3000,1500))</f>
        <v>0</v>
      </c>
      <c r="F39" s="459"/>
      <c r="G39" s="460"/>
      <c r="H39" s="77">
        <f>SUM('別紙2-2'!J31:M31)</f>
        <v>0</v>
      </c>
      <c r="I39" s="78"/>
      <c r="J39" s="78"/>
      <c r="K39" s="78"/>
      <c r="L39" s="79"/>
      <c r="M39" s="80"/>
      <c r="N39" s="80"/>
      <c r="O39" s="77">
        <f>E39*H39</f>
        <v>0</v>
      </c>
      <c r="P39" s="78"/>
      <c r="Q39" s="78"/>
      <c r="R39" s="78"/>
      <c r="S39" s="77">
        <f>'別紙2-2'!J31</f>
        <v>0</v>
      </c>
      <c r="T39" s="78"/>
      <c r="U39" s="78"/>
      <c r="V39" s="78"/>
      <c r="W39" s="77">
        <f t="shared" si="27"/>
        <v>0</v>
      </c>
      <c r="X39" s="78"/>
      <c r="Y39" s="78"/>
      <c r="Z39" s="78"/>
    </row>
    <row r="40" spans="1:26" s="22" customFormat="1" ht="20.100000000000001" customHeight="1">
      <c r="A40" s="21"/>
      <c r="B40" s="21"/>
      <c r="C40" s="49">
        <v>9</v>
      </c>
      <c r="D40" s="25">
        <f>IF(別紙１!D32="",0,別紙１!E32)</f>
        <v>0</v>
      </c>
      <c r="E40" s="458">
        <f>MIN(D40,IF(別紙１!F32&lt;&gt;"",3000,1500))</f>
        <v>0</v>
      </c>
      <c r="F40" s="459"/>
      <c r="G40" s="460"/>
      <c r="H40" s="77">
        <f>SUM('別紙2-2'!J32:M32)</f>
        <v>0</v>
      </c>
      <c r="I40" s="78"/>
      <c r="J40" s="78"/>
      <c r="K40" s="78"/>
      <c r="L40" s="79"/>
      <c r="M40" s="80"/>
      <c r="N40" s="80"/>
      <c r="O40" s="77">
        <f>E40*H40</f>
        <v>0</v>
      </c>
      <c r="P40" s="78"/>
      <c r="Q40" s="78"/>
      <c r="R40" s="78"/>
      <c r="S40" s="77">
        <f>'別紙2-2'!J32</f>
        <v>0</v>
      </c>
      <c r="T40" s="78"/>
      <c r="U40" s="78"/>
      <c r="V40" s="78"/>
      <c r="W40" s="77">
        <f t="shared" si="27"/>
        <v>0</v>
      </c>
      <c r="X40" s="78"/>
      <c r="Y40" s="78"/>
      <c r="Z40" s="78"/>
    </row>
    <row r="41" spans="1:26" s="22" customFormat="1" ht="20.100000000000001" customHeight="1">
      <c r="A41" s="21"/>
      <c r="B41" s="21"/>
      <c r="C41" s="49">
        <v>10</v>
      </c>
      <c r="D41" s="25">
        <f>IF(別紙１!D33="",0,別紙１!E33)</f>
        <v>0</v>
      </c>
      <c r="E41" s="458">
        <f>MIN(D41,IF(別紙１!F33&lt;&gt;"",3000,1500))</f>
        <v>0</v>
      </c>
      <c r="F41" s="459"/>
      <c r="G41" s="460"/>
      <c r="H41" s="77">
        <f>SUM('別紙2-2'!J33:M33)</f>
        <v>0</v>
      </c>
      <c r="I41" s="78"/>
      <c r="J41" s="78"/>
      <c r="K41" s="78"/>
      <c r="L41" s="79"/>
      <c r="M41" s="80"/>
      <c r="N41" s="80"/>
      <c r="O41" s="77">
        <f>E41*H41</f>
        <v>0</v>
      </c>
      <c r="P41" s="78"/>
      <c r="Q41" s="78"/>
      <c r="R41" s="78"/>
      <c r="S41" s="77">
        <f>'別紙2-2'!J33</f>
        <v>0</v>
      </c>
      <c r="T41" s="78"/>
      <c r="U41" s="78"/>
      <c r="V41" s="78"/>
      <c r="W41" s="77">
        <f t="shared" si="27"/>
        <v>0</v>
      </c>
      <c r="X41" s="78"/>
      <c r="Y41" s="78"/>
      <c r="Z41" s="78"/>
    </row>
    <row r="42" spans="1:26" s="22" customFormat="1" ht="11.25" customHeight="1">
      <c r="A42" s="21"/>
      <c r="B42" s="21"/>
      <c r="C42" s="52"/>
      <c r="D42" s="67"/>
      <c r="E42" s="68"/>
      <c r="F42" s="68"/>
      <c r="G42" s="68"/>
      <c r="H42" s="67"/>
      <c r="I42" s="69"/>
      <c r="J42" s="69"/>
      <c r="K42" s="69"/>
      <c r="L42" s="68"/>
      <c r="M42" s="68"/>
      <c r="N42" s="68"/>
      <c r="O42" s="70"/>
      <c r="P42" s="69"/>
      <c r="Q42" s="69"/>
      <c r="R42" s="69"/>
      <c r="S42" s="67"/>
      <c r="T42" s="69"/>
      <c r="U42" s="69"/>
      <c r="V42" s="69"/>
      <c r="W42" s="70"/>
      <c r="X42" s="69"/>
      <c r="Y42" s="69"/>
      <c r="Z42" s="69"/>
    </row>
    <row r="43" spans="1:26" s="1" customFormat="1" ht="26.25" customHeight="1">
      <c r="C43" s="18" t="s">
        <v>62</v>
      </c>
      <c r="D43" s="18"/>
      <c r="E43" s="20"/>
      <c r="F43" s="20"/>
      <c r="G43" s="20"/>
      <c r="H43" s="20"/>
      <c r="I43" s="20"/>
      <c r="J43" s="20"/>
      <c r="K43" s="20"/>
      <c r="L43" s="20"/>
      <c r="M43" s="20"/>
      <c r="N43" s="20"/>
      <c r="O43" s="20"/>
      <c r="P43" s="29"/>
      <c r="S43" s="61"/>
      <c r="T43" s="61"/>
      <c r="U43" s="61"/>
      <c r="V43" s="61"/>
      <c r="W43" s="61"/>
      <c r="X43" s="61"/>
      <c r="Y43" s="61"/>
      <c r="Z43" s="61"/>
    </row>
    <row r="44" spans="1:26" s="22" customFormat="1" ht="27.75" customHeight="1">
      <c r="A44" s="21"/>
      <c r="B44" s="21"/>
      <c r="C44" s="433" t="s">
        <v>63</v>
      </c>
      <c r="D44" s="434"/>
      <c r="E44" s="434"/>
      <c r="F44" s="434"/>
      <c r="G44" s="435"/>
      <c r="H44" s="438" t="s">
        <v>74</v>
      </c>
      <c r="I44" s="57"/>
      <c r="J44" s="57"/>
      <c r="K44" s="57"/>
      <c r="L44" s="442" t="s">
        <v>71</v>
      </c>
      <c r="M44" s="442" t="s">
        <v>75</v>
      </c>
      <c r="N44" s="442" t="s">
        <v>76</v>
      </c>
      <c r="O44" s="464" t="s">
        <v>77</v>
      </c>
      <c r="P44" s="59"/>
      <c r="Q44" s="59"/>
      <c r="R44" s="60"/>
      <c r="S44" s="451" t="s">
        <v>51</v>
      </c>
      <c r="T44" s="452"/>
      <c r="U44" s="452"/>
      <c r="V44" s="452"/>
      <c r="W44" s="452"/>
      <c r="X44" s="452"/>
      <c r="Y44" s="452"/>
      <c r="Z44" s="453"/>
    </row>
    <row r="45" spans="1:26" s="22" customFormat="1" ht="20.25" customHeight="1">
      <c r="A45" s="21"/>
      <c r="B45" s="21"/>
      <c r="C45" s="466"/>
      <c r="D45" s="467"/>
      <c r="E45" s="467"/>
      <c r="F45" s="467"/>
      <c r="G45" s="468"/>
      <c r="H45" s="439"/>
      <c r="I45" s="436" t="s">
        <v>52</v>
      </c>
      <c r="J45" s="436" t="s">
        <v>53</v>
      </c>
      <c r="K45" s="436" t="s">
        <v>54</v>
      </c>
      <c r="L45" s="443"/>
      <c r="M45" s="443"/>
      <c r="N45" s="443"/>
      <c r="O45" s="465"/>
      <c r="P45" s="436" t="s">
        <v>52</v>
      </c>
      <c r="Q45" s="436" t="s">
        <v>53</v>
      </c>
      <c r="R45" s="436" t="s">
        <v>54</v>
      </c>
      <c r="S45" s="447" t="s">
        <v>78</v>
      </c>
      <c r="T45" s="445" t="s">
        <v>52</v>
      </c>
      <c r="U45" s="445" t="s">
        <v>53</v>
      </c>
      <c r="V45" s="445" t="s">
        <v>54</v>
      </c>
      <c r="W45" s="475" t="s">
        <v>79</v>
      </c>
      <c r="X45" s="445" t="s">
        <v>52</v>
      </c>
      <c r="Y45" s="445" t="s">
        <v>53</v>
      </c>
      <c r="Z45" s="445" t="s">
        <v>54</v>
      </c>
    </row>
    <row r="46" spans="1:26" s="22" customFormat="1" ht="26.25" customHeight="1">
      <c r="A46" s="21"/>
      <c r="B46" s="21"/>
      <c r="C46" s="469"/>
      <c r="D46" s="470"/>
      <c r="E46" s="470"/>
      <c r="F46" s="470"/>
      <c r="G46" s="471"/>
      <c r="H46" s="439"/>
      <c r="I46" s="437"/>
      <c r="J46" s="437"/>
      <c r="K46" s="437"/>
      <c r="L46" s="444"/>
      <c r="M46" s="444"/>
      <c r="N46" s="444"/>
      <c r="O46" s="465"/>
      <c r="P46" s="437"/>
      <c r="Q46" s="437"/>
      <c r="R46" s="437"/>
      <c r="S46" s="448"/>
      <c r="T46" s="446"/>
      <c r="U46" s="446"/>
      <c r="V46" s="446"/>
      <c r="W46" s="476"/>
      <c r="X46" s="446"/>
      <c r="Y46" s="446"/>
      <c r="Z46" s="446"/>
    </row>
    <row r="47" spans="1:26" s="22" customFormat="1" ht="27" customHeight="1">
      <c r="A47" s="21"/>
      <c r="B47" s="21"/>
      <c r="C47" s="438" t="s">
        <v>7</v>
      </c>
      <c r="D47" s="472"/>
      <c r="E47" s="472"/>
      <c r="F47" s="472"/>
      <c r="G47" s="473"/>
      <c r="H47" s="62">
        <f>SUM(H48:H50)</f>
        <v>0</v>
      </c>
      <c r="I47" s="62">
        <f>SUM(I48:I50)</f>
        <v>0</v>
      </c>
      <c r="J47" s="62">
        <f t="shared" ref="J47:K47" si="28">SUM(J48:J50)</f>
        <v>0</v>
      </c>
      <c r="K47" s="62">
        <f t="shared" si="28"/>
        <v>0</v>
      </c>
      <c r="L47" s="164"/>
      <c r="M47" s="89">
        <f>SUM(M48:M50)</f>
        <v>0</v>
      </c>
      <c r="N47" s="62">
        <f t="shared" ref="N47:N50" si="29">IF(H47=0,0,H47/M47)</f>
        <v>0</v>
      </c>
      <c r="O47" s="62">
        <f>SUM(O48:O50)</f>
        <v>0</v>
      </c>
      <c r="P47" s="62">
        <f>SUM(P48:P50)</f>
        <v>0</v>
      </c>
      <c r="Q47" s="62">
        <f t="shared" ref="Q47" si="30">SUM(Q48:Q50)</f>
        <v>0</v>
      </c>
      <c r="R47" s="62">
        <f t="shared" ref="R47" si="31">SUM(R48:R50)</f>
        <v>0</v>
      </c>
      <c r="S47" s="63">
        <f>SUM(S48:S50)</f>
        <v>0</v>
      </c>
      <c r="T47" s="63">
        <f>SUM(T48:T50)</f>
        <v>0</v>
      </c>
      <c r="U47" s="63">
        <f t="shared" ref="U47" si="32">SUM(U48:U50)</f>
        <v>0</v>
      </c>
      <c r="V47" s="63">
        <f t="shared" ref="V47" si="33">SUM(V48:V50)</f>
        <v>0</v>
      </c>
      <c r="W47" s="63">
        <f t="shared" ref="W47" si="34">SUM(W48:W50)</f>
        <v>0</v>
      </c>
      <c r="X47" s="63">
        <f t="shared" ref="X47" si="35">SUM(X48:X50)</f>
        <v>0</v>
      </c>
      <c r="Y47" s="63">
        <f t="shared" ref="Y47" si="36">SUM(Y48:Y50)</f>
        <v>0</v>
      </c>
      <c r="Z47" s="63">
        <f t="shared" ref="Z47" si="37">SUM(Z48:Z50)</f>
        <v>0</v>
      </c>
    </row>
    <row r="48" spans="1:26" s="22" customFormat="1" ht="27" customHeight="1">
      <c r="A48" s="21"/>
      <c r="B48" s="21"/>
      <c r="C48" s="461" t="str">
        <f>C17</f>
        <v>①令和4年12月26日（月）
～
令和5年1月29日（日）</v>
      </c>
      <c r="D48" s="462"/>
      <c r="E48" s="462"/>
      <c r="F48" s="462"/>
      <c r="G48" s="463"/>
      <c r="H48" s="71">
        <f>SUM(I48:K48)</f>
        <v>0</v>
      </c>
      <c r="I48" s="71">
        <f>'別紙2-1'!AH21</f>
        <v>0</v>
      </c>
      <c r="J48" s="71">
        <f>'別紙2-1'!AI21</f>
        <v>0</v>
      </c>
      <c r="K48" s="71">
        <f>'別紙2-1'!AJ21</f>
        <v>0</v>
      </c>
      <c r="L48" s="81"/>
      <c r="M48" s="90">
        <f>M17</f>
        <v>0</v>
      </c>
      <c r="N48" s="71">
        <f>IF(H48=0,0,H48/M48)</f>
        <v>0</v>
      </c>
      <c r="O48" s="71">
        <f t="shared" ref="O48:O50" si="38">SUM(P48:R48)</f>
        <v>0</v>
      </c>
      <c r="P48" s="72">
        <f>I48*L$8</f>
        <v>0</v>
      </c>
      <c r="Q48" s="72">
        <f>J48*N$8</f>
        <v>0</v>
      </c>
      <c r="R48" s="72">
        <f>K48*P$8</f>
        <v>0</v>
      </c>
      <c r="S48" s="71">
        <f t="shared" ref="S48" si="39">SUM(T48:V48)</f>
        <v>0</v>
      </c>
      <c r="T48" s="71">
        <f>IF(I48=0,0,IF(SUM('別紙2-2'!J20,'別紙2-2'!J28)&gt;I48,I48,SUM('別紙2-2'!J20,'別紙2-2'!J28)))</f>
        <v>0</v>
      </c>
      <c r="U48" s="71">
        <f>IF(J48=0,0,IF(SUM('別紙2-2'!J20,'別紙2-2'!J28)&lt;=I48,0,IF(SUM('別紙2-2'!J20,'別紙2-2'!J28)&gt;SUM(I48:J48),J48,SUM('別紙2-2'!J20,'別紙2-2'!J28)-I48)))</f>
        <v>0</v>
      </c>
      <c r="V48" s="71">
        <f>IF(K48=0,0,IF(SUM('別紙2-2'!J20,'別紙2-2'!J28)&lt;=SUM(I48:J48),0,SUM('別紙2-2'!J20,'別紙2-2'!J28)-SUM(I48:J48)))</f>
        <v>0</v>
      </c>
      <c r="W48" s="71">
        <f t="shared" ref="W48" si="40">SUM(X48:Z48)</f>
        <v>0</v>
      </c>
      <c r="X48" s="71">
        <f>T48*L$8</f>
        <v>0</v>
      </c>
      <c r="Y48" s="71">
        <f>U48*N$8</f>
        <v>0</v>
      </c>
      <c r="Z48" s="71">
        <f>V48*P$8</f>
        <v>0</v>
      </c>
    </row>
    <row r="49" spans="1:26" s="22" customFormat="1" ht="27" customHeight="1">
      <c r="A49" s="21"/>
      <c r="B49" s="21"/>
      <c r="C49" s="461" t="str">
        <f>C23</f>
        <v>②令和5年1月30日（月）～令和5年2月26日（日）</v>
      </c>
      <c r="D49" s="462"/>
      <c r="E49" s="462"/>
      <c r="F49" s="462"/>
      <c r="G49" s="463"/>
      <c r="H49" s="71">
        <f t="shared" ref="H49:H50" si="41">SUM(I49:K49)</f>
        <v>0</v>
      </c>
      <c r="I49" s="71">
        <f>'別紙2-1'!AH22</f>
        <v>0</v>
      </c>
      <c r="J49" s="71">
        <f>'別紙2-1'!AI22</f>
        <v>0</v>
      </c>
      <c r="K49" s="71">
        <f>'別紙2-1'!AJ22</f>
        <v>0</v>
      </c>
      <c r="L49" s="81"/>
      <c r="M49" s="90">
        <f>M23</f>
        <v>0</v>
      </c>
      <c r="N49" s="71">
        <f t="shared" si="29"/>
        <v>0</v>
      </c>
      <c r="O49" s="71">
        <f>SUM(P49:R49)</f>
        <v>0</v>
      </c>
      <c r="P49" s="72">
        <f>I49*L$8</f>
        <v>0</v>
      </c>
      <c r="Q49" s="72">
        <f>J49*N$8</f>
        <v>0</v>
      </c>
      <c r="R49" s="72">
        <f>K49*P$8</f>
        <v>0</v>
      </c>
      <c r="S49" s="128"/>
      <c r="T49" s="128"/>
      <c r="U49" s="128"/>
      <c r="V49" s="128"/>
      <c r="W49" s="128"/>
      <c r="X49" s="128"/>
      <c r="Y49" s="128"/>
      <c r="Z49" s="128"/>
    </row>
    <row r="50" spans="1:26" s="22" customFormat="1" ht="27" customHeight="1">
      <c r="A50" s="21"/>
      <c r="B50" s="21"/>
      <c r="C50" s="461" t="str">
        <f>C29</f>
        <v>③令和5年2月27日（月）～令和5年3月31日（金）</v>
      </c>
      <c r="D50" s="462"/>
      <c r="E50" s="462"/>
      <c r="F50" s="462"/>
      <c r="G50" s="463"/>
      <c r="H50" s="71">
        <f t="shared" si="41"/>
        <v>0</v>
      </c>
      <c r="I50" s="71">
        <f>'別紙2-1'!AH23</f>
        <v>0</v>
      </c>
      <c r="J50" s="71">
        <f>'別紙2-1'!AI23</f>
        <v>0</v>
      </c>
      <c r="K50" s="71">
        <f>'別紙2-1'!AJ23</f>
        <v>0</v>
      </c>
      <c r="L50" s="81"/>
      <c r="M50" s="90">
        <f>M29</f>
        <v>0</v>
      </c>
      <c r="N50" s="71">
        <f t="shared" si="29"/>
        <v>0</v>
      </c>
      <c r="O50" s="71">
        <f t="shared" si="38"/>
        <v>0</v>
      </c>
      <c r="P50" s="72">
        <f>I50*L$8</f>
        <v>0</v>
      </c>
      <c r="Q50" s="72">
        <f>J50*N$8</f>
        <v>0</v>
      </c>
      <c r="R50" s="72">
        <f>K50*P$8</f>
        <v>0</v>
      </c>
      <c r="S50" s="128"/>
      <c r="T50" s="128"/>
      <c r="U50" s="128"/>
      <c r="V50" s="128"/>
      <c r="W50" s="128"/>
      <c r="X50" s="128"/>
      <c r="Y50" s="128"/>
      <c r="Z50" s="128"/>
    </row>
  </sheetData>
  <sheetProtection algorithmName="SHA-512" hashValue="W5G0xkjr/9CKCMKszoIX71mnMC9w32qPNBr5lmMgYaDyCIQio5HDSjLfKxfYzOzjIwjb23itA0vw1a5PmCMiww==" saltValue="X4hMQ07a2LdzeiLUoisCCw==" spinCount="100000" sheet="1" objects="1" scenarios="1" selectLockedCells="1"/>
  <mergeCells count="88">
    <mergeCell ref="J7:K7"/>
    <mergeCell ref="J8:K8"/>
    <mergeCell ref="D5:E5"/>
    <mergeCell ref="F5:G5"/>
    <mergeCell ref="H5:I5"/>
    <mergeCell ref="D6:E6"/>
    <mergeCell ref="D7:E7"/>
    <mergeCell ref="D8:E8"/>
    <mergeCell ref="F6:G6"/>
    <mergeCell ref="F7:G7"/>
    <mergeCell ref="F8:G8"/>
    <mergeCell ref="H6:I6"/>
    <mergeCell ref="H7:I7"/>
    <mergeCell ref="H8:I8"/>
    <mergeCell ref="J5:K5"/>
    <mergeCell ref="J6:K6"/>
    <mergeCell ref="C50:G50"/>
    <mergeCell ref="C44:G46"/>
    <mergeCell ref="C47:G47"/>
    <mergeCell ref="B3:W3"/>
    <mergeCell ref="W45:W46"/>
    <mergeCell ref="K45:K46"/>
    <mergeCell ref="P45:P46"/>
    <mergeCell ref="L44:L46"/>
    <mergeCell ref="M44:M46"/>
    <mergeCell ref="N44:N46"/>
    <mergeCell ref="I12:I13"/>
    <mergeCell ref="E38:G38"/>
    <mergeCell ref="E39:G39"/>
    <mergeCell ref="E40:G40"/>
    <mergeCell ref="E41:G41"/>
    <mergeCell ref="C17:G17"/>
    <mergeCell ref="X45:X46"/>
    <mergeCell ref="Y45:Y46"/>
    <mergeCell ref="Z45:Z46"/>
    <mergeCell ref="C48:G48"/>
    <mergeCell ref="C49:G49"/>
    <mergeCell ref="Q45:Q46"/>
    <mergeCell ref="R45:R46"/>
    <mergeCell ref="S45:S46"/>
    <mergeCell ref="T45:T46"/>
    <mergeCell ref="U45:U46"/>
    <mergeCell ref="V45:V46"/>
    <mergeCell ref="H44:H46"/>
    <mergeCell ref="O44:O46"/>
    <mergeCell ref="S44:Z44"/>
    <mergeCell ref="I45:I46"/>
    <mergeCell ref="J45:J46"/>
    <mergeCell ref="C23:G23"/>
    <mergeCell ref="C29:G29"/>
    <mergeCell ref="C36:G36"/>
    <mergeCell ref="E37:G37"/>
    <mergeCell ref="L11:L13"/>
    <mergeCell ref="K12:K13"/>
    <mergeCell ref="C11:C13"/>
    <mergeCell ref="D11:D13"/>
    <mergeCell ref="Z12:Z13"/>
    <mergeCell ref="S12:S13"/>
    <mergeCell ref="W12:W13"/>
    <mergeCell ref="S11:Z11"/>
    <mergeCell ref="V12:V13"/>
    <mergeCell ref="X12:X13"/>
    <mergeCell ref="Y12:Y13"/>
    <mergeCell ref="T12:T13"/>
    <mergeCell ref="U12:U13"/>
    <mergeCell ref="Q12:Q13"/>
    <mergeCell ref="O11:O13"/>
    <mergeCell ref="P12:P13"/>
    <mergeCell ref="R12:R13"/>
    <mergeCell ref="M11:M13"/>
    <mergeCell ref="N11:N13"/>
    <mergeCell ref="I9:J9"/>
    <mergeCell ref="E11:G11"/>
    <mergeCell ref="J12:J13"/>
    <mergeCell ref="E12:E13"/>
    <mergeCell ref="F12:F13"/>
    <mergeCell ref="G12:G13"/>
    <mergeCell ref="H11:H13"/>
    <mergeCell ref="P8:Q8"/>
    <mergeCell ref="L8:M8"/>
    <mergeCell ref="N5:O5"/>
    <mergeCell ref="N6:O6"/>
    <mergeCell ref="N8:O8"/>
    <mergeCell ref="L5:M5"/>
    <mergeCell ref="L6:M6"/>
    <mergeCell ref="L7:Q7"/>
    <mergeCell ref="P5:Q5"/>
    <mergeCell ref="P6:Q6"/>
  </mergeCells>
  <phoneticPr fontId="4"/>
  <printOptions horizontalCentered="1" verticalCentered="1"/>
  <pageMargins left="0.70866141732283472" right="0.70866141732283472" top="0.74803149606299213" bottom="0.74803149606299213" header="0.31496062992125984" footer="0.31496062992125984"/>
  <pageSetup paperSize="9" scale="3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16"/>
  <sheetViews>
    <sheetView showGridLines="0" zoomScale="50" zoomScaleNormal="50" workbookViewId="0">
      <selection activeCell="B9" sqref="B9"/>
    </sheetView>
  </sheetViews>
  <sheetFormatPr defaultRowHeight="13.5"/>
  <cols>
    <col min="1" max="1" width="2.375" style="91" customWidth="1"/>
    <col min="2" max="2" width="14.625" style="91" customWidth="1"/>
    <col min="3" max="3" width="24.625" style="91" customWidth="1"/>
    <col min="4" max="12" width="12.625" style="91" customWidth="1"/>
    <col min="13" max="18" width="17.625" style="91" customWidth="1"/>
    <col min="19" max="19" width="16.125" style="91" customWidth="1"/>
    <col min="20" max="24" width="12.625" style="91" customWidth="1"/>
    <col min="25" max="25" width="10.625" style="91" customWidth="1"/>
    <col min="26" max="28" width="8.625" style="91" customWidth="1"/>
    <col min="29" max="31" width="10.625" style="91" customWidth="1"/>
    <col min="32" max="37" width="12.625" style="91" customWidth="1"/>
    <col min="38" max="38" width="16.25" style="91" bestFit="1" customWidth="1"/>
    <col min="39" max="16384" width="9" style="91"/>
  </cols>
  <sheetData>
    <row r="1" spans="2:37" ht="18.75" customHeight="1">
      <c r="B1" s="129" t="s">
        <v>144</v>
      </c>
      <c r="C1" s="94"/>
    </row>
    <row r="3" spans="2:37" ht="36.75" customHeight="1">
      <c r="B3" s="488" t="s">
        <v>153</v>
      </c>
      <c r="C3" s="488"/>
      <c r="D3" s="488"/>
      <c r="E3" s="488"/>
      <c r="F3" s="488"/>
      <c r="G3" s="488"/>
      <c r="H3" s="488"/>
      <c r="I3" s="488"/>
      <c r="J3" s="488"/>
      <c r="K3" s="488"/>
      <c r="L3" s="488"/>
      <c r="M3" s="488"/>
      <c r="N3" s="488"/>
      <c r="O3" s="488"/>
      <c r="P3" s="488"/>
      <c r="Q3" s="488"/>
      <c r="R3" s="107"/>
      <c r="S3" s="107"/>
      <c r="T3" s="107"/>
      <c r="U3" s="107"/>
      <c r="V3" s="107"/>
      <c r="W3" s="107"/>
      <c r="X3" s="107"/>
      <c r="Y3" s="107"/>
      <c r="Z3" s="107"/>
      <c r="AA3" s="107"/>
      <c r="AB3" s="107"/>
      <c r="AC3" s="107"/>
      <c r="AD3" s="107"/>
      <c r="AE3" s="107"/>
      <c r="AF3" s="107"/>
      <c r="AG3" s="107"/>
      <c r="AH3" s="107"/>
      <c r="AI3" s="107"/>
      <c r="AJ3" s="107"/>
      <c r="AK3" s="107"/>
    </row>
    <row r="4" spans="2:37" ht="29.25" customHeight="1">
      <c r="E4" s="92"/>
      <c r="F4" s="92"/>
      <c r="G4" s="92"/>
      <c r="H4" s="92"/>
      <c r="I4" s="92"/>
      <c r="J4" s="92"/>
      <c r="K4" s="92"/>
      <c r="L4" s="92"/>
      <c r="M4" s="92"/>
      <c r="N4" s="92"/>
      <c r="O4" s="92"/>
      <c r="P4" s="93"/>
      <c r="V4" s="166"/>
      <c r="W4" s="489"/>
      <c r="X4" s="489"/>
    </row>
    <row r="5" spans="2:37" ht="38.1" customHeight="1">
      <c r="B5" s="486" t="s">
        <v>98</v>
      </c>
      <c r="C5" s="486" t="s">
        <v>99</v>
      </c>
      <c r="D5" s="492" t="s">
        <v>118</v>
      </c>
      <c r="E5" s="492"/>
      <c r="F5" s="492"/>
      <c r="G5" s="492"/>
      <c r="H5" s="492"/>
      <c r="I5" s="492"/>
      <c r="J5" s="492"/>
      <c r="K5" s="492"/>
      <c r="L5" s="492"/>
      <c r="M5" s="492"/>
      <c r="N5" s="492"/>
      <c r="O5" s="492"/>
      <c r="P5" s="492"/>
      <c r="Q5" s="492"/>
      <c r="R5" s="492"/>
      <c r="S5" s="492"/>
      <c r="T5" s="492"/>
      <c r="U5" s="105"/>
      <c r="V5" s="105"/>
      <c r="W5" s="105"/>
      <c r="X5" s="105"/>
      <c r="Y5" s="101"/>
    </row>
    <row r="6" spans="2:37" ht="38.1" customHeight="1">
      <c r="B6" s="487"/>
      <c r="C6" s="487"/>
      <c r="D6" s="492" t="s">
        <v>103</v>
      </c>
      <c r="E6" s="492"/>
      <c r="F6" s="492"/>
      <c r="G6" s="492"/>
      <c r="H6" s="492"/>
      <c r="I6" s="492"/>
      <c r="J6" s="492"/>
      <c r="K6" s="492"/>
      <c r="L6" s="492"/>
      <c r="M6" s="494" t="s">
        <v>158</v>
      </c>
      <c r="N6" s="495"/>
      <c r="O6" s="495"/>
      <c r="P6" s="495"/>
      <c r="Q6" s="495"/>
      <c r="R6" s="495"/>
      <c r="S6" s="496"/>
      <c r="T6" s="491" t="s">
        <v>139</v>
      </c>
      <c r="U6" s="105"/>
      <c r="V6" s="105"/>
      <c r="W6" s="105"/>
      <c r="X6" s="105"/>
      <c r="Y6" s="101"/>
    </row>
    <row r="7" spans="2:37" ht="27.95" customHeight="1">
      <c r="B7" s="487"/>
      <c r="C7" s="487"/>
      <c r="D7" s="491" t="s">
        <v>89</v>
      </c>
      <c r="E7" s="493" t="s">
        <v>102</v>
      </c>
      <c r="F7" s="493"/>
      <c r="G7" s="493"/>
      <c r="H7" s="493"/>
      <c r="I7" s="490" t="s">
        <v>104</v>
      </c>
      <c r="J7" s="490"/>
      <c r="K7" s="490"/>
      <c r="L7" s="490"/>
      <c r="M7" s="493" t="s">
        <v>106</v>
      </c>
      <c r="N7" s="493"/>
      <c r="O7" s="493"/>
      <c r="P7" s="490" t="s">
        <v>104</v>
      </c>
      <c r="Q7" s="490"/>
      <c r="R7" s="490"/>
      <c r="S7" s="497" t="s">
        <v>152</v>
      </c>
      <c r="T7" s="491"/>
      <c r="U7" s="106"/>
      <c r="V7" s="106"/>
      <c r="W7" s="106"/>
      <c r="X7" s="106"/>
      <c r="Y7" s="101"/>
    </row>
    <row r="8" spans="2:37" ht="24.95" customHeight="1" thickBot="1">
      <c r="B8" s="487"/>
      <c r="C8" s="487"/>
      <c r="D8" s="486"/>
      <c r="E8" s="276" t="s">
        <v>48</v>
      </c>
      <c r="F8" s="276" t="s">
        <v>137</v>
      </c>
      <c r="G8" s="276" t="s">
        <v>138</v>
      </c>
      <c r="H8" s="276" t="s">
        <v>83</v>
      </c>
      <c r="I8" s="277" t="s">
        <v>105</v>
      </c>
      <c r="J8" s="277" t="s">
        <v>137</v>
      </c>
      <c r="K8" s="277" t="s">
        <v>138</v>
      </c>
      <c r="L8" s="277" t="s">
        <v>83</v>
      </c>
      <c r="M8" s="276" t="s">
        <v>39</v>
      </c>
      <c r="N8" s="276" t="s">
        <v>83</v>
      </c>
      <c r="O8" s="276" t="s">
        <v>4</v>
      </c>
      <c r="P8" s="277" t="s">
        <v>93</v>
      </c>
      <c r="Q8" s="277" t="s">
        <v>94</v>
      </c>
      <c r="R8" s="277" t="s">
        <v>95</v>
      </c>
      <c r="S8" s="498"/>
      <c r="T8" s="486"/>
      <c r="U8" s="106"/>
      <c r="V8" s="101"/>
      <c r="W8" s="102"/>
      <c r="X8" s="102"/>
      <c r="Y8" s="102"/>
    </row>
    <row r="9" spans="2:37" ht="36.75" customHeight="1" thickTop="1" thickBot="1">
      <c r="B9" s="278">
        <f>'別紙2-1'!J6</f>
        <v>0</v>
      </c>
      <c r="C9" s="279">
        <f>'別紙2-1'!L6</f>
        <v>0</v>
      </c>
      <c r="D9" s="280">
        <f>SUM(E9,I9)</f>
        <v>0</v>
      </c>
      <c r="E9" s="281">
        <f>'別紙3-1'!S14</f>
        <v>0</v>
      </c>
      <c r="F9" s="281">
        <f>'別紙2-1'!E55</f>
        <v>0</v>
      </c>
      <c r="G9" s="281">
        <f>'別紙2-1'!F55</f>
        <v>0</v>
      </c>
      <c r="H9" s="281">
        <f>'別紙3-1'!S36</f>
        <v>0</v>
      </c>
      <c r="I9" s="281">
        <f>SUM(J9:L9)</f>
        <v>0</v>
      </c>
      <c r="J9" s="281">
        <f>'別紙2-1'!I55</f>
        <v>0</v>
      </c>
      <c r="K9" s="281">
        <f>'別紙2-1'!J55</f>
        <v>0</v>
      </c>
      <c r="L9" s="281">
        <f>'別紙3-1'!H36-'別紙3-1'!S36</f>
        <v>0</v>
      </c>
      <c r="M9" s="281">
        <f>'別紙3-1'!W17</f>
        <v>0</v>
      </c>
      <c r="N9" s="281">
        <f>'別紙3-1'!W36</f>
        <v>0</v>
      </c>
      <c r="O9" s="281">
        <f>'別紙3-1'!W47</f>
        <v>0</v>
      </c>
      <c r="P9" s="281">
        <f>SUM('別紙3-1'!O17,'別紙3-1'!O23,'別紙3-1'!O29)-'別紙3-1'!W17</f>
        <v>0</v>
      </c>
      <c r="Q9" s="281">
        <f>'別紙3-1'!O36-'別紙3-1'!W36</f>
        <v>0</v>
      </c>
      <c r="R9" s="281">
        <f>'別紙3-1'!O47-'別紙3-1'!W47</f>
        <v>0</v>
      </c>
      <c r="S9" s="281">
        <f>SUM(M9:R9)</f>
        <v>0</v>
      </c>
      <c r="T9" s="282">
        <f>'別紙2-1'!O55</f>
        <v>0</v>
      </c>
      <c r="U9" s="103"/>
      <c r="V9" s="101"/>
      <c r="W9" s="102"/>
      <c r="X9" s="102"/>
      <c r="Y9" s="102"/>
    </row>
    <row r="10" spans="2:37" ht="20.100000000000001" customHeight="1" thickTop="1">
      <c r="D10" s="104"/>
      <c r="E10" s="104"/>
      <c r="F10" s="104"/>
      <c r="G10" s="104"/>
      <c r="H10" s="104"/>
      <c r="I10" s="104"/>
      <c r="J10" s="104"/>
      <c r="K10" s="104"/>
      <c r="L10" s="104"/>
      <c r="M10" s="104"/>
      <c r="N10" s="104"/>
      <c r="O10" s="104"/>
      <c r="P10" s="104"/>
      <c r="Q10" s="104"/>
      <c r="R10" s="104"/>
      <c r="S10" s="104"/>
      <c r="T10" s="104"/>
      <c r="U10" s="104"/>
      <c r="V10" s="104"/>
      <c r="W10" s="102"/>
      <c r="X10" s="102"/>
      <c r="Y10" s="102"/>
    </row>
    <row r="12" spans="2:37" ht="13.5" customHeight="1"/>
    <row r="16" spans="2:37">
      <c r="F16" s="95"/>
      <c r="G16" s="95"/>
      <c r="H16" s="95"/>
      <c r="I16" s="95"/>
      <c r="J16" s="95"/>
      <c r="K16" s="95"/>
      <c r="L16" s="95"/>
      <c r="M16" s="95"/>
      <c r="N16" s="95"/>
      <c r="O16" s="95"/>
    </row>
  </sheetData>
  <sheetProtection algorithmName="SHA-512" hashValue="dseQFiOdaKpu47z8tqjYmdai2UTfioJpyfiM8xOtNO4DrBtJWA90Rjx2jBwwcrvxr0u6v7ArrhJaviBKyJfeHg==" saltValue="SaxiQ2UL06/1y0In+XF7LQ==" spinCount="100000" sheet="1" objects="1" scenarios="1"/>
  <mergeCells count="14">
    <mergeCell ref="B5:B8"/>
    <mergeCell ref="C5:C8"/>
    <mergeCell ref="B3:Q3"/>
    <mergeCell ref="W4:X4"/>
    <mergeCell ref="P7:R7"/>
    <mergeCell ref="D7:D8"/>
    <mergeCell ref="D6:L6"/>
    <mergeCell ref="E7:H7"/>
    <mergeCell ref="I7:L7"/>
    <mergeCell ref="M7:O7"/>
    <mergeCell ref="D5:T5"/>
    <mergeCell ref="T6:T8"/>
    <mergeCell ref="M6:S6"/>
    <mergeCell ref="S7:S8"/>
  </mergeCells>
  <phoneticPr fontId="4"/>
  <pageMargins left="0.25" right="0.25" top="0.75" bottom="0.75" header="0.3" footer="0.3"/>
  <pageSetup paperSize="9" scale="3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31CD4-7C9B-46BE-9351-2AF3884BC594}">
  <ds:schemaRefs>
    <ds:schemaRef ds:uri="http://schemas.microsoft.com/office/2006/metadata/properties"/>
    <ds:schemaRef ds:uri="http://schemas.microsoft.com/office/2006/documentManagement/types"/>
    <ds:schemaRef ds:uri="4781a4b3-2296-4415-aa5e-512ff803c4b8"/>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DB1C2E19-6290-4440-A41B-5CE05498B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vt:lpstr>
      <vt:lpstr>別紙2-1</vt:lpstr>
      <vt:lpstr>別紙2-2</vt:lpstr>
      <vt:lpstr>別紙3-1</vt:lpstr>
      <vt:lpstr>別紙3-2</vt:lpstr>
      <vt:lpstr>別紙１!Print_Area</vt:lpstr>
      <vt:lpstr>'別紙2-1'!Print_Area</vt:lpstr>
      <vt:lpstr>'別紙2-2'!Print_Area</vt:lpstr>
      <vt:lpstr>'別紙3-1'!Print_Area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美貴子</dc:creator>
  <cp:lastModifiedBy>大阪府</cp:lastModifiedBy>
  <cp:lastPrinted>2023-02-17T05:50:29Z</cp:lastPrinted>
  <dcterms:created xsi:type="dcterms:W3CDTF">1997-01-08T22:48:59Z</dcterms:created>
  <dcterms:modified xsi:type="dcterms:W3CDTF">2023-03-24T00:45:00Z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