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1490w$\作業用\経営管理G\301_経営管理G\001-3_基本方針の見直し（R3）\08【改訂案（経過含む】\02【意見照会後（作業用）】\03【参考資料編】\"/>
    </mc:Choice>
  </mc:AlternateContent>
  <bookViews>
    <workbookView xWindow="-120" yWindow="-120" windowWidth="29040" windowHeight="15840"/>
  </bookViews>
  <sheets>
    <sheet name="施設類型" sheetId="1" r:id="rId1"/>
    <sheet name="会計区分" sheetId="2" r:id="rId2"/>
    <sheet name="規模" sheetId="3" r:id="rId3"/>
  </sheets>
  <externalReferences>
    <externalReference r:id="rId4"/>
  </externalReferences>
  <definedNames>
    <definedName name="Para">#REF!</definedName>
    <definedName name="ワーク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7" i="3" l="1"/>
  <c r="O46" i="3"/>
  <c r="N46" i="3"/>
  <c r="M46" i="3"/>
  <c r="L46" i="3"/>
  <c r="L47" i="3" s="1"/>
  <c r="K46" i="3"/>
  <c r="K47" i="3" s="1"/>
  <c r="J46" i="3"/>
  <c r="J47" i="3" s="1"/>
  <c r="I46" i="3"/>
  <c r="I47" i="3" s="1"/>
  <c r="H46" i="3"/>
  <c r="G46" i="3"/>
  <c r="F46" i="3"/>
  <c r="E46" i="3"/>
  <c r="E47" i="3" s="1"/>
  <c r="D46" i="3"/>
  <c r="D47" i="3" s="1"/>
  <c r="C46" i="3"/>
  <c r="C47" i="3" s="1"/>
  <c r="O45" i="3"/>
  <c r="N45" i="3"/>
  <c r="M45" i="3"/>
  <c r="H45" i="3"/>
  <c r="G45" i="3"/>
  <c r="F45" i="3"/>
  <c r="O44" i="3"/>
  <c r="N44" i="3"/>
  <c r="M44" i="3"/>
  <c r="H44" i="3"/>
  <c r="G44" i="3"/>
  <c r="F44" i="3"/>
  <c r="O43" i="3"/>
  <c r="N43" i="3"/>
  <c r="M43" i="3"/>
  <c r="H43" i="3"/>
  <c r="G43" i="3"/>
  <c r="F43" i="3"/>
  <c r="O42" i="3"/>
  <c r="N42" i="3"/>
  <c r="M42" i="3"/>
  <c r="H42" i="3"/>
  <c r="G42" i="3"/>
  <c r="F42" i="3"/>
  <c r="O41" i="3"/>
  <c r="N41" i="3"/>
  <c r="M41" i="3"/>
  <c r="H41" i="3"/>
  <c r="G41" i="3"/>
  <c r="F41" i="3"/>
  <c r="O39" i="3"/>
  <c r="N39" i="3"/>
  <c r="M39" i="3"/>
  <c r="H39" i="3"/>
  <c r="G39" i="3"/>
  <c r="F39" i="3"/>
  <c r="O37" i="3"/>
  <c r="N37" i="3"/>
  <c r="M37" i="3"/>
  <c r="H37" i="3"/>
  <c r="G37" i="3"/>
  <c r="F37" i="3"/>
  <c r="O36" i="3"/>
  <c r="N36" i="3"/>
  <c r="M36" i="3"/>
  <c r="H36" i="3"/>
  <c r="G36" i="3"/>
  <c r="F36" i="3"/>
  <c r="O35" i="3"/>
  <c r="N35" i="3"/>
  <c r="M35" i="3"/>
  <c r="H35" i="3"/>
  <c r="G35" i="3"/>
  <c r="F35" i="3"/>
  <c r="O34" i="3"/>
  <c r="O47" i="3" s="1"/>
  <c r="N34" i="3"/>
  <c r="N47" i="3" s="1"/>
  <c r="M34" i="3"/>
  <c r="M47" i="3" s="1"/>
  <c r="H34" i="3"/>
  <c r="H47" i="3" s="1"/>
  <c r="G34" i="3"/>
  <c r="G47" i="3" s="1"/>
  <c r="F34" i="3"/>
  <c r="B49" i="2"/>
  <c r="C49" i="2"/>
  <c r="D49" i="2"/>
  <c r="E49" i="2"/>
  <c r="F49" i="2"/>
  <c r="G49" i="2"/>
  <c r="H49" i="2"/>
  <c r="B25" i="2"/>
  <c r="C25" i="2"/>
  <c r="D25" i="2"/>
  <c r="E25" i="2"/>
  <c r="F25" i="2"/>
  <c r="G25" i="2"/>
  <c r="H25" i="2"/>
  <c r="E48" i="1"/>
  <c r="D48" i="1"/>
  <c r="C48" i="1"/>
  <c r="B48" i="1"/>
  <c r="H47" i="1"/>
  <c r="H48" i="1" s="1"/>
  <c r="G47" i="1"/>
  <c r="G48" i="1" s="1"/>
  <c r="F47" i="1"/>
  <c r="F48" i="1" s="1"/>
  <c r="H24" i="1"/>
  <c r="G24" i="1"/>
  <c r="F24" i="1"/>
  <c r="E24" i="1"/>
  <c r="D24" i="1"/>
  <c r="C24" i="1"/>
  <c r="B24" i="1"/>
  <c r="F47" i="3" l="1"/>
</calcChain>
</file>

<file path=xl/sharedStrings.xml><?xml version="1.0" encoding="utf-8"?>
<sst xmlns="http://schemas.openxmlformats.org/spreadsheetml/2006/main" count="95" uniqueCount="46">
  <si>
    <t>■施設類型別施設数推移</t>
    <rPh sb="1" eb="9">
      <t>シセツルイケイベツシセツスウ</t>
    </rPh>
    <rPh sb="9" eb="11">
      <t>スイイ</t>
    </rPh>
    <phoneticPr fontId="2"/>
  </si>
  <si>
    <t>H26</t>
    <phoneticPr fontId="2"/>
  </si>
  <si>
    <t>H27</t>
    <phoneticPr fontId="2"/>
  </si>
  <si>
    <t>H28</t>
  </si>
  <si>
    <t>H29</t>
  </si>
  <si>
    <t>H30</t>
  </si>
  <si>
    <t>R1</t>
    <phoneticPr fontId="2"/>
  </si>
  <si>
    <t>R2</t>
    <phoneticPr fontId="2"/>
  </si>
  <si>
    <t>本庁舎</t>
    <rPh sb="0" eb="3">
      <t>ホンチョウシャ</t>
    </rPh>
    <phoneticPr fontId="2"/>
  </si>
  <si>
    <t>警察施設</t>
    <rPh sb="0" eb="4">
      <t>ケイサツシセツ</t>
    </rPh>
    <phoneticPr fontId="2"/>
  </si>
  <si>
    <t>府営住宅</t>
    <rPh sb="0" eb="4">
      <t>フエイジュウタク</t>
    </rPh>
    <phoneticPr fontId="2"/>
  </si>
  <si>
    <t>市場施設</t>
    <rPh sb="0" eb="2">
      <t>シジョウ</t>
    </rPh>
    <rPh sb="2" eb="4">
      <t>シセツ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</si>
  <si>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</si>
  <si>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</si>
  <si>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■施設類型別延床面積推移（千㎡）</t>
    <rPh sb="1" eb="3">
      <t>シセツ</t>
    </rPh>
    <rPh sb="3" eb="5">
      <t>ルイケイ</t>
    </rPh>
    <rPh sb="5" eb="6">
      <t>ベツ</t>
    </rPh>
    <rPh sb="6" eb="10">
      <t>ノベユカメンセキ</t>
    </rPh>
    <rPh sb="10" eb="12">
      <t>スイイ</t>
    </rPh>
    <rPh sb="13" eb="14">
      <t>セン</t>
    </rPh>
    <phoneticPr fontId="2"/>
  </si>
  <si>
    <t>■規模別施設数及び規模別延床面積推移</t>
    <rPh sb="1" eb="4">
      <t>キボベツ</t>
    </rPh>
    <rPh sb="4" eb="7">
      <t>シセツスウ</t>
    </rPh>
    <rPh sb="7" eb="8">
      <t>オヨ</t>
    </rPh>
    <rPh sb="9" eb="12">
      <t>キボベツ</t>
    </rPh>
    <rPh sb="12" eb="14">
      <t>ノベユカ</t>
    </rPh>
    <rPh sb="14" eb="16">
      <t>メンセキ</t>
    </rPh>
    <rPh sb="16" eb="18">
      <t>スイイ</t>
    </rPh>
    <phoneticPr fontId="2"/>
  </si>
  <si>
    <t>施設区分</t>
    <rPh sb="0" eb="2">
      <t>シセツ</t>
    </rPh>
    <rPh sb="2" eb="4">
      <t>クブン</t>
    </rPh>
    <phoneticPr fontId="2"/>
  </si>
  <si>
    <t>施設数</t>
    <rPh sb="0" eb="3">
      <t>シセツスウ</t>
    </rPh>
    <phoneticPr fontId="2"/>
  </si>
  <si>
    <t>延床面積（千㎡）</t>
    <rPh sb="0" eb="2">
      <t>ノベユカ</t>
    </rPh>
    <rPh sb="2" eb="4">
      <t>メンセキ</t>
    </rPh>
    <rPh sb="5" eb="6">
      <t>セン</t>
    </rPh>
    <phoneticPr fontId="2"/>
  </si>
  <si>
    <t>H28</t>
    <phoneticPr fontId="2"/>
  </si>
  <si>
    <t>H29</t>
    <phoneticPr fontId="2"/>
  </si>
  <si>
    <t>H30</t>
    <phoneticPr fontId="2"/>
  </si>
  <si>
    <t>100㎡～</t>
    <phoneticPr fontId="2"/>
  </si>
  <si>
    <t>500㎡～</t>
    <phoneticPr fontId="2"/>
  </si>
  <si>
    <t>1,000㎡～</t>
    <phoneticPr fontId="2"/>
  </si>
  <si>
    <t>2,000㎡～</t>
    <phoneticPr fontId="2"/>
  </si>
  <si>
    <t>3,000㎡～</t>
    <phoneticPr fontId="2"/>
  </si>
  <si>
    <t>4,000㎡～</t>
    <phoneticPr fontId="2"/>
  </si>
  <si>
    <t>5,000㎡～</t>
    <phoneticPr fontId="2"/>
  </si>
  <si>
    <t>10,000㎡～</t>
    <phoneticPr fontId="2"/>
  </si>
  <si>
    <t>15,000㎡～</t>
    <phoneticPr fontId="2"/>
  </si>
  <si>
    <t>20,000㎡～</t>
    <phoneticPr fontId="2"/>
  </si>
  <si>
    <t>50,000㎡～</t>
    <phoneticPr fontId="2"/>
  </si>
  <si>
    <t>100,000㎡以上</t>
    <rPh sb="8" eb="10">
      <t>イジョウ</t>
    </rPh>
    <phoneticPr fontId="2"/>
  </si>
  <si>
    <t>大阪府中央卸売市場業企業会計</t>
    <rPh sb="0" eb="3">
      <t>オオサカフ</t>
    </rPh>
    <rPh sb="3" eb="7">
      <t>チュウオウオロシウリ</t>
    </rPh>
    <rPh sb="7" eb="9">
      <t>シジョウ</t>
    </rPh>
    <rPh sb="9" eb="10">
      <t>ギョウ</t>
    </rPh>
    <rPh sb="10" eb="12">
      <t>キギョウ</t>
    </rPh>
    <rPh sb="12" eb="14">
      <t>カイケイ</t>
    </rPh>
    <phoneticPr fontId="2"/>
  </si>
  <si>
    <t>箕面北部丘陵整備事業特別会計</t>
  </si>
  <si>
    <t>港湾整備事業特別会計</t>
    <rPh sb="0" eb="2">
      <t>コウワン</t>
    </rPh>
    <rPh sb="2" eb="6">
      <t>セイビジギョウ</t>
    </rPh>
    <rPh sb="6" eb="10">
      <t>トクベツカイケイ</t>
    </rPh>
    <phoneticPr fontId="2"/>
  </si>
  <si>
    <t>日本万国博覧会記念公園事業特別会計</t>
  </si>
  <si>
    <t>府営住宅事業特別会計</t>
  </si>
  <si>
    <t>一般会計</t>
    <rPh sb="0" eb="4">
      <t>イッパンカイケイ</t>
    </rPh>
    <phoneticPr fontId="2"/>
  </si>
  <si>
    <t>■会計区分別施設数</t>
    <rPh sb="1" eb="5">
      <t>カイケイクブン</t>
    </rPh>
    <rPh sb="5" eb="6">
      <t>ベツ</t>
    </rPh>
    <rPh sb="6" eb="9">
      <t>シセツスウ</t>
    </rPh>
    <phoneticPr fontId="2"/>
  </si>
  <si>
    <t>■会計区分別延床面積（千㎡）</t>
    <rPh sb="1" eb="5">
      <t>カイケイクブン</t>
    </rPh>
    <rPh sb="5" eb="6">
      <t>ベツ</t>
    </rPh>
    <rPh sb="6" eb="8">
      <t>ノベユカ</t>
    </rPh>
    <rPh sb="8" eb="10">
      <t>メンセキ</t>
    </rPh>
    <rPh sb="11" eb="12">
      <t>セン</t>
    </rPh>
    <phoneticPr fontId="2"/>
  </si>
  <si>
    <t>※平成30年度に企業会計へ移行</t>
    <rPh sb="1" eb="3">
      <t>ヘイセイ</t>
    </rPh>
    <rPh sb="5" eb="7">
      <t>ネンド</t>
    </rPh>
    <rPh sb="8" eb="12">
      <t>キギョウカイケイ</t>
    </rPh>
    <rPh sb="13" eb="15">
      <t>イコウ</t>
    </rPh>
    <phoneticPr fontId="2"/>
  </si>
  <si>
    <t>学校施設</t>
    <rPh sb="0" eb="2">
      <t>ガッコウ</t>
    </rPh>
    <rPh sb="2" eb="4">
      <t>シセツ</t>
    </rPh>
    <phoneticPr fontId="2"/>
  </si>
  <si>
    <r>
      <t>大阪府流域下水道事業会計</t>
    </r>
    <r>
      <rPr>
        <vertAlign val="superscript"/>
        <sz val="8"/>
        <color theme="1"/>
        <rFont val="游ゴシック"/>
        <family val="3"/>
        <charset val="128"/>
        <scheme val="minor"/>
      </rPr>
      <t>※</t>
    </r>
    <rPh sb="0" eb="3">
      <t>オオサカフ</t>
    </rPh>
    <phoneticPr fontId="2"/>
  </si>
  <si>
    <t>100㎡未満</t>
    <rPh sb="4" eb="6">
      <t>ミマン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</si>
</sst>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,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vertAlign val="superscript"/>
      <sz val="8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 shrinkToFit="1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 shrinkToFit="1"/>
    </xf>
    <xf numFmtId="176" fontId="4" fillId="0" borderId="1" xfId="1" applyNumberFormat="1" applyFont="1" applyBorder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4" fillId="0" borderId="1" xfId="0" applyFont="1" applyBorder="1" applyAlignment="1">
      <alignment vertical="center" shrinkToFit="1"/>
    </xf>
    <xf numFmtId="38" fontId="4" fillId="0" borderId="1" xfId="1" applyFont="1" applyFill="1" applyBorder="1">
      <alignment vertical="center"/>
    </xf>
    <xf numFmtId="176" fontId="4" fillId="0" borderId="1" xfId="1" applyNumberFormat="1" applyFont="1" applyFill="1" applyBorder="1">
      <alignment vertical="center"/>
    </xf>
    <xf numFmtId="0" fontId="4" fillId="0" borderId="1" xfId="0" applyFont="1" applyFill="1" applyBorder="1">
      <alignment vertical="center"/>
    </xf>
    <xf numFmtId="38" fontId="4" fillId="0" borderId="1" xfId="0" applyNumberFormat="1" applyFont="1" applyBorder="1" applyAlignment="1">
      <alignment vertical="center" shrinkToFit="1"/>
    </xf>
    <xf numFmtId="176" fontId="4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5" fillId="0" borderId="7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施設類型別施設数推移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[1]グラフ!$B$4</c:f>
              <c:strCache>
                <c:ptCount val="1"/>
                <c:pt idx="0">
                  <c:v>本庁舎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9276726991178301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586-4A5E-B211-6ADCBA06DDF7}"/>
                </c:ext>
              </c:extLst>
            </c:dLbl>
            <c:dLbl>
              <c:idx val="1"/>
              <c:layout>
                <c:manualLayout>
                  <c:x val="6.1556601106223643E-2"/>
                  <c:y val="-1.8221652775645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586-4A5E-B211-6ADCBA06DDF7}"/>
                </c:ext>
              </c:extLst>
            </c:dLbl>
            <c:dLbl>
              <c:idx val="2"/>
              <c:layout>
                <c:manualLayout>
                  <c:x val="5.9276726991178322E-2"/>
                  <c:y val="-1.82216527756457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586-4A5E-B211-6ADCBA06DDF7}"/>
                </c:ext>
              </c:extLst>
            </c:dLbl>
            <c:dLbl>
              <c:idx val="3"/>
              <c:layout>
                <c:manualLayout>
                  <c:x val="6.3836475221268965E-2"/>
                  <c:y val="-2.7332479163468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586-4A5E-B211-6ADCBA06DDF7}"/>
                </c:ext>
              </c:extLst>
            </c:dLbl>
            <c:dLbl>
              <c:idx val="4"/>
              <c:layout>
                <c:manualLayout>
                  <c:x val="6.3836475221269048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586-4A5E-B211-6ADCBA06DDF7}"/>
                </c:ext>
              </c:extLst>
            </c:dLbl>
            <c:dLbl>
              <c:idx val="5"/>
              <c:layout>
                <c:manualLayout>
                  <c:x val="6.1556601106223643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586-4A5E-B211-6ADCBA06DDF7}"/>
                </c:ext>
              </c:extLst>
            </c:dLbl>
            <c:dLbl>
              <c:idx val="6"/>
              <c:layout>
                <c:manualLayout>
                  <c:x val="5.4716978761087519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586-4A5E-B211-6ADCBA06D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[1]グラフ!$C$4:$I$4</c:f>
              <c:numCache>
                <c:formatCode>General</c:formatCode>
                <c:ptCount val="7"/>
                <c:pt idx="0">
                  <c:v>9</c:v>
                </c:pt>
                <c:pt idx="1">
                  <c:v>10</c:v>
                </c:pt>
                <c:pt idx="2">
                  <c:v>10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586-4A5E-B211-6ADCBA06DDF7}"/>
            </c:ext>
          </c:extLst>
        </c:ser>
        <c:ser>
          <c:idx val="1"/>
          <c:order val="1"/>
          <c:tx>
            <c:strRef>
              <c:f>[1]グラフ!$B$5</c:f>
              <c:strCache>
                <c:ptCount val="1"/>
                <c:pt idx="0">
                  <c:v>警察施設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[1]グラフ!$C$5:$I$5</c:f>
              <c:numCache>
                <c:formatCode>General</c:formatCode>
                <c:ptCount val="7"/>
                <c:pt idx="0">
                  <c:v>788</c:v>
                </c:pt>
                <c:pt idx="1">
                  <c:v>786</c:v>
                </c:pt>
                <c:pt idx="2">
                  <c:v>777</c:v>
                </c:pt>
                <c:pt idx="3">
                  <c:v>775</c:v>
                </c:pt>
                <c:pt idx="4">
                  <c:v>777</c:v>
                </c:pt>
                <c:pt idx="5">
                  <c:v>768</c:v>
                </c:pt>
                <c:pt idx="6">
                  <c:v>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586-4A5E-B211-6ADCBA06DDF7}"/>
            </c:ext>
          </c:extLst>
        </c:ser>
        <c:ser>
          <c:idx val="2"/>
          <c:order val="2"/>
          <c:tx>
            <c:strRef>
              <c:f>施設類型!$A$20</c:f>
              <c:strCache>
                <c:ptCount val="1"/>
                <c:pt idx="0">
                  <c:v>学校施設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[1]グラフ!$C$6:$I$6</c:f>
              <c:numCache>
                <c:formatCode>General</c:formatCode>
                <c:ptCount val="7"/>
                <c:pt idx="0">
                  <c:v>172</c:v>
                </c:pt>
                <c:pt idx="1">
                  <c:v>172</c:v>
                </c:pt>
                <c:pt idx="2">
                  <c:v>184</c:v>
                </c:pt>
                <c:pt idx="3">
                  <c:v>184</c:v>
                </c:pt>
                <c:pt idx="4">
                  <c:v>184</c:v>
                </c:pt>
                <c:pt idx="5">
                  <c:v>184</c:v>
                </c:pt>
                <c:pt idx="6">
                  <c:v>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586-4A5E-B211-6ADCBA06DDF7}"/>
            </c:ext>
          </c:extLst>
        </c:ser>
        <c:ser>
          <c:idx val="3"/>
          <c:order val="3"/>
          <c:tx>
            <c:strRef>
              <c:f>[1]グラフ!$B$7</c:f>
              <c:strCache>
                <c:ptCount val="1"/>
                <c:pt idx="0">
                  <c:v>府営住宅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[1]グラフ!$C$7:$I$7</c:f>
              <c:numCache>
                <c:formatCode>General</c:formatCode>
                <c:ptCount val="7"/>
                <c:pt idx="0">
                  <c:v>309</c:v>
                </c:pt>
                <c:pt idx="1">
                  <c:v>309</c:v>
                </c:pt>
                <c:pt idx="2">
                  <c:v>304</c:v>
                </c:pt>
                <c:pt idx="3">
                  <c:v>303</c:v>
                </c:pt>
                <c:pt idx="4">
                  <c:v>300</c:v>
                </c:pt>
                <c:pt idx="5">
                  <c:v>300</c:v>
                </c:pt>
                <c:pt idx="6">
                  <c:v>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586-4A5E-B211-6ADCBA06DDF7}"/>
            </c:ext>
          </c:extLst>
        </c:ser>
        <c:ser>
          <c:idx val="4"/>
          <c:order val="4"/>
          <c:tx>
            <c:strRef>
              <c:f>[1]グラフ!$B$8</c:f>
              <c:strCache>
                <c:ptCount val="1"/>
                <c:pt idx="0">
                  <c:v>市場施設</c:v>
                </c:pt>
              </c:strCache>
            </c:strRef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1556601106223664E-2"/>
                  <c:y val="-1.822165277564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586-4A5E-B211-6ADCBA06DDF7}"/>
                </c:ext>
              </c:extLst>
            </c:dLbl>
            <c:dLbl>
              <c:idx val="1"/>
              <c:layout>
                <c:manualLayout>
                  <c:x val="6.3836475221268923E-2"/>
                  <c:y val="-2.2777065969556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586-4A5E-B211-6ADCBA06DDF7}"/>
                </c:ext>
              </c:extLst>
            </c:dLbl>
            <c:dLbl>
              <c:idx val="2"/>
              <c:layout>
                <c:manualLayout>
                  <c:x val="6.3836475221268965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586-4A5E-B211-6ADCBA06DDF7}"/>
                </c:ext>
              </c:extLst>
            </c:dLbl>
            <c:dLbl>
              <c:idx val="3"/>
              <c:layout>
                <c:manualLayout>
                  <c:x val="6.1556601106223643E-2"/>
                  <c:y val="-2.27770659695569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586-4A5E-B211-6ADCBA06DDF7}"/>
                </c:ext>
              </c:extLst>
            </c:dLbl>
            <c:dLbl>
              <c:idx val="4"/>
              <c:layout>
                <c:manualLayout>
                  <c:x val="6.1556601106223643E-2"/>
                  <c:y val="-2.27770659695569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586-4A5E-B211-6ADCBA06DDF7}"/>
                </c:ext>
              </c:extLst>
            </c:dLbl>
            <c:dLbl>
              <c:idx val="5"/>
              <c:layout>
                <c:manualLayout>
                  <c:x val="6.1556601106223643E-2"/>
                  <c:y val="-1.8221652775645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586-4A5E-B211-6ADCBA06DDF7}"/>
                </c:ext>
              </c:extLst>
            </c:dLbl>
            <c:dLbl>
              <c:idx val="6"/>
              <c:layout>
                <c:manualLayout>
                  <c:x val="5.0157230530997042E-2"/>
                  <c:y val="-2.73324791634683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586-4A5E-B211-6ADCBA06DDF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[1]グラフ!$C$8:$I$8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586-4A5E-B211-6ADCBA06DDF7}"/>
            </c:ext>
          </c:extLst>
        </c:ser>
        <c:ser>
          <c:idx val="5"/>
          <c:order val="5"/>
          <c:tx>
            <c:strRef>
              <c:f>[1]グラフ!$B$9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6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5CC9-4669-814B-BF07E67BDEEE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[1]グラフ!$C$3:$I$3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[1]グラフ!$C$9:$I$9</c:f>
              <c:numCache>
                <c:formatCode>General</c:formatCode>
                <c:ptCount val="7"/>
                <c:pt idx="0">
                  <c:v>482</c:v>
                </c:pt>
                <c:pt idx="1">
                  <c:v>484</c:v>
                </c:pt>
                <c:pt idx="2">
                  <c:v>487</c:v>
                </c:pt>
                <c:pt idx="3">
                  <c:v>473</c:v>
                </c:pt>
                <c:pt idx="4">
                  <c:v>466</c:v>
                </c:pt>
                <c:pt idx="5">
                  <c:v>463</c:v>
                </c:pt>
                <c:pt idx="6">
                  <c:v>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E586-4A5E-B211-6ADCBA06DD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serLines>
        <c:axId val="2013970863"/>
        <c:axId val="2013966287"/>
      </c:barChart>
      <c:catAx>
        <c:axId val="20139708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3966287"/>
        <c:crosses val="autoZero"/>
        <c:auto val="1"/>
        <c:lblAlgn val="ctr"/>
        <c:lblOffset val="100"/>
        <c:noMultiLvlLbl val="0"/>
      </c:catAx>
      <c:valAx>
        <c:axId val="20139662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013970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24457042117437"/>
          <c:y val="0.90101266616503639"/>
          <c:w val="0.78194809587852221"/>
          <c:h val="7.80828073986878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/>
      </a:pPr>
      <a:endParaRPr lang="ja-JP"/>
    </a:p>
  </c:txPr>
  <c:printSettings>
    <c:headerFooter>
      <c:oddHeader>&amp;C施設類型別　施設数及び延床面積の推移</c:oddHeader>
    </c:headerFooter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施設類型別延床面積推移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[1]グラフ!$B$34</c:f>
              <c:strCache>
                <c:ptCount val="1"/>
                <c:pt idx="0">
                  <c:v>本庁舎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6996852876133E-2"/>
                  <c:y val="2.381178267004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6F6-4356-A8E0-7D46AE1CD8F7}"/>
                </c:ext>
              </c:extLst>
            </c:dLbl>
            <c:dLbl>
              <c:idx val="1"/>
              <c:layout>
                <c:manualLayout>
                  <c:x val="5.6996852876133042E-2"/>
                  <c:y val="2.381178267004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6F6-4356-A8E0-7D46AE1CD8F7}"/>
                </c:ext>
              </c:extLst>
            </c:dLbl>
            <c:dLbl>
              <c:idx val="2"/>
              <c:layout>
                <c:manualLayout>
                  <c:x val="5.9276726991178239E-2"/>
                  <c:y val="2.381178267004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6F6-4356-A8E0-7D46AE1CD8F7}"/>
                </c:ext>
              </c:extLst>
            </c:dLbl>
            <c:dLbl>
              <c:idx val="3"/>
              <c:layout>
                <c:manualLayout>
                  <c:x val="5.6996852876132917E-2"/>
                  <c:y val="2.3811782670047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6F6-4356-A8E0-7D46AE1CD8F7}"/>
                </c:ext>
              </c:extLst>
            </c:dLbl>
            <c:dLbl>
              <c:idx val="4"/>
              <c:layout>
                <c:manualLayout>
                  <c:x val="6.1556601106223643E-2"/>
                  <c:y val="2.38117826700470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6F6-4356-A8E0-7D46AE1CD8F7}"/>
                </c:ext>
              </c:extLst>
            </c:dLbl>
            <c:dLbl>
              <c:idx val="5"/>
              <c:layout>
                <c:manualLayout>
                  <c:x val="5.9276726991178322E-2"/>
                  <c:y val="1.90494261360376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6F6-4356-A8E0-7D46AE1CD8F7}"/>
                </c:ext>
              </c:extLst>
            </c:dLbl>
            <c:dLbl>
              <c:idx val="6"/>
              <c:layout>
                <c:manualLayout>
                  <c:x val="5.9276726991178155E-2"/>
                  <c:y val="2.857413920405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6F6-4356-A8E0-7D46AE1CD8F7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[1]グラフ!$C$34:$I$34</c:f>
              <c:numCache>
                <c:formatCode>General</c:formatCode>
                <c:ptCount val="7"/>
                <c:pt idx="0">
                  <c:v>253773</c:v>
                </c:pt>
                <c:pt idx="1">
                  <c:v>253773.43</c:v>
                </c:pt>
                <c:pt idx="2">
                  <c:v>253773.43</c:v>
                </c:pt>
                <c:pt idx="3">
                  <c:v>239972.54</c:v>
                </c:pt>
                <c:pt idx="4">
                  <c:v>240022.86</c:v>
                </c:pt>
                <c:pt idx="5">
                  <c:v>240022.86</c:v>
                </c:pt>
                <c:pt idx="6">
                  <c:v>240022.86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6F6-4356-A8E0-7D46AE1CD8F7}"/>
            </c:ext>
          </c:extLst>
        </c:ser>
        <c:ser>
          <c:idx val="1"/>
          <c:order val="1"/>
          <c:tx>
            <c:strRef>
              <c:f>[1]グラフ!$B$35</c:f>
              <c:strCache>
                <c:ptCount val="1"/>
                <c:pt idx="0">
                  <c:v>警察施設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[1]グラフ!$C$35:$I$35</c:f>
              <c:numCache>
                <c:formatCode>General</c:formatCode>
                <c:ptCount val="7"/>
                <c:pt idx="0">
                  <c:v>686668</c:v>
                </c:pt>
                <c:pt idx="1">
                  <c:v>702536.01000000129</c:v>
                </c:pt>
                <c:pt idx="2">
                  <c:v>703843.21000000136</c:v>
                </c:pt>
                <c:pt idx="3">
                  <c:v>694025.66000000143</c:v>
                </c:pt>
                <c:pt idx="4">
                  <c:v>701801.91000000155</c:v>
                </c:pt>
                <c:pt idx="5">
                  <c:v>682372.63000000175</c:v>
                </c:pt>
                <c:pt idx="6">
                  <c:v>676807.46000000159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6F6-4356-A8E0-7D46AE1CD8F7}"/>
            </c:ext>
          </c:extLst>
        </c:ser>
        <c:ser>
          <c:idx val="2"/>
          <c:order val="2"/>
          <c:tx>
            <c:strRef>
              <c:f>施設類型!$A$44</c:f>
              <c:strCache>
                <c:ptCount val="1"/>
                <c:pt idx="0">
                  <c:v>学校施設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[1]グラフ!$C$36:$I$36</c:f>
              <c:numCache>
                <c:formatCode>General</c:formatCode>
                <c:ptCount val="7"/>
                <c:pt idx="0">
                  <c:v>2482469</c:v>
                </c:pt>
                <c:pt idx="1">
                  <c:v>2488846.0099999993</c:v>
                </c:pt>
                <c:pt idx="2">
                  <c:v>2589055.0999999982</c:v>
                </c:pt>
                <c:pt idx="3">
                  <c:v>2583238.2899999986</c:v>
                </c:pt>
                <c:pt idx="4">
                  <c:v>2583368.4299999992</c:v>
                </c:pt>
                <c:pt idx="5">
                  <c:v>2599286.7099999986</c:v>
                </c:pt>
                <c:pt idx="6">
                  <c:v>2588080.4099999983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6F6-4356-A8E0-7D46AE1CD8F7}"/>
            </c:ext>
          </c:extLst>
        </c:ser>
        <c:ser>
          <c:idx val="3"/>
          <c:order val="3"/>
          <c:tx>
            <c:strRef>
              <c:f>[1]グラフ!$B$37</c:f>
              <c:strCache>
                <c:ptCount val="1"/>
                <c:pt idx="0">
                  <c:v>府営住宅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>
                  <a:alpha val="97000"/>
                </a:schemeClr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[1]グラフ!$C$37:$I$37</c:f>
              <c:numCache>
                <c:formatCode>General</c:formatCode>
                <c:ptCount val="7"/>
                <c:pt idx="0">
                  <c:v>8343289</c:v>
                </c:pt>
                <c:pt idx="1">
                  <c:v>8402701.2699999958</c:v>
                </c:pt>
                <c:pt idx="2">
                  <c:v>8208535.799999998</c:v>
                </c:pt>
                <c:pt idx="3">
                  <c:v>8220469.4799999977</c:v>
                </c:pt>
                <c:pt idx="4">
                  <c:v>8233170.9199999953</c:v>
                </c:pt>
                <c:pt idx="5">
                  <c:v>8286788.3499999978</c:v>
                </c:pt>
                <c:pt idx="6">
                  <c:v>8031937.580000001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F6-4356-A8E0-7D46AE1CD8F7}"/>
            </c:ext>
          </c:extLst>
        </c:ser>
        <c:ser>
          <c:idx val="4"/>
          <c:order val="4"/>
          <c:tx>
            <c:strRef>
              <c:f>[1]グラフ!$B$38</c:f>
              <c:strCache>
                <c:ptCount val="1"/>
                <c:pt idx="0">
                  <c:v>市場施設</c:v>
                </c:pt>
              </c:strCache>
            </c:strRef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1556601106223623E-2"/>
                  <c:y val="3.3336495738065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6F6-4356-A8E0-7D46AE1CD8F7}"/>
                </c:ext>
              </c:extLst>
            </c:dLbl>
            <c:dLbl>
              <c:idx val="1"/>
              <c:layout>
                <c:manualLayout>
                  <c:x val="6.1556601106223643E-2"/>
                  <c:y val="2.857413920405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6F6-4356-A8E0-7D46AE1CD8F7}"/>
                </c:ext>
              </c:extLst>
            </c:dLbl>
            <c:dLbl>
              <c:idx val="2"/>
              <c:layout>
                <c:manualLayout>
                  <c:x val="6.1556601106223643E-2"/>
                  <c:y val="2.857413920405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6F6-4356-A8E0-7D46AE1CD8F7}"/>
                </c:ext>
              </c:extLst>
            </c:dLbl>
            <c:dLbl>
              <c:idx val="3"/>
              <c:layout>
                <c:manualLayout>
                  <c:x val="5.9276726991178322E-2"/>
                  <c:y val="2.38117826700470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6F6-4356-A8E0-7D46AE1CD8F7}"/>
                </c:ext>
              </c:extLst>
            </c:dLbl>
            <c:dLbl>
              <c:idx val="4"/>
              <c:layout>
                <c:manualLayout>
                  <c:x val="6.1556601106223643E-2"/>
                  <c:y val="1.9049426136037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6F6-4356-A8E0-7D46AE1CD8F7}"/>
                </c:ext>
              </c:extLst>
            </c:dLbl>
            <c:dLbl>
              <c:idx val="5"/>
              <c:layout>
                <c:manualLayout>
                  <c:x val="6.1556601106223477E-2"/>
                  <c:y val="3.33364957380658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6F6-4356-A8E0-7D46AE1CD8F7}"/>
                </c:ext>
              </c:extLst>
            </c:dLbl>
            <c:dLbl>
              <c:idx val="6"/>
              <c:layout>
                <c:manualLayout>
                  <c:x val="5.4716978761087519E-2"/>
                  <c:y val="2.8574139204056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6F6-4356-A8E0-7D46AE1CD8F7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[1]グラフ!$C$38:$I$38</c:f>
              <c:numCache>
                <c:formatCode>General</c:formatCode>
                <c:ptCount val="7"/>
                <c:pt idx="0">
                  <c:v>134982</c:v>
                </c:pt>
                <c:pt idx="1">
                  <c:v>134982</c:v>
                </c:pt>
                <c:pt idx="2">
                  <c:v>134982</c:v>
                </c:pt>
                <c:pt idx="3">
                  <c:v>134982</c:v>
                </c:pt>
                <c:pt idx="4">
                  <c:v>134982</c:v>
                </c:pt>
                <c:pt idx="5">
                  <c:v>134982</c:v>
                </c:pt>
                <c:pt idx="6">
                  <c:v>134982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36F6-4356-A8E0-7D46AE1CD8F7}"/>
            </c:ext>
          </c:extLst>
        </c:ser>
        <c:ser>
          <c:idx val="5"/>
          <c:order val="5"/>
          <c:tx>
            <c:strRef>
              <c:f>[1]グラフ!$B$39</c:f>
              <c:strCache>
                <c:ptCount val="1"/>
                <c:pt idx="0">
                  <c:v>その他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[1]グラフ!$C$33:$I$33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[1]グラフ!$C$39:$I$39</c:f>
              <c:numCache>
                <c:formatCode>General</c:formatCode>
                <c:ptCount val="7"/>
                <c:pt idx="0">
                  <c:v>1321643</c:v>
                </c:pt>
                <c:pt idx="1">
                  <c:v>1307914.77</c:v>
                </c:pt>
                <c:pt idx="2">
                  <c:v>1341821.33</c:v>
                </c:pt>
                <c:pt idx="3">
                  <c:v>1333184.6599999999</c:v>
                </c:pt>
                <c:pt idx="4">
                  <c:v>1261913.4100000001</c:v>
                </c:pt>
                <c:pt idx="5">
                  <c:v>1241874.79</c:v>
                </c:pt>
                <c:pt idx="6">
                  <c:v>1220716.17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36F6-4356-A8E0-7D46AE1CD8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serLines>
        <c:axId val="1208173488"/>
        <c:axId val="1208165584"/>
      </c:barChart>
      <c:catAx>
        <c:axId val="120817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165584"/>
        <c:crosses val="autoZero"/>
        <c:auto val="1"/>
        <c:lblAlgn val="ctr"/>
        <c:lblOffset val="100"/>
        <c:noMultiLvlLbl val="0"/>
      </c:catAx>
      <c:valAx>
        <c:axId val="1208165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17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orientation="portrait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会計区分別施設数推移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[1]グラフ!$K$4</c:f>
              <c:strCache>
                <c:ptCount val="1"/>
                <c:pt idx="0">
                  <c:v>一般会計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[1]グラフ!$L$4:$R$4</c:f>
              <c:numCache>
                <c:formatCode>General</c:formatCode>
                <c:ptCount val="7"/>
                <c:pt idx="0">
                  <c:v>1412</c:v>
                </c:pt>
                <c:pt idx="1">
                  <c:v>1409</c:v>
                </c:pt>
                <c:pt idx="2">
                  <c:v>1417</c:v>
                </c:pt>
                <c:pt idx="3">
                  <c:v>1398</c:v>
                </c:pt>
                <c:pt idx="4">
                  <c:v>1395</c:v>
                </c:pt>
                <c:pt idx="5">
                  <c:v>1382</c:v>
                </c:pt>
                <c:pt idx="6">
                  <c:v>1373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7-43B4-9A36-D8E0E33D269A}"/>
            </c:ext>
          </c:extLst>
        </c:ser>
        <c:ser>
          <c:idx val="1"/>
          <c:order val="1"/>
          <c:tx>
            <c:strRef>
              <c:f>[1]グラフ!$K$5</c:f>
              <c:strCache>
                <c:ptCount val="1"/>
                <c:pt idx="0">
                  <c:v>府営住宅事業特別会計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[1]グラフ!$L$5:$R$5</c:f>
              <c:numCache>
                <c:formatCode>General</c:formatCode>
                <c:ptCount val="7"/>
                <c:pt idx="0">
                  <c:v>312</c:v>
                </c:pt>
                <c:pt idx="1">
                  <c:v>312</c:v>
                </c:pt>
                <c:pt idx="2">
                  <c:v>306</c:v>
                </c:pt>
                <c:pt idx="3">
                  <c:v>305</c:v>
                </c:pt>
                <c:pt idx="4">
                  <c:v>302</c:v>
                </c:pt>
                <c:pt idx="5">
                  <c:v>302</c:v>
                </c:pt>
                <c:pt idx="6">
                  <c:v>299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47-43B4-9A36-D8E0E33D269A}"/>
            </c:ext>
          </c:extLst>
        </c:ser>
        <c:ser>
          <c:idx val="2"/>
          <c:order val="2"/>
          <c:tx>
            <c:strRef>
              <c:f>[1]グラフ!$K$6</c:f>
              <c:strCache>
                <c:ptCount val="1"/>
                <c:pt idx="0">
                  <c:v>日本万国博覧会記念公園事業特別会計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[1]グラフ!$L$6:$R$6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7-43B4-9A36-D8E0E33D269A}"/>
            </c:ext>
          </c:extLst>
        </c:ser>
        <c:ser>
          <c:idx val="3"/>
          <c:order val="3"/>
          <c:tx>
            <c:strRef>
              <c:f>[1]グラフ!$K$7</c:f>
              <c:strCache>
                <c:ptCount val="1"/>
                <c:pt idx="0">
                  <c:v>港湾整備事業特別会計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1084933502400402E-2"/>
                  <c:y val="-5.1163277877760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647-43B4-9A36-D8E0E33D269A}"/>
                </c:ext>
              </c:extLst>
            </c:dLbl>
            <c:dLbl>
              <c:idx val="1"/>
              <c:layout>
                <c:manualLayout>
                  <c:x val="-1.3836966971704601E-2"/>
                  <c:y val="-4.7209702151387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647-43B4-9A36-D8E0E33D269A}"/>
                </c:ext>
              </c:extLst>
            </c:dLbl>
            <c:dLbl>
              <c:idx val="2"/>
              <c:layout>
                <c:manualLayout>
                  <c:x val="-1.3836966971704601E-2"/>
                  <c:y val="-5.193067236652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647-43B4-9A36-D8E0E33D269A}"/>
                </c:ext>
              </c:extLst>
            </c:dLbl>
            <c:dLbl>
              <c:idx val="3"/>
              <c:layout>
                <c:manualLayout>
                  <c:x val="-1.6604360366045623E-2"/>
                  <c:y val="-4.7209702151387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647-43B4-9A36-D8E0E33D269A}"/>
                </c:ext>
              </c:extLst>
            </c:dLbl>
            <c:dLbl>
              <c:idx val="4"/>
              <c:layout>
                <c:manualLayout>
                  <c:x val="-1.6604360366045522E-2"/>
                  <c:y val="-4.72097021513870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647-43B4-9A36-D8E0E33D269A}"/>
                </c:ext>
              </c:extLst>
            </c:dLbl>
            <c:dLbl>
              <c:idx val="5"/>
              <c:layout>
                <c:manualLayout>
                  <c:x val="-1.6604360366045522E-2"/>
                  <c:y val="-5.6651642581664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647-43B4-9A36-D8E0E33D269A}"/>
                </c:ext>
              </c:extLst>
            </c:dLbl>
            <c:dLbl>
              <c:idx val="6"/>
              <c:layout>
                <c:manualLayout>
                  <c:x val="-1.9371753760386544E-2"/>
                  <c:y val="-4.72097021513869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647-43B4-9A36-D8E0E33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[1]グラフ!$L$7:$R$7</c:f>
              <c:numCache>
                <c:formatCode>General</c:formatCode>
                <c:ptCount val="7"/>
                <c:pt idx="0">
                  <c:v>6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647-43B4-9A36-D8E0E33D269A}"/>
            </c:ext>
          </c:extLst>
        </c:ser>
        <c:ser>
          <c:idx val="4"/>
          <c:order val="4"/>
          <c:tx>
            <c:strRef>
              <c:f>[1]グラフ!$K$8</c:f>
              <c:strCache>
                <c:ptCount val="1"/>
                <c:pt idx="0">
                  <c:v>箕面北部丘陵整備事業特別会計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7.2002128495958731E-2"/>
                  <c:y val="-3.3674643371590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4647-43B4-9A36-D8E0E33D269A}"/>
                </c:ext>
              </c:extLst>
            </c:dLbl>
            <c:dLbl>
              <c:idx val="1"/>
              <c:layout>
                <c:manualLayout>
                  <c:x val="5.8115261281159326E-2"/>
                  <c:y val="-2.36048510756935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647-43B4-9A36-D8E0E33D269A}"/>
                </c:ext>
              </c:extLst>
            </c:dLbl>
            <c:dLbl>
              <c:idx val="2"/>
              <c:layout>
                <c:manualLayout>
                  <c:x val="5.8115261281159271E-2"/>
                  <c:y val="-2.832582129083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4647-43B4-9A36-D8E0E33D269A}"/>
                </c:ext>
              </c:extLst>
            </c:dLbl>
            <c:dLbl>
              <c:idx val="3"/>
              <c:layout>
                <c:manualLayout>
                  <c:x val="6.0882654675500143E-2"/>
                  <c:y val="-3.7767761721109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647-43B4-9A36-D8E0E33D269A}"/>
                </c:ext>
              </c:extLst>
            </c:dLbl>
            <c:dLbl>
              <c:idx val="4"/>
              <c:layout>
                <c:manualLayout>
                  <c:x val="5.5347867886818405E-2"/>
                  <c:y val="-3.7767761721109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647-43B4-9A36-D8E0E33D269A}"/>
                </c:ext>
              </c:extLst>
            </c:dLbl>
            <c:dLbl>
              <c:idx val="5"/>
              <c:layout>
                <c:manualLayout>
                  <c:x val="5.8115261281159326E-2"/>
                  <c:y val="-3.77677617211096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647-43B4-9A36-D8E0E33D269A}"/>
                </c:ext>
              </c:extLst>
            </c:dLbl>
            <c:dLbl>
              <c:idx val="6"/>
              <c:layout>
                <c:manualLayout>
                  <c:x val="4.9813081098136563E-2"/>
                  <c:y val="-5.19306723665257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647-43B4-9A36-D8E0E33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[1]グラフ!$L$8:$R$8</c:f>
              <c:numCache>
                <c:formatCode>General</c:formatCode>
                <c:ptCount val="7"/>
                <c:pt idx="0">
                  <c:v>3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4647-43B4-9A36-D8E0E33D269A}"/>
            </c:ext>
          </c:extLst>
        </c:ser>
        <c:ser>
          <c:idx val="5"/>
          <c:order val="5"/>
          <c:tx>
            <c:v>大阪府流域下水道事業会計</c:v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3696026023085703E-2"/>
                  <c:y val="-5.6651642581664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647-43B4-9A36-D8E0E33D269A}"/>
                </c:ext>
              </c:extLst>
            </c:dLbl>
            <c:dLbl>
              <c:idx val="1"/>
              <c:layout>
                <c:manualLayout>
                  <c:x val="6.0882654675500247E-2"/>
                  <c:y val="-5.6651642581664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647-43B4-9A36-D8E0E33D269A}"/>
                </c:ext>
              </c:extLst>
            </c:dLbl>
            <c:dLbl>
              <c:idx val="2"/>
              <c:layout>
                <c:manualLayout>
                  <c:x val="6.0882654675500143E-2"/>
                  <c:y val="-6.1372612796803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647-43B4-9A36-D8E0E33D269A}"/>
                </c:ext>
              </c:extLst>
            </c:dLbl>
            <c:dLbl>
              <c:idx val="3"/>
              <c:layout>
                <c:manualLayout>
                  <c:x val="6.0882654675500247E-2"/>
                  <c:y val="-7.0814553227080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647-43B4-9A36-D8E0E33D269A}"/>
                </c:ext>
              </c:extLst>
            </c:dLbl>
            <c:dLbl>
              <c:idx val="4"/>
              <c:layout>
                <c:manualLayout>
                  <c:x val="4.4278294309454722E-2"/>
                  <c:y val="-8.0256493657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647-43B4-9A36-D8E0E33D269A}"/>
                </c:ext>
              </c:extLst>
            </c:dLbl>
            <c:dLbl>
              <c:idx val="5"/>
              <c:layout>
                <c:manualLayout>
                  <c:x val="4.4278294309454722E-2"/>
                  <c:y val="-7.5535523442219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4647-43B4-9A36-D8E0E33D269A}"/>
                </c:ext>
              </c:extLst>
            </c:dLbl>
            <c:dLbl>
              <c:idx val="6"/>
              <c:layout>
                <c:manualLayout>
                  <c:x val="3.5976114126431966E-2"/>
                  <c:y val="-8.025649365735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4647-43B4-9A36-D8E0E33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[1]グラフ!$L$9:$R$9</c:f>
              <c:numCache>
                <c:formatCode>General</c:formatCode>
                <c:ptCount val="7"/>
                <c:pt idx="0">
                  <c:v>26</c:v>
                </c:pt>
                <c:pt idx="1">
                  <c:v>29</c:v>
                </c:pt>
                <c:pt idx="2">
                  <c:v>29</c:v>
                </c:pt>
                <c:pt idx="3">
                  <c:v>30</c:v>
                </c:pt>
                <c:pt idx="4">
                  <c:v>30</c:v>
                </c:pt>
                <c:pt idx="5">
                  <c:v>30</c:v>
                </c:pt>
                <c:pt idx="6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4647-43B4-9A36-D8E0E33D269A}"/>
            </c:ext>
          </c:extLst>
        </c:ser>
        <c:ser>
          <c:idx val="6"/>
          <c:order val="6"/>
          <c:tx>
            <c:strRef>
              <c:f>[1]グラフ!$K$10</c:f>
              <c:strCache>
                <c:ptCount val="1"/>
                <c:pt idx="0">
                  <c:v>大阪府中央卸売市場業企業会計</c:v>
                </c:pt>
              </c:strCache>
            </c:strRef>
          </c:tx>
          <c:spPr>
            <a:pattFill prst="divo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1560801158208614E-2"/>
                  <c:y val="-7.5116955531806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4647-43B4-9A36-D8E0E33D269A}"/>
                </c:ext>
              </c:extLst>
            </c:dLbl>
            <c:dLbl>
              <c:idx val="1"/>
              <c:layout>
                <c:manualLayout>
                  <c:x val="3.0441327337750124E-2"/>
                  <c:y val="-7.55355234422192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4647-43B4-9A36-D8E0E33D269A}"/>
                </c:ext>
              </c:extLst>
            </c:dLbl>
            <c:dLbl>
              <c:idx val="2"/>
              <c:layout>
                <c:manualLayout>
                  <c:x val="3.597611412643191E-2"/>
                  <c:y val="-8.02564936573579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4647-43B4-9A36-D8E0E33D269A}"/>
                </c:ext>
              </c:extLst>
            </c:dLbl>
            <c:dLbl>
              <c:idx val="3"/>
              <c:layout>
                <c:manualLayout>
                  <c:x val="3.5976114126431862E-2"/>
                  <c:y val="-8.4977463872496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4647-43B4-9A36-D8E0E33D269A}"/>
                </c:ext>
              </c:extLst>
            </c:dLbl>
            <c:dLbl>
              <c:idx val="4"/>
              <c:layout>
                <c:manualLayout>
                  <c:x val="3.3208720732091045E-2"/>
                  <c:y val="-8.49774638724966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4647-43B4-9A36-D8E0E33D269A}"/>
                </c:ext>
              </c:extLst>
            </c:dLbl>
            <c:dLbl>
              <c:idx val="5"/>
              <c:layout>
                <c:manualLayout>
                  <c:x val="3.5976114126431862E-2"/>
                  <c:y val="-8.96984340876353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4647-43B4-9A36-D8E0E33D269A}"/>
                </c:ext>
              </c:extLst>
            </c:dLbl>
            <c:dLbl>
              <c:idx val="6"/>
              <c:layout>
                <c:manualLayout>
                  <c:x val="3.5976114126431966E-2"/>
                  <c:y val="-9.441940430277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4647-43B4-9A36-D8E0E33D26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[1]グラフ!$L$3:$R$3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[1]グラフ!$L$10:$R$10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4647-43B4-9A36-D8E0E33D2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serLines>
        <c:axId val="1208252112"/>
        <c:axId val="1208256272"/>
      </c:barChart>
      <c:catAx>
        <c:axId val="1208252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256272"/>
        <c:crosses val="autoZero"/>
        <c:auto val="1"/>
        <c:lblAlgn val="ctr"/>
        <c:lblOffset val="100"/>
        <c:noMultiLvlLbl val="0"/>
      </c:catAx>
      <c:valAx>
        <c:axId val="1208256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25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228432825444556E-2"/>
          <c:y val="0.79688624170769151"/>
          <c:w val="0.91718066491688544"/>
          <c:h val="0.183472053792630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>
      <c:oddHeader>&amp;C会計区分別　施設数及び延床面積の推移</c:oddHeader>
    </c:headerFooter>
    <c:pageMargins b="0.75" l="0.7" r="0.7" t="0.75" header="0.3" footer="0.3"/>
    <c:pageSetup orientation="portrait"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会計区分別延床面積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[1]グラフ!$K$34</c:f>
              <c:strCache>
                <c:ptCount val="1"/>
                <c:pt idx="0">
                  <c:v>一般会計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[1]グラフ!$L$34:$R$34</c:f>
              <c:numCache>
                <c:formatCode>General</c:formatCode>
                <c:ptCount val="7"/>
                <c:pt idx="0">
                  <c:v>4338223</c:v>
                </c:pt>
                <c:pt idx="1">
                  <c:v>4331005.9299999988</c:v>
                </c:pt>
                <c:pt idx="2">
                  <c:v>4464989.4099999974</c:v>
                </c:pt>
                <c:pt idx="3">
                  <c:v>4425129.8199999975</c:v>
                </c:pt>
                <c:pt idx="4">
                  <c:v>4426297.5399999926</c:v>
                </c:pt>
                <c:pt idx="5">
                  <c:v>4403786.6999999993</c:v>
                </c:pt>
                <c:pt idx="6">
                  <c:v>4365928.6099999994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8F-4AB1-A1DD-0C110B3A82E0}"/>
            </c:ext>
          </c:extLst>
        </c:ser>
        <c:ser>
          <c:idx val="1"/>
          <c:order val="1"/>
          <c:tx>
            <c:strRef>
              <c:f>[1]グラフ!$K$35</c:f>
              <c:strCache>
                <c:ptCount val="1"/>
                <c:pt idx="0">
                  <c:v>府営住宅事業特別会計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[1]グラフ!$L$35:$R$35</c:f>
              <c:numCache>
                <c:formatCode>General</c:formatCode>
                <c:ptCount val="7"/>
                <c:pt idx="0">
                  <c:v>8344038</c:v>
                </c:pt>
                <c:pt idx="1">
                  <c:v>8403450.0599999968</c:v>
                </c:pt>
                <c:pt idx="2">
                  <c:v>8209238.9099999974</c:v>
                </c:pt>
                <c:pt idx="3">
                  <c:v>8221172.589999998</c:v>
                </c:pt>
                <c:pt idx="4">
                  <c:v>8233874.0299999956</c:v>
                </c:pt>
                <c:pt idx="5">
                  <c:v>8287491.4599999972</c:v>
                </c:pt>
                <c:pt idx="6">
                  <c:v>8032640.6900000004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48F-4AB1-A1DD-0C110B3A82E0}"/>
            </c:ext>
          </c:extLst>
        </c:ser>
        <c:ser>
          <c:idx val="2"/>
          <c:order val="2"/>
          <c:tx>
            <c:strRef>
              <c:f>[1]グラフ!$K$36</c:f>
              <c:strCache>
                <c:ptCount val="1"/>
                <c:pt idx="0">
                  <c:v>日本万国博覧会記念公園事業特別会計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7610279544198353E-2"/>
                  <c:y val="4.5076077415855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8F-4AB1-A1DD-0C110B3A82E0}"/>
                </c:ext>
              </c:extLst>
            </c:dLbl>
            <c:dLbl>
              <c:idx val="1"/>
              <c:layout>
                <c:manualLayout>
                  <c:x val="5.7610279544198312E-2"/>
                  <c:y val="4.9583685157441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8F-4AB1-A1DD-0C110B3A82E0}"/>
                </c:ext>
              </c:extLst>
            </c:dLbl>
            <c:dLbl>
              <c:idx val="2"/>
              <c:layout>
                <c:manualLayout>
                  <c:x val="6.2041839509136693E-2"/>
                  <c:y val="4.5076077415855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8F-4AB1-A1DD-0C110B3A82E0}"/>
                </c:ext>
              </c:extLst>
            </c:dLbl>
            <c:dLbl>
              <c:idx val="3"/>
              <c:layout>
                <c:manualLayout>
                  <c:x val="6.4257619491605855E-2"/>
                  <c:y val="4.50760774158559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8F-4AB1-A1DD-0C110B3A82E0}"/>
                </c:ext>
              </c:extLst>
            </c:dLbl>
            <c:dLbl>
              <c:idx val="4"/>
              <c:layout>
                <c:manualLayout>
                  <c:x val="5.9826059526667606E-2"/>
                  <c:y val="4.507607741585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48F-4AB1-A1DD-0C110B3A82E0}"/>
                </c:ext>
              </c:extLst>
            </c:dLbl>
            <c:dLbl>
              <c:idx val="5"/>
              <c:layout>
                <c:manualLayout>
                  <c:x val="6.4257619491605855E-2"/>
                  <c:y val="4.95836851574415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948F-4AB1-A1DD-0C110B3A82E0}"/>
                </c:ext>
              </c:extLst>
            </c:dLbl>
            <c:dLbl>
              <c:idx val="6"/>
              <c:layout>
                <c:manualLayout>
                  <c:x val="5.5394499561729024E-2"/>
                  <c:y val="4.05684696742702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[1]グラフ!$L$36:$R$36</c:f>
              <c:numCache>
                <c:formatCode>General</c:formatCode>
                <c:ptCount val="7"/>
                <c:pt idx="0">
                  <c:v>54329</c:v>
                </c:pt>
                <c:pt idx="1">
                  <c:v>60154.639999999992</c:v>
                </c:pt>
                <c:pt idx="2">
                  <c:v>60328.139999999992</c:v>
                </c:pt>
                <c:pt idx="3">
                  <c:v>62065.18</c:v>
                </c:pt>
                <c:pt idx="4">
                  <c:v>62237.929999999993</c:v>
                </c:pt>
                <c:pt idx="5">
                  <c:v>61187.639999999992</c:v>
                </c:pt>
                <c:pt idx="6">
                  <c:v>61115.639999999992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48F-4AB1-A1DD-0C110B3A82E0}"/>
            </c:ext>
          </c:extLst>
        </c:ser>
        <c:ser>
          <c:idx val="3"/>
          <c:order val="3"/>
          <c:tx>
            <c:strRef>
              <c:f>[1]グラフ!$K$37</c:f>
              <c:strCache>
                <c:ptCount val="1"/>
                <c:pt idx="0">
                  <c:v>港湾整備事業特別会計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4362654384398162E-2"/>
                  <c:y val="-7.6190462746780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948F-4AB1-A1DD-0C110B3A82E0}"/>
                </c:ext>
              </c:extLst>
            </c:dLbl>
            <c:dLbl>
              <c:idx val="1"/>
              <c:layout>
                <c:manualLayout>
                  <c:x val="-1.4423696657166335E-2"/>
                  <c:y val="-7.129782032879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948F-4AB1-A1DD-0C110B3A82E0}"/>
                </c:ext>
              </c:extLst>
            </c:dLbl>
            <c:dLbl>
              <c:idx val="2"/>
              <c:layout>
                <c:manualLayout>
                  <c:x val="-1.2019747214305323E-2"/>
                  <c:y val="-7.129782032879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948F-4AB1-A1DD-0C110B3A82E0}"/>
                </c:ext>
              </c:extLst>
            </c:dLbl>
            <c:dLbl>
              <c:idx val="3"/>
              <c:layout>
                <c:manualLayout>
                  <c:x val="-9.6157977714442233E-3"/>
                  <c:y val="-6.6841706558241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948F-4AB1-A1DD-0C110B3A82E0}"/>
                </c:ext>
              </c:extLst>
            </c:dLbl>
            <c:dLbl>
              <c:idx val="4"/>
              <c:layout>
                <c:manualLayout>
                  <c:x val="-1.2019747214305366E-2"/>
                  <c:y val="-7.575393409934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948F-4AB1-A1DD-0C110B3A82E0}"/>
                </c:ext>
              </c:extLst>
            </c:dLbl>
            <c:dLbl>
              <c:idx val="5"/>
              <c:layout>
                <c:manualLayout>
                  <c:x val="-1.4423696657166247E-2"/>
                  <c:y val="-7.1297820328791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948F-4AB1-A1DD-0C110B3A82E0}"/>
                </c:ext>
              </c:extLst>
            </c:dLbl>
            <c:dLbl>
              <c:idx val="6"/>
              <c:layout>
                <c:manualLayout>
                  <c:x val="-1.4423696657166335E-2"/>
                  <c:y val="-8.02100478698899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[1]グラフ!$L$37:$R$37</c:f>
              <c:numCache>
                <c:formatCode>General</c:formatCode>
                <c:ptCount val="7"/>
                <c:pt idx="0">
                  <c:v>98070</c:v>
                </c:pt>
                <c:pt idx="1">
                  <c:v>103765.92000000001</c:v>
                </c:pt>
                <c:pt idx="2">
                  <c:v>102910.24</c:v>
                </c:pt>
                <c:pt idx="3">
                  <c:v>102906.94</c:v>
                </c:pt>
                <c:pt idx="4">
                  <c:v>38252.119999999988</c:v>
                </c:pt>
                <c:pt idx="5">
                  <c:v>38252.119999999988</c:v>
                </c:pt>
                <c:pt idx="6">
                  <c:v>38252.119999999988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48F-4AB1-A1DD-0C110B3A82E0}"/>
            </c:ext>
          </c:extLst>
        </c:ser>
        <c:ser>
          <c:idx val="4"/>
          <c:order val="4"/>
          <c:tx>
            <c:strRef>
              <c:f>[1]グラフ!$K$38</c:f>
              <c:strCache>
                <c:ptCount val="1"/>
                <c:pt idx="0">
                  <c:v>箕面北部丘陵整備事業特別会計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8.1388374844922909E-2"/>
                  <c:y val="-4.03361273365310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948F-4AB1-A1DD-0C110B3A82E0}"/>
                </c:ext>
              </c:extLst>
            </c:dLbl>
            <c:dLbl>
              <c:idx val="1"/>
              <c:layout>
                <c:manualLayout>
                  <c:x val="7.2118483285831675E-2"/>
                  <c:y val="-4.01050239349449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948F-4AB1-A1DD-0C110B3A82E0}"/>
                </c:ext>
              </c:extLst>
            </c:dLbl>
            <c:dLbl>
              <c:idx val="2"/>
              <c:layout>
                <c:manualLayout>
                  <c:x val="6.9714533842970619E-2"/>
                  <c:y val="-4.010502393494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948F-4AB1-A1DD-0C110B3A82E0}"/>
                </c:ext>
              </c:extLst>
            </c:dLbl>
            <c:dLbl>
              <c:idx val="3"/>
              <c:layout>
                <c:manualLayout>
                  <c:x val="6.2502685514387452E-2"/>
                  <c:y val="-3.564891016439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948F-4AB1-A1DD-0C110B3A82E0}"/>
                </c:ext>
              </c:extLst>
            </c:dLbl>
            <c:dLbl>
              <c:idx val="4"/>
              <c:layout>
                <c:manualLayout>
                  <c:x val="6.9714533842970619E-2"/>
                  <c:y val="-3.564891016439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948F-4AB1-A1DD-0C110B3A82E0}"/>
                </c:ext>
              </c:extLst>
            </c:dLbl>
            <c:dLbl>
              <c:idx val="5"/>
              <c:layout>
                <c:manualLayout>
                  <c:x val="6.4906634957248507E-2"/>
                  <c:y val="-4.0105023934944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948F-4AB1-A1DD-0C110B3A82E0}"/>
                </c:ext>
              </c:extLst>
            </c:dLbl>
            <c:dLbl>
              <c:idx val="6"/>
              <c:layout>
                <c:manualLayout>
                  <c:x val="5.5290837185804104E-2"/>
                  <c:y val="-3.5648910164395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[1]グラフ!$L$38:$R$38</c:f>
              <c:numCache>
                <c:formatCode>General</c:formatCode>
                <c:ptCount val="7"/>
                <c:pt idx="0">
                  <c:v>2045</c:v>
                </c:pt>
                <c:pt idx="1">
                  <c:v>1492.63</c:v>
                </c:pt>
                <c:pt idx="2">
                  <c:v>938.91</c:v>
                </c:pt>
                <c:pt idx="3">
                  <c:v>938.91</c:v>
                </c:pt>
                <c:pt idx="4">
                  <c:v>938.91</c:v>
                </c:pt>
                <c:pt idx="5">
                  <c:v>950.42</c:v>
                </c:pt>
                <c:pt idx="6">
                  <c:v>950.42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948F-4AB1-A1DD-0C110B3A82E0}"/>
            </c:ext>
          </c:extLst>
        </c:ser>
        <c:ser>
          <c:idx val="5"/>
          <c:order val="5"/>
          <c:tx>
            <c:v>大阪府流域下水道事業会計</c:v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5481738883927536E-2"/>
                  <c:y val="-5.826329504165596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948F-4AB1-A1DD-0C110B3A82E0}"/>
                </c:ext>
              </c:extLst>
            </c:dLbl>
            <c:dLbl>
              <c:idx val="1"/>
              <c:layout>
                <c:manualLayout>
                  <c:x val="4.5675039414360061E-2"/>
                  <c:y val="-6.2385592787692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948F-4AB1-A1DD-0C110B3A82E0}"/>
                </c:ext>
              </c:extLst>
            </c:dLbl>
            <c:dLbl>
              <c:idx val="2"/>
              <c:layout>
                <c:manualLayout>
                  <c:x val="4.3271089971499005E-2"/>
                  <c:y val="-5.7929479017142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948F-4AB1-A1DD-0C110B3A82E0}"/>
                </c:ext>
              </c:extLst>
            </c:dLbl>
            <c:dLbl>
              <c:idx val="3"/>
              <c:layout>
                <c:manualLayout>
                  <c:x val="4.3271089971499005E-2"/>
                  <c:y val="-5.7929479017142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948F-4AB1-A1DD-0C110B3A82E0}"/>
                </c:ext>
              </c:extLst>
            </c:dLbl>
            <c:dLbl>
              <c:idx val="4"/>
              <c:layout>
                <c:manualLayout>
                  <c:x val="4.8078988857221026E-2"/>
                  <c:y val="-6.2385592787692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948F-4AB1-A1DD-0C110B3A82E0}"/>
                </c:ext>
              </c:extLst>
            </c:dLbl>
            <c:dLbl>
              <c:idx val="5"/>
              <c:layout>
                <c:manualLayout>
                  <c:x val="4.5675039414360061E-2"/>
                  <c:y val="-6.6841706558241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948F-4AB1-A1DD-0C110B3A82E0}"/>
                </c:ext>
              </c:extLst>
            </c:dLbl>
            <c:dLbl>
              <c:idx val="6"/>
              <c:layout>
                <c:manualLayout>
                  <c:x val="4.0867140528637769E-2"/>
                  <c:y val="-7.575393409934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[1]グラフ!$L$39:$R$39</c:f>
              <c:numCache>
                <c:formatCode>General</c:formatCode>
                <c:ptCount val="7"/>
                <c:pt idx="0">
                  <c:v>251137</c:v>
                </c:pt>
                <c:pt idx="1">
                  <c:v>255902.31000000003</c:v>
                </c:pt>
                <c:pt idx="2">
                  <c:v>258623.26000000004</c:v>
                </c:pt>
                <c:pt idx="3">
                  <c:v>258677.19000000003</c:v>
                </c:pt>
                <c:pt idx="4">
                  <c:v>258677</c:v>
                </c:pt>
                <c:pt idx="5">
                  <c:v>258677</c:v>
                </c:pt>
                <c:pt idx="6">
                  <c:v>258677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948F-4AB1-A1DD-0C110B3A82E0}"/>
            </c:ext>
          </c:extLst>
        </c:ser>
        <c:ser>
          <c:idx val="6"/>
          <c:order val="6"/>
          <c:tx>
            <c:strRef>
              <c:f>[1]グラフ!$K$40</c:f>
              <c:strCache>
                <c:ptCount val="1"/>
                <c:pt idx="0">
                  <c:v>大阪府中央卸売市場業企業会計</c:v>
                </c:pt>
              </c:strCache>
            </c:strRef>
          </c:tx>
          <c:spPr>
            <a:pattFill prst="divo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0269290345393562E-2"/>
                  <c:y val="-8.06722546730621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948F-4AB1-A1DD-0C110B3A82E0}"/>
                </c:ext>
              </c:extLst>
            </c:dLbl>
            <c:dLbl>
              <c:idx val="1"/>
              <c:layout>
                <c:manualLayout>
                  <c:x val="4.5675039414360061E-2"/>
                  <c:y val="-8.4666161640439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948F-4AB1-A1DD-0C110B3A82E0}"/>
                </c:ext>
              </c:extLst>
            </c:dLbl>
            <c:dLbl>
              <c:idx val="2"/>
              <c:layout>
                <c:manualLayout>
                  <c:x val="4.3271089971499005E-2"/>
                  <c:y val="-7.57539340993404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948F-4AB1-A1DD-0C110B3A82E0}"/>
                </c:ext>
              </c:extLst>
            </c:dLbl>
            <c:dLbl>
              <c:idx val="3"/>
              <c:layout>
                <c:manualLayout>
                  <c:x val="4.3271089971499005E-2"/>
                  <c:y val="-7.5753934099340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948F-4AB1-A1DD-0C110B3A82E0}"/>
                </c:ext>
              </c:extLst>
            </c:dLbl>
            <c:dLbl>
              <c:idx val="4"/>
              <c:layout>
                <c:manualLayout>
                  <c:x val="4.8078988857221026E-2"/>
                  <c:y val="-8.46661616404393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948F-4AB1-A1DD-0C110B3A82E0}"/>
                </c:ext>
              </c:extLst>
            </c:dLbl>
            <c:dLbl>
              <c:idx val="5"/>
              <c:layout>
                <c:manualLayout>
                  <c:x val="4.5675039414360061E-2"/>
                  <c:y val="-8.4666161640439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948F-4AB1-A1DD-0C110B3A82E0}"/>
                </c:ext>
              </c:extLst>
            </c:dLbl>
            <c:dLbl>
              <c:idx val="6"/>
              <c:layout>
                <c:manualLayout>
                  <c:x val="4.0867140528637769E-2"/>
                  <c:y val="-9.35783891815382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948F-4AB1-A1DD-0C110B3A82E0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[1]グラフ!$L$33:$R$33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[1]グラフ!$L$40:$R$40</c:f>
              <c:numCache>
                <c:formatCode>General</c:formatCode>
                <c:ptCount val="7"/>
                <c:pt idx="0">
                  <c:v>134982</c:v>
                </c:pt>
                <c:pt idx="1">
                  <c:v>134982</c:v>
                </c:pt>
                <c:pt idx="2">
                  <c:v>134982</c:v>
                </c:pt>
                <c:pt idx="3">
                  <c:v>134982</c:v>
                </c:pt>
                <c:pt idx="4">
                  <c:v>134982</c:v>
                </c:pt>
                <c:pt idx="5">
                  <c:v>134982</c:v>
                </c:pt>
                <c:pt idx="6">
                  <c:v>134982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948F-4AB1-A1DD-0C110B3A8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6350" cap="flat" cmpd="sng" algn="ctr">
              <a:solidFill>
                <a:schemeClr val="tx1"/>
              </a:solidFill>
              <a:round/>
            </a:ln>
            <a:effectLst/>
          </c:spPr>
        </c:serLines>
        <c:axId val="1208182640"/>
        <c:axId val="1208177648"/>
      </c:barChart>
      <c:catAx>
        <c:axId val="1208182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177648"/>
        <c:crosses val="autoZero"/>
        <c:auto val="1"/>
        <c:lblAlgn val="ctr"/>
        <c:lblOffset val="100"/>
        <c:noMultiLvlLbl val="0"/>
      </c:catAx>
      <c:valAx>
        <c:axId val="1208177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818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6131879033573464E-2"/>
          <c:y val="0.79092107785143517"/>
          <c:w val="0.93940288713910758"/>
          <c:h val="0.178694456745163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orientation="portrait"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規模別施設数推移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規模!$A$34</c:f>
              <c:strCache>
                <c:ptCount val="1"/>
                <c:pt idx="0">
                  <c:v>100㎡未満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[1]グラフ!$C$57:$I$57</c:f>
              <c:numCache>
                <c:formatCode>General</c:formatCode>
                <c:ptCount val="7"/>
                <c:pt idx="0">
                  <c:v>778</c:v>
                </c:pt>
                <c:pt idx="1">
                  <c:v>776</c:v>
                </c:pt>
                <c:pt idx="2">
                  <c:v>772</c:v>
                </c:pt>
                <c:pt idx="3">
                  <c:v>766</c:v>
                </c:pt>
                <c:pt idx="4">
                  <c:v>764</c:v>
                </c:pt>
                <c:pt idx="5">
                  <c:v>761</c:v>
                </c:pt>
                <c:pt idx="6">
                  <c:v>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A-450B-9B48-C4FDA07151DD}"/>
            </c:ext>
          </c:extLst>
        </c:ser>
        <c:ser>
          <c:idx val="1"/>
          <c:order val="1"/>
          <c:tx>
            <c:strRef>
              <c:f>[1]グラフ!$B$58</c:f>
              <c:strCache>
                <c:ptCount val="1"/>
                <c:pt idx="0">
                  <c:v>100㎡～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[1]グラフ!$C$58:$I$58</c:f>
              <c:numCache>
                <c:formatCode>General</c:formatCode>
                <c:ptCount val="7"/>
                <c:pt idx="0">
                  <c:v>188</c:v>
                </c:pt>
                <c:pt idx="1">
                  <c:v>191</c:v>
                </c:pt>
                <c:pt idx="2">
                  <c:v>188</c:v>
                </c:pt>
                <c:pt idx="3">
                  <c:v>184</c:v>
                </c:pt>
                <c:pt idx="4">
                  <c:v>184</c:v>
                </c:pt>
                <c:pt idx="5">
                  <c:v>185</c:v>
                </c:pt>
                <c:pt idx="6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FA-450B-9B48-C4FDA07151DD}"/>
            </c:ext>
          </c:extLst>
        </c:ser>
        <c:ser>
          <c:idx val="2"/>
          <c:order val="2"/>
          <c:tx>
            <c:strRef>
              <c:f>[1]グラフ!$B$59</c:f>
              <c:strCache>
                <c:ptCount val="1"/>
                <c:pt idx="0">
                  <c:v>500㎡～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4666664275299044E-2"/>
                  <c:y val="2.84665070251005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0FA-450B-9B48-C4FDA07151DD}"/>
                </c:ext>
              </c:extLst>
            </c:dLbl>
            <c:dLbl>
              <c:idx val="1"/>
              <c:layout>
                <c:manualLayout>
                  <c:x val="-5.4658380637878347E-2"/>
                  <c:y val="3.3053156093064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0FA-450B-9B48-C4FDA07151DD}"/>
                </c:ext>
              </c:extLst>
            </c:dLbl>
            <c:dLbl>
              <c:idx val="2"/>
              <c:layout>
                <c:manualLayout>
                  <c:x val="-5.2380948111300139E-2"/>
                  <c:y val="3.7775035534931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0FA-450B-9B48-C4FDA07151DD}"/>
                </c:ext>
              </c:extLst>
            </c:dLbl>
            <c:dLbl>
              <c:idx val="3"/>
              <c:layout>
                <c:manualLayout>
                  <c:x val="-5.2374035603227502E-2"/>
                  <c:y val="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0FA-450B-9B48-C4FDA07151DD}"/>
                </c:ext>
              </c:extLst>
            </c:dLbl>
            <c:dLbl>
              <c:idx val="4"/>
              <c:layout>
                <c:manualLayout>
                  <c:x val="-5.2374035603227502E-2"/>
                  <c:y val="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0FA-450B-9B48-C4FDA07151DD}"/>
                </c:ext>
              </c:extLst>
            </c:dLbl>
            <c:dLbl>
              <c:idx val="5"/>
              <c:layout>
                <c:manualLayout>
                  <c:x val="-5.4651167585976441E-2"/>
                  <c:y val="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0FA-450B-9B48-C4FDA07151DD}"/>
                </c:ext>
              </c:extLst>
            </c:dLbl>
            <c:dLbl>
              <c:idx val="6"/>
              <c:layout>
                <c:manualLayout>
                  <c:x val="-5.2374035603227669E-2"/>
                  <c:y val="3.2916733623276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[1]グラフ!$C$59:$I$59</c:f>
              <c:numCache>
                <c:formatCode>General</c:formatCode>
                <c:ptCount val="7"/>
                <c:pt idx="0">
                  <c:v>54</c:v>
                </c:pt>
                <c:pt idx="1">
                  <c:v>54</c:v>
                </c:pt>
                <c:pt idx="2">
                  <c:v>51</c:v>
                </c:pt>
                <c:pt idx="3">
                  <c:v>53</c:v>
                </c:pt>
                <c:pt idx="4">
                  <c:v>53</c:v>
                </c:pt>
                <c:pt idx="5">
                  <c:v>50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FA-450B-9B48-C4FDA07151DD}"/>
            </c:ext>
          </c:extLst>
        </c:ser>
        <c:ser>
          <c:idx val="3"/>
          <c:order val="3"/>
          <c:tx>
            <c:strRef>
              <c:f>[1]グラフ!$B$60</c:f>
              <c:strCache>
                <c:ptCount val="1"/>
                <c:pt idx="0">
                  <c:v>1,000㎡～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6944441953436488E-2"/>
                  <c:y val="3.32109248626172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0FA-450B-9B48-C4FDA07151DD}"/>
                </c:ext>
              </c:extLst>
            </c:dLbl>
            <c:dLbl>
              <c:idx val="1"/>
              <c:layout>
                <c:manualLayout>
                  <c:x val="4.0993785478408734E-2"/>
                  <c:y val="5.6662553302396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0FA-450B-9B48-C4FDA07151DD}"/>
                </c:ext>
              </c:extLst>
            </c:dLbl>
            <c:dLbl>
              <c:idx val="2"/>
              <c:layout>
                <c:manualLayout>
                  <c:x val="4.0988375689482395E-2"/>
                  <c:y val="5.642868621133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0FA-450B-9B48-C4FDA07151DD}"/>
                </c:ext>
              </c:extLst>
            </c:dLbl>
            <c:dLbl>
              <c:idx val="3"/>
              <c:layout>
                <c:manualLayout>
                  <c:x val="4.3265507672231418E-2"/>
                  <c:y val="5.1726295693721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0FA-450B-9B48-C4FDA07151DD}"/>
                </c:ext>
              </c:extLst>
            </c:dLbl>
            <c:dLbl>
              <c:idx val="4"/>
              <c:layout>
                <c:manualLayout>
                  <c:x val="4.0988375689482395E-2"/>
                  <c:y val="6.11310767289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0FA-450B-9B48-C4FDA07151DD}"/>
                </c:ext>
              </c:extLst>
            </c:dLbl>
            <c:dLbl>
              <c:idx val="5"/>
              <c:layout>
                <c:manualLayout>
                  <c:x val="3.8711243706733373E-2"/>
                  <c:y val="5.642868621133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0FA-450B-9B48-C4FDA07151DD}"/>
                </c:ext>
              </c:extLst>
            </c:dLbl>
            <c:dLbl>
              <c:idx val="6"/>
              <c:layout>
                <c:manualLayout>
                  <c:x val="4.5542639654980267E-2"/>
                  <c:y val="5.6428686211332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[1]グラフ!$C$60:$I$60</c:f>
              <c:numCache>
                <c:formatCode>General</c:formatCode>
                <c:ptCount val="7"/>
                <c:pt idx="0">
                  <c:v>55</c:v>
                </c:pt>
                <c:pt idx="1">
                  <c:v>56</c:v>
                </c:pt>
                <c:pt idx="2">
                  <c:v>56</c:v>
                </c:pt>
                <c:pt idx="3">
                  <c:v>56</c:v>
                </c:pt>
                <c:pt idx="4">
                  <c:v>54</c:v>
                </c:pt>
                <c:pt idx="5">
                  <c:v>50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0FA-450B-9B48-C4FDA07151DD}"/>
            </c:ext>
          </c:extLst>
        </c:ser>
        <c:ser>
          <c:idx val="4"/>
          <c:order val="4"/>
          <c:tx>
            <c:strRef>
              <c:f>[1]グラフ!$B$61</c:f>
              <c:strCache>
                <c:ptCount val="1"/>
                <c:pt idx="0">
                  <c:v>2,000㎡～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6944441953436495E-2"/>
                  <c:y val="4.74441783751676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0FA-450B-9B48-C4FDA07151DD}"/>
                </c:ext>
              </c:extLst>
            </c:dLbl>
            <c:dLbl>
              <c:idx val="1"/>
              <c:layout>
                <c:manualLayout>
                  <c:x val="6.6045543270769697E-2"/>
                  <c:y val="5.66625533023969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0FA-450B-9B48-C4FDA07151DD}"/>
                </c:ext>
              </c:extLst>
            </c:dLbl>
            <c:dLbl>
              <c:idx val="2"/>
              <c:layout>
                <c:manualLayout>
                  <c:x val="6.1482563534223593E-2"/>
                  <c:y val="6.113107672894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80FA-450B-9B48-C4FDA07151DD}"/>
                </c:ext>
              </c:extLst>
            </c:dLbl>
            <c:dLbl>
              <c:idx val="3"/>
              <c:layout>
                <c:manualLayout>
                  <c:x val="6.1482563534223593E-2"/>
                  <c:y val="5.172629569372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80FA-450B-9B48-C4FDA07151DD}"/>
                </c:ext>
              </c:extLst>
            </c:dLbl>
            <c:dLbl>
              <c:idx val="4"/>
              <c:layout>
                <c:manualLayout>
                  <c:x val="6.1482563534223593E-2"/>
                  <c:y val="6.1131076728943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80FA-450B-9B48-C4FDA07151DD}"/>
                </c:ext>
              </c:extLst>
            </c:dLbl>
            <c:dLbl>
              <c:idx val="5"/>
              <c:layout>
                <c:manualLayout>
                  <c:x val="5.4651167585976525E-2"/>
                  <c:y val="5.17262956937210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0FA-450B-9B48-C4FDA07151DD}"/>
                </c:ext>
              </c:extLst>
            </c:dLbl>
            <c:dLbl>
              <c:idx val="6"/>
              <c:layout>
                <c:manualLayout>
                  <c:x val="5.920543155147457E-2"/>
                  <c:y val="2.35119525880549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[1]グラフ!$C$61:$I$61</c:f>
              <c:numCache>
                <c:formatCode>General</c:formatCode>
                <c:ptCount val="7"/>
                <c:pt idx="0">
                  <c:v>49</c:v>
                </c:pt>
                <c:pt idx="1">
                  <c:v>45</c:v>
                </c:pt>
                <c:pt idx="2">
                  <c:v>46</c:v>
                </c:pt>
                <c:pt idx="3">
                  <c:v>45</c:v>
                </c:pt>
                <c:pt idx="4">
                  <c:v>45</c:v>
                </c:pt>
                <c:pt idx="5">
                  <c:v>44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0FA-450B-9B48-C4FDA07151DD}"/>
            </c:ext>
          </c:extLst>
        </c:ser>
        <c:ser>
          <c:idx val="5"/>
          <c:order val="5"/>
          <c:tx>
            <c:strRef>
              <c:f>[1]グラフ!$B$62</c:f>
              <c:strCache>
                <c:ptCount val="1"/>
                <c:pt idx="0">
                  <c:v>3,000㎡～</c:v>
                </c:pt>
              </c:strCache>
            </c:strRef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6944441953436495E-2"/>
                  <c:y val="-4.7444178375168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0FA-450B-9B48-C4FDA07151DD}"/>
                </c:ext>
              </c:extLst>
            </c:dLbl>
            <c:dLbl>
              <c:idx val="1"/>
              <c:layout>
                <c:manualLayout>
                  <c:x val="-5.2380948111300098E-2"/>
                  <c:y val="-3.7775035534931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80FA-450B-9B48-C4FDA07151DD}"/>
                </c:ext>
              </c:extLst>
            </c:dLbl>
            <c:dLbl>
              <c:idx val="2"/>
              <c:layout>
                <c:manualLayout>
                  <c:x val="-5.2374035603227544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80FA-450B-9B48-C4FDA07151DD}"/>
                </c:ext>
              </c:extLst>
            </c:dLbl>
            <c:dLbl>
              <c:idx val="3"/>
              <c:layout>
                <c:manualLayout>
                  <c:x val="-5.4651167585976525E-2"/>
                  <c:y val="-3.761912414088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80FA-450B-9B48-C4FDA07151DD}"/>
                </c:ext>
              </c:extLst>
            </c:dLbl>
            <c:dLbl>
              <c:idx val="4"/>
              <c:layout>
                <c:manualLayout>
                  <c:x val="-5.4651167585976525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80FA-450B-9B48-C4FDA07151DD}"/>
                </c:ext>
              </c:extLst>
            </c:dLbl>
            <c:dLbl>
              <c:idx val="5"/>
              <c:layout>
                <c:manualLayout>
                  <c:x val="-5.2374035603227502E-2"/>
                  <c:y val="-3.761912414088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0FA-450B-9B48-C4FDA07151DD}"/>
                </c:ext>
              </c:extLst>
            </c:dLbl>
            <c:dLbl>
              <c:idx val="6"/>
              <c:layout>
                <c:manualLayout>
                  <c:x val="5.92054315514745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[1]グラフ!$C$62:$I$62</c:f>
              <c:numCache>
                <c:formatCode>General</c:formatCode>
                <c:ptCount val="7"/>
                <c:pt idx="0">
                  <c:v>61</c:v>
                </c:pt>
                <c:pt idx="1">
                  <c:v>64</c:v>
                </c:pt>
                <c:pt idx="2">
                  <c:v>65</c:v>
                </c:pt>
                <c:pt idx="3">
                  <c:v>64</c:v>
                </c:pt>
                <c:pt idx="4">
                  <c:v>64</c:v>
                </c:pt>
                <c:pt idx="5">
                  <c:v>62</c:v>
                </c:pt>
                <c:pt idx="6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0FA-450B-9B48-C4FDA07151DD}"/>
            </c:ext>
          </c:extLst>
        </c:ser>
        <c:ser>
          <c:idx val="6"/>
          <c:order val="6"/>
          <c:tx>
            <c:strRef>
              <c:f>[1]グラフ!$B$63</c:f>
              <c:strCache>
                <c:ptCount val="1"/>
                <c:pt idx="0">
                  <c:v>4,000㎡～</c:v>
                </c:pt>
              </c:strCache>
            </c:strRef>
          </c:tx>
          <c:spPr>
            <a:pattFill prst="divo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4666664275299023E-2"/>
                  <c:y val="-2.3722089187583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80FA-450B-9B48-C4FDA07151DD}"/>
                </c:ext>
              </c:extLst>
            </c:dLbl>
            <c:dLbl>
              <c:idx val="1"/>
              <c:layout>
                <c:manualLayout>
                  <c:x val="5.9213245691034852E-2"/>
                  <c:y val="-2.3609397209332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80FA-450B-9B48-C4FDA07151DD}"/>
                </c:ext>
              </c:extLst>
            </c:dLbl>
            <c:dLbl>
              <c:idx val="2"/>
              <c:layout>
                <c:manualLayout>
                  <c:x val="5.2374035603227502E-2"/>
                  <c:y val="-1.8809562070444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80FA-450B-9B48-C4FDA07151DD}"/>
                </c:ext>
              </c:extLst>
            </c:dLbl>
            <c:dLbl>
              <c:idx val="3"/>
              <c:layout>
                <c:manualLayout>
                  <c:x val="5.6928299568725464E-2"/>
                  <c:y val="-1.880956207044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80FA-450B-9B48-C4FDA07151DD}"/>
                </c:ext>
              </c:extLst>
            </c:dLbl>
            <c:dLbl>
              <c:idx val="4"/>
              <c:layout>
                <c:manualLayout>
                  <c:x val="5.2374035603227502E-2"/>
                  <c:y val="-1.880956207044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80FA-450B-9B48-C4FDA07151DD}"/>
                </c:ext>
              </c:extLst>
            </c:dLbl>
            <c:dLbl>
              <c:idx val="5"/>
              <c:layout>
                <c:manualLayout>
                  <c:x val="5.2374035603227502E-2"/>
                  <c:y val="-2.3511952588055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7-80FA-450B-9B48-C4FDA07151DD}"/>
                </c:ext>
              </c:extLst>
            </c:dLbl>
            <c:dLbl>
              <c:idx val="6"/>
              <c:layout>
                <c:manualLayout>
                  <c:x val="-5.2374035603227669E-2"/>
                  <c:y val="-1.8809562070444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[1]グラフ!$C$63:$I$63</c:f>
              <c:numCache>
                <c:formatCode>General</c:formatCode>
                <c:ptCount val="7"/>
                <c:pt idx="0">
                  <c:v>37</c:v>
                </c:pt>
                <c:pt idx="1">
                  <c:v>37</c:v>
                </c:pt>
                <c:pt idx="2">
                  <c:v>37</c:v>
                </c:pt>
                <c:pt idx="3">
                  <c:v>36</c:v>
                </c:pt>
                <c:pt idx="4">
                  <c:v>35</c:v>
                </c:pt>
                <c:pt idx="5">
                  <c:v>35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80FA-450B-9B48-C4FDA07151DD}"/>
            </c:ext>
          </c:extLst>
        </c:ser>
        <c:ser>
          <c:idx val="7"/>
          <c:order val="7"/>
          <c:tx>
            <c:strRef>
              <c:f>[1]グラフ!$B$64</c:f>
              <c:strCache>
                <c:ptCount val="1"/>
                <c:pt idx="0">
                  <c:v>5,000㎡～</c:v>
                </c:pt>
              </c:strCache>
            </c:strRef>
          </c:tx>
          <c:spPr>
            <a:pattFill prst="smGri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5.4666664275299023E-2"/>
                  <c:y val="-4.348999444377670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80FA-450B-9B48-C4FDA07151DD}"/>
                </c:ext>
              </c:extLst>
            </c:dLbl>
            <c:dLbl>
              <c:idx val="1"/>
              <c:layout>
                <c:manualLayout>
                  <c:x val="6.1500003138194426E-2"/>
                  <c:y val="-3.7775035534931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80FA-450B-9B48-C4FDA07151DD}"/>
                </c:ext>
              </c:extLst>
            </c:dLbl>
            <c:dLbl>
              <c:idx val="2"/>
              <c:layout>
                <c:manualLayout>
                  <c:x val="5.6928299568725547E-2"/>
                  <c:y val="-3.761912414088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80FA-450B-9B48-C4FDA07151DD}"/>
                </c:ext>
              </c:extLst>
            </c:dLbl>
            <c:dLbl>
              <c:idx val="3"/>
              <c:layout>
                <c:manualLayout>
                  <c:x val="5.6928299568725547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80FA-450B-9B48-C4FDA07151DD}"/>
                </c:ext>
              </c:extLst>
            </c:dLbl>
            <c:dLbl>
              <c:idx val="4"/>
              <c:layout>
                <c:manualLayout>
                  <c:x val="5.6928299568725464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80FA-450B-9B48-C4FDA07151DD}"/>
                </c:ext>
              </c:extLst>
            </c:dLbl>
            <c:dLbl>
              <c:idx val="5"/>
              <c:layout>
                <c:manualLayout>
                  <c:x val="5.4651167585976358E-2"/>
                  <c:y val="-3.761912414088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80FA-450B-9B48-C4FDA07151DD}"/>
                </c:ext>
              </c:extLst>
            </c:dLbl>
            <c:dLbl>
              <c:idx val="6"/>
              <c:layout>
                <c:manualLayout>
                  <c:x val="5.920543155147457E-2"/>
                  <c:y val="-9.40478103522205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[1]グラフ!$C$64:$I$64</c:f>
              <c:numCache>
                <c:formatCode>General</c:formatCode>
                <c:ptCount val="7"/>
                <c:pt idx="0">
                  <c:v>107</c:v>
                </c:pt>
                <c:pt idx="1">
                  <c:v>107</c:v>
                </c:pt>
                <c:pt idx="2">
                  <c:v>117</c:v>
                </c:pt>
                <c:pt idx="3">
                  <c:v>113</c:v>
                </c:pt>
                <c:pt idx="4">
                  <c:v>113</c:v>
                </c:pt>
                <c:pt idx="5">
                  <c:v>111</c:v>
                </c:pt>
                <c:pt idx="6">
                  <c:v>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80FA-450B-9B48-C4FDA07151DD}"/>
            </c:ext>
          </c:extLst>
        </c:ser>
        <c:ser>
          <c:idx val="8"/>
          <c:order val="8"/>
          <c:tx>
            <c:strRef>
              <c:f>[1]グラフ!$B$65</c:f>
              <c:strCache>
                <c:ptCount val="1"/>
                <c:pt idx="0">
                  <c:v>10,000㎡～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[1]グラフ!$C$65:$I$65</c:f>
              <c:numCache>
                <c:formatCode>General</c:formatCode>
                <c:ptCount val="7"/>
                <c:pt idx="0">
                  <c:v>153</c:v>
                </c:pt>
                <c:pt idx="1">
                  <c:v>151</c:v>
                </c:pt>
                <c:pt idx="2">
                  <c:v>156</c:v>
                </c:pt>
                <c:pt idx="3">
                  <c:v>154</c:v>
                </c:pt>
                <c:pt idx="4">
                  <c:v>153</c:v>
                </c:pt>
                <c:pt idx="5">
                  <c:v>154</c:v>
                </c:pt>
                <c:pt idx="6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80FA-450B-9B48-C4FDA07151DD}"/>
            </c:ext>
          </c:extLst>
        </c:ser>
        <c:ser>
          <c:idx val="9"/>
          <c:order val="9"/>
          <c:tx>
            <c:strRef>
              <c:f>[1]グラフ!$B$66</c:f>
              <c:strCache>
                <c:ptCount val="1"/>
                <c:pt idx="0">
                  <c:v>15,000㎡～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6.1557129629320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212-49CB-9B3F-6E1C62315A36}"/>
                </c:ext>
              </c:extLst>
            </c:dLbl>
            <c:dLbl>
              <c:idx val="1"/>
              <c:layout>
                <c:manualLayout>
                  <c:x val="6.155712962932011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212-49CB-9B3F-6E1C62315A36}"/>
                </c:ext>
              </c:extLst>
            </c:dLbl>
            <c:dLbl>
              <c:idx val="2"/>
              <c:layout>
                <c:manualLayout>
                  <c:x val="5.9434469986929764E-2"/>
                  <c:y val="-3.5502888904286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212-49CB-9B3F-6E1C62315A36}"/>
                </c:ext>
              </c:extLst>
            </c:dLbl>
            <c:dLbl>
              <c:idx val="3"/>
              <c:layout>
                <c:manualLayout>
                  <c:x val="6.1557129629320112E-2"/>
                  <c:y val="3.5502888904286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212-49CB-9B3F-6E1C62315A36}"/>
                </c:ext>
              </c:extLst>
            </c:dLbl>
            <c:dLbl>
              <c:idx val="4"/>
              <c:layout>
                <c:manualLayout>
                  <c:x val="6.367978927171046E-2"/>
                  <c:y val="-3.5502888904286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212-49CB-9B3F-6E1C62315A36}"/>
                </c:ext>
              </c:extLst>
            </c:dLbl>
            <c:dLbl>
              <c:idx val="5"/>
              <c:layout>
                <c:manualLayout>
                  <c:x val="6.367978927171046E-2"/>
                  <c:y val="-3.550288890428681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212-49CB-9B3F-6E1C62315A36}"/>
                </c:ext>
              </c:extLst>
            </c:dLbl>
            <c:dLbl>
              <c:idx val="6"/>
              <c:layout>
                <c:manualLayout>
                  <c:x val="4.88211717749780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212-49CB-9B3F-6E1C62315A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[1]グラフ!$C$66:$I$66</c:f>
              <c:numCache>
                <c:formatCode>General</c:formatCode>
                <c:ptCount val="7"/>
                <c:pt idx="0">
                  <c:v>91</c:v>
                </c:pt>
                <c:pt idx="1">
                  <c:v>92</c:v>
                </c:pt>
                <c:pt idx="2">
                  <c:v>87</c:v>
                </c:pt>
                <c:pt idx="3">
                  <c:v>86</c:v>
                </c:pt>
                <c:pt idx="4">
                  <c:v>87</c:v>
                </c:pt>
                <c:pt idx="5">
                  <c:v>88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80FA-450B-9B48-C4FDA07151DD}"/>
            </c:ext>
          </c:extLst>
        </c:ser>
        <c:ser>
          <c:idx val="10"/>
          <c:order val="10"/>
          <c:tx>
            <c:strRef>
              <c:f>[1]グラフ!$B$67</c:f>
              <c:strCache>
                <c:ptCount val="1"/>
                <c:pt idx="0">
                  <c:v>20,000㎡～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[1]グラフ!$C$67:$I$67</c:f>
              <c:numCache>
                <c:formatCode>General</c:formatCode>
                <c:ptCount val="7"/>
                <c:pt idx="0">
                  <c:v>138</c:v>
                </c:pt>
                <c:pt idx="1">
                  <c:v>139</c:v>
                </c:pt>
                <c:pt idx="2">
                  <c:v>140</c:v>
                </c:pt>
                <c:pt idx="3">
                  <c:v>138</c:v>
                </c:pt>
                <c:pt idx="4">
                  <c:v>132</c:v>
                </c:pt>
                <c:pt idx="5">
                  <c:v>133</c:v>
                </c:pt>
                <c:pt idx="6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4-80FA-450B-9B48-C4FDA07151DD}"/>
            </c:ext>
          </c:extLst>
        </c:ser>
        <c:ser>
          <c:idx val="11"/>
          <c:order val="11"/>
          <c:tx>
            <c:strRef>
              <c:f>[1]グラフ!$B$68</c:f>
              <c:strCache>
                <c:ptCount val="1"/>
                <c:pt idx="0">
                  <c:v>50,000㎡～</c:v>
                </c:pt>
              </c:strCache>
            </c:strRef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466666427529902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80FA-450B-9B48-C4FDA07151DD}"/>
                </c:ext>
              </c:extLst>
            </c:dLbl>
            <c:dLbl>
              <c:idx val="1"/>
              <c:layout>
                <c:manualLayout>
                  <c:x val="-5.4666664275299023E-2"/>
                  <c:y val="-3.32109248626173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80FA-450B-9B48-C4FDA07151DD}"/>
                </c:ext>
              </c:extLst>
            </c:dLbl>
            <c:dLbl>
              <c:idx val="2"/>
              <c:layout>
                <c:manualLayout>
                  <c:x val="-5.4651167585976566E-2"/>
                  <c:y val="-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7-80FA-450B-9B48-C4FDA07151DD}"/>
                </c:ext>
              </c:extLst>
            </c:dLbl>
            <c:dLbl>
              <c:idx val="3"/>
              <c:layout>
                <c:manualLayout>
                  <c:x val="-5.2374035603227502E-2"/>
                  <c:y val="-3.7619124140888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8-80FA-450B-9B48-C4FDA07151DD}"/>
                </c:ext>
              </c:extLst>
            </c:dLbl>
            <c:dLbl>
              <c:idx val="4"/>
              <c:layout>
                <c:manualLayout>
                  <c:x val="-5.2374035603227502E-2"/>
                  <c:y val="-3.2916733623277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9-80FA-450B-9B48-C4FDA07151DD}"/>
                </c:ext>
              </c:extLst>
            </c:dLbl>
            <c:dLbl>
              <c:idx val="5"/>
              <c:layout>
                <c:manualLayout>
                  <c:x val="-5.6928299568725547E-2"/>
                  <c:y val="-3.7619124140888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A-80FA-450B-9B48-C4FDA07151DD}"/>
                </c:ext>
              </c:extLst>
            </c:dLbl>
            <c:dLbl>
              <c:idx val="6"/>
              <c:layout>
                <c:manualLayout>
                  <c:x val="5.2374035603227502E-2"/>
                  <c:y val="-9.40478103522201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B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[1]グラフ!$C$68:$I$68</c:f>
              <c:numCache>
                <c:formatCode>General</c:formatCode>
                <c:ptCount val="7"/>
                <c:pt idx="0">
                  <c:v>41</c:v>
                </c:pt>
                <c:pt idx="1">
                  <c:v>41</c:v>
                </c:pt>
                <c:pt idx="2">
                  <c:v>39</c:v>
                </c:pt>
                <c:pt idx="3">
                  <c:v>41</c:v>
                </c:pt>
                <c:pt idx="4">
                  <c:v>44</c:v>
                </c:pt>
                <c:pt idx="5">
                  <c:v>43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80FA-450B-9B48-C4FDA07151DD}"/>
            </c:ext>
          </c:extLst>
        </c:ser>
        <c:ser>
          <c:idx val="12"/>
          <c:order val="12"/>
          <c:tx>
            <c:strRef>
              <c:f>[1]グラフ!$B$69</c:f>
              <c:strCache>
                <c:ptCount val="1"/>
                <c:pt idx="0">
                  <c:v>100,000㎡以上</c:v>
                </c:pt>
              </c:strCache>
            </c:strRef>
          </c:tx>
          <c:spPr>
            <a:pattFill prst="dash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5462668816039986E-17"/>
                  <c:y val="-3.2407407407407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D-80FA-450B-9B48-C4FDA07151DD}"/>
                </c:ext>
              </c:extLst>
            </c:dLbl>
            <c:dLbl>
              <c:idx val="1"/>
              <c:layout>
                <c:manualLayout>
                  <c:x val="0"/>
                  <c:y val="-3.2407407407407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E-80FA-450B-9B48-C4FDA07151DD}"/>
                </c:ext>
              </c:extLst>
            </c:dLbl>
            <c:dLbl>
              <c:idx val="2"/>
              <c:layout>
                <c:manualLayout>
                  <c:x val="-5.0925337632079971E-17"/>
                  <c:y val="-2.31481481481481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F-80FA-450B-9B48-C4FDA07151DD}"/>
                </c:ext>
              </c:extLst>
            </c:dLbl>
            <c:dLbl>
              <c:idx val="3"/>
              <c:layout>
                <c:manualLayout>
                  <c:x val="-1.0185067526415994E-16"/>
                  <c:y val="-2.31481481481481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0-80FA-450B-9B48-C4FDA07151DD}"/>
                </c:ext>
              </c:extLst>
            </c:dLbl>
            <c:dLbl>
              <c:idx val="4"/>
              <c:layout>
                <c:manualLayout>
                  <c:x val="0"/>
                  <c:y val="-2.77777777777777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1-80FA-450B-9B48-C4FDA07151DD}"/>
                </c:ext>
              </c:extLst>
            </c:dLbl>
            <c:dLbl>
              <c:idx val="5"/>
              <c:layout>
                <c:manualLayout>
                  <c:x val="0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2-80FA-450B-9B48-C4FDA07151DD}"/>
                </c:ext>
              </c:extLst>
            </c:dLbl>
            <c:dLbl>
              <c:idx val="6"/>
              <c:layout>
                <c:manualLayout>
                  <c:x val="-1.0185067526415994E-16"/>
                  <c:y val="-3.2407407407407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43-80FA-450B-9B48-C4FDA07151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[1]グラフ!$C$56:$I$56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[1]グラフ!$C$69:$I$69</c:f>
              <c:numCache>
                <c:formatCode>General</c:formatCode>
                <c:ptCount val="7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4-80FA-450B-9B48-C4FDA0715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serLines>
        <c:axId val="1535398864"/>
        <c:axId val="1535408848"/>
      </c:barChart>
      <c:catAx>
        <c:axId val="1535398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408848"/>
        <c:crosses val="autoZero"/>
        <c:auto val="1"/>
        <c:lblAlgn val="ctr"/>
        <c:lblOffset val="100"/>
        <c:noMultiLvlLbl val="0"/>
      </c:catAx>
      <c:valAx>
        <c:axId val="153540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398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>
      <c:oddHeader>&amp;C施設数推移（H26年度～R2年度）</c:oddHeader>
    </c:headerFooter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900"/>
              <a:t>規模別延床面積推移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規模!$A$34</c:f>
              <c:strCache>
                <c:ptCount val="1"/>
                <c:pt idx="0">
                  <c:v>100㎡未満</c:v>
                </c:pt>
              </c:strCache>
            </c:strRef>
          </c:tx>
          <c:spPr>
            <a:pattFill prst="pct5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4420087235629992E-2"/>
                  <c:y val="3.2055916480094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5EE-41CD-B1B3-588D42FD3D1C}"/>
                </c:ext>
              </c:extLst>
            </c:dLbl>
            <c:dLbl>
              <c:idx val="1"/>
              <c:layout>
                <c:manualLayout>
                  <c:x val="-3.6028722595202817E-2"/>
                  <c:y val="2.79196456476678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5EE-41CD-B1B3-588D42FD3D1C}"/>
                </c:ext>
              </c:extLst>
            </c:dLbl>
            <c:dLbl>
              <c:idx val="2"/>
              <c:layout>
                <c:manualLayout>
                  <c:x val="-4.1571602994464808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5EE-41CD-B1B3-588D42FD3D1C}"/>
                </c:ext>
              </c:extLst>
            </c:dLbl>
            <c:dLbl>
              <c:idx val="3"/>
              <c:layout>
                <c:manualLayout>
                  <c:x val="-3.6028722595202789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5EE-41CD-B1B3-588D42FD3D1C}"/>
                </c:ext>
              </c:extLst>
            </c:dLbl>
            <c:dLbl>
              <c:idx val="4"/>
              <c:layout>
                <c:manualLayout>
                  <c:x val="-3.8800162794833878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5EE-41CD-B1B3-588D42FD3D1C}"/>
                </c:ext>
              </c:extLst>
            </c:dLbl>
            <c:dLbl>
              <c:idx val="5"/>
              <c:layout>
                <c:manualLayout>
                  <c:x val="-3.3257282395571908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5EE-41CD-B1B3-588D42FD3D1C}"/>
                </c:ext>
              </c:extLst>
            </c:dLbl>
            <c:dLbl>
              <c:idx val="6"/>
              <c:layout>
                <c:manualLayout>
                  <c:x val="-3.8800162794833878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[1]グラフ!$L$57:$R$57</c:f>
              <c:numCache>
                <c:formatCode>General</c:formatCode>
                <c:ptCount val="7"/>
                <c:pt idx="0">
                  <c:v>37146</c:v>
                </c:pt>
                <c:pt idx="1">
                  <c:v>37216.310000000056</c:v>
                </c:pt>
                <c:pt idx="2">
                  <c:v>37031.060000000063</c:v>
                </c:pt>
                <c:pt idx="3">
                  <c:v>36937.060000000041</c:v>
                </c:pt>
                <c:pt idx="4">
                  <c:v>36864.230000000003</c:v>
                </c:pt>
                <c:pt idx="5">
                  <c:v>36828.630000000005</c:v>
                </c:pt>
                <c:pt idx="6">
                  <c:v>36921.910000000003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5EE-41CD-B1B3-588D42FD3D1C}"/>
            </c:ext>
          </c:extLst>
        </c:ser>
        <c:ser>
          <c:idx val="1"/>
          <c:order val="1"/>
          <c:tx>
            <c:strRef>
              <c:f>[1]グラフ!$K$58</c:f>
              <c:strCache>
                <c:ptCount val="1"/>
                <c:pt idx="0">
                  <c:v>100㎡～</c:v>
                </c:pt>
              </c:strCache>
            </c:strRef>
          </c:tx>
          <c:spPr>
            <a:pattFill prst="pct50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4.1643831783403085E-2"/>
                  <c:y val="4.57941664001350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5EE-41CD-B1B3-588D42FD3D1C}"/>
                </c:ext>
              </c:extLst>
            </c:dLbl>
            <c:dLbl>
              <c:idx val="1"/>
              <c:layout>
                <c:manualLayout>
                  <c:x val="5.2657363792988694E-2"/>
                  <c:y val="4.65327427461131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15EE-41CD-B1B3-588D42FD3D1C}"/>
                </c:ext>
              </c:extLst>
            </c:dLbl>
            <c:dLbl>
              <c:idx val="2"/>
              <c:layout>
                <c:manualLayout>
                  <c:x val="3.6028722595202789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5EE-41CD-B1B3-588D42FD3D1C}"/>
                </c:ext>
              </c:extLst>
            </c:dLbl>
            <c:dLbl>
              <c:idx val="3"/>
              <c:layout>
                <c:manualLayout>
                  <c:x val="4.1571602994464656E-2"/>
                  <c:y val="5.5839291295335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5EE-41CD-B1B3-588D42FD3D1C}"/>
                </c:ext>
              </c:extLst>
            </c:dLbl>
            <c:dLbl>
              <c:idx val="4"/>
              <c:layout>
                <c:manualLayout>
                  <c:x val="4.1571602994464656E-2"/>
                  <c:y val="5.583929129533599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5EE-41CD-B1B3-588D42FD3D1C}"/>
                </c:ext>
              </c:extLst>
            </c:dLbl>
            <c:dLbl>
              <c:idx val="5"/>
              <c:layout>
                <c:manualLayout>
                  <c:x val="3.880016279483367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5EE-41CD-B1B3-588D42FD3D1C}"/>
                </c:ext>
              </c:extLst>
            </c:dLbl>
            <c:dLbl>
              <c:idx val="6"/>
              <c:layout>
                <c:manualLayout>
                  <c:x val="4.7114483393726724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[1]グラフ!$L$58:$R$58</c:f>
              <c:numCache>
                <c:formatCode>General</c:formatCode>
                <c:ptCount val="7"/>
                <c:pt idx="0">
                  <c:v>37857</c:v>
                </c:pt>
                <c:pt idx="1">
                  <c:v>38391.450000000004</c:v>
                </c:pt>
                <c:pt idx="2">
                  <c:v>38252.740000000013</c:v>
                </c:pt>
                <c:pt idx="3">
                  <c:v>37674.900000000016</c:v>
                </c:pt>
                <c:pt idx="4">
                  <c:v>37680.78</c:v>
                </c:pt>
                <c:pt idx="5">
                  <c:v>37880.850000000006</c:v>
                </c:pt>
                <c:pt idx="6">
                  <c:v>37216.839999999997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5EE-41CD-B1B3-588D42FD3D1C}"/>
            </c:ext>
          </c:extLst>
        </c:ser>
        <c:ser>
          <c:idx val="2"/>
          <c:order val="2"/>
          <c:tx>
            <c:strRef>
              <c:f>[1]グラフ!$K$59</c:f>
              <c:strCache>
                <c:ptCount val="1"/>
                <c:pt idx="0">
                  <c:v>500㎡～</c:v>
                </c:pt>
              </c:strCache>
            </c:strRef>
          </c:tx>
          <c:spPr>
            <a:pattFill prst="lt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2182641757898722E-2"/>
                  <c:y val="-2.289708320006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5EE-41CD-B1B3-588D42FD3D1C}"/>
                </c:ext>
              </c:extLst>
            </c:dLbl>
            <c:dLbl>
              <c:idx val="1"/>
              <c:layout>
                <c:manualLayout>
                  <c:x val="-5.476651429848832E-2"/>
                  <c:y val="2.339798642488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5EE-41CD-B1B3-588D42FD3D1C}"/>
                </c:ext>
              </c:extLst>
            </c:dLbl>
            <c:dLbl>
              <c:idx val="2"/>
              <c:layout>
                <c:manualLayout>
                  <c:x val="6.9286004990774544E-2"/>
                  <c:y val="1.395982282383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5EE-41CD-B1B3-588D42FD3D1C}"/>
                </c:ext>
              </c:extLst>
            </c:dLbl>
            <c:dLbl>
              <c:idx val="3"/>
              <c:layout>
                <c:manualLayout>
                  <c:x val="7.2057445190405578E-2"/>
                  <c:y val="9.3065485492226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5EE-41CD-B1B3-588D42FD3D1C}"/>
                </c:ext>
              </c:extLst>
            </c:dLbl>
            <c:dLbl>
              <c:idx val="4"/>
              <c:layout>
                <c:manualLayout>
                  <c:x val="7.2057445190405578E-2"/>
                  <c:y val="9.30654854922258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5EE-41CD-B1B3-588D42FD3D1C}"/>
                </c:ext>
              </c:extLst>
            </c:dLbl>
            <c:dLbl>
              <c:idx val="5"/>
              <c:layout>
                <c:manualLayout>
                  <c:x val="5.8200244192250561E-2"/>
                  <c:y val="9.30654854922266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5EE-41CD-B1B3-588D42FD3D1C}"/>
                </c:ext>
              </c:extLst>
            </c:dLbl>
            <c:dLbl>
              <c:idx val="6"/>
              <c:layout>
                <c:manualLayout>
                  <c:x val="5.542880399261968E-2"/>
                  <c:y val="-8.53090428705314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[1]グラフ!$L$59:$R$59</c:f>
              <c:numCache>
                <c:formatCode>General</c:formatCode>
                <c:ptCount val="7"/>
                <c:pt idx="0">
                  <c:v>39476</c:v>
                </c:pt>
                <c:pt idx="1">
                  <c:v>39138.780000000006</c:v>
                </c:pt>
                <c:pt idx="2">
                  <c:v>36874.430000000008</c:v>
                </c:pt>
                <c:pt idx="3">
                  <c:v>38544.070000000007</c:v>
                </c:pt>
                <c:pt idx="4">
                  <c:v>38694.1</c:v>
                </c:pt>
                <c:pt idx="5">
                  <c:v>36510.199999999997</c:v>
                </c:pt>
                <c:pt idx="6">
                  <c:v>36020.729999999996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15EE-41CD-B1B3-588D42FD3D1C}"/>
            </c:ext>
          </c:extLst>
        </c:ser>
        <c:ser>
          <c:idx val="3"/>
          <c:order val="3"/>
          <c:tx>
            <c:strRef>
              <c:f>[1]グラフ!$K$60</c:f>
              <c:strCache>
                <c:ptCount val="1"/>
                <c:pt idx="0">
                  <c:v>1,000㎡～</c:v>
                </c:pt>
              </c:strCache>
            </c:strRef>
          </c:tx>
          <c:spPr>
            <a:pattFill prst="ltVert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25109044537453E-2"/>
                  <c:y val="2.2897083200067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5EE-41CD-B1B3-588D42FD3D1C}"/>
                </c:ext>
              </c:extLst>
            </c:dLbl>
            <c:dLbl>
              <c:idx val="1"/>
              <c:layout>
                <c:manualLayout>
                  <c:x val="6.3743124591512629E-2"/>
                  <c:y val="1.39598228238340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5EE-41CD-B1B3-588D42FD3D1C}"/>
                </c:ext>
              </c:extLst>
            </c:dLbl>
            <c:dLbl>
              <c:idx val="2"/>
              <c:layout>
                <c:manualLayout>
                  <c:x val="6.9286004990774544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5EE-41CD-B1B3-588D42FD3D1C}"/>
                </c:ext>
              </c:extLst>
            </c:dLbl>
            <c:dLbl>
              <c:idx val="3"/>
              <c:layout>
                <c:manualLayout>
                  <c:x val="6.9286004990774488E-2"/>
                  <c:y val="4.65327427461133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5EE-41CD-B1B3-588D42FD3D1C}"/>
                </c:ext>
              </c:extLst>
            </c:dLbl>
            <c:dLbl>
              <c:idx val="4"/>
              <c:layout>
                <c:manualLayout>
                  <c:x val="6.651456479114351E-2"/>
                  <c:y val="4.1879468471501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C-15EE-41CD-B1B3-588D42FD3D1C}"/>
                </c:ext>
              </c:extLst>
            </c:dLbl>
            <c:dLbl>
              <c:idx val="5"/>
              <c:layout>
                <c:manualLayout>
                  <c:x val="5.8200244192250561E-2"/>
                  <c:y val="3.72261941968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D-15EE-41CD-B1B3-588D42FD3D1C}"/>
                </c:ext>
              </c:extLst>
            </c:dLbl>
            <c:dLbl>
              <c:idx val="6"/>
              <c:layout>
                <c:manualLayout>
                  <c:x val="6.6514564791143815E-2"/>
                  <c:y val="2.79196456476679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E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[1]グラフ!$L$60:$R$60</c:f>
              <c:numCache>
                <c:formatCode>General</c:formatCode>
                <c:ptCount val="7"/>
                <c:pt idx="0">
                  <c:v>79960</c:v>
                </c:pt>
                <c:pt idx="1">
                  <c:v>80659.23</c:v>
                </c:pt>
                <c:pt idx="2">
                  <c:v>81569.030000000013</c:v>
                </c:pt>
                <c:pt idx="3">
                  <c:v>81642.66</c:v>
                </c:pt>
                <c:pt idx="4">
                  <c:v>80283.199999999997</c:v>
                </c:pt>
                <c:pt idx="5">
                  <c:v>72697.959999999992</c:v>
                </c:pt>
                <c:pt idx="6">
                  <c:v>66083.520000000004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15EE-41CD-B1B3-588D42FD3D1C}"/>
            </c:ext>
          </c:extLst>
        </c:ser>
        <c:ser>
          <c:idx val="4"/>
          <c:order val="4"/>
          <c:tx>
            <c:strRef>
              <c:f>[1]グラフ!$K$61</c:f>
              <c:strCache>
                <c:ptCount val="1"/>
                <c:pt idx="0">
                  <c:v>2,000㎡～</c:v>
                </c:pt>
              </c:strCache>
            </c:strRef>
          </c:tx>
          <c:spPr>
            <a:pattFill prst="dashDnDi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7268549281989689E-2"/>
                  <c:y val="-8.4349939415834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0-15EE-41CD-B1B3-588D42FD3D1C}"/>
                </c:ext>
              </c:extLst>
            </c:dLbl>
            <c:dLbl>
              <c:idx val="1"/>
              <c:layout>
                <c:manualLayout>
                  <c:x val="-4.9885923593357709E-2"/>
                  <c:y val="-8.84122112176154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1-15EE-41CD-B1B3-588D42FD3D1C}"/>
                </c:ext>
              </c:extLst>
            </c:dLbl>
            <c:dLbl>
              <c:idx val="2"/>
              <c:layout>
                <c:manualLayout>
                  <c:x val="-4.7114483393726724E-2"/>
                  <c:y val="-8.3758936943003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15EE-41CD-B1B3-588D42FD3D1C}"/>
                </c:ext>
              </c:extLst>
            </c:dLbl>
            <c:dLbl>
              <c:idx val="3"/>
              <c:layout>
                <c:manualLayout>
                  <c:x val="-4.4343043194095842E-2"/>
                  <c:y val="-8.841221121761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15EE-41CD-B1B3-588D42FD3D1C}"/>
                </c:ext>
              </c:extLst>
            </c:dLbl>
            <c:dLbl>
              <c:idx val="4"/>
              <c:layout>
                <c:manualLayout>
                  <c:x val="-4.157160299446476E-2"/>
                  <c:y val="-9.30654854922266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4-15EE-41CD-B1B3-588D42FD3D1C}"/>
                </c:ext>
              </c:extLst>
            </c:dLbl>
            <c:dLbl>
              <c:idx val="5"/>
              <c:layout>
                <c:manualLayout>
                  <c:x val="-4.157160299446476E-2"/>
                  <c:y val="-8.84122112176153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5-15EE-41CD-B1B3-588D42FD3D1C}"/>
                </c:ext>
              </c:extLst>
            </c:dLbl>
            <c:dLbl>
              <c:idx val="6"/>
              <c:layout>
                <c:manualLayout>
                  <c:x val="-4.4343043194095946E-2"/>
                  <c:y val="-9.30654854922265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[1]グラフ!$L$61:$R$61</c:f>
              <c:numCache>
                <c:formatCode>General</c:formatCode>
                <c:ptCount val="7"/>
                <c:pt idx="0">
                  <c:v>120777</c:v>
                </c:pt>
                <c:pt idx="1">
                  <c:v>111224.69</c:v>
                </c:pt>
                <c:pt idx="2">
                  <c:v>113919.72</c:v>
                </c:pt>
                <c:pt idx="3">
                  <c:v>111002.71999999999</c:v>
                </c:pt>
                <c:pt idx="4">
                  <c:v>110991.34999999999</c:v>
                </c:pt>
                <c:pt idx="5">
                  <c:v>107943.84</c:v>
                </c:pt>
                <c:pt idx="6">
                  <c:v>103539.85999999999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7-15EE-41CD-B1B3-588D42FD3D1C}"/>
            </c:ext>
          </c:extLst>
        </c:ser>
        <c:ser>
          <c:idx val="5"/>
          <c:order val="5"/>
          <c:tx>
            <c:strRef>
              <c:f>[1]グラフ!$K$62</c:f>
              <c:strCache>
                <c:ptCount val="1"/>
                <c:pt idx="0">
                  <c:v>3,000㎡～</c:v>
                </c:pt>
              </c:strCache>
            </c:strRef>
          </c:tx>
          <c:spPr>
            <a:pattFill prst="zigZag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6.3853875401218105E-2"/>
                  <c:y val="-3.20559164800945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15EE-41CD-B1B3-588D42FD3D1C}"/>
                </c:ext>
              </c:extLst>
            </c:dLbl>
            <c:dLbl>
              <c:idx val="1"/>
              <c:layout>
                <c:manualLayout>
                  <c:x val="6.3743124591512629E-2"/>
                  <c:y val="-3.7226194196890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9-15EE-41CD-B1B3-588D42FD3D1C}"/>
                </c:ext>
              </c:extLst>
            </c:dLbl>
            <c:dLbl>
              <c:idx val="2"/>
              <c:layout>
                <c:manualLayout>
                  <c:x val="6.0971684391881595E-2"/>
                  <c:y val="-2.79196456476680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15EE-41CD-B1B3-588D42FD3D1C}"/>
                </c:ext>
              </c:extLst>
            </c:dLbl>
            <c:dLbl>
              <c:idx val="3"/>
              <c:layout>
                <c:manualLayout>
                  <c:x val="6.651456479114351E-2"/>
                  <c:y val="-2.326637137305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B-15EE-41CD-B1B3-588D42FD3D1C}"/>
                </c:ext>
              </c:extLst>
            </c:dLbl>
            <c:dLbl>
              <c:idx val="4"/>
              <c:layout>
                <c:manualLayout>
                  <c:x val="6.3080857661836159E-2"/>
                  <c:y val="-3.26714278598061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15EE-41CD-B1B3-588D42FD3D1C}"/>
                </c:ext>
              </c:extLst>
            </c:dLbl>
            <c:dLbl>
              <c:idx val="5"/>
              <c:layout>
                <c:manualLayout>
                  <c:x val="6.3080857661836312E-2"/>
                  <c:y val="-2.79852625636275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15EE-41CD-B1B3-588D42FD3D1C}"/>
                </c:ext>
              </c:extLst>
            </c:dLbl>
            <c:dLbl>
              <c:idx val="6"/>
              <c:layout>
                <c:manualLayout>
                  <c:x val="6.3743124591512421E-2"/>
                  <c:y val="-1.39598228238339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[1]グラフ!$L$62:$R$62</c:f>
              <c:numCache>
                <c:formatCode>General</c:formatCode>
                <c:ptCount val="7"/>
                <c:pt idx="0">
                  <c:v>208741</c:v>
                </c:pt>
                <c:pt idx="1">
                  <c:v>219816.21000000002</c:v>
                </c:pt>
                <c:pt idx="2">
                  <c:v>223721.12000000002</c:v>
                </c:pt>
                <c:pt idx="3">
                  <c:v>220451.16</c:v>
                </c:pt>
                <c:pt idx="4">
                  <c:v>220894.63</c:v>
                </c:pt>
                <c:pt idx="5">
                  <c:v>214035.5</c:v>
                </c:pt>
                <c:pt idx="6">
                  <c:v>214830.1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15EE-41CD-B1B3-588D42FD3D1C}"/>
            </c:ext>
          </c:extLst>
        </c:ser>
        <c:ser>
          <c:idx val="6"/>
          <c:order val="6"/>
          <c:tx>
            <c:strRef>
              <c:f>[1]グラフ!$K$63</c:f>
              <c:strCache>
                <c:ptCount val="1"/>
                <c:pt idx="0">
                  <c:v>4,000㎡～</c:v>
                </c:pt>
              </c:strCache>
            </c:strRef>
          </c:tx>
          <c:spPr>
            <a:pattFill prst="divot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4.1465764530148143E-2"/>
                  <c:y val="-6.9282124355274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15EE-41CD-B1B3-588D42FD3D1C}"/>
                </c:ext>
              </c:extLst>
            </c:dLbl>
            <c:dLbl>
              <c:idx val="1"/>
              <c:layout>
                <c:manualLayout>
                  <c:x val="4.988592359335766E-2"/>
                  <c:y val="-7.4452388393781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1-15EE-41CD-B1B3-588D42FD3D1C}"/>
                </c:ext>
              </c:extLst>
            </c:dLbl>
            <c:dLbl>
              <c:idx val="2"/>
              <c:layout>
                <c:manualLayout>
                  <c:x val="5.2657363792988694E-2"/>
                  <c:y val="-7.445238839378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2-15EE-41CD-B1B3-588D42FD3D1C}"/>
                </c:ext>
              </c:extLst>
            </c:dLbl>
            <c:dLbl>
              <c:idx val="3"/>
              <c:layout>
                <c:manualLayout>
                  <c:x val="5.5428803992619576E-2"/>
                  <c:y val="-7.445238839378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3-15EE-41CD-B1B3-588D42FD3D1C}"/>
                </c:ext>
              </c:extLst>
            </c:dLbl>
            <c:dLbl>
              <c:idx val="4"/>
              <c:layout>
                <c:manualLayout>
                  <c:x val="4.9885923593357709E-2"/>
                  <c:y val="-7.4452388393781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4-15EE-41CD-B1B3-588D42FD3D1C}"/>
                </c:ext>
              </c:extLst>
            </c:dLbl>
            <c:dLbl>
              <c:idx val="5"/>
              <c:layout>
                <c:manualLayout>
                  <c:x val="5.2657363792988694E-2"/>
                  <c:y val="-7.44523883937813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5-15EE-41CD-B1B3-588D42FD3D1C}"/>
                </c:ext>
              </c:extLst>
            </c:dLbl>
            <c:dLbl>
              <c:idx val="6"/>
              <c:layout>
                <c:manualLayout>
                  <c:x val="4.9885923593357508E-2"/>
                  <c:y val="-7.44523883937814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6-15EE-41CD-B1B3-588D42FD3D1C}"/>
                </c:ext>
              </c:extLst>
            </c:dLbl>
            <c:numFmt formatCode="#,##0,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[1]グラフ!$L$63:$R$63</c:f>
              <c:numCache>
                <c:formatCode>General</c:formatCode>
                <c:ptCount val="7"/>
                <c:pt idx="0">
                  <c:v>167258</c:v>
                </c:pt>
                <c:pt idx="1">
                  <c:v>167463.84000000003</c:v>
                </c:pt>
                <c:pt idx="2">
                  <c:v>167062.14000000001</c:v>
                </c:pt>
                <c:pt idx="3">
                  <c:v>162368.64000000004</c:v>
                </c:pt>
                <c:pt idx="4">
                  <c:v>158166.6</c:v>
                </c:pt>
                <c:pt idx="5">
                  <c:v>158942.41999999998</c:v>
                </c:pt>
                <c:pt idx="6">
                  <c:v>158942.64000000001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7-15EE-41CD-B1B3-588D42FD3D1C}"/>
            </c:ext>
          </c:extLst>
        </c:ser>
        <c:ser>
          <c:idx val="7"/>
          <c:order val="7"/>
          <c:tx>
            <c:strRef>
              <c:f>[1]グラフ!$K$64</c:f>
              <c:strCache>
                <c:ptCount val="1"/>
                <c:pt idx="0">
                  <c:v>5,000㎡～</c:v>
                </c:pt>
              </c:strCache>
            </c:strRef>
          </c:tx>
          <c:spPr>
            <a:pattFill prst="smGrid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[1]グラフ!$L$64:$R$64</c:f>
              <c:numCache>
                <c:formatCode>General</c:formatCode>
                <c:ptCount val="7"/>
                <c:pt idx="0">
                  <c:v>761734</c:v>
                </c:pt>
                <c:pt idx="1">
                  <c:v>762194.89000000048</c:v>
                </c:pt>
                <c:pt idx="2">
                  <c:v>834985.68000000028</c:v>
                </c:pt>
                <c:pt idx="3">
                  <c:v>805058.3200000003</c:v>
                </c:pt>
                <c:pt idx="4">
                  <c:v>804642.25</c:v>
                </c:pt>
                <c:pt idx="5">
                  <c:v>791114.74</c:v>
                </c:pt>
                <c:pt idx="6">
                  <c:v>788525.44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8-15EE-41CD-B1B3-588D42FD3D1C}"/>
            </c:ext>
          </c:extLst>
        </c:ser>
        <c:ser>
          <c:idx val="8"/>
          <c:order val="8"/>
          <c:tx>
            <c:strRef>
              <c:f>[1]グラフ!$K$65</c:f>
              <c:strCache>
                <c:ptCount val="1"/>
                <c:pt idx="0">
                  <c:v>10,000㎡～</c:v>
                </c:pt>
              </c:strCache>
            </c:strRef>
          </c:tx>
          <c:spPr>
            <a:pattFill prst="pct1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[1]グラフ!$L$65:$R$65</c:f>
              <c:numCache>
                <c:formatCode>General</c:formatCode>
                <c:ptCount val="7"/>
                <c:pt idx="0">
                  <c:v>2013181</c:v>
                </c:pt>
                <c:pt idx="1">
                  <c:v>1988968.66</c:v>
                </c:pt>
                <c:pt idx="2">
                  <c:v>2047887.0300000003</c:v>
                </c:pt>
                <c:pt idx="3">
                  <c:v>2021952.7300000002</c:v>
                </c:pt>
                <c:pt idx="4">
                  <c:v>2007146.04</c:v>
                </c:pt>
                <c:pt idx="5">
                  <c:v>2019892.72</c:v>
                </c:pt>
                <c:pt idx="6">
                  <c:v>2046802.78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9-15EE-41CD-B1B3-588D42FD3D1C}"/>
            </c:ext>
          </c:extLst>
        </c:ser>
        <c:ser>
          <c:idx val="9"/>
          <c:order val="9"/>
          <c:tx>
            <c:strRef>
              <c:f>[1]グラフ!$K$66</c:f>
              <c:strCache>
                <c:ptCount val="1"/>
                <c:pt idx="0">
                  <c:v>15,000㎡～</c:v>
                </c:pt>
              </c:strCache>
            </c:strRef>
          </c:tx>
          <c:spPr>
            <a:pattFill prst="pct60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[1]グラフ!$L$66:$R$66</c:f>
              <c:numCache>
                <c:formatCode>General</c:formatCode>
                <c:ptCount val="7"/>
                <c:pt idx="0">
                  <c:v>1535988</c:v>
                </c:pt>
                <c:pt idx="1">
                  <c:v>1553816.4899999998</c:v>
                </c:pt>
                <c:pt idx="2">
                  <c:v>1467874.27</c:v>
                </c:pt>
                <c:pt idx="3">
                  <c:v>1451118.04</c:v>
                </c:pt>
                <c:pt idx="4">
                  <c:v>1470244.6700000002</c:v>
                </c:pt>
                <c:pt idx="5">
                  <c:v>1485321.24</c:v>
                </c:pt>
                <c:pt idx="6">
                  <c:v>1450621.4600000002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15EE-41CD-B1B3-588D42FD3D1C}"/>
            </c:ext>
          </c:extLst>
        </c:ser>
        <c:ser>
          <c:idx val="10"/>
          <c:order val="10"/>
          <c:tx>
            <c:strRef>
              <c:f>[1]グラフ!$K$67</c:f>
              <c:strCache>
                <c:ptCount val="1"/>
                <c:pt idx="0">
                  <c:v>20,000㎡～</c:v>
                </c:pt>
              </c:strCache>
            </c:strRef>
          </c:tx>
          <c:spPr>
            <a:pattFill prst="lt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[1]グラフ!$L$67:$R$67</c:f>
              <c:numCache>
                <c:formatCode>General</c:formatCode>
                <c:ptCount val="7"/>
                <c:pt idx="0">
                  <c:v>4235122</c:v>
                </c:pt>
                <c:pt idx="1">
                  <c:v>4277065.4699999988</c:v>
                </c:pt>
                <c:pt idx="2">
                  <c:v>4344755.1100000003</c:v>
                </c:pt>
                <c:pt idx="3">
                  <c:v>4263987.79</c:v>
                </c:pt>
                <c:pt idx="4">
                  <c:v>4034720.9699999997</c:v>
                </c:pt>
                <c:pt idx="5">
                  <c:v>4079587.8</c:v>
                </c:pt>
                <c:pt idx="6">
                  <c:v>4084051.82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B-15EE-41CD-B1B3-588D42FD3D1C}"/>
            </c:ext>
          </c:extLst>
        </c:ser>
        <c:ser>
          <c:idx val="11"/>
          <c:order val="11"/>
          <c:tx>
            <c:strRef>
              <c:f>[1]グラフ!$K$68</c:f>
              <c:strCache>
                <c:ptCount val="1"/>
                <c:pt idx="0">
                  <c:v>50,000㎡～</c:v>
                </c:pt>
              </c:strCache>
            </c:strRef>
          </c:tx>
          <c:spPr>
            <a:pattFill prst="ltHorz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[1]グラフ!$L$68:$R$68</c:f>
              <c:numCache>
                <c:formatCode>General</c:formatCode>
                <c:ptCount val="7"/>
                <c:pt idx="0">
                  <c:v>2817608</c:v>
                </c:pt>
                <c:pt idx="1">
                  <c:v>2849117.02</c:v>
                </c:pt>
                <c:pt idx="2">
                  <c:v>2699536.5799999996</c:v>
                </c:pt>
                <c:pt idx="3">
                  <c:v>2825870.3699999996</c:v>
                </c:pt>
                <c:pt idx="4">
                  <c:v>2997409.66</c:v>
                </c:pt>
                <c:pt idx="5">
                  <c:v>2974084</c:v>
                </c:pt>
                <c:pt idx="6">
                  <c:v>2835497.47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C-15EE-41CD-B1B3-588D42FD3D1C}"/>
            </c:ext>
          </c:extLst>
        </c:ser>
        <c:ser>
          <c:idx val="12"/>
          <c:order val="12"/>
          <c:tx>
            <c:strRef>
              <c:f>[1]グラフ!$K$69</c:f>
              <c:strCache>
                <c:ptCount val="1"/>
                <c:pt idx="0">
                  <c:v>100,000㎡以上</c:v>
                </c:pt>
              </c:strCache>
            </c:strRef>
          </c:tx>
          <c:spPr>
            <a:pattFill prst="dash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," sourceLinked="0"/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[1]グラフ!$L$56:$R$56</c:f>
              <c:strCache>
                <c:ptCount val="7"/>
                <c:pt idx="0">
                  <c:v>H26</c:v>
                </c:pt>
                <c:pt idx="1">
                  <c:v>H27</c:v>
                </c:pt>
                <c:pt idx="2">
                  <c:v>H28</c:v>
                </c:pt>
                <c:pt idx="3">
                  <c:v>H29</c:v>
                </c:pt>
                <c:pt idx="4">
                  <c:v>H30</c:v>
                </c:pt>
                <c:pt idx="5">
                  <c:v>R1</c:v>
                </c:pt>
                <c:pt idx="6">
                  <c:v>R2</c:v>
                </c:pt>
              </c:strCache>
            </c:strRef>
          </c:cat>
          <c:val>
            <c:numRef>
              <c:f>[1]グラフ!$L$69:$R$69</c:f>
              <c:numCache>
                <c:formatCode>General</c:formatCode>
                <c:ptCount val="7"/>
                <c:pt idx="0">
                  <c:v>1167977</c:v>
                </c:pt>
                <c:pt idx="1">
                  <c:v>1165680.45</c:v>
                </c:pt>
                <c:pt idx="2">
                  <c:v>1138541.96</c:v>
                </c:pt>
                <c:pt idx="3">
                  <c:v>1149264.17</c:v>
                </c:pt>
                <c:pt idx="4">
                  <c:v>1157521.22</c:v>
                </c:pt>
                <c:pt idx="5">
                  <c:v>1170487.6099999999</c:v>
                </c:pt>
                <c:pt idx="6">
                  <c:v>1033492.08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D-15EE-41CD-B1B3-588D42FD3D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serLines>
          <c:spPr>
            <a:ln w="3175" cap="flat" cmpd="sng" algn="ctr">
              <a:solidFill>
                <a:schemeClr val="tx1"/>
              </a:solidFill>
              <a:round/>
            </a:ln>
            <a:effectLst/>
          </c:spPr>
        </c:serLines>
        <c:axId val="1535422992"/>
        <c:axId val="1535409680"/>
      </c:barChart>
      <c:catAx>
        <c:axId val="153542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409680"/>
        <c:crosses val="autoZero"/>
        <c:auto val="1"/>
        <c:lblAlgn val="ctr"/>
        <c:lblOffset val="100"/>
        <c:noMultiLvlLbl val="0"/>
      </c:catAx>
      <c:valAx>
        <c:axId val="153540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,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5422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69672</xdr:colOff>
      <xdr:row>1</xdr:row>
      <xdr:rowOff>19149</xdr:rowOff>
    </xdr:from>
    <xdr:to>
      <xdr:col>7</xdr:col>
      <xdr:colOff>707498</xdr:colOff>
      <xdr:row>14</xdr:row>
      <xdr:rowOff>149544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0</xdr:colOff>
      <xdr:row>1</xdr:row>
      <xdr:rowOff>190501</xdr:rowOff>
    </xdr:from>
    <xdr:ext cx="624052" cy="221151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190501"/>
          <a:ext cx="624052" cy="2211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600"/>
            <a:t>（施設数）</a:t>
          </a:r>
        </a:p>
      </xdr:txBody>
    </xdr:sp>
    <xdr:clientData/>
  </xdr:oneCellAnchor>
  <xdr:twoCellAnchor>
    <xdr:from>
      <xdr:col>0</xdr:col>
      <xdr:colOff>55408</xdr:colOff>
      <xdr:row>24</xdr:row>
      <xdr:rowOff>63500</xdr:rowOff>
    </xdr:from>
    <xdr:to>
      <xdr:col>7</xdr:col>
      <xdr:colOff>693808</xdr:colOff>
      <xdr:row>38</xdr:row>
      <xdr:rowOff>149071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0.00912</cdr:x>
      <cdr:y>0.0682</cdr:y>
    </cdr:from>
    <cdr:to>
      <cdr:x>0.12115</cdr:x>
      <cdr:y>0.15098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50800" y="182179"/>
          <a:ext cx="624052" cy="2211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（千㎡）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28574</xdr:rowOff>
    </xdr:from>
    <xdr:to>
      <xdr:col>7</xdr:col>
      <xdr:colOff>483577</xdr:colOff>
      <xdr:row>14</xdr:row>
      <xdr:rowOff>146539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21981</xdr:colOff>
      <xdr:row>25</xdr:row>
      <xdr:rowOff>87922</xdr:rowOff>
    </xdr:from>
    <xdr:to>
      <xdr:col>7</xdr:col>
      <xdr:colOff>520211</xdr:colOff>
      <xdr:row>38</xdr:row>
      <xdr:rowOff>131884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0.00313</cdr:x>
      <cdr:y>0.07062</cdr:y>
    </cdr:from>
    <cdr:to>
      <cdr:x>0.11194</cdr:x>
      <cdr:y>0.15057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17955" y="195317"/>
          <a:ext cx="624052" cy="2211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（施設数）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0.00658</cdr:x>
      <cdr:y>0.07399</cdr:y>
    </cdr:from>
    <cdr:to>
      <cdr:x>0.11558</cdr:x>
      <cdr:y>0.15248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7662" y="208455"/>
          <a:ext cx="624052" cy="22115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（千㎡）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52552</xdr:rowOff>
    </xdr:from>
    <xdr:to>
      <xdr:col>14</xdr:col>
      <xdr:colOff>333374</xdr:colOff>
      <xdr:row>14</xdr:row>
      <xdr:rowOff>218276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</xdr:row>
      <xdr:rowOff>188858</xdr:rowOff>
    </xdr:from>
    <xdr:to>
      <xdr:col>14</xdr:col>
      <xdr:colOff>339587</xdr:colOff>
      <xdr:row>29</xdr:row>
      <xdr:rowOff>118099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0.00626</cdr:x>
      <cdr:y>0.06224</cdr:y>
    </cdr:from>
    <cdr:to>
      <cdr:x>0.1099</cdr:x>
      <cdr:y>0.14502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7452" y="201667"/>
          <a:ext cx="620045" cy="268207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（施設数）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0.00626</cdr:x>
      <cdr:y>0.06736</cdr:y>
    </cdr:from>
    <cdr:to>
      <cdr:x>0.1099</cdr:x>
      <cdr:y>0.15052</cdr:y>
    </cdr:to>
    <cdr:sp macro="" textlink="">
      <cdr:nvSpPr>
        <cdr:cNvPr id="2" name="テキスト ボックス 3"/>
        <cdr:cNvSpPr txBox="1"/>
      </cdr:nvSpPr>
      <cdr:spPr>
        <a:xfrm xmlns:a="http://schemas.openxmlformats.org/drawingml/2006/main">
          <a:off x="37490" y="218239"/>
          <a:ext cx="620690" cy="269438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ja-JP" altLang="en-US" sz="600"/>
            <a:t>（千㎡）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316;&#26989;&#29992;/&#32076;&#21942;&#31649;&#29702;G/301_&#32076;&#21942;&#31649;&#29702;G/001-3_&#22522;&#26412;&#26041;&#37341;&#12398;&#35211;&#30452;&#12375;&#65288;R3&#65289;/&#26045;&#35373;&#25968;&#25512;&#31227;/&#26045;&#35373;&#25968;&#25512;&#3122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6年度末"/>
      <sheetName val="H27年度末"/>
      <sheetName val="H28年度末"/>
      <sheetName val="H29年度末"/>
      <sheetName val="H30年度末"/>
      <sheetName val="R1年度末"/>
      <sheetName val="R2年度末"/>
      <sheetName val="グラフ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C3" t="str">
            <v>H26</v>
          </cell>
          <cell r="D3" t="str">
            <v>H27</v>
          </cell>
          <cell r="E3" t="str">
            <v>H28</v>
          </cell>
          <cell r="F3" t="str">
            <v>H29</v>
          </cell>
          <cell r="G3" t="str">
            <v>H30</v>
          </cell>
          <cell r="H3" t="str">
            <v>R1</v>
          </cell>
          <cell r="I3" t="str">
            <v>R2</v>
          </cell>
          <cell r="L3" t="str">
            <v>H26</v>
          </cell>
          <cell r="M3" t="str">
            <v>H27</v>
          </cell>
          <cell r="N3" t="str">
            <v>H28</v>
          </cell>
          <cell r="O3" t="str">
            <v>H29</v>
          </cell>
          <cell r="P3" t="str">
            <v>H30</v>
          </cell>
          <cell r="Q3" t="str">
            <v>R1</v>
          </cell>
          <cell r="R3" t="str">
            <v>R2</v>
          </cell>
        </row>
        <row r="4">
          <cell r="B4" t="str">
            <v>本庁舎</v>
          </cell>
          <cell r="C4">
            <v>9</v>
          </cell>
          <cell r="D4">
            <v>10</v>
          </cell>
          <cell r="E4">
            <v>10</v>
          </cell>
          <cell r="F4">
            <v>9</v>
          </cell>
          <cell r="G4">
            <v>9</v>
          </cell>
          <cell r="H4">
            <v>9</v>
          </cell>
          <cell r="I4">
            <v>9</v>
          </cell>
          <cell r="K4" t="str">
            <v>一般会計</v>
          </cell>
          <cell r="L4">
            <v>1412</v>
          </cell>
          <cell r="M4">
            <v>1409</v>
          </cell>
          <cell r="N4">
            <v>1417</v>
          </cell>
          <cell r="O4">
            <v>1398</v>
          </cell>
          <cell r="P4">
            <v>1395</v>
          </cell>
          <cell r="Q4">
            <v>1382</v>
          </cell>
          <cell r="R4">
            <v>1373</v>
          </cell>
        </row>
        <row r="5">
          <cell r="B5" t="str">
            <v>警察施設</v>
          </cell>
          <cell r="C5">
            <v>788</v>
          </cell>
          <cell r="D5">
            <v>786</v>
          </cell>
          <cell r="E5">
            <v>777</v>
          </cell>
          <cell r="F5">
            <v>775</v>
          </cell>
          <cell r="G5">
            <v>777</v>
          </cell>
          <cell r="H5">
            <v>768</v>
          </cell>
          <cell r="I5">
            <v>764</v>
          </cell>
          <cell r="K5" t="str">
            <v>府営住宅事業特別会計</v>
          </cell>
          <cell r="L5">
            <v>312</v>
          </cell>
          <cell r="M5">
            <v>312</v>
          </cell>
          <cell r="N5">
            <v>306</v>
          </cell>
          <cell r="O5">
            <v>305</v>
          </cell>
          <cell r="P5">
            <v>302</v>
          </cell>
          <cell r="Q5">
            <v>302</v>
          </cell>
          <cell r="R5">
            <v>299</v>
          </cell>
        </row>
        <row r="6">
          <cell r="C6">
            <v>172</v>
          </cell>
          <cell r="D6">
            <v>172</v>
          </cell>
          <cell r="E6">
            <v>184</v>
          </cell>
          <cell r="F6">
            <v>184</v>
          </cell>
          <cell r="G6">
            <v>184</v>
          </cell>
          <cell r="H6">
            <v>184</v>
          </cell>
          <cell r="I6">
            <v>184</v>
          </cell>
          <cell r="K6" t="str">
            <v>日本万国博覧会記念公園事業特別会計</v>
          </cell>
          <cell r="L6">
            <v>1</v>
          </cell>
          <cell r="M6">
            <v>1</v>
          </cell>
          <cell r="N6">
            <v>1</v>
          </cell>
          <cell r="O6">
            <v>2</v>
          </cell>
          <cell r="P6">
            <v>2</v>
          </cell>
          <cell r="Q6">
            <v>2</v>
          </cell>
          <cell r="R6">
            <v>2</v>
          </cell>
        </row>
        <row r="7">
          <cell r="B7" t="str">
            <v>府営住宅</v>
          </cell>
          <cell r="C7">
            <v>309</v>
          </cell>
          <cell r="D7">
            <v>309</v>
          </cell>
          <cell r="E7">
            <v>304</v>
          </cell>
          <cell r="F7">
            <v>303</v>
          </cell>
          <cell r="G7">
            <v>300</v>
          </cell>
          <cell r="H7">
            <v>300</v>
          </cell>
          <cell r="I7">
            <v>297</v>
          </cell>
          <cell r="K7" t="str">
            <v>港湾整備事業特別会計</v>
          </cell>
          <cell r="L7">
            <v>6</v>
          </cell>
          <cell r="M7">
            <v>7</v>
          </cell>
          <cell r="N7">
            <v>7</v>
          </cell>
          <cell r="O7">
            <v>7</v>
          </cell>
          <cell r="P7">
            <v>5</v>
          </cell>
          <cell r="Q7">
            <v>5</v>
          </cell>
          <cell r="R7">
            <v>5</v>
          </cell>
        </row>
        <row r="8">
          <cell r="B8" t="str">
            <v>市場施設</v>
          </cell>
          <cell r="C8">
            <v>1</v>
          </cell>
          <cell r="D8">
            <v>1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K8" t="str">
            <v>箕面北部丘陵整備事業特別会計</v>
          </cell>
          <cell r="L8">
            <v>3</v>
          </cell>
          <cell r="M8">
            <v>3</v>
          </cell>
          <cell r="N8">
            <v>2</v>
          </cell>
          <cell r="O8">
            <v>2</v>
          </cell>
          <cell r="P8">
            <v>2</v>
          </cell>
          <cell r="Q8">
            <v>3</v>
          </cell>
          <cell r="R8">
            <v>3</v>
          </cell>
        </row>
        <row r="9">
          <cell r="B9" t="str">
            <v>その他</v>
          </cell>
          <cell r="C9">
            <v>482</v>
          </cell>
          <cell r="D9">
            <v>484</v>
          </cell>
          <cell r="E9">
            <v>487</v>
          </cell>
          <cell r="F9">
            <v>473</v>
          </cell>
          <cell r="G9">
            <v>466</v>
          </cell>
          <cell r="H9">
            <v>463</v>
          </cell>
          <cell r="I9">
            <v>458</v>
          </cell>
          <cell r="L9">
            <v>26</v>
          </cell>
          <cell r="M9">
            <v>29</v>
          </cell>
          <cell r="N9">
            <v>29</v>
          </cell>
          <cell r="O9">
            <v>30</v>
          </cell>
          <cell r="P9">
            <v>30</v>
          </cell>
          <cell r="Q9">
            <v>30</v>
          </cell>
          <cell r="R9">
            <v>30</v>
          </cell>
        </row>
        <row r="10">
          <cell r="K10" t="str">
            <v>大阪府中央卸売市場業企業会計</v>
          </cell>
          <cell r="L10">
            <v>1</v>
          </cell>
          <cell r="M10">
            <v>1</v>
          </cell>
          <cell r="N10">
            <v>1</v>
          </cell>
          <cell r="O10">
            <v>1</v>
          </cell>
          <cell r="P10">
            <v>1</v>
          </cell>
          <cell r="Q10">
            <v>1</v>
          </cell>
          <cell r="R10">
            <v>1</v>
          </cell>
        </row>
        <row r="33">
          <cell r="C33" t="str">
            <v>H26</v>
          </cell>
          <cell r="D33" t="str">
            <v>H27</v>
          </cell>
          <cell r="E33" t="str">
            <v>H28</v>
          </cell>
          <cell r="F33" t="str">
            <v>H29</v>
          </cell>
          <cell r="G33" t="str">
            <v>H30</v>
          </cell>
          <cell r="H33" t="str">
            <v>R1</v>
          </cell>
          <cell r="I33" t="str">
            <v>R2</v>
          </cell>
          <cell r="L33" t="str">
            <v>H26</v>
          </cell>
          <cell r="M33" t="str">
            <v>H27</v>
          </cell>
          <cell r="N33" t="str">
            <v>H28</v>
          </cell>
          <cell r="O33" t="str">
            <v>H29</v>
          </cell>
          <cell r="P33" t="str">
            <v>H30</v>
          </cell>
          <cell r="Q33" t="str">
            <v>R1</v>
          </cell>
          <cell r="R33" t="str">
            <v>R2</v>
          </cell>
        </row>
        <row r="34">
          <cell r="B34" t="str">
            <v>本庁舎</v>
          </cell>
          <cell r="C34">
            <v>253773</v>
          </cell>
          <cell r="D34">
            <v>253773.43</v>
          </cell>
          <cell r="E34">
            <v>253773.43</v>
          </cell>
          <cell r="F34">
            <v>239972.54</v>
          </cell>
          <cell r="G34">
            <v>240022.86</v>
          </cell>
          <cell r="H34">
            <v>240022.86</v>
          </cell>
          <cell r="I34">
            <v>240022.86</v>
          </cell>
          <cell r="K34" t="str">
            <v>一般会計</v>
          </cell>
          <cell r="L34">
            <v>4338223</v>
          </cell>
          <cell r="M34">
            <v>4331005.9299999988</v>
          </cell>
          <cell r="N34">
            <v>4464989.4099999974</v>
          </cell>
          <cell r="O34">
            <v>4425129.8199999975</v>
          </cell>
          <cell r="P34">
            <v>4426297.5399999926</v>
          </cell>
          <cell r="Q34">
            <v>4403786.6999999993</v>
          </cell>
          <cell r="R34">
            <v>4365928.6099999994</v>
          </cell>
        </row>
        <row r="35">
          <cell r="B35" t="str">
            <v>警察施設</v>
          </cell>
          <cell r="C35">
            <v>686668</v>
          </cell>
          <cell r="D35">
            <v>702536.01000000129</v>
          </cell>
          <cell r="E35">
            <v>703843.21000000136</v>
          </cell>
          <cell r="F35">
            <v>694025.66000000143</v>
          </cell>
          <cell r="G35">
            <v>701801.91000000155</v>
          </cell>
          <cell r="H35">
            <v>682372.63000000175</v>
          </cell>
          <cell r="I35">
            <v>676807.46000000159</v>
          </cell>
          <cell r="K35" t="str">
            <v>府営住宅事業特別会計</v>
          </cell>
          <cell r="L35">
            <v>8344038</v>
          </cell>
          <cell r="M35">
            <v>8403450.0599999968</v>
          </cell>
          <cell r="N35">
            <v>8209238.9099999974</v>
          </cell>
          <cell r="O35">
            <v>8221172.589999998</v>
          </cell>
          <cell r="P35">
            <v>8233874.0299999956</v>
          </cell>
          <cell r="Q35">
            <v>8287491.4599999972</v>
          </cell>
          <cell r="R35">
            <v>8032640.6900000004</v>
          </cell>
        </row>
        <row r="36">
          <cell r="C36">
            <v>2482469</v>
          </cell>
          <cell r="D36">
            <v>2488846.0099999993</v>
          </cell>
          <cell r="E36">
            <v>2589055.0999999982</v>
          </cell>
          <cell r="F36">
            <v>2583238.2899999986</v>
          </cell>
          <cell r="G36">
            <v>2583368.4299999992</v>
          </cell>
          <cell r="H36">
            <v>2599286.7099999986</v>
          </cell>
          <cell r="I36">
            <v>2588080.4099999983</v>
          </cell>
          <cell r="K36" t="str">
            <v>日本万国博覧会記念公園事業特別会計</v>
          </cell>
          <cell r="L36">
            <v>54329</v>
          </cell>
          <cell r="M36">
            <v>60154.639999999992</v>
          </cell>
          <cell r="N36">
            <v>60328.139999999992</v>
          </cell>
          <cell r="O36">
            <v>62065.18</v>
          </cell>
          <cell r="P36">
            <v>62237.929999999993</v>
          </cell>
          <cell r="Q36">
            <v>61187.639999999992</v>
          </cell>
          <cell r="R36">
            <v>61115.639999999992</v>
          </cell>
        </row>
        <row r="37">
          <cell r="B37" t="str">
            <v>府営住宅</v>
          </cell>
          <cell r="C37">
            <v>8343289</v>
          </cell>
          <cell r="D37">
            <v>8402701.2699999958</v>
          </cell>
          <cell r="E37">
            <v>8208535.799999998</v>
          </cell>
          <cell r="F37">
            <v>8220469.4799999977</v>
          </cell>
          <cell r="G37">
            <v>8233170.9199999953</v>
          </cell>
          <cell r="H37">
            <v>8286788.3499999978</v>
          </cell>
          <cell r="I37">
            <v>8031937.580000001</v>
          </cell>
          <cell r="K37" t="str">
            <v>港湾整備事業特別会計</v>
          </cell>
          <cell r="L37">
            <v>98070</v>
          </cell>
          <cell r="M37">
            <v>103765.92000000001</v>
          </cell>
          <cell r="N37">
            <v>102910.24</v>
          </cell>
          <cell r="O37">
            <v>102906.94</v>
          </cell>
          <cell r="P37">
            <v>38252.119999999988</v>
          </cell>
          <cell r="Q37">
            <v>38252.119999999988</v>
          </cell>
          <cell r="R37">
            <v>38252.119999999988</v>
          </cell>
        </row>
        <row r="38">
          <cell r="B38" t="str">
            <v>市場施設</v>
          </cell>
          <cell r="C38">
            <v>134982</v>
          </cell>
          <cell r="D38">
            <v>134982</v>
          </cell>
          <cell r="E38">
            <v>134982</v>
          </cell>
          <cell r="F38">
            <v>134982</v>
          </cell>
          <cell r="G38">
            <v>134982</v>
          </cell>
          <cell r="H38">
            <v>134982</v>
          </cell>
          <cell r="I38">
            <v>134982</v>
          </cell>
          <cell r="K38" t="str">
            <v>箕面北部丘陵整備事業特別会計</v>
          </cell>
          <cell r="L38">
            <v>2045</v>
          </cell>
          <cell r="M38">
            <v>1492.63</v>
          </cell>
          <cell r="N38">
            <v>938.91</v>
          </cell>
          <cell r="O38">
            <v>938.91</v>
          </cell>
          <cell r="P38">
            <v>938.91</v>
          </cell>
          <cell r="Q38">
            <v>950.42</v>
          </cell>
          <cell r="R38">
            <v>950.42</v>
          </cell>
        </row>
        <row r="39">
          <cell r="B39" t="str">
            <v>その他</v>
          </cell>
          <cell r="C39">
            <v>1321643</v>
          </cell>
          <cell r="D39">
            <v>1307914.77</v>
          </cell>
          <cell r="E39">
            <v>1341821.33</v>
          </cell>
          <cell r="F39">
            <v>1333184.6599999999</v>
          </cell>
          <cell r="G39">
            <v>1261913.4100000001</v>
          </cell>
          <cell r="H39">
            <v>1241874.79</v>
          </cell>
          <cell r="I39">
            <v>1220716.17</v>
          </cell>
          <cell r="L39">
            <v>251137</v>
          </cell>
          <cell r="M39">
            <v>255902.31000000003</v>
          </cell>
          <cell r="N39">
            <v>258623.26000000004</v>
          </cell>
          <cell r="O39">
            <v>258677.19000000003</v>
          </cell>
          <cell r="P39">
            <v>258677</v>
          </cell>
          <cell r="Q39">
            <v>258677</v>
          </cell>
          <cell r="R39">
            <v>258677</v>
          </cell>
        </row>
        <row r="40">
          <cell r="K40" t="str">
            <v>大阪府中央卸売市場業企業会計</v>
          </cell>
          <cell r="L40">
            <v>134982</v>
          </cell>
          <cell r="M40">
            <v>134982</v>
          </cell>
          <cell r="N40">
            <v>134982</v>
          </cell>
          <cell r="O40">
            <v>134982</v>
          </cell>
          <cell r="P40">
            <v>134982</v>
          </cell>
          <cell r="Q40">
            <v>134982</v>
          </cell>
          <cell r="R40">
            <v>134982</v>
          </cell>
        </row>
        <row r="56">
          <cell r="C56" t="str">
            <v>H26</v>
          </cell>
          <cell r="D56" t="str">
            <v>H27</v>
          </cell>
          <cell r="E56" t="str">
            <v>H28</v>
          </cell>
          <cell r="F56" t="str">
            <v>H29</v>
          </cell>
          <cell r="G56" t="str">
            <v>H30</v>
          </cell>
          <cell r="H56" t="str">
            <v>R1</v>
          </cell>
          <cell r="I56" t="str">
            <v>R2</v>
          </cell>
          <cell r="L56" t="str">
            <v>H26</v>
          </cell>
          <cell r="M56" t="str">
            <v>H27</v>
          </cell>
          <cell r="N56" t="str">
            <v>H28</v>
          </cell>
          <cell r="O56" t="str">
            <v>H29</v>
          </cell>
          <cell r="P56" t="str">
            <v>H30</v>
          </cell>
          <cell r="Q56" t="str">
            <v>R1</v>
          </cell>
          <cell r="R56" t="str">
            <v>R2</v>
          </cell>
        </row>
        <row r="57">
          <cell r="C57">
            <v>778</v>
          </cell>
          <cell r="D57">
            <v>776</v>
          </cell>
          <cell r="E57">
            <v>772</v>
          </cell>
          <cell r="F57">
            <v>766</v>
          </cell>
          <cell r="G57">
            <v>764</v>
          </cell>
          <cell r="H57">
            <v>761</v>
          </cell>
          <cell r="I57">
            <v>762</v>
          </cell>
          <cell r="L57">
            <v>37146</v>
          </cell>
          <cell r="M57">
            <v>37216.310000000056</v>
          </cell>
          <cell r="N57">
            <v>37031.060000000063</v>
          </cell>
          <cell r="O57">
            <v>36937.060000000041</v>
          </cell>
          <cell r="P57">
            <v>36864.230000000003</v>
          </cell>
          <cell r="Q57">
            <v>36828.630000000005</v>
          </cell>
          <cell r="R57">
            <v>36921.910000000003</v>
          </cell>
        </row>
        <row r="58">
          <cell r="B58" t="str">
            <v>100㎡～</v>
          </cell>
          <cell r="C58">
            <v>188</v>
          </cell>
          <cell r="D58">
            <v>191</v>
          </cell>
          <cell r="E58">
            <v>188</v>
          </cell>
          <cell r="F58">
            <v>184</v>
          </cell>
          <cell r="G58">
            <v>184</v>
          </cell>
          <cell r="H58">
            <v>185</v>
          </cell>
          <cell r="I58">
            <v>183</v>
          </cell>
          <cell r="K58" t="str">
            <v>100㎡～</v>
          </cell>
          <cell r="L58">
            <v>37857</v>
          </cell>
          <cell r="M58">
            <v>38391.450000000004</v>
          </cell>
          <cell r="N58">
            <v>38252.740000000013</v>
          </cell>
          <cell r="O58">
            <v>37674.900000000016</v>
          </cell>
          <cell r="P58">
            <v>37680.78</v>
          </cell>
          <cell r="Q58">
            <v>37880.850000000006</v>
          </cell>
          <cell r="R58">
            <v>37216.839999999997</v>
          </cell>
        </row>
        <row r="59">
          <cell r="B59" t="str">
            <v>500㎡～</v>
          </cell>
          <cell r="C59">
            <v>54</v>
          </cell>
          <cell r="D59">
            <v>54</v>
          </cell>
          <cell r="E59">
            <v>51</v>
          </cell>
          <cell r="F59">
            <v>53</v>
          </cell>
          <cell r="G59">
            <v>53</v>
          </cell>
          <cell r="H59">
            <v>50</v>
          </cell>
          <cell r="I59">
            <v>49</v>
          </cell>
          <cell r="K59" t="str">
            <v>500㎡～</v>
          </cell>
          <cell r="L59">
            <v>39476</v>
          </cell>
          <cell r="M59">
            <v>39138.780000000006</v>
          </cell>
          <cell r="N59">
            <v>36874.430000000008</v>
          </cell>
          <cell r="O59">
            <v>38544.070000000007</v>
          </cell>
          <cell r="P59">
            <v>38694.1</v>
          </cell>
          <cell r="Q59">
            <v>36510.199999999997</v>
          </cell>
          <cell r="R59">
            <v>36020.729999999996</v>
          </cell>
        </row>
        <row r="60">
          <cell r="B60" t="str">
            <v>1,000㎡～</v>
          </cell>
          <cell r="C60">
            <v>55</v>
          </cell>
          <cell r="D60">
            <v>56</v>
          </cell>
          <cell r="E60">
            <v>56</v>
          </cell>
          <cell r="F60">
            <v>56</v>
          </cell>
          <cell r="G60">
            <v>54</v>
          </cell>
          <cell r="H60">
            <v>50</v>
          </cell>
          <cell r="I60">
            <v>45</v>
          </cell>
          <cell r="K60" t="str">
            <v>1,000㎡～</v>
          </cell>
          <cell r="L60">
            <v>79960</v>
          </cell>
          <cell r="M60">
            <v>80659.23</v>
          </cell>
          <cell r="N60">
            <v>81569.030000000013</v>
          </cell>
          <cell r="O60">
            <v>81642.66</v>
          </cell>
          <cell r="P60">
            <v>80283.199999999997</v>
          </cell>
          <cell r="Q60">
            <v>72697.959999999992</v>
          </cell>
          <cell r="R60">
            <v>66083.520000000004</v>
          </cell>
        </row>
        <row r="61">
          <cell r="B61" t="str">
            <v>2,000㎡～</v>
          </cell>
          <cell r="C61">
            <v>49</v>
          </cell>
          <cell r="D61">
            <v>45</v>
          </cell>
          <cell r="E61">
            <v>46</v>
          </cell>
          <cell r="F61">
            <v>45</v>
          </cell>
          <cell r="G61">
            <v>45</v>
          </cell>
          <cell r="H61">
            <v>44</v>
          </cell>
          <cell r="I61">
            <v>42</v>
          </cell>
          <cell r="K61" t="str">
            <v>2,000㎡～</v>
          </cell>
          <cell r="L61">
            <v>120777</v>
          </cell>
          <cell r="M61">
            <v>111224.69</v>
          </cell>
          <cell r="N61">
            <v>113919.72</v>
          </cell>
          <cell r="O61">
            <v>111002.71999999999</v>
          </cell>
          <cell r="P61">
            <v>110991.34999999999</v>
          </cell>
          <cell r="Q61">
            <v>107943.84</v>
          </cell>
          <cell r="R61">
            <v>103539.85999999999</v>
          </cell>
        </row>
        <row r="62">
          <cell r="B62" t="str">
            <v>3,000㎡～</v>
          </cell>
          <cell r="C62">
            <v>61</v>
          </cell>
          <cell r="D62">
            <v>64</v>
          </cell>
          <cell r="E62">
            <v>65</v>
          </cell>
          <cell r="F62">
            <v>64</v>
          </cell>
          <cell r="G62">
            <v>64</v>
          </cell>
          <cell r="H62">
            <v>62</v>
          </cell>
          <cell r="I62">
            <v>62</v>
          </cell>
          <cell r="K62" t="str">
            <v>3,000㎡～</v>
          </cell>
          <cell r="L62">
            <v>208741</v>
          </cell>
          <cell r="M62">
            <v>219816.21000000002</v>
          </cell>
          <cell r="N62">
            <v>223721.12000000002</v>
          </cell>
          <cell r="O62">
            <v>220451.16</v>
          </cell>
          <cell r="P62">
            <v>220894.63</v>
          </cell>
          <cell r="Q62">
            <v>214035.5</v>
          </cell>
          <cell r="R62">
            <v>214830.1</v>
          </cell>
        </row>
        <row r="63">
          <cell r="B63" t="str">
            <v>4,000㎡～</v>
          </cell>
          <cell r="C63">
            <v>37</v>
          </cell>
          <cell r="D63">
            <v>37</v>
          </cell>
          <cell r="E63">
            <v>37</v>
          </cell>
          <cell r="F63">
            <v>36</v>
          </cell>
          <cell r="G63">
            <v>35</v>
          </cell>
          <cell r="H63">
            <v>35</v>
          </cell>
          <cell r="I63">
            <v>35</v>
          </cell>
          <cell r="K63" t="str">
            <v>4,000㎡～</v>
          </cell>
          <cell r="L63">
            <v>167258</v>
          </cell>
          <cell r="M63">
            <v>167463.84000000003</v>
          </cell>
          <cell r="N63">
            <v>167062.14000000001</v>
          </cell>
          <cell r="O63">
            <v>162368.64000000004</v>
          </cell>
          <cell r="P63">
            <v>158166.6</v>
          </cell>
          <cell r="Q63">
            <v>158942.41999999998</v>
          </cell>
          <cell r="R63">
            <v>158942.64000000001</v>
          </cell>
        </row>
        <row r="64">
          <cell r="B64" t="str">
            <v>5,000㎡～</v>
          </cell>
          <cell r="C64">
            <v>107</v>
          </cell>
          <cell r="D64">
            <v>107</v>
          </cell>
          <cell r="E64">
            <v>117</v>
          </cell>
          <cell r="F64">
            <v>113</v>
          </cell>
          <cell r="G64">
            <v>113</v>
          </cell>
          <cell r="H64">
            <v>111</v>
          </cell>
          <cell r="I64">
            <v>111</v>
          </cell>
          <cell r="K64" t="str">
            <v>5,000㎡～</v>
          </cell>
          <cell r="L64">
            <v>761734</v>
          </cell>
          <cell r="M64">
            <v>762194.89000000048</v>
          </cell>
          <cell r="N64">
            <v>834985.68000000028</v>
          </cell>
          <cell r="O64">
            <v>805058.3200000003</v>
          </cell>
          <cell r="P64">
            <v>804642.25</v>
          </cell>
          <cell r="Q64">
            <v>791114.74</v>
          </cell>
          <cell r="R64">
            <v>788525.44</v>
          </cell>
        </row>
        <row r="65">
          <cell r="B65" t="str">
            <v>10,000㎡～</v>
          </cell>
          <cell r="C65">
            <v>153</v>
          </cell>
          <cell r="D65">
            <v>151</v>
          </cell>
          <cell r="E65">
            <v>156</v>
          </cell>
          <cell r="F65">
            <v>154</v>
          </cell>
          <cell r="G65">
            <v>153</v>
          </cell>
          <cell r="H65">
            <v>154</v>
          </cell>
          <cell r="I65">
            <v>156</v>
          </cell>
          <cell r="K65" t="str">
            <v>10,000㎡～</v>
          </cell>
          <cell r="L65">
            <v>2013181</v>
          </cell>
          <cell r="M65">
            <v>1988968.66</v>
          </cell>
          <cell r="N65">
            <v>2047887.0300000003</v>
          </cell>
          <cell r="O65">
            <v>2021952.7300000002</v>
          </cell>
          <cell r="P65">
            <v>2007146.04</v>
          </cell>
          <cell r="Q65">
            <v>2019892.72</v>
          </cell>
          <cell r="R65">
            <v>2046802.78</v>
          </cell>
        </row>
        <row r="66">
          <cell r="B66" t="str">
            <v>15,000㎡～</v>
          </cell>
          <cell r="C66">
            <v>91</v>
          </cell>
          <cell r="D66">
            <v>92</v>
          </cell>
          <cell r="E66">
            <v>87</v>
          </cell>
          <cell r="F66">
            <v>86</v>
          </cell>
          <cell r="G66">
            <v>87</v>
          </cell>
          <cell r="H66">
            <v>88</v>
          </cell>
          <cell r="I66">
            <v>86</v>
          </cell>
          <cell r="K66" t="str">
            <v>15,000㎡～</v>
          </cell>
          <cell r="L66">
            <v>1535988</v>
          </cell>
          <cell r="M66">
            <v>1553816.4899999998</v>
          </cell>
          <cell r="N66">
            <v>1467874.27</v>
          </cell>
          <cell r="O66">
            <v>1451118.04</v>
          </cell>
          <cell r="P66">
            <v>1470244.6700000002</v>
          </cell>
          <cell r="Q66">
            <v>1485321.24</v>
          </cell>
          <cell r="R66">
            <v>1450621.4600000002</v>
          </cell>
        </row>
        <row r="67">
          <cell r="B67" t="str">
            <v>20,000㎡～</v>
          </cell>
          <cell r="C67">
            <v>138</v>
          </cell>
          <cell r="D67">
            <v>139</v>
          </cell>
          <cell r="E67">
            <v>140</v>
          </cell>
          <cell r="F67">
            <v>138</v>
          </cell>
          <cell r="G67">
            <v>132</v>
          </cell>
          <cell r="H67">
            <v>133</v>
          </cell>
          <cell r="I67">
            <v>133</v>
          </cell>
          <cell r="K67" t="str">
            <v>20,000㎡～</v>
          </cell>
          <cell r="L67">
            <v>4235122</v>
          </cell>
          <cell r="M67">
            <v>4277065.4699999988</v>
          </cell>
          <cell r="N67">
            <v>4344755.1100000003</v>
          </cell>
          <cell r="O67">
            <v>4263987.79</v>
          </cell>
          <cell r="P67">
            <v>4034720.9699999997</v>
          </cell>
          <cell r="Q67">
            <v>4079587.8</v>
          </cell>
          <cell r="R67">
            <v>4084051.82</v>
          </cell>
        </row>
        <row r="68">
          <cell r="B68" t="str">
            <v>50,000㎡～</v>
          </cell>
          <cell r="C68">
            <v>41</v>
          </cell>
          <cell r="D68">
            <v>41</v>
          </cell>
          <cell r="E68">
            <v>39</v>
          </cell>
          <cell r="F68">
            <v>41</v>
          </cell>
          <cell r="G68">
            <v>44</v>
          </cell>
          <cell r="H68">
            <v>43</v>
          </cell>
          <cell r="I68">
            <v>41</v>
          </cell>
          <cell r="K68" t="str">
            <v>50,000㎡～</v>
          </cell>
          <cell r="L68">
            <v>2817608</v>
          </cell>
          <cell r="M68">
            <v>2849117.02</v>
          </cell>
          <cell r="N68">
            <v>2699536.5799999996</v>
          </cell>
          <cell r="O68">
            <v>2825870.3699999996</v>
          </cell>
          <cell r="P68">
            <v>2997409.66</v>
          </cell>
          <cell r="Q68">
            <v>2974084</v>
          </cell>
          <cell r="R68">
            <v>2835497.47</v>
          </cell>
        </row>
        <row r="69">
          <cell r="B69" t="str">
            <v>100,000㎡以上</v>
          </cell>
          <cell r="C69">
            <v>9</v>
          </cell>
          <cell r="D69">
            <v>9</v>
          </cell>
          <cell r="E69">
            <v>9</v>
          </cell>
          <cell r="F69">
            <v>9</v>
          </cell>
          <cell r="G69">
            <v>9</v>
          </cell>
          <cell r="H69">
            <v>9</v>
          </cell>
          <cell r="I69">
            <v>8</v>
          </cell>
          <cell r="K69" t="str">
            <v>100,000㎡以上</v>
          </cell>
          <cell r="L69">
            <v>1167977</v>
          </cell>
          <cell r="M69">
            <v>1165680.45</v>
          </cell>
          <cell r="N69">
            <v>1138541.96</v>
          </cell>
          <cell r="O69">
            <v>1149264.17</v>
          </cell>
          <cell r="P69">
            <v>1157521.22</v>
          </cell>
          <cell r="Q69">
            <v>1170487.6099999999</v>
          </cell>
          <cell r="R69">
            <v>1033492.08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56"/>
  <sheetViews>
    <sheetView tabSelected="1" view="pageLayout" zoomScale="145" zoomScaleNormal="100" zoomScalePageLayoutView="145" workbookViewId="0">
      <selection activeCell="B1" sqref="B1"/>
    </sheetView>
  </sheetViews>
  <sheetFormatPr defaultRowHeight="18.75" x14ac:dyDescent="0.4"/>
  <cols>
    <col min="1" max="16" width="9.75" customWidth="1"/>
    <col min="17" max="23" width="4.875" customWidth="1"/>
  </cols>
  <sheetData>
    <row r="10" spans="1:12" x14ac:dyDescent="0.4">
      <c r="L10" s="1"/>
    </row>
    <row r="16" spans="1:12" ht="12.75" customHeight="1" x14ac:dyDescent="0.4">
      <c r="A16" s="2" t="s">
        <v>0</v>
      </c>
      <c r="B16" s="3"/>
      <c r="C16" s="3"/>
      <c r="D16" s="3"/>
      <c r="E16" s="3"/>
      <c r="F16" s="3"/>
      <c r="G16" s="3"/>
      <c r="H16" s="3"/>
    </row>
    <row r="17" spans="1:8" ht="13.5" customHeight="1" x14ac:dyDescent="0.4">
      <c r="A17" s="4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7</v>
      </c>
    </row>
    <row r="18" spans="1:8" ht="13.5" customHeight="1" x14ac:dyDescent="0.4">
      <c r="A18" s="4" t="s">
        <v>8</v>
      </c>
      <c r="B18" s="7">
        <v>9</v>
      </c>
      <c r="C18" s="7">
        <v>10</v>
      </c>
      <c r="D18" s="7">
        <v>10</v>
      </c>
      <c r="E18" s="7">
        <v>9</v>
      </c>
      <c r="F18" s="7">
        <v>9</v>
      </c>
      <c r="G18" s="7">
        <v>9</v>
      </c>
      <c r="H18" s="7">
        <v>9</v>
      </c>
    </row>
    <row r="19" spans="1:8" ht="13.5" customHeight="1" x14ac:dyDescent="0.4">
      <c r="A19" s="4" t="s">
        <v>9</v>
      </c>
      <c r="B19" s="7">
        <v>788</v>
      </c>
      <c r="C19" s="7">
        <v>786</v>
      </c>
      <c r="D19" s="7">
        <v>777</v>
      </c>
      <c r="E19" s="7">
        <v>775</v>
      </c>
      <c r="F19" s="7">
        <v>777</v>
      </c>
      <c r="G19" s="7">
        <v>768</v>
      </c>
      <c r="H19" s="7">
        <v>764</v>
      </c>
    </row>
    <row r="20" spans="1:8" ht="13.5" customHeight="1" x14ac:dyDescent="0.4">
      <c r="A20" s="4" t="s">
        <v>43</v>
      </c>
      <c r="B20" s="7">
        <v>172</v>
      </c>
      <c r="C20" s="7">
        <v>172</v>
      </c>
      <c r="D20" s="7">
        <v>184</v>
      </c>
      <c r="E20" s="7">
        <v>184</v>
      </c>
      <c r="F20" s="7">
        <v>184</v>
      </c>
      <c r="G20" s="7">
        <v>184</v>
      </c>
      <c r="H20" s="7">
        <v>184</v>
      </c>
    </row>
    <row r="21" spans="1:8" ht="13.5" customHeight="1" x14ac:dyDescent="0.4">
      <c r="A21" s="4" t="s">
        <v>10</v>
      </c>
      <c r="B21" s="7">
        <v>309</v>
      </c>
      <c r="C21" s="7">
        <v>309</v>
      </c>
      <c r="D21" s="7">
        <v>304</v>
      </c>
      <c r="E21" s="7">
        <v>303</v>
      </c>
      <c r="F21" s="7">
        <v>300</v>
      </c>
      <c r="G21" s="7">
        <v>300</v>
      </c>
      <c r="H21" s="7">
        <v>297</v>
      </c>
    </row>
    <row r="22" spans="1:8" ht="13.5" customHeight="1" x14ac:dyDescent="0.4">
      <c r="A22" s="4" t="s">
        <v>11</v>
      </c>
      <c r="B22" s="7">
        <v>1</v>
      </c>
      <c r="C22" s="13">
        <v>1</v>
      </c>
      <c r="D22" s="13">
        <v>1</v>
      </c>
      <c r="E22" s="13">
        <v>1</v>
      </c>
      <c r="F22" s="13">
        <v>1</v>
      </c>
      <c r="G22" s="13">
        <v>1</v>
      </c>
      <c r="H22" s="13">
        <v>1</v>
      </c>
    </row>
    <row r="23" spans="1:8" ht="13.5" customHeight="1" x14ac:dyDescent="0.4">
      <c r="A23" s="4" t="s">
        <v>12</v>
      </c>
      <c r="B23" s="7">
        <v>482</v>
      </c>
      <c r="C23" s="13">
        <v>484</v>
      </c>
      <c r="D23" s="13">
        <v>487</v>
      </c>
      <c r="E23" s="13">
        <v>473</v>
      </c>
      <c r="F23" s="13">
        <v>466</v>
      </c>
      <c r="G23" s="13">
        <v>463</v>
      </c>
      <c r="H23" s="13">
        <v>458</v>
      </c>
    </row>
    <row r="24" spans="1:8" ht="13.5" customHeight="1" x14ac:dyDescent="0.4">
      <c r="A24" s="4" t="s">
        <v>13</v>
      </c>
      <c r="B24" s="7">
        <f t="shared" ref="B24:H24" si="0">SUM(B18:B23)</f>
        <v>1761</v>
      </c>
      <c r="C24" s="7">
        <f t="shared" si="0"/>
        <v>1762</v>
      </c>
      <c r="D24" s="7">
        <f t="shared" si="0"/>
        <v>1763</v>
      </c>
      <c r="E24" s="7">
        <f t="shared" si="0"/>
        <v>1745</v>
      </c>
      <c r="F24" s="7">
        <f t="shared" si="0"/>
        <v>1737</v>
      </c>
      <c r="G24" s="7">
        <f t="shared" si="0"/>
        <v>1725</v>
      </c>
      <c r="H24" s="7">
        <f t="shared" si="0"/>
        <v>1713</v>
      </c>
    </row>
    <row r="25" spans="1:8" ht="13.5" customHeight="1" x14ac:dyDescent="0.4"/>
    <row r="37" spans="1:8" ht="14.25" customHeight="1" x14ac:dyDescent="0.4"/>
    <row r="38" spans="1:8" ht="13.5" customHeight="1" x14ac:dyDescent="0.4"/>
    <row r="39" spans="1:8" ht="13.5" customHeight="1" x14ac:dyDescent="0.4"/>
    <row r="40" spans="1:8" ht="12.75" customHeight="1" x14ac:dyDescent="0.4">
      <c r="A40" s="2" t="s">
        <v>14</v>
      </c>
      <c r="B40" s="2"/>
      <c r="C40" s="2"/>
      <c r="D40" s="2"/>
      <c r="E40" s="2"/>
      <c r="F40" s="2"/>
      <c r="G40" s="2"/>
      <c r="H40" s="2"/>
    </row>
    <row r="41" spans="1:8" ht="13.5" customHeight="1" x14ac:dyDescent="0.4">
      <c r="A41" s="8"/>
      <c r="B41" s="9" t="s">
        <v>1</v>
      </c>
      <c r="C41" s="6" t="s">
        <v>2</v>
      </c>
      <c r="D41" s="6" t="s">
        <v>3</v>
      </c>
      <c r="E41" s="6" t="s">
        <v>4</v>
      </c>
      <c r="F41" s="6" t="s">
        <v>5</v>
      </c>
      <c r="G41" s="6" t="s">
        <v>6</v>
      </c>
      <c r="H41" s="6" t="s">
        <v>7</v>
      </c>
    </row>
    <row r="42" spans="1:8" ht="13.5" customHeight="1" x14ac:dyDescent="0.4">
      <c r="A42" s="8" t="s">
        <v>8</v>
      </c>
      <c r="B42" s="10">
        <v>253773</v>
      </c>
      <c r="C42" s="10">
        <v>253773.43</v>
      </c>
      <c r="D42" s="10">
        <v>253773.43</v>
      </c>
      <c r="E42" s="10">
        <v>239972.54</v>
      </c>
      <c r="F42" s="10">
        <v>240022.86</v>
      </c>
      <c r="G42" s="10">
        <v>240022.86</v>
      </c>
      <c r="H42" s="10">
        <v>240022.86</v>
      </c>
    </row>
    <row r="43" spans="1:8" ht="13.5" customHeight="1" x14ac:dyDescent="0.4">
      <c r="A43" s="8" t="s">
        <v>9</v>
      </c>
      <c r="B43" s="10">
        <v>686668</v>
      </c>
      <c r="C43" s="10">
        <v>702536.01000000129</v>
      </c>
      <c r="D43" s="10">
        <v>703843.21000000136</v>
      </c>
      <c r="E43" s="10">
        <v>694025.66000000143</v>
      </c>
      <c r="F43" s="10">
        <v>701801.91000000155</v>
      </c>
      <c r="G43" s="10">
        <v>682372.63000000175</v>
      </c>
      <c r="H43" s="10">
        <v>676807.46000000159</v>
      </c>
    </row>
    <row r="44" spans="1:8" ht="13.5" customHeight="1" x14ac:dyDescent="0.4">
      <c r="A44" s="8" t="s">
        <v>43</v>
      </c>
      <c r="B44" s="10">
        <v>2482469</v>
      </c>
      <c r="C44" s="10">
        <v>2488846.0099999993</v>
      </c>
      <c r="D44" s="10">
        <v>2589055.0999999982</v>
      </c>
      <c r="E44" s="10">
        <v>2583238.2899999986</v>
      </c>
      <c r="F44" s="10">
        <v>2583368.4299999992</v>
      </c>
      <c r="G44" s="10">
        <v>2599286.7099999986</v>
      </c>
      <c r="H44" s="10">
        <v>2588080.4099999983</v>
      </c>
    </row>
    <row r="45" spans="1:8" ht="13.5" customHeight="1" x14ac:dyDescent="0.4">
      <c r="A45" s="8" t="s">
        <v>10</v>
      </c>
      <c r="B45" s="10">
        <v>8343289</v>
      </c>
      <c r="C45" s="10">
        <v>8402701.2699999958</v>
      </c>
      <c r="D45" s="10">
        <v>8208535.799999998</v>
      </c>
      <c r="E45" s="10">
        <v>8220469.4799999977</v>
      </c>
      <c r="F45" s="10">
        <v>8233170.9199999953</v>
      </c>
      <c r="G45" s="10">
        <v>8286788.3499999978</v>
      </c>
      <c r="H45" s="10">
        <v>8031937.580000001</v>
      </c>
    </row>
    <row r="46" spans="1:8" ht="13.5" customHeight="1" x14ac:dyDescent="0.4">
      <c r="A46" s="8" t="s">
        <v>11</v>
      </c>
      <c r="B46" s="10">
        <v>134982</v>
      </c>
      <c r="C46" s="14">
        <v>134982</v>
      </c>
      <c r="D46" s="14">
        <v>134982</v>
      </c>
      <c r="E46" s="14">
        <v>134982</v>
      </c>
      <c r="F46" s="14">
        <v>134982</v>
      </c>
      <c r="G46" s="14">
        <v>134982</v>
      </c>
      <c r="H46" s="14">
        <v>134982</v>
      </c>
    </row>
    <row r="47" spans="1:8" ht="13.5" customHeight="1" x14ac:dyDescent="0.4">
      <c r="A47" s="8" t="s">
        <v>12</v>
      </c>
      <c r="B47" s="10">
        <v>1321643</v>
      </c>
      <c r="C47" s="14">
        <v>1307914.77</v>
      </c>
      <c r="D47" s="14">
        <v>1341821.33</v>
      </c>
      <c r="E47" s="14">
        <v>1333184.6599999999</v>
      </c>
      <c r="F47" s="14">
        <f>1003236.41+258677</f>
        <v>1261913.4100000001</v>
      </c>
      <c r="G47" s="14">
        <f>983197.79+258677</f>
        <v>1241874.79</v>
      </c>
      <c r="H47" s="14">
        <f>962039.17+258677</f>
        <v>1220716.17</v>
      </c>
    </row>
    <row r="48" spans="1:8" ht="13.5" customHeight="1" x14ac:dyDescent="0.4">
      <c r="A48" s="8" t="s">
        <v>13</v>
      </c>
      <c r="B48" s="10">
        <f t="shared" ref="B48:H48" si="1">SUM(B42:B47)</f>
        <v>13222824</v>
      </c>
      <c r="C48" s="14">
        <f t="shared" si="1"/>
        <v>13290753.489999996</v>
      </c>
      <c r="D48" s="14">
        <f t="shared" si="1"/>
        <v>13232010.869999997</v>
      </c>
      <c r="E48" s="14">
        <f t="shared" si="1"/>
        <v>13205872.629999999</v>
      </c>
      <c r="F48" s="14">
        <f t="shared" si="1"/>
        <v>13155259.529999996</v>
      </c>
      <c r="G48" s="14">
        <f t="shared" si="1"/>
        <v>13185327.339999996</v>
      </c>
      <c r="H48" s="14">
        <f t="shared" si="1"/>
        <v>12892546.48</v>
      </c>
    </row>
    <row r="49" ht="13.5" customHeight="1" x14ac:dyDescent="0.4"/>
    <row r="50" ht="13.5" customHeight="1" x14ac:dyDescent="0.4"/>
    <row r="51" ht="13.5" customHeight="1" x14ac:dyDescent="0.4"/>
    <row r="52" ht="13.5" customHeight="1" x14ac:dyDescent="0.4"/>
    <row r="53" ht="13.5" customHeight="1" x14ac:dyDescent="0.4"/>
    <row r="54" ht="13.5" customHeight="1" x14ac:dyDescent="0.4"/>
    <row r="55" ht="13.5" customHeight="1" x14ac:dyDescent="0.4"/>
    <row r="56" ht="13.5" customHeight="1" x14ac:dyDescent="0.4"/>
  </sheetData>
  <phoneticPr fontId="2"/>
  <printOptions horizontalCentered="1" verticalCentered="1"/>
  <pageMargins left="0.70866141732283472" right="0.70866141732283472" top="0.35433070866141736" bottom="0.35433070866141736" header="0.31496062992125984" footer="7.874015748031496E-2"/>
  <pageSetup paperSize="9" orientation="portrait" r:id="rId1"/>
  <headerFooter>
    <oddHeader>&amp;C１５　施設保有量の推移</oddHeader>
    <oddFooter>&amp;C43</oddFooter>
    <firstHeader>&amp;C施設類型別延床面積の推移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4:H50"/>
  <sheetViews>
    <sheetView view="pageLayout" zoomScale="130" zoomScaleNormal="100" zoomScalePageLayoutView="130" workbookViewId="0">
      <selection activeCell="D50" sqref="D50"/>
    </sheetView>
  </sheetViews>
  <sheetFormatPr defaultRowHeight="18.75" x14ac:dyDescent="0.4"/>
  <cols>
    <col min="1" max="1" width="27" customWidth="1"/>
    <col min="2" max="8" width="7" customWidth="1"/>
  </cols>
  <sheetData>
    <row r="14" spans="1:8" ht="13.5" customHeight="1" x14ac:dyDescent="0.4"/>
    <row r="15" spans="1:8" ht="13.5" customHeight="1" x14ac:dyDescent="0.4"/>
    <row r="16" spans="1:8" ht="12.75" customHeight="1" x14ac:dyDescent="0.4">
      <c r="A16" s="2" t="s">
        <v>40</v>
      </c>
      <c r="B16" s="3"/>
      <c r="C16" s="3"/>
      <c r="D16" s="3"/>
      <c r="E16" s="3"/>
      <c r="F16" s="3"/>
      <c r="G16" s="3"/>
      <c r="H16" s="3"/>
    </row>
    <row r="17" spans="1:8" ht="13.5" customHeight="1" x14ac:dyDescent="0.4">
      <c r="A17" s="4"/>
      <c r="B17" s="5" t="s">
        <v>1</v>
      </c>
      <c r="C17" s="6" t="s">
        <v>2</v>
      </c>
      <c r="D17" s="6" t="s">
        <v>3</v>
      </c>
      <c r="E17" s="6" t="s">
        <v>4</v>
      </c>
      <c r="F17" s="6" t="s">
        <v>5</v>
      </c>
      <c r="G17" s="6" t="s">
        <v>6</v>
      </c>
      <c r="H17" s="6" t="s">
        <v>7</v>
      </c>
    </row>
    <row r="18" spans="1:8" ht="13.5" customHeight="1" x14ac:dyDescent="0.4">
      <c r="A18" s="18" t="s">
        <v>39</v>
      </c>
      <c r="B18" s="7">
        <v>1412</v>
      </c>
      <c r="C18" s="7">
        <v>1409</v>
      </c>
      <c r="D18" s="7">
        <v>1417</v>
      </c>
      <c r="E18" s="7">
        <v>1398</v>
      </c>
      <c r="F18" s="7">
        <v>1395</v>
      </c>
      <c r="G18" s="7">
        <v>1382</v>
      </c>
      <c r="H18" s="7">
        <v>1373</v>
      </c>
    </row>
    <row r="19" spans="1:8" ht="13.5" customHeight="1" x14ac:dyDescent="0.4">
      <c r="A19" s="18" t="s">
        <v>38</v>
      </c>
      <c r="B19" s="7">
        <v>312</v>
      </c>
      <c r="C19" s="7">
        <v>312</v>
      </c>
      <c r="D19" s="7">
        <v>306</v>
      </c>
      <c r="E19" s="7">
        <v>305</v>
      </c>
      <c r="F19" s="7">
        <v>302</v>
      </c>
      <c r="G19" s="7">
        <v>302</v>
      </c>
      <c r="H19" s="7">
        <v>299</v>
      </c>
    </row>
    <row r="20" spans="1:8" ht="13.5" customHeight="1" x14ac:dyDescent="0.4">
      <c r="A20" s="20" t="s">
        <v>37</v>
      </c>
      <c r="B20" s="7">
        <v>1</v>
      </c>
      <c r="C20" s="7">
        <v>1</v>
      </c>
      <c r="D20" s="7">
        <v>1</v>
      </c>
      <c r="E20" s="7">
        <v>2</v>
      </c>
      <c r="F20" s="7">
        <v>2</v>
      </c>
      <c r="G20" s="7">
        <v>2</v>
      </c>
      <c r="H20" s="7">
        <v>2</v>
      </c>
    </row>
    <row r="21" spans="1:8" ht="13.5" customHeight="1" x14ac:dyDescent="0.4">
      <c r="A21" s="18" t="s">
        <v>36</v>
      </c>
      <c r="B21" s="7">
        <v>6</v>
      </c>
      <c r="C21" s="7">
        <v>7</v>
      </c>
      <c r="D21" s="7">
        <v>7</v>
      </c>
      <c r="E21" s="7">
        <v>7</v>
      </c>
      <c r="F21" s="7">
        <v>5</v>
      </c>
      <c r="G21" s="7">
        <v>5</v>
      </c>
      <c r="H21" s="7">
        <v>5</v>
      </c>
    </row>
    <row r="22" spans="1:8" ht="13.5" customHeight="1" x14ac:dyDescent="0.4">
      <c r="A22" s="18" t="s">
        <v>35</v>
      </c>
      <c r="B22" s="7">
        <v>3</v>
      </c>
      <c r="C22" s="7">
        <v>3</v>
      </c>
      <c r="D22" s="7">
        <v>2</v>
      </c>
      <c r="E22" s="7">
        <v>2</v>
      </c>
      <c r="F22" s="7">
        <v>2</v>
      </c>
      <c r="G22" s="7">
        <v>3</v>
      </c>
      <c r="H22" s="7">
        <v>3</v>
      </c>
    </row>
    <row r="23" spans="1:8" ht="13.5" customHeight="1" x14ac:dyDescent="0.4">
      <c r="A23" s="18" t="s">
        <v>44</v>
      </c>
      <c r="B23" s="7">
        <v>26</v>
      </c>
      <c r="C23" s="13">
        <v>29</v>
      </c>
      <c r="D23" s="13">
        <v>29</v>
      </c>
      <c r="E23" s="13">
        <v>30</v>
      </c>
      <c r="F23" s="13">
        <v>30</v>
      </c>
      <c r="G23" s="13">
        <v>30</v>
      </c>
      <c r="H23" s="13">
        <v>30</v>
      </c>
    </row>
    <row r="24" spans="1:8" ht="13.5" customHeight="1" x14ac:dyDescent="0.4">
      <c r="A24" s="18" t="s">
        <v>34</v>
      </c>
      <c r="B24" s="7">
        <v>1</v>
      </c>
      <c r="C24" s="13">
        <v>1</v>
      </c>
      <c r="D24" s="13">
        <v>1</v>
      </c>
      <c r="E24" s="13">
        <v>1</v>
      </c>
      <c r="F24" s="13">
        <v>1</v>
      </c>
      <c r="G24" s="13">
        <v>1</v>
      </c>
      <c r="H24" s="13">
        <v>1</v>
      </c>
    </row>
    <row r="25" spans="1:8" ht="13.5" customHeight="1" x14ac:dyDescent="0.4">
      <c r="A25" s="4" t="s">
        <v>13</v>
      </c>
      <c r="B25" s="7">
        <f t="shared" ref="B25:H25" si="0">SUM(B18:B24)</f>
        <v>1761</v>
      </c>
      <c r="C25" s="7">
        <f t="shared" si="0"/>
        <v>1762</v>
      </c>
      <c r="D25" s="7">
        <f t="shared" si="0"/>
        <v>1763</v>
      </c>
      <c r="E25" s="7">
        <f t="shared" si="0"/>
        <v>1745</v>
      </c>
      <c r="F25" s="7">
        <f t="shared" si="0"/>
        <v>1737</v>
      </c>
      <c r="G25" s="7">
        <f t="shared" si="0"/>
        <v>1725</v>
      </c>
      <c r="H25" s="7">
        <f t="shared" si="0"/>
        <v>1713</v>
      </c>
    </row>
    <row r="26" spans="1:8" ht="12.75" customHeight="1" x14ac:dyDescent="0.4"/>
    <row r="38" spans="1:8" ht="12.75" customHeight="1" x14ac:dyDescent="0.4"/>
    <row r="39" spans="1:8" ht="12.75" customHeight="1" x14ac:dyDescent="0.4"/>
    <row r="40" spans="1:8" ht="13.5" customHeight="1" x14ac:dyDescent="0.4">
      <c r="A40" s="2" t="s">
        <v>41</v>
      </c>
      <c r="B40" s="2"/>
      <c r="C40" s="2"/>
      <c r="D40" s="2"/>
      <c r="E40" s="2"/>
      <c r="F40" s="2"/>
      <c r="G40" s="2"/>
      <c r="H40" s="2"/>
    </row>
    <row r="41" spans="1:8" ht="12.75" customHeight="1" x14ac:dyDescent="0.4">
      <c r="A41" s="8"/>
      <c r="B41" s="9" t="s">
        <v>1</v>
      </c>
      <c r="C41" s="6" t="s">
        <v>2</v>
      </c>
      <c r="D41" s="6" t="s">
        <v>3</v>
      </c>
      <c r="E41" s="6" t="s">
        <v>4</v>
      </c>
      <c r="F41" s="6" t="s">
        <v>5</v>
      </c>
      <c r="G41" s="6" t="s">
        <v>6</v>
      </c>
      <c r="H41" s="6" t="s">
        <v>7</v>
      </c>
    </row>
    <row r="42" spans="1:8" ht="12.75" customHeight="1" x14ac:dyDescent="0.4">
      <c r="A42" s="12" t="s">
        <v>39</v>
      </c>
      <c r="B42" s="10">
        <v>4338223</v>
      </c>
      <c r="C42" s="10">
        <v>4331005.9299999988</v>
      </c>
      <c r="D42" s="10">
        <v>4464989.4099999974</v>
      </c>
      <c r="E42" s="10">
        <v>4425129.8199999975</v>
      </c>
      <c r="F42" s="10">
        <v>4426297.5399999926</v>
      </c>
      <c r="G42" s="10">
        <v>4403786.6999999993</v>
      </c>
      <c r="H42" s="10">
        <v>4365928.6099999994</v>
      </c>
    </row>
    <row r="43" spans="1:8" ht="12.75" customHeight="1" x14ac:dyDescent="0.4">
      <c r="A43" s="12" t="s">
        <v>38</v>
      </c>
      <c r="B43" s="10">
        <v>8344038</v>
      </c>
      <c r="C43" s="10">
        <v>8403450.0599999968</v>
      </c>
      <c r="D43" s="10">
        <v>8209238.9099999974</v>
      </c>
      <c r="E43" s="10">
        <v>8221172.589999998</v>
      </c>
      <c r="F43" s="10">
        <v>8233874.0299999956</v>
      </c>
      <c r="G43" s="10">
        <v>8287491.4599999972</v>
      </c>
      <c r="H43" s="10">
        <v>8032640.6900000004</v>
      </c>
    </row>
    <row r="44" spans="1:8" ht="12.75" customHeight="1" x14ac:dyDescent="0.4">
      <c r="A44" s="21" t="s">
        <v>37</v>
      </c>
      <c r="B44" s="10">
        <v>54329</v>
      </c>
      <c r="C44" s="10">
        <v>60154.639999999992</v>
      </c>
      <c r="D44" s="10">
        <v>60328.139999999992</v>
      </c>
      <c r="E44" s="10">
        <v>62065.18</v>
      </c>
      <c r="F44" s="10">
        <v>62237.929999999993</v>
      </c>
      <c r="G44" s="10">
        <v>61187.639999999992</v>
      </c>
      <c r="H44" s="10">
        <v>61115.639999999992</v>
      </c>
    </row>
    <row r="45" spans="1:8" ht="12.75" customHeight="1" x14ac:dyDescent="0.4">
      <c r="A45" s="12" t="s">
        <v>36</v>
      </c>
      <c r="B45" s="10">
        <v>98070</v>
      </c>
      <c r="C45" s="10">
        <v>103765.92000000001</v>
      </c>
      <c r="D45" s="10">
        <v>102910.24</v>
      </c>
      <c r="E45" s="10">
        <v>102906.94</v>
      </c>
      <c r="F45" s="10">
        <v>38252.119999999988</v>
      </c>
      <c r="G45" s="10">
        <v>38252.119999999988</v>
      </c>
      <c r="H45" s="10">
        <v>38252.119999999988</v>
      </c>
    </row>
    <row r="46" spans="1:8" ht="12.75" customHeight="1" x14ac:dyDescent="0.4">
      <c r="A46" s="12" t="s">
        <v>35</v>
      </c>
      <c r="B46" s="10">
        <v>2045</v>
      </c>
      <c r="C46" s="10">
        <v>1492.63</v>
      </c>
      <c r="D46" s="10">
        <v>938.91</v>
      </c>
      <c r="E46" s="10">
        <v>938.91</v>
      </c>
      <c r="F46" s="10">
        <v>938.91</v>
      </c>
      <c r="G46" s="10">
        <v>950.42</v>
      </c>
      <c r="H46" s="10">
        <v>950.42</v>
      </c>
    </row>
    <row r="47" spans="1:8" ht="12.75" customHeight="1" x14ac:dyDescent="0.4">
      <c r="A47" s="12" t="s">
        <v>44</v>
      </c>
      <c r="B47" s="10">
        <v>251137</v>
      </c>
      <c r="C47" s="14">
        <v>255902.31000000003</v>
      </c>
      <c r="D47" s="14">
        <v>258623.26000000004</v>
      </c>
      <c r="E47" s="14">
        <v>258677.19000000003</v>
      </c>
      <c r="F47" s="14">
        <v>258677</v>
      </c>
      <c r="G47" s="14">
        <v>258677</v>
      </c>
      <c r="H47" s="14">
        <v>258677</v>
      </c>
    </row>
    <row r="48" spans="1:8" ht="12.75" customHeight="1" x14ac:dyDescent="0.4">
      <c r="A48" s="12" t="s">
        <v>34</v>
      </c>
      <c r="B48" s="10">
        <v>134982</v>
      </c>
      <c r="C48" s="14">
        <v>134982</v>
      </c>
      <c r="D48" s="14">
        <v>134982</v>
      </c>
      <c r="E48" s="14">
        <v>134982</v>
      </c>
      <c r="F48" s="14">
        <v>134982</v>
      </c>
      <c r="G48" s="14">
        <v>134982</v>
      </c>
      <c r="H48" s="14">
        <v>134982</v>
      </c>
    </row>
    <row r="49" spans="1:8" ht="12.75" customHeight="1" x14ac:dyDescent="0.4">
      <c r="A49" s="8" t="s">
        <v>13</v>
      </c>
      <c r="B49" s="10">
        <f t="shared" ref="B49:H49" si="1">SUM(B42:B48)</f>
        <v>13222824</v>
      </c>
      <c r="C49" s="10">
        <f t="shared" si="1"/>
        <v>13290753.489999996</v>
      </c>
      <c r="D49" s="10">
        <f t="shared" si="1"/>
        <v>13232010.869999995</v>
      </c>
      <c r="E49" s="10">
        <f t="shared" si="1"/>
        <v>13205872.629999995</v>
      </c>
      <c r="F49" s="10">
        <f t="shared" si="1"/>
        <v>13155259.529999988</v>
      </c>
      <c r="G49" s="10">
        <f t="shared" si="1"/>
        <v>13185327.339999996</v>
      </c>
      <c r="H49" s="10">
        <f t="shared" si="1"/>
        <v>12892546.48</v>
      </c>
    </row>
    <row r="50" spans="1:8" x14ac:dyDescent="0.4">
      <c r="A50" s="19" t="s">
        <v>42</v>
      </c>
    </row>
  </sheetData>
  <phoneticPr fontId="2"/>
  <pageMargins left="0.70866141732283472" right="0.70866141732283472" top="0.35433070866141736" bottom="0.35433070866141736" header="0.31496062992125984" footer="7.874015748031496E-2"/>
  <pageSetup paperSize="9" orientation="portrait" r:id="rId1"/>
  <headerFooter>
    <oddFooter>&amp;C44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1:O47"/>
  <sheetViews>
    <sheetView view="pageLayout" topLeftCell="A10" zoomScaleNormal="100" workbookViewId="0">
      <selection activeCell="D1" sqref="D1"/>
    </sheetView>
  </sheetViews>
  <sheetFormatPr defaultRowHeight="18.75" x14ac:dyDescent="0.4"/>
  <cols>
    <col min="2" max="15" width="4.875" customWidth="1"/>
  </cols>
  <sheetData>
    <row r="31" spans="1:15" ht="13.5" customHeight="1" x14ac:dyDescent="0.4">
      <c r="A31" s="2" t="s">
        <v>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</row>
    <row r="32" spans="1:15" ht="13.5" customHeight="1" x14ac:dyDescent="0.4">
      <c r="A32" s="25" t="s">
        <v>16</v>
      </c>
      <c r="B32" s="22" t="s">
        <v>17</v>
      </c>
      <c r="C32" s="23"/>
      <c r="D32" s="23"/>
      <c r="E32" s="23"/>
      <c r="F32" s="23"/>
      <c r="G32" s="23"/>
      <c r="H32" s="24"/>
      <c r="I32" s="22" t="s">
        <v>18</v>
      </c>
      <c r="J32" s="23"/>
      <c r="K32" s="23"/>
      <c r="L32" s="23"/>
      <c r="M32" s="23"/>
      <c r="N32" s="23"/>
      <c r="O32" s="24"/>
    </row>
    <row r="33" spans="1:15" ht="13.5" customHeight="1" x14ac:dyDescent="0.4">
      <c r="A33" s="26"/>
      <c r="B33" s="11" t="s">
        <v>1</v>
      </c>
      <c r="C33" s="11" t="s">
        <v>2</v>
      </c>
      <c r="D33" s="11" t="s">
        <v>19</v>
      </c>
      <c r="E33" s="11" t="s">
        <v>20</v>
      </c>
      <c r="F33" s="11" t="s">
        <v>21</v>
      </c>
      <c r="G33" s="11" t="s">
        <v>6</v>
      </c>
      <c r="H33" s="11" t="s">
        <v>7</v>
      </c>
      <c r="I33" s="11" t="s">
        <v>1</v>
      </c>
      <c r="J33" s="11" t="s">
        <v>2</v>
      </c>
      <c r="K33" s="11" t="s">
        <v>19</v>
      </c>
      <c r="L33" s="11" t="s">
        <v>20</v>
      </c>
      <c r="M33" s="11" t="s">
        <v>21</v>
      </c>
      <c r="N33" s="11" t="s">
        <v>6</v>
      </c>
      <c r="O33" s="5" t="s">
        <v>7</v>
      </c>
    </row>
    <row r="34" spans="1:15" ht="13.5" customHeight="1" x14ac:dyDescent="0.4">
      <c r="A34" s="12" t="s">
        <v>45</v>
      </c>
      <c r="B34" s="7">
        <v>778</v>
      </c>
      <c r="C34" s="13">
        <v>776</v>
      </c>
      <c r="D34" s="13">
        <v>772</v>
      </c>
      <c r="E34" s="13">
        <v>766</v>
      </c>
      <c r="F34" s="13">
        <f>760+4</f>
        <v>764</v>
      </c>
      <c r="G34" s="13">
        <f>757+4</f>
        <v>761</v>
      </c>
      <c r="H34" s="13">
        <f>758+4</f>
        <v>762</v>
      </c>
      <c r="I34" s="14">
        <v>37146</v>
      </c>
      <c r="J34" s="14">
        <v>37216.310000000056</v>
      </c>
      <c r="K34" s="14">
        <v>37031.060000000063</v>
      </c>
      <c r="L34" s="14">
        <v>36937.060000000041</v>
      </c>
      <c r="M34" s="14">
        <f>36772.82+91.41</f>
        <v>36864.230000000003</v>
      </c>
      <c r="N34" s="14">
        <f>36737.22+91.41</f>
        <v>36828.630000000005</v>
      </c>
      <c r="O34" s="14">
        <f>36830.5+91.41</f>
        <v>36921.910000000003</v>
      </c>
    </row>
    <row r="35" spans="1:15" ht="13.5" customHeight="1" x14ac:dyDescent="0.4">
      <c r="A35" s="12" t="s">
        <v>22</v>
      </c>
      <c r="B35" s="7">
        <v>188</v>
      </c>
      <c r="C35" s="13">
        <v>191</v>
      </c>
      <c r="D35" s="13">
        <v>188</v>
      </c>
      <c r="E35" s="13">
        <v>184</v>
      </c>
      <c r="F35" s="13">
        <f>174+10</f>
        <v>184</v>
      </c>
      <c r="G35" s="13">
        <f>175+10</f>
        <v>185</v>
      </c>
      <c r="H35" s="13">
        <f>173+10</f>
        <v>183</v>
      </c>
      <c r="I35" s="14">
        <v>37857</v>
      </c>
      <c r="J35" s="14">
        <v>38391.450000000004</v>
      </c>
      <c r="K35" s="14">
        <v>38252.740000000013</v>
      </c>
      <c r="L35" s="14">
        <v>37674.900000000016</v>
      </c>
      <c r="M35" s="14">
        <f>34978.62+2702.16</f>
        <v>37680.78</v>
      </c>
      <c r="N35" s="14">
        <f>35178.69+2702.16</f>
        <v>37880.850000000006</v>
      </c>
      <c r="O35" s="14">
        <f>34514.68+2702.16</f>
        <v>37216.839999999997</v>
      </c>
    </row>
    <row r="36" spans="1:15" ht="13.5" customHeight="1" x14ac:dyDescent="0.4">
      <c r="A36" s="12" t="s">
        <v>23</v>
      </c>
      <c r="B36" s="7">
        <v>54</v>
      </c>
      <c r="C36" s="13">
        <v>54</v>
      </c>
      <c r="D36" s="13">
        <v>51</v>
      </c>
      <c r="E36" s="13">
        <v>53</v>
      </c>
      <c r="F36" s="13">
        <f>52+1</f>
        <v>53</v>
      </c>
      <c r="G36" s="13">
        <f>49+1</f>
        <v>50</v>
      </c>
      <c r="H36" s="13">
        <f>48+1</f>
        <v>49</v>
      </c>
      <c r="I36" s="14">
        <v>39476</v>
      </c>
      <c r="J36" s="14">
        <v>39138.780000000006</v>
      </c>
      <c r="K36" s="14">
        <v>36874.430000000008</v>
      </c>
      <c r="L36" s="14">
        <v>38544.070000000007</v>
      </c>
      <c r="M36" s="14">
        <f>37883.58+810.52</f>
        <v>38694.1</v>
      </c>
      <c r="N36" s="14">
        <f>35699.68+810.52</f>
        <v>36510.199999999997</v>
      </c>
      <c r="O36" s="14">
        <f>35210.21+810.52</f>
        <v>36020.729999999996</v>
      </c>
    </row>
    <row r="37" spans="1:15" ht="13.5" customHeight="1" x14ac:dyDescent="0.4">
      <c r="A37" s="12" t="s">
        <v>24</v>
      </c>
      <c r="B37" s="7">
        <v>55</v>
      </c>
      <c r="C37" s="13">
        <v>56</v>
      </c>
      <c r="D37" s="13">
        <v>56</v>
      </c>
      <c r="E37" s="13">
        <v>56</v>
      </c>
      <c r="F37" s="13">
        <f>51+3</f>
        <v>54</v>
      </c>
      <c r="G37" s="13">
        <f>47+3</f>
        <v>50</v>
      </c>
      <c r="H37" s="13">
        <f>42+3</f>
        <v>45</v>
      </c>
      <c r="I37" s="14">
        <v>79960</v>
      </c>
      <c r="J37" s="14">
        <v>80659.23</v>
      </c>
      <c r="K37" s="14">
        <v>81569.030000000013</v>
      </c>
      <c r="L37" s="14">
        <v>81642.66</v>
      </c>
      <c r="M37" s="14">
        <f>76544.91+3738.29</f>
        <v>80283.199999999997</v>
      </c>
      <c r="N37" s="14">
        <f>68959.67+3738.29</f>
        <v>72697.959999999992</v>
      </c>
      <c r="O37" s="14">
        <f>62345.23+3738.29</f>
        <v>66083.520000000004</v>
      </c>
    </row>
    <row r="38" spans="1:15" ht="13.5" customHeight="1" x14ac:dyDescent="0.4">
      <c r="A38" s="12" t="s">
        <v>25</v>
      </c>
      <c r="B38" s="7">
        <v>49</v>
      </c>
      <c r="C38" s="13">
        <v>45</v>
      </c>
      <c r="D38" s="13">
        <v>46</v>
      </c>
      <c r="E38" s="13">
        <v>45</v>
      </c>
      <c r="F38" s="13">
        <v>45</v>
      </c>
      <c r="G38" s="13">
        <v>44</v>
      </c>
      <c r="H38" s="13">
        <v>42</v>
      </c>
      <c r="I38" s="14">
        <v>120777</v>
      </c>
      <c r="J38" s="14">
        <v>111224.69</v>
      </c>
      <c r="K38" s="14">
        <v>113919.72</v>
      </c>
      <c r="L38" s="14">
        <v>111002.71999999999</v>
      </c>
      <c r="M38" s="14">
        <v>110991.34999999999</v>
      </c>
      <c r="N38" s="14">
        <v>107943.84</v>
      </c>
      <c r="O38" s="14">
        <v>103539.85999999999</v>
      </c>
    </row>
    <row r="39" spans="1:15" ht="13.5" customHeight="1" x14ac:dyDescent="0.4">
      <c r="A39" s="12" t="s">
        <v>26</v>
      </c>
      <c r="B39" s="7">
        <v>61</v>
      </c>
      <c r="C39" s="13">
        <v>64</v>
      </c>
      <c r="D39" s="13">
        <v>65</v>
      </c>
      <c r="E39" s="13">
        <v>64</v>
      </c>
      <c r="F39" s="13">
        <f>63+1</f>
        <v>64</v>
      </c>
      <c r="G39" s="13">
        <f>61+1</f>
        <v>62</v>
      </c>
      <c r="H39" s="13">
        <f>61+1</f>
        <v>62</v>
      </c>
      <c r="I39" s="14">
        <v>208741</v>
      </c>
      <c r="J39" s="14">
        <v>219816.21000000002</v>
      </c>
      <c r="K39" s="14">
        <v>223721.12000000002</v>
      </c>
      <c r="L39" s="14">
        <v>220451.16</v>
      </c>
      <c r="M39" s="14">
        <f>217638.76+3255.87</f>
        <v>220894.63</v>
      </c>
      <c r="N39" s="14">
        <f>210779.63+3255.87</f>
        <v>214035.5</v>
      </c>
      <c r="O39" s="14">
        <f>211574.23+3255.87</f>
        <v>214830.1</v>
      </c>
    </row>
    <row r="40" spans="1:15" ht="13.5" customHeight="1" x14ac:dyDescent="0.4">
      <c r="A40" s="12" t="s">
        <v>27</v>
      </c>
      <c r="B40" s="7">
        <v>37</v>
      </c>
      <c r="C40" s="13">
        <v>37</v>
      </c>
      <c r="D40" s="13">
        <v>37</v>
      </c>
      <c r="E40" s="13">
        <v>36</v>
      </c>
      <c r="F40" s="13">
        <v>35</v>
      </c>
      <c r="G40" s="13">
        <v>35</v>
      </c>
      <c r="H40" s="13">
        <v>35</v>
      </c>
      <c r="I40" s="14">
        <v>167258</v>
      </c>
      <c r="J40" s="14">
        <v>167463.84000000003</v>
      </c>
      <c r="K40" s="14">
        <v>167062.14000000001</v>
      </c>
      <c r="L40" s="14">
        <v>162368.64000000004</v>
      </c>
      <c r="M40" s="14">
        <v>158166.6</v>
      </c>
      <c r="N40" s="14">
        <v>158942.41999999998</v>
      </c>
      <c r="O40" s="14">
        <v>158942.64000000001</v>
      </c>
    </row>
    <row r="41" spans="1:15" ht="13.5" customHeight="1" x14ac:dyDescent="0.4">
      <c r="A41" s="12" t="s">
        <v>28</v>
      </c>
      <c r="B41" s="8">
        <v>107</v>
      </c>
      <c r="C41" s="15">
        <v>107</v>
      </c>
      <c r="D41" s="15">
        <v>117</v>
      </c>
      <c r="E41" s="15">
        <v>113</v>
      </c>
      <c r="F41" s="15">
        <f>109+4</f>
        <v>113</v>
      </c>
      <c r="G41" s="15">
        <f>107+4</f>
        <v>111</v>
      </c>
      <c r="H41" s="15">
        <f>107+4</f>
        <v>111</v>
      </c>
      <c r="I41" s="14">
        <v>761734</v>
      </c>
      <c r="J41" s="14">
        <v>762194.89000000048</v>
      </c>
      <c r="K41" s="14">
        <v>834985.68000000028</v>
      </c>
      <c r="L41" s="14">
        <v>805058.3200000003</v>
      </c>
      <c r="M41" s="14">
        <f>774554.88+30087.37</f>
        <v>804642.25</v>
      </c>
      <c r="N41" s="14">
        <f>761027.37+30087.37</f>
        <v>791114.74</v>
      </c>
      <c r="O41" s="14">
        <f>758438.07+30087.37</f>
        <v>788525.44</v>
      </c>
    </row>
    <row r="42" spans="1:15" ht="13.5" customHeight="1" x14ac:dyDescent="0.4">
      <c r="A42" s="12" t="s">
        <v>29</v>
      </c>
      <c r="B42" s="8">
        <v>153</v>
      </c>
      <c r="C42" s="15">
        <v>151</v>
      </c>
      <c r="D42" s="15">
        <v>156</v>
      </c>
      <c r="E42" s="15">
        <v>154</v>
      </c>
      <c r="F42" s="15">
        <f>152+1</f>
        <v>153</v>
      </c>
      <c r="G42" s="15">
        <f>153+1</f>
        <v>154</v>
      </c>
      <c r="H42" s="15">
        <f>155+1</f>
        <v>156</v>
      </c>
      <c r="I42" s="14">
        <v>2013181</v>
      </c>
      <c r="J42" s="14">
        <v>1988968.66</v>
      </c>
      <c r="K42" s="14">
        <v>2047887.0300000003</v>
      </c>
      <c r="L42" s="14">
        <v>2021952.7300000002</v>
      </c>
      <c r="M42" s="14">
        <f>1996727.04+10419</f>
        <v>2007146.04</v>
      </c>
      <c r="N42" s="14">
        <f>2009473.72+10419</f>
        <v>2019892.72</v>
      </c>
      <c r="O42" s="14">
        <f>2036383.78+10419</f>
        <v>2046802.78</v>
      </c>
    </row>
    <row r="43" spans="1:15" ht="13.5" customHeight="1" x14ac:dyDescent="0.4">
      <c r="A43" s="12" t="s">
        <v>30</v>
      </c>
      <c r="B43" s="8">
        <v>91</v>
      </c>
      <c r="C43" s="15">
        <v>92</v>
      </c>
      <c r="D43" s="15">
        <v>87</v>
      </c>
      <c r="E43" s="15">
        <v>86</v>
      </c>
      <c r="F43" s="15">
        <f>86+1</f>
        <v>87</v>
      </c>
      <c r="G43" s="15">
        <f>87+1</f>
        <v>88</v>
      </c>
      <c r="H43" s="15">
        <f>85+1</f>
        <v>86</v>
      </c>
      <c r="I43" s="14">
        <v>1535988</v>
      </c>
      <c r="J43" s="14">
        <v>1553816.4899999998</v>
      </c>
      <c r="K43" s="14">
        <v>1467874.27</v>
      </c>
      <c r="L43" s="14">
        <v>1451118.04</v>
      </c>
      <c r="M43" s="14">
        <f>1450435.81+19808.86</f>
        <v>1470244.6700000002</v>
      </c>
      <c r="N43" s="14">
        <f>1465512.38+19808.86</f>
        <v>1485321.24</v>
      </c>
      <c r="O43" s="14">
        <f>1430812.6+19808.86</f>
        <v>1450621.4600000002</v>
      </c>
    </row>
    <row r="44" spans="1:15" ht="13.5" customHeight="1" x14ac:dyDescent="0.4">
      <c r="A44" s="12" t="s">
        <v>31</v>
      </c>
      <c r="B44" s="8">
        <v>138</v>
      </c>
      <c r="C44" s="15">
        <v>139</v>
      </c>
      <c r="D44" s="15">
        <v>140</v>
      </c>
      <c r="E44" s="15">
        <v>138</v>
      </c>
      <c r="F44" s="15">
        <f>128+4</f>
        <v>132</v>
      </c>
      <c r="G44" s="15">
        <f>129+4</f>
        <v>133</v>
      </c>
      <c r="H44" s="15">
        <f>129+4</f>
        <v>133</v>
      </c>
      <c r="I44" s="14">
        <v>4235122</v>
      </c>
      <c r="J44" s="14">
        <v>4277065.4699999988</v>
      </c>
      <c r="K44" s="14">
        <v>4344755.1100000003</v>
      </c>
      <c r="L44" s="14">
        <v>4263987.79</v>
      </c>
      <c r="M44" s="14">
        <f>3920238.07+114482.9</f>
        <v>4034720.9699999997</v>
      </c>
      <c r="N44" s="14">
        <f>3965104.9+114482.9</f>
        <v>4079587.8</v>
      </c>
      <c r="O44" s="14">
        <f>3969568.92+114482.9</f>
        <v>4084051.82</v>
      </c>
    </row>
    <row r="45" spans="1:15" ht="13.5" customHeight="1" x14ac:dyDescent="0.4">
      <c r="A45" s="12" t="s">
        <v>32</v>
      </c>
      <c r="B45" s="8">
        <v>41</v>
      </c>
      <c r="C45" s="15">
        <v>41</v>
      </c>
      <c r="D45" s="15">
        <v>39</v>
      </c>
      <c r="E45" s="15">
        <v>41</v>
      </c>
      <c r="F45" s="15">
        <f>43+1</f>
        <v>44</v>
      </c>
      <c r="G45" s="15">
        <f>42+1</f>
        <v>43</v>
      </c>
      <c r="H45" s="15">
        <f>40+1</f>
        <v>41</v>
      </c>
      <c r="I45" s="14">
        <v>2817608</v>
      </c>
      <c r="J45" s="14">
        <v>2849117.02</v>
      </c>
      <c r="K45" s="14">
        <v>2699536.5799999996</v>
      </c>
      <c r="L45" s="14">
        <v>2825870.3699999996</v>
      </c>
      <c r="M45" s="14">
        <f>2924128.87+73280.79</f>
        <v>2997409.66</v>
      </c>
      <c r="N45" s="14">
        <f>2900803.21+73280.79</f>
        <v>2974084</v>
      </c>
      <c r="O45" s="14">
        <f>2762216.68+73280.79</f>
        <v>2835497.47</v>
      </c>
    </row>
    <row r="46" spans="1:15" ht="13.5" customHeight="1" x14ac:dyDescent="0.4">
      <c r="A46" s="12" t="s">
        <v>33</v>
      </c>
      <c r="B46" s="15">
        <v>9</v>
      </c>
      <c r="C46" s="15">
        <f>8+1</f>
        <v>9</v>
      </c>
      <c r="D46" s="15">
        <f>8+1</f>
        <v>9</v>
      </c>
      <c r="E46" s="15">
        <f>8+1</f>
        <v>9</v>
      </c>
      <c r="F46" s="15">
        <f>8+1</f>
        <v>9</v>
      </c>
      <c r="G46" s="15">
        <f>8+1</f>
        <v>9</v>
      </c>
      <c r="H46" s="15">
        <f>7+1</f>
        <v>8</v>
      </c>
      <c r="I46" s="14">
        <f>1167977</f>
        <v>1167977</v>
      </c>
      <c r="J46" s="14">
        <f>1030698.45+134982</f>
        <v>1165680.45</v>
      </c>
      <c r="K46" s="14">
        <f>1003559.96+134982</f>
        <v>1138541.96</v>
      </c>
      <c r="L46" s="14">
        <f>1014282.17+134982</f>
        <v>1149264.17</v>
      </c>
      <c r="M46" s="14">
        <f>1022539.22+134982</f>
        <v>1157521.22</v>
      </c>
      <c r="N46" s="14">
        <f>1035505.61+134982</f>
        <v>1170487.6099999999</v>
      </c>
      <c r="O46" s="14">
        <f>898510.08+134982</f>
        <v>1033492.08</v>
      </c>
    </row>
    <row r="47" spans="1:15" ht="13.5" customHeight="1" x14ac:dyDescent="0.4">
      <c r="A47" s="8" t="s">
        <v>13</v>
      </c>
      <c r="B47" s="16">
        <f t="shared" ref="B47:O47" si="0">SUM(B34:B46)</f>
        <v>1761</v>
      </c>
      <c r="C47" s="16">
        <f t="shared" si="0"/>
        <v>1762</v>
      </c>
      <c r="D47" s="16">
        <f t="shared" si="0"/>
        <v>1763</v>
      </c>
      <c r="E47" s="16">
        <f t="shared" si="0"/>
        <v>1745</v>
      </c>
      <c r="F47" s="16">
        <f t="shared" si="0"/>
        <v>1737</v>
      </c>
      <c r="G47" s="16">
        <f t="shared" si="0"/>
        <v>1725</v>
      </c>
      <c r="H47" s="16">
        <f t="shared" si="0"/>
        <v>1713</v>
      </c>
      <c r="I47" s="17">
        <f t="shared" si="0"/>
        <v>13222825</v>
      </c>
      <c r="J47" s="17">
        <f t="shared" si="0"/>
        <v>13290753.489999998</v>
      </c>
      <c r="K47" s="17">
        <f t="shared" si="0"/>
        <v>13232010.870000001</v>
      </c>
      <c r="L47" s="17">
        <f t="shared" si="0"/>
        <v>13205872.629999999</v>
      </c>
      <c r="M47" s="17">
        <f t="shared" si="0"/>
        <v>13155259.700000001</v>
      </c>
      <c r="N47" s="17">
        <f t="shared" si="0"/>
        <v>13185327.509999998</v>
      </c>
      <c r="O47" s="17">
        <f t="shared" si="0"/>
        <v>12892546.65</v>
      </c>
    </row>
  </sheetData>
  <mergeCells count="3">
    <mergeCell ref="B32:H32"/>
    <mergeCell ref="I32:O32"/>
    <mergeCell ref="A32:A33"/>
  </mergeCells>
  <phoneticPr fontId="2"/>
  <pageMargins left="0.70866141732283472" right="0.70866141732283472" top="0.35433070866141736" bottom="0.35433070866141736" header="0.31496062992125984" footer="7.874015748031496E-2"/>
  <pageSetup paperSize="9" orientation="portrait" r:id="rId1"/>
  <headerFooter>
    <oddFooter>&amp;C45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施設類型</vt:lpstr>
      <vt:lpstr>会計区分</vt:lpstr>
      <vt:lpstr>規模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大内</dc:creator>
  <cp:lastModifiedBy>大内</cp:lastModifiedBy>
  <cp:lastPrinted>2022-02-28T04:41:54Z</cp:lastPrinted>
  <dcterms:created xsi:type="dcterms:W3CDTF">2022-01-17T04:03:03Z</dcterms:created>
  <dcterms:modified xsi:type="dcterms:W3CDTF">2022-02-28T04:46:55Z</dcterms:modified>
</cp:coreProperties>
</file>