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187w$\作業用\10経営Ｇ'13引越し先\総務関係\ちょ＿調査（照会）回答\調査回答（都市整備総務課　総務・企画Ｇ等）\令和４年度\【1122〆】事務事業実績（令和3年度）\"/>
    </mc:Choice>
  </mc:AlternateContent>
  <bookViews>
    <workbookView xWindow="-90" yWindow="90" windowWidth="8625" windowHeight="7590" tabRatio="507"/>
  </bookViews>
  <sheets>
    <sheet name="表-1" sheetId="1" r:id="rId1"/>
    <sheet name="表-2" sheetId="4" r:id="rId2"/>
    <sheet name="表-3" sheetId="3" r:id="rId3"/>
  </sheets>
  <definedNames>
    <definedName name="_xlnm.Print_Area" localSheetId="0">'表-1'!$A$1:$P$61</definedName>
    <definedName name="_xlnm.Print_Area" localSheetId="1">'表-2'!$A$1:$AB$121</definedName>
    <definedName name="_xlnm.Print_Area" localSheetId="2">'表-3'!$A$1:$I$29</definedName>
    <definedName name="_xlnm.Print_Titles" localSheetId="0">'表-1'!$A:$C</definedName>
    <definedName name="_xlnm.Print_Titles" localSheetId="1">'表-2'!$A:$B</definedName>
  </definedNames>
  <calcPr calcId="162913"/>
</workbook>
</file>

<file path=xl/calcChain.xml><?xml version="1.0" encoding="utf-8"?>
<calcChain xmlns="http://schemas.openxmlformats.org/spreadsheetml/2006/main">
  <c r="O34" i="1" l="1"/>
  <c r="N34" i="1"/>
  <c r="M34" i="1"/>
  <c r="L34" i="1"/>
  <c r="K34" i="1"/>
  <c r="J34" i="1"/>
  <c r="I34" i="1"/>
  <c r="H34" i="1"/>
  <c r="G34" i="1"/>
  <c r="F34" i="1"/>
  <c r="E34" i="1"/>
  <c r="AD25" i="1" l="1"/>
  <c r="AC25" i="1"/>
  <c r="AB25" i="1"/>
  <c r="AA25" i="1"/>
  <c r="Z25" i="1"/>
  <c r="Y25" i="1"/>
  <c r="X25" i="1"/>
  <c r="W25" i="1"/>
  <c r="V25" i="1"/>
  <c r="U25" i="1"/>
  <c r="T25" i="1"/>
  <c r="S25" i="1"/>
  <c r="AE25" i="1" s="1"/>
  <c r="C24" i="3"/>
  <c r="E11" i="3"/>
  <c r="E10" i="3"/>
  <c r="T26" i="1"/>
  <c r="I8" i="3" s="1"/>
  <c r="AA26" i="1"/>
  <c r="I19" i="3" s="1"/>
  <c r="W26" i="1"/>
  <c r="H24" i="1" s="1"/>
  <c r="T34" i="4"/>
  <c r="T33" i="4"/>
  <c r="T32" i="4"/>
  <c r="T31" i="4"/>
  <c r="K34" i="4"/>
  <c r="K33" i="4"/>
  <c r="K32" i="4"/>
  <c r="K31" i="4"/>
  <c r="G34" i="4"/>
  <c r="G32" i="4"/>
  <c r="G31" i="4"/>
  <c r="O32" i="1"/>
  <c r="N32" i="1"/>
  <c r="M32" i="1"/>
  <c r="L32" i="1"/>
  <c r="K32" i="1"/>
  <c r="J32" i="1"/>
  <c r="I32" i="1"/>
  <c r="H32" i="1"/>
  <c r="G32" i="1"/>
  <c r="F32" i="1"/>
  <c r="E32" i="1"/>
  <c r="D32" i="1"/>
  <c r="AE32" i="1"/>
  <c r="S24" i="1"/>
  <c r="AE24" i="1" s="1"/>
  <c r="E23" i="3"/>
  <c r="E22" i="3"/>
  <c r="P37" i="1"/>
  <c r="P5" i="1"/>
  <c r="P8" i="1"/>
  <c r="P28" i="1"/>
  <c r="O10" i="1"/>
  <c r="N10" i="1"/>
  <c r="N36" i="1" s="1"/>
  <c r="M10" i="1"/>
  <c r="L10" i="1"/>
  <c r="K10" i="1"/>
  <c r="J10" i="1"/>
  <c r="I18" i="1"/>
  <c r="I17" i="1"/>
  <c r="H18" i="1"/>
  <c r="H36" i="1" s="1"/>
  <c r="H17" i="1"/>
  <c r="P17" i="1" s="1"/>
  <c r="I10" i="1"/>
  <c r="I9" i="1"/>
  <c r="H10" i="1"/>
  <c r="H9" i="1"/>
  <c r="H35" i="1" s="1"/>
  <c r="P35" i="1" s="1"/>
  <c r="G10" i="1"/>
  <c r="G36" i="1" s="1"/>
  <c r="F10" i="1"/>
  <c r="E10" i="1"/>
  <c r="E36" i="1" s="1"/>
  <c r="D10" i="1"/>
  <c r="E12" i="3"/>
  <c r="AE23" i="1"/>
  <c r="AD24" i="1"/>
  <c r="AD26" i="1" s="1"/>
  <c r="AC24" i="1"/>
  <c r="AC26" i="1" s="1"/>
  <c r="AB24" i="1"/>
  <c r="AB26" i="1" s="1"/>
  <c r="AA24" i="1"/>
  <c r="Z24" i="1"/>
  <c r="Z26" i="1" s="1"/>
  <c r="Y24" i="1"/>
  <c r="Y26" i="1" s="1"/>
  <c r="X24" i="1"/>
  <c r="X26" i="1" s="1"/>
  <c r="W24" i="1"/>
  <c r="V24" i="1"/>
  <c r="V26" i="1" s="1"/>
  <c r="U24" i="1"/>
  <c r="U26" i="1" s="1"/>
  <c r="T24" i="1"/>
  <c r="O18" i="1"/>
  <c r="N18" i="1"/>
  <c r="M18" i="1"/>
  <c r="L18" i="1"/>
  <c r="K18" i="1"/>
  <c r="K36" i="1"/>
  <c r="J18" i="1"/>
  <c r="G18" i="1"/>
  <c r="F18" i="1"/>
  <c r="D18" i="1"/>
  <c r="E18" i="1"/>
  <c r="N31" i="4"/>
  <c r="R31" i="4"/>
  <c r="N34" i="4"/>
  <c r="R34" i="4" s="1"/>
  <c r="N33" i="4"/>
  <c r="R33" i="4"/>
  <c r="N32" i="4"/>
  <c r="R32" i="4" s="1"/>
  <c r="P40" i="1"/>
  <c r="P39" i="1"/>
  <c r="P38" i="1"/>
  <c r="P34" i="1"/>
  <c r="P30" i="1"/>
  <c r="P26" i="1"/>
  <c r="P25" i="1"/>
  <c r="P22" i="1"/>
  <c r="P21" i="1"/>
  <c r="P20" i="1"/>
  <c r="P19" i="1"/>
  <c r="P16" i="1"/>
  <c r="P15" i="1" s="1"/>
  <c r="L36" i="1"/>
  <c r="I36" i="1"/>
  <c r="F36" i="1"/>
  <c r="P6" i="1"/>
  <c r="D15" i="3"/>
  <c r="D25" i="3"/>
  <c r="D24" i="3"/>
  <c r="D26" i="3" s="1"/>
  <c r="E26" i="3" s="1"/>
  <c r="C15" i="3"/>
  <c r="C25" i="3"/>
  <c r="G24" i="3"/>
  <c r="F24" i="3"/>
  <c r="H23" i="3"/>
  <c r="H22" i="3"/>
  <c r="H21" i="3"/>
  <c r="E21" i="3"/>
  <c r="G20" i="3"/>
  <c r="H20" i="3"/>
  <c r="F20" i="3"/>
  <c r="D20" i="3"/>
  <c r="C20" i="3"/>
  <c r="H19" i="3"/>
  <c r="E19" i="3"/>
  <c r="H18" i="3"/>
  <c r="E18" i="3"/>
  <c r="H17" i="3"/>
  <c r="E17" i="3"/>
  <c r="D16" i="3"/>
  <c r="C16" i="3"/>
  <c r="C26" i="3" s="1"/>
  <c r="G15" i="3"/>
  <c r="F15" i="3"/>
  <c r="H15" i="3"/>
  <c r="E14" i="3"/>
  <c r="H13" i="3"/>
  <c r="H11" i="3"/>
  <c r="H10" i="3"/>
  <c r="H9" i="3"/>
  <c r="E9" i="3"/>
  <c r="H8" i="3"/>
  <c r="E8" i="3"/>
  <c r="H7" i="3"/>
  <c r="E7" i="3"/>
  <c r="E33" i="4"/>
  <c r="D33" i="4"/>
  <c r="G33" i="4" s="1"/>
  <c r="AA20" i="4"/>
  <c r="AB20" i="4" s="1"/>
  <c r="E9" i="4"/>
  <c r="AB34" i="4" s="1"/>
  <c r="J9" i="4"/>
  <c r="P9" i="4"/>
  <c r="V9" i="4"/>
  <c r="AB9" i="4"/>
  <c r="H20" i="4"/>
  <c r="N20" i="4"/>
  <c r="V20" i="4"/>
  <c r="Y17" i="4"/>
  <c r="Z17" i="4"/>
  <c r="AA18" i="4"/>
  <c r="AA17" i="4" s="1"/>
  <c r="AB17" i="4" s="1"/>
  <c r="E6" i="4"/>
  <c r="J6" i="4"/>
  <c r="P6" i="4"/>
  <c r="V6" i="4"/>
  <c r="AB6" i="4"/>
  <c r="H17" i="4"/>
  <c r="N17" i="4"/>
  <c r="V17" i="4"/>
  <c r="AA19" i="4"/>
  <c r="AB19" i="4" s="1"/>
  <c r="E8" i="4"/>
  <c r="AB33" i="4" s="1"/>
  <c r="J8" i="4"/>
  <c r="P8" i="4"/>
  <c r="V8" i="4"/>
  <c r="AB8" i="4"/>
  <c r="H19" i="4"/>
  <c r="N19" i="4"/>
  <c r="V19" i="4"/>
  <c r="E7" i="4"/>
  <c r="J7" i="4"/>
  <c r="P7" i="4"/>
  <c r="V7" i="4"/>
  <c r="AB7" i="4"/>
  <c r="H18" i="4"/>
  <c r="N18" i="4"/>
  <c r="V18" i="4"/>
  <c r="H24" i="3"/>
  <c r="E13" i="3"/>
  <c r="F25" i="3"/>
  <c r="G25" i="3"/>
  <c r="H25" i="3" s="1"/>
  <c r="I35" i="1"/>
  <c r="P9" i="1"/>
  <c r="O36" i="1"/>
  <c r="E20" i="3"/>
  <c r="J36" i="1"/>
  <c r="D36" i="1"/>
  <c r="P18" i="1"/>
  <c r="E24" i="3"/>
  <c r="M36" i="1"/>
  <c r="P10" i="1"/>
  <c r="P36" i="1" s="1"/>
  <c r="E25" i="3"/>
  <c r="E15" i="3"/>
  <c r="E16" i="3"/>
  <c r="P32" i="1"/>
  <c r="E24" i="1"/>
  <c r="S26" i="1"/>
  <c r="D24" i="1" s="1"/>
  <c r="I7" i="3"/>
  <c r="AB31" i="4" l="1"/>
  <c r="I24" i="1"/>
  <c r="I13" i="3"/>
  <c r="M24" i="1"/>
  <c r="I21" i="3"/>
  <c r="I9" i="3"/>
  <c r="F24" i="1"/>
  <c r="AE26" i="1"/>
  <c r="I17" i="3"/>
  <c r="J24" i="1"/>
  <c r="I22" i="3"/>
  <c r="N24" i="1"/>
  <c r="AB32" i="4"/>
  <c r="I10" i="3"/>
  <c r="G24" i="1"/>
  <c r="K24" i="1"/>
  <c r="I18" i="3"/>
  <c r="O24" i="1"/>
  <c r="I23" i="3"/>
  <c r="AB18" i="4"/>
  <c r="I11" i="3"/>
  <c r="I15" i="3" s="1"/>
  <c r="L24" i="1"/>
  <c r="I20" i="3" l="1"/>
  <c r="I24" i="3"/>
</calcChain>
</file>

<file path=xl/sharedStrings.xml><?xml version="1.0" encoding="utf-8"?>
<sst xmlns="http://schemas.openxmlformats.org/spreadsheetml/2006/main" count="417" uniqueCount="253">
  <si>
    <t xml:space="preserve">流域名 </t>
    <rPh sb="0" eb="2">
      <t>リュウイキ</t>
    </rPh>
    <rPh sb="2" eb="3">
      <t>メイ</t>
    </rPh>
    <phoneticPr fontId="4"/>
  </si>
  <si>
    <t>猪名川</t>
    <rPh sb="0" eb="3">
      <t>イナガワ</t>
    </rPh>
    <phoneticPr fontId="4"/>
  </si>
  <si>
    <t>安威川</t>
    <rPh sb="0" eb="3">
      <t>アイガワ</t>
    </rPh>
    <phoneticPr fontId="4"/>
  </si>
  <si>
    <t>淀川右岸</t>
    <rPh sb="0" eb="2">
      <t>ヨドガワ</t>
    </rPh>
    <rPh sb="2" eb="4">
      <t>ウガン</t>
    </rPh>
    <phoneticPr fontId="4"/>
  </si>
  <si>
    <t>淀川左岸</t>
    <rPh sb="0" eb="2">
      <t>ヨドガワ</t>
    </rPh>
    <rPh sb="2" eb="4">
      <t>サガン</t>
    </rPh>
    <phoneticPr fontId="4"/>
  </si>
  <si>
    <t>寝　屋　川</t>
    <rPh sb="0" eb="1">
      <t>ネ</t>
    </rPh>
    <rPh sb="2" eb="3">
      <t>ヤ</t>
    </rPh>
    <rPh sb="4" eb="5">
      <t>カワ</t>
    </rPh>
    <phoneticPr fontId="4"/>
  </si>
  <si>
    <t>大和川下流</t>
    <rPh sb="0" eb="3">
      <t>ヤマトガワ</t>
    </rPh>
    <rPh sb="3" eb="5">
      <t>カリュウ</t>
    </rPh>
    <phoneticPr fontId="4"/>
  </si>
  <si>
    <t>南大阪湾岸</t>
    <rPh sb="0" eb="3">
      <t>ミナミオオサカ</t>
    </rPh>
    <rPh sb="3" eb="5">
      <t>ワンガン</t>
    </rPh>
    <phoneticPr fontId="4"/>
  </si>
  <si>
    <t>合　　計</t>
    <rPh sb="0" eb="1">
      <t>ゴウ</t>
    </rPh>
    <rPh sb="3" eb="4">
      <t>ケイ</t>
    </rPh>
    <phoneticPr fontId="4"/>
  </si>
  <si>
    <t xml:space="preserve"> 区　分</t>
    <rPh sb="1" eb="2">
      <t>ク</t>
    </rPh>
    <rPh sb="3" eb="4">
      <t>ブン</t>
    </rPh>
    <phoneticPr fontId="4"/>
  </si>
  <si>
    <t>北部</t>
    <rPh sb="0" eb="2">
      <t>ホクブ</t>
    </rPh>
    <phoneticPr fontId="4"/>
  </si>
  <si>
    <t>南部</t>
    <rPh sb="0" eb="2">
      <t>ナンブ</t>
    </rPh>
    <phoneticPr fontId="4"/>
  </si>
  <si>
    <t>西部</t>
    <rPh sb="0" eb="2">
      <t>セイブ</t>
    </rPh>
    <phoneticPr fontId="4"/>
  </si>
  <si>
    <t>東部</t>
    <rPh sb="0" eb="2">
      <t>トウブ</t>
    </rPh>
    <phoneticPr fontId="4"/>
  </si>
  <si>
    <t>中部</t>
    <rPh sb="0" eb="2">
      <t>チュウブ</t>
    </rPh>
    <phoneticPr fontId="4"/>
  </si>
  <si>
    <t>全体計画</t>
    <rPh sb="0" eb="2">
      <t>ゼンタイ</t>
    </rPh>
    <rPh sb="2" eb="4">
      <t>ケイカク</t>
    </rPh>
    <phoneticPr fontId="4"/>
  </si>
  <si>
    <t>区域面積
（ｈａ）</t>
    <rPh sb="0" eb="2">
      <t>クイキ</t>
    </rPh>
    <rPh sb="2" eb="4">
      <t>メンセキ</t>
    </rPh>
    <phoneticPr fontId="4"/>
  </si>
  <si>
    <t>処理人口
（万人）</t>
    <rPh sb="0" eb="2">
      <t>ショリ</t>
    </rPh>
    <rPh sb="2" eb="4">
      <t>ジンコウ</t>
    </rPh>
    <rPh sb="6" eb="8">
      <t>マンニン</t>
    </rPh>
    <phoneticPr fontId="4"/>
  </si>
  <si>
    <t>事業内容</t>
    <rPh sb="0" eb="2">
      <t>ジギョウ</t>
    </rPh>
    <rPh sb="2" eb="4">
      <t>ナイヨウ</t>
    </rPh>
    <phoneticPr fontId="4"/>
  </si>
  <si>
    <t>管渠延長
（ｋｍ）</t>
    <rPh sb="0" eb="2">
      <t>カンキョ</t>
    </rPh>
    <rPh sb="2" eb="4">
      <t>エンチョウ</t>
    </rPh>
    <phoneticPr fontId="4"/>
  </si>
  <si>
    <t>ポンプ場
（ヶ所）</t>
    <rPh sb="3" eb="4">
      <t>ジョウ</t>
    </rPh>
    <rPh sb="7" eb="8">
      <t>ショ</t>
    </rPh>
    <phoneticPr fontId="4"/>
  </si>
  <si>
    <t>処理場
（ヶ所）</t>
    <rPh sb="0" eb="3">
      <t>ショリジョウ</t>
    </rPh>
    <rPh sb="6" eb="7">
      <t>ショ</t>
    </rPh>
    <phoneticPr fontId="4"/>
  </si>
  <si>
    <t>原田</t>
    <rPh sb="0" eb="2">
      <t>ハラダ</t>
    </rPh>
    <phoneticPr fontId="4"/>
  </si>
  <si>
    <t>中央</t>
    <rPh sb="0" eb="2">
      <t>チュウオウ</t>
    </rPh>
    <phoneticPr fontId="4"/>
  </si>
  <si>
    <t>高槻</t>
    <rPh sb="0" eb="2">
      <t>タカツキ</t>
    </rPh>
    <phoneticPr fontId="4"/>
  </si>
  <si>
    <t>渚</t>
    <rPh sb="0" eb="1">
      <t>ナギサ</t>
    </rPh>
    <phoneticPr fontId="4"/>
  </si>
  <si>
    <t>鴻池・なわて</t>
    <rPh sb="0" eb="2">
      <t>コウノイケ</t>
    </rPh>
    <phoneticPr fontId="4"/>
  </si>
  <si>
    <t>今池</t>
    <rPh sb="0" eb="2">
      <t>イマイケ</t>
    </rPh>
    <phoneticPr fontId="4"/>
  </si>
  <si>
    <t>大井</t>
    <rPh sb="0" eb="2">
      <t>オオイ</t>
    </rPh>
    <phoneticPr fontId="4"/>
  </si>
  <si>
    <t>狭山</t>
    <rPh sb="0" eb="2">
      <t>サヤマ</t>
    </rPh>
    <phoneticPr fontId="4"/>
  </si>
  <si>
    <t>処理能力
（ｔ／日）</t>
    <rPh sb="0" eb="2">
      <t>ショリ</t>
    </rPh>
    <rPh sb="2" eb="4">
      <t>ノウリョク</t>
    </rPh>
    <rPh sb="8" eb="9">
      <t>ヒ</t>
    </rPh>
    <phoneticPr fontId="4"/>
  </si>
  <si>
    <t xml:space="preserve">
年度迄
</t>
    <rPh sb="1" eb="3">
      <t>ネンド</t>
    </rPh>
    <rPh sb="3" eb="4">
      <t>マデ</t>
    </rPh>
    <phoneticPr fontId="4"/>
  </si>
  <si>
    <t>事業費
（億円）</t>
    <rPh sb="0" eb="3">
      <t>ジギョウヒ</t>
    </rPh>
    <rPh sb="5" eb="7">
      <t>オクエン</t>
    </rPh>
    <phoneticPr fontId="4"/>
  </si>
  <si>
    <t>年度</t>
    <rPh sb="0" eb="2">
      <t>ネンド</t>
    </rPh>
    <phoneticPr fontId="4"/>
  </si>
  <si>
    <t>現況処理能力
（ｔ／日）</t>
    <rPh sb="0" eb="2">
      <t>ゲンキョウ</t>
    </rPh>
    <rPh sb="2" eb="4">
      <t>ショリ</t>
    </rPh>
    <rPh sb="4" eb="6">
      <t>ノウリョク</t>
    </rPh>
    <phoneticPr fontId="4"/>
  </si>
  <si>
    <t>残工事</t>
    <rPh sb="0" eb="1">
      <t>ザン</t>
    </rPh>
    <rPh sb="1" eb="3">
      <t>コウジ</t>
    </rPh>
    <phoneticPr fontId="4"/>
  </si>
  <si>
    <t>関 係 都 市</t>
    <rPh sb="0" eb="1">
      <t>セキ</t>
    </rPh>
    <rPh sb="2" eb="3">
      <t>カカリ</t>
    </rPh>
    <rPh sb="4" eb="5">
      <t>ミヤコ</t>
    </rPh>
    <rPh sb="6" eb="7">
      <t>シ</t>
    </rPh>
    <phoneticPr fontId="4"/>
  </si>
  <si>
    <t>豊中市</t>
    <rPh sb="0" eb="3">
      <t>トヨナカシ</t>
    </rPh>
    <phoneticPr fontId="4"/>
  </si>
  <si>
    <t>茨木市</t>
    <rPh sb="0" eb="3">
      <t>イバラキシ</t>
    </rPh>
    <phoneticPr fontId="4"/>
  </si>
  <si>
    <t>高槻市</t>
    <rPh sb="0" eb="2">
      <t>タカツキ</t>
    </rPh>
    <rPh sb="2" eb="3">
      <t>シ</t>
    </rPh>
    <phoneticPr fontId="4"/>
  </si>
  <si>
    <t>枚方市</t>
    <rPh sb="0" eb="3">
      <t>ヒラカタシ</t>
    </rPh>
    <phoneticPr fontId="4"/>
  </si>
  <si>
    <t>大阪市・守口市</t>
    <rPh sb="0" eb="3">
      <t>オオサカシ</t>
    </rPh>
    <rPh sb="4" eb="7">
      <t>モリグチシ</t>
    </rPh>
    <phoneticPr fontId="4"/>
  </si>
  <si>
    <t>大阪市</t>
    <rPh sb="0" eb="3">
      <t>オオサカシ</t>
    </rPh>
    <phoneticPr fontId="4"/>
  </si>
  <si>
    <t>大阪市・松原市</t>
    <rPh sb="0" eb="3">
      <t>オオサカシ</t>
    </rPh>
    <rPh sb="4" eb="7">
      <t>マツバラシ</t>
    </rPh>
    <phoneticPr fontId="4"/>
  </si>
  <si>
    <t>八尾市・柏原市</t>
    <rPh sb="0" eb="3">
      <t>ヤオシ</t>
    </rPh>
    <rPh sb="4" eb="7">
      <t>カシワラシ</t>
    </rPh>
    <phoneticPr fontId="4"/>
  </si>
  <si>
    <t>富田林市</t>
    <rPh sb="0" eb="4">
      <t>トンダバヤシシ</t>
    </rPh>
    <phoneticPr fontId="4"/>
  </si>
  <si>
    <t>堺市</t>
    <rPh sb="0" eb="2">
      <t>サカイシ</t>
    </rPh>
    <phoneticPr fontId="4"/>
  </si>
  <si>
    <t>岸和田市</t>
    <rPh sb="0" eb="4">
      <t>キシワダシ</t>
    </rPh>
    <phoneticPr fontId="4"/>
  </si>
  <si>
    <t>泉南市</t>
    <rPh sb="0" eb="3">
      <t>センナンシ</t>
    </rPh>
    <phoneticPr fontId="4"/>
  </si>
  <si>
    <t>池田市</t>
    <rPh sb="0" eb="3">
      <t>イケダシ</t>
    </rPh>
    <phoneticPr fontId="4"/>
  </si>
  <si>
    <t>吹田市</t>
    <rPh sb="0" eb="3">
      <t>スイタシ</t>
    </rPh>
    <phoneticPr fontId="4"/>
  </si>
  <si>
    <t>交野市</t>
    <rPh sb="0" eb="3">
      <t>カタノシ</t>
    </rPh>
    <phoneticPr fontId="4"/>
  </si>
  <si>
    <t>門真市・枚方市</t>
    <rPh sb="0" eb="3">
      <t>カドマシ</t>
    </rPh>
    <rPh sb="4" eb="7">
      <t>ヒラカタシ</t>
    </rPh>
    <phoneticPr fontId="4"/>
  </si>
  <si>
    <t>大東市</t>
    <rPh sb="0" eb="3">
      <t>ダイトウシ</t>
    </rPh>
    <phoneticPr fontId="4"/>
  </si>
  <si>
    <t>河内長野市</t>
    <rPh sb="0" eb="5">
      <t>カワチナガノシ</t>
    </rPh>
    <phoneticPr fontId="4"/>
  </si>
  <si>
    <t>泉大津市</t>
    <rPh sb="0" eb="4">
      <t>イズミオオツシ</t>
    </rPh>
    <phoneticPr fontId="4"/>
  </si>
  <si>
    <t>貝塚市</t>
    <rPh sb="0" eb="3">
      <t>カイヅカシ</t>
    </rPh>
    <phoneticPr fontId="4"/>
  </si>
  <si>
    <t>阪南市</t>
    <rPh sb="0" eb="3">
      <t>ハンナンシ</t>
    </rPh>
    <phoneticPr fontId="4"/>
  </si>
  <si>
    <t>３３市</t>
    <rPh sb="2" eb="3">
      <t>シ</t>
    </rPh>
    <phoneticPr fontId="4"/>
  </si>
  <si>
    <t>箕面市</t>
    <rPh sb="0" eb="3">
      <t>ミノオシ</t>
    </rPh>
    <phoneticPr fontId="4"/>
  </si>
  <si>
    <t>高槻市</t>
    <rPh sb="0" eb="3">
      <t>タカツキシ</t>
    </rPh>
    <phoneticPr fontId="4"/>
  </si>
  <si>
    <t>島本町</t>
    <rPh sb="0" eb="2">
      <t>シマモト</t>
    </rPh>
    <rPh sb="2" eb="3">
      <t>チョウ</t>
    </rPh>
    <phoneticPr fontId="4"/>
  </si>
  <si>
    <t>寝屋川市</t>
    <rPh sb="0" eb="4">
      <t>ネヤガワシ</t>
    </rPh>
    <phoneticPr fontId="4"/>
  </si>
  <si>
    <t>八尾市</t>
    <rPh sb="0" eb="3">
      <t>ヤオシ</t>
    </rPh>
    <phoneticPr fontId="4"/>
  </si>
  <si>
    <t>藤井寺市</t>
    <rPh sb="0" eb="4">
      <t>フジイデラシ</t>
    </rPh>
    <phoneticPr fontId="4"/>
  </si>
  <si>
    <t>大阪狭山市</t>
    <rPh sb="0" eb="5">
      <t>オオサカサヤマシ</t>
    </rPh>
    <phoneticPr fontId="4"/>
  </si>
  <si>
    <t>和泉市</t>
    <rPh sb="0" eb="3">
      <t>イズミシ</t>
    </rPh>
    <phoneticPr fontId="4"/>
  </si>
  <si>
    <t>泉佐野市</t>
    <rPh sb="0" eb="4">
      <t>イズミサノシ</t>
    </rPh>
    <phoneticPr fontId="4"/>
  </si>
  <si>
    <t>豊能町</t>
    <rPh sb="0" eb="3">
      <t>トヨノチョウ</t>
    </rPh>
    <phoneticPr fontId="4"/>
  </si>
  <si>
    <t>大東市・交野市</t>
    <rPh sb="0" eb="3">
      <t>ダイトウシ</t>
    </rPh>
    <rPh sb="4" eb="7">
      <t>カタノシ</t>
    </rPh>
    <phoneticPr fontId="4"/>
  </si>
  <si>
    <t>東大阪市</t>
    <rPh sb="0" eb="4">
      <t>ヒガシオオサカシ</t>
    </rPh>
    <phoneticPr fontId="4"/>
  </si>
  <si>
    <t>羽曳野市</t>
    <rPh sb="0" eb="4">
      <t>ハビキノシ</t>
    </rPh>
    <phoneticPr fontId="4"/>
  </si>
  <si>
    <t>高石市</t>
    <rPh sb="0" eb="3">
      <t>タカイシシ</t>
    </rPh>
    <phoneticPr fontId="4"/>
  </si>
  <si>
    <t>岬町</t>
    <rPh sb="0" eb="2">
      <t>ミサキチョウ</t>
    </rPh>
    <phoneticPr fontId="4"/>
  </si>
  <si>
    <t>　１村</t>
    <rPh sb="2" eb="3">
      <t>ソン</t>
    </rPh>
    <phoneticPr fontId="4"/>
  </si>
  <si>
    <t>摂津市</t>
    <rPh sb="0" eb="3">
      <t>セッツシ</t>
    </rPh>
    <phoneticPr fontId="4"/>
  </si>
  <si>
    <t>柏原市</t>
    <rPh sb="0" eb="2">
      <t>カシハラ</t>
    </rPh>
    <rPh sb="2" eb="3">
      <t>シ</t>
    </rPh>
    <phoneticPr fontId="4"/>
  </si>
  <si>
    <t>熊取町</t>
    <rPh sb="0" eb="3">
      <t>クマトリチョウ</t>
    </rPh>
    <phoneticPr fontId="4"/>
  </si>
  <si>
    <t>藤井寺市</t>
    <rPh sb="0" eb="3">
      <t>フジイデラ</t>
    </rPh>
    <rPh sb="3" eb="4">
      <t>シ</t>
    </rPh>
    <phoneticPr fontId="4"/>
  </si>
  <si>
    <t>田尻町</t>
    <rPh sb="0" eb="3">
      <t>タジリチョウ</t>
    </rPh>
    <phoneticPr fontId="4"/>
  </si>
  <si>
    <t>千早赤阪村</t>
    <rPh sb="0" eb="5">
      <t>チハヤアカサカムラ</t>
    </rPh>
    <phoneticPr fontId="4"/>
  </si>
  <si>
    <t>忠岡町</t>
    <rPh sb="0" eb="3">
      <t>タダオカチョウ</t>
    </rPh>
    <phoneticPr fontId="4"/>
  </si>
  <si>
    <t>３市１町</t>
    <rPh sb="1" eb="2">
      <t>シ</t>
    </rPh>
    <rPh sb="3" eb="4">
      <t>チョウ</t>
    </rPh>
    <phoneticPr fontId="4"/>
  </si>
  <si>
    <t>６市</t>
    <rPh sb="1" eb="2">
      <t>シ</t>
    </rPh>
    <phoneticPr fontId="4"/>
  </si>
  <si>
    <t>２市１町</t>
    <rPh sb="1" eb="2">
      <t>シ</t>
    </rPh>
    <rPh sb="3" eb="4">
      <t>チョウ</t>
    </rPh>
    <phoneticPr fontId="4"/>
  </si>
  <si>
    <t>２市</t>
    <rPh sb="1" eb="2">
      <t>シ</t>
    </rPh>
    <phoneticPr fontId="4"/>
  </si>
  <si>
    <t>９市</t>
    <rPh sb="1" eb="2">
      <t>シ</t>
    </rPh>
    <phoneticPr fontId="4"/>
  </si>
  <si>
    <t>３市</t>
    <rPh sb="1" eb="2">
      <t>シ</t>
    </rPh>
    <phoneticPr fontId="4"/>
  </si>
  <si>
    <t>６市１町</t>
    <rPh sb="1" eb="2">
      <t>シ</t>
    </rPh>
    <rPh sb="3" eb="4">
      <t>チョウ</t>
    </rPh>
    <phoneticPr fontId="4"/>
  </si>
  <si>
    <t>４市２町</t>
    <rPh sb="1" eb="2">
      <t>シ</t>
    </rPh>
    <rPh sb="3" eb="4">
      <t>チョウ</t>
    </rPh>
    <phoneticPr fontId="4"/>
  </si>
  <si>
    <t>処理開始年月日</t>
    <rPh sb="0" eb="2">
      <t>ショリ</t>
    </rPh>
    <rPh sb="2" eb="4">
      <t>カイシ</t>
    </rPh>
    <rPh sb="4" eb="7">
      <t>ネンガッピ</t>
    </rPh>
    <phoneticPr fontId="4"/>
  </si>
  <si>
    <t>（　）は公共下水
道として処理開始</t>
    <rPh sb="4" eb="6">
      <t>コウキョウ</t>
    </rPh>
    <rPh sb="6" eb="8">
      <t>ゲスイ</t>
    </rPh>
    <rPh sb="9" eb="10">
      <t>ミチ</t>
    </rPh>
    <rPh sb="13" eb="15">
      <t>ショリ</t>
    </rPh>
    <rPh sb="15" eb="17">
      <t>カイシ</t>
    </rPh>
    <phoneticPr fontId="4"/>
  </si>
  <si>
    <t>元年4月</t>
    <rPh sb="0" eb="2">
      <t>ガンネン</t>
    </rPh>
    <rPh sb="3" eb="4">
      <t>ガツ</t>
    </rPh>
    <phoneticPr fontId="4"/>
  </si>
  <si>
    <t>備　　　　考</t>
    <rPh sb="0" eb="1">
      <t>ソナエ</t>
    </rPh>
    <rPh sb="5" eb="6">
      <t>コウ</t>
    </rPh>
    <phoneticPr fontId="4"/>
  </si>
  <si>
    <t>40年度より調査</t>
    <rPh sb="2" eb="4">
      <t>ネンド</t>
    </rPh>
    <rPh sb="6" eb="8">
      <t>チョウサ</t>
    </rPh>
    <phoneticPr fontId="4"/>
  </si>
  <si>
    <t>41年度より調査</t>
    <rPh sb="2" eb="4">
      <t>ネンド</t>
    </rPh>
    <rPh sb="6" eb="8">
      <t>チョウサ</t>
    </rPh>
    <phoneticPr fontId="4"/>
  </si>
  <si>
    <t>45年度より調査</t>
    <rPh sb="2" eb="4">
      <t>ネンド</t>
    </rPh>
    <rPh sb="6" eb="8">
      <t>チョウサ</t>
    </rPh>
    <phoneticPr fontId="4"/>
  </si>
  <si>
    <t>38年度より調査</t>
    <rPh sb="2" eb="4">
      <t>ネンド</t>
    </rPh>
    <rPh sb="6" eb="8">
      <t>チョウサ</t>
    </rPh>
    <phoneticPr fontId="4"/>
  </si>
  <si>
    <t>39年度より調査</t>
    <rPh sb="2" eb="4">
      <t>ネンド</t>
    </rPh>
    <rPh sb="6" eb="8">
      <t>チョウサ</t>
    </rPh>
    <phoneticPr fontId="4"/>
  </si>
  <si>
    <t>41年度より事業</t>
    <rPh sb="2" eb="4">
      <t>ネンド</t>
    </rPh>
    <rPh sb="6" eb="8">
      <t>ジギョウ</t>
    </rPh>
    <phoneticPr fontId="4"/>
  </si>
  <si>
    <t>42年度より事業</t>
    <rPh sb="2" eb="4">
      <t>ネンド</t>
    </rPh>
    <rPh sb="6" eb="8">
      <t>ジギョウ</t>
    </rPh>
    <phoneticPr fontId="4"/>
  </si>
  <si>
    <t>45年度より事業</t>
    <rPh sb="2" eb="4">
      <t>ネンド</t>
    </rPh>
    <rPh sb="6" eb="8">
      <t>ジギョウ</t>
    </rPh>
    <phoneticPr fontId="4"/>
  </si>
  <si>
    <t>46年度より事業</t>
    <rPh sb="2" eb="4">
      <t>ネンド</t>
    </rPh>
    <rPh sb="6" eb="8">
      <t>ジギョウ</t>
    </rPh>
    <phoneticPr fontId="4"/>
  </si>
  <si>
    <t>40年度より事業</t>
    <rPh sb="2" eb="4">
      <t>ネンド</t>
    </rPh>
    <rPh sb="6" eb="8">
      <t>ジギョウ</t>
    </rPh>
    <phoneticPr fontId="4"/>
  </si>
  <si>
    <t>49年度より事業</t>
    <rPh sb="2" eb="4">
      <t>ネンド</t>
    </rPh>
    <rPh sb="6" eb="8">
      <t>ジギョウ</t>
    </rPh>
    <phoneticPr fontId="4"/>
  </si>
  <si>
    <t>48年度より事業</t>
    <rPh sb="2" eb="4">
      <t>ネンド</t>
    </rPh>
    <rPh sb="6" eb="8">
      <t>ジギョウ</t>
    </rPh>
    <phoneticPr fontId="4"/>
  </si>
  <si>
    <t>55年度より事業</t>
    <rPh sb="2" eb="4">
      <t>ネンド</t>
    </rPh>
    <rPh sb="6" eb="8">
      <t>ジギョウ</t>
    </rPh>
    <phoneticPr fontId="4"/>
  </si>
  <si>
    <t>62年度より事業</t>
    <rPh sb="2" eb="4">
      <t>ネンド</t>
    </rPh>
    <rPh sb="6" eb="8">
      <t>ジギョウ</t>
    </rPh>
    <phoneticPr fontId="4"/>
  </si>
  <si>
    <t>実施中</t>
    <rPh sb="0" eb="2">
      <t>ジッシ</t>
    </rPh>
    <rPh sb="2" eb="3">
      <t>チュウ</t>
    </rPh>
    <phoneticPr fontId="4"/>
  </si>
  <si>
    <t>(公共下水道として39年度より実施)</t>
    <rPh sb="1" eb="3">
      <t>コウキョウ</t>
    </rPh>
    <rPh sb="3" eb="6">
      <t>ゲスイドウ</t>
    </rPh>
    <rPh sb="11" eb="13">
      <t>ネンド</t>
    </rPh>
    <rPh sb="15" eb="17">
      <t>ジッシ</t>
    </rPh>
    <phoneticPr fontId="4"/>
  </si>
  <si>
    <t>(一部を公共下水道として42年度より実施)</t>
    <rPh sb="1" eb="3">
      <t>イチブ</t>
    </rPh>
    <rPh sb="4" eb="6">
      <t>コウキョウ</t>
    </rPh>
    <rPh sb="6" eb="9">
      <t>ゲスイドウ</t>
    </rPh>
    <rPh sb="14" eb="16">
      <t>ネンド</t>
    </rPh>
    <rPh sb="18" eb="20">
      <t>ジッシ</t>
    </rPh>
    <phoneticPr fontId="4"/>
  </si>
  <si>
    <t>[注] 猪名川流域の[  ]書きは兵庫県を含む。</t>
    <rPh sb="1" eb="2">
      <t>チュウ</t>
    </rPh>
    <rPh sb="4" eb="7">
      <t>イナガワ</t>
    </rPh>
    <rPh sb="7" eb="9">
      <t>リュウイキ</t>
    </rPh>
    <rPh sb="14" eb="15">
      <t>カ</t>
    </rPh>
    <rPh sb="17" eb="20">
      <t>ヒョウゴケン</t>
    </rPh>
    <rPh sb="21" eb="22">
      <t>フク</t>
    </rPh>
    <phoneticPr fontId="4"/>
  </si>
  <si>
    <t>[注] 淀川左岸流域の[  ]書きは京都府八幡市を含む。</t>
    <rPh sb="1" eb="2">
      <t>チュウ</t>
    </rPh>
    <rPh sb="4" eb="6">
      <t>ヨドガワ</t>
    </rPh>
    <rPh sb="6" eb="8">
      <t>サガン</t>
    </rPh>
    <rPh sb="8" eb="10">
      <t>リュウイキ</t>
    </rPh>
    <rPh sb="15" eb="16">
      <t>カ</t>
    </rPh>
    <rPh sb="18" eb="21">
      <t>キョウトフ</t>
    </rPh>
    <rPh sb="21" eb="23">
      <t>ヤワタ</t>
    </rPh>
    <rPh sb="23" eb="24">
      <t>シ</t>
    </rPh>
    <rPh sb="25" eb="26">
      <t>フク</t>
    </rPh>
    <phoneticPr fontId="4"/>
  </si>
  <si>
    <t>元</t>
    <rPh sb="0" eb="1">
      <t>モト</t>
    </rPh>
    <phoneticPr fontId="3"/>
  </si>
  <si>
    <t>計</t>
    <rPh sb="0" eb="1">
      <t>ケイ</t>
    </rPh>
    <phoneticPr fontId="3"/>
  </si>
  <si>
    <t>総累計</t>
    <rPh sb="0" eb="1">
      <t>ソウ</t>
    </rPh>
    <rPh sb="1" eb="3">
      <t>ルイケイ</t>
    </rPh>
    <phoneticPr fontId="3"/>
  </si>
  <si>
    <t>第　　　8　　　次</t>
    <rPh sb="0" eb="1">
      <t>ダイ</t>
    </rPh>
    <rPh sb="8" eb="9">
      <t>ジ</t>
    </rPh>
    <phoneticPr fontId="3"/>
  </si>
  <si>
    <t>第　　　7　　　次</t>
    <rPh sb="0" eb="1">
      <t>ダイ</t>
    </rPh>
    <rPh sb="8" eb="9">
      <t>ジ</t>
    </rPh>
    <phoneticPr fontId="3"/>
  </si>
  <si>
    <t>第　　　6　　　次</t>
    <rPh sb="0" eb="1">
      <t>ダイ</t>
    </rPh>
    <rPh sb="8" eb="9">
      <t>ジ</t>
    </rPh>
    <phoneticPr fontId="3"/>
  </si>
  <si>
    <t>第　　　2　　　次</t>
    <rPh sb="0" eb="1">
      <t>ダイ</t>
    </rPh>
    <rPh sb="8" eb="9">
      <t>ジ</t>
    </rPh>
    <phoneticPr fontId="3"/>
  </si>
  <si>
    <t>第　　　3　　　次</t>
    <rPh sb="0" eb="1">
      <t>ダイ</t>
    </rPh>
    <rPh sb="8" eb="9">
      <t>ジ</t>
    </rPh>
    <phoneticPr fontId="3"/>
  </si>
  <si>
    <t>第　　　4　　　次</t>
    <rPh sb="0" eb="1">
      <t>ダイ</t>
    </rPh>
    <rPh sb="8" eb="9">
      <t>ジ</t>
    </rPh>
    <phoneticPr fontId="3"/>
  </si>
  <si>
    <t>第　　　5　　　次</t>
    <rPh sb="0" eb="1">
      <t>ダイ</t>
    </rPh>
    <rPh sb="8" eb="9">
      <t>ジ</t>
    </rPh>
    <phoneticPr fontId="3"/>
  </si>
  <si>
    <t>第1次五箇年計画
（S38～41）</t>
    <rPh sb="0" eb="1">
      <t>ダイ</t>
    </rPh>
    <rPh sb="2" eb="3">
      <t>ジ</t>
    </rPh>
    <rPh sb="3" eb="6">
      <t>ゴカネン</t>
    </rPh>
    <rPh sb="6" eb="8">
      <t>ケイカク</t>
    </rPh>
    <phoneticPr fontId="3"/>
  </si>
  <si>
    <t>総事業</t>
    <rPh sb="0" eb="1">
      <t>ソウ</t>
    </rPh>
    <rPh sb="1" eb="3">
      <t>ジギョウ</t>
    </rPh>
    <phoneticPr fontId="3"/>
  </si>
  <si>
    <t>単　独</t>
    <rPh sb="0" eb="1">
      <t>タン</t>
    </rPh>
    <rPh sb="2" eb="3">
      <t>ドク</t>
    </rPh>
    <phoneticPr fontId="3"/>
  </si>
  <si>
    <t>補　助
対　象</t>
    <rPh sb="0" eb="1">
      <t>タスク</t>
    </rPh>
    <rPh sb="2" eb="3">
      <t>スケ</t>
    </rPh>
    <rPh sb="4" eb="5">
      <t>タイ</t>
    </rPh>
    <rPh sb="6" eb="7">
      <t>ゾウ</t>
    </rPh>
    <phoneticPr fontId="3"/>
  </si>
  <si>
    <t>府・事業費</t>
    <rPh sb="0" eb="1">
      <t>フ</t>
    </rPh>
    <rPh sb="2" eb="5">
      <t>ジギョウヒ</t>
    </rPh>
    <phoneticPr fontId="3"/>
  </si>
  <si>
    <t>（処）
補　助　率
（管）</t>
    <rPh sb="1" eb="2">
      <t>トコロ</t>
    </rPh>
    <rPh sb="4" eb="5">
      <t>タスク</t>
    </rPh>
    <rPh sb="6" eb="7">
      <t>スケ</t>
    </rPh>
    <rPh sb="8" eb="9">
      <t>リツ</t>
    </rPh>
    <rPh sb="11" eb="12">
      <t>カン</t>
    </rPh>
    <phoneticPr fontId="3"/>
  </si>
  <si>
    <t>事業実績箇所数</t>
    <rPh sb="0" eb="2">
      <t>ジギョウ</t>
    </rPh>
    <rPh sb="2" eb="4">
      <t>ジッセキ</t>
    </rPh>
    <rPh sb="4" eb="6">
      <t>カショ</t>
    </rPh>
    <rPh sb="6" eb="7">
      <t>スウ</t>
    </rPh>
    <phoneticPr fontId="3"/>
  </si>
  <si>
    <t>3/4
2/3</t>
  </si>
  <si>
    <t>流域</t>
    <rPh sb="0" eb="2">
      <t>リュウイキ</t>
    </rPh>
    <phoneticPr fontId="3"/>
  </si>
  <si>
    <t>処理区</t>
    <rPh sb="0" eb="2">
      <t>ショリ</t>
    </rPh>
    <rPh sb="2" eb="3">
      <t>ク</t>
    </rPh>
    <phoneticPr fontId="3"/>
  </si>
  <si>
    <t>猪名川</t>
    <rPh sb="0" eb="3">
      <t>イナガワ</t>
    </rPh>
    <phoneticPr fontId="3"/>
  </si>
  <si>
    <t>安威川</t>
    <rPh sb="0" eb="2">
      <t>アイ</t>
    </rPh>
    <rPh sb="2" eb="3">
      <t>ガワ</t>
    </rPh>
    <phoneticPr fontId="3"/>
  </si>
  <si>
    <t>淀川右岸</t>
    <rPh sb="0" eb="2">
      <t>ヨドガワ</t>
    </rPh>
    <rPh sb="2" eb="4">
      <t>ウガン</t>
    </rPh>
    <phoneticPr fontId="3"/>
  </si>
  <si>
    <t>淀川左岸</t>
    <rPh sb="0" eb="2">
      <t>ヨドガワ</t>
    </rPh>
    <rPh sb="2" eb="4">
      <t>サガン</t>
    </rPh>
    <phoneticPr fontId="3"/>
  </si>
  <si>
    <t>北部</t>
    <rPh sb="0" eb="2">
      <t>ホクブ</t>
    </rPh>
    <phoneticPr fontId="3"/>
  </si>
  <si>
    <t>南部</t>
    <rPh sb="0" eb="2">
      <t>ナンブ</t>
    </rPh>
    <phoneticPr fontId="3"/>
  </si>
  <si>
    <t>西部</t>
    <rPh sb="0" eb="2">
      <t>セイブ</t>
    </rPh>
    <phoneticPr fontId="3"/>
  </si>
  <si>
    <t>東部</t>
    <rPh sb="0" eb="2">
      <t>トウブ</t>
    </rPh>
    <phoneticPr fontId="3"/>
  </si>
  <si>
    <t>中部</t>
    <rPh sb="0" eb="2">
      <t>チュウブ</t>
    </rPh>
    <phoneticPr fontId="3"/>
  </si>
  <si>
    <t>合計</t>
    <rPh sb="0" eb="2">
      <t>ゴウケイ</t>
    </rPh>
    <phoneticPr fontId="3"/>
  </si>
  <si>
    <t>寝屋川</t>
    <rPh sb="0" eb="3">
      <t>ネヤガワ</t>
    </rPh>
    <phoneticPr fontId="3"/>
  </si>
  <si>
    <t>大和川下流</t>
    <rPh sb="0" eb="3">
      <t>ヤマトガワ</t>
    </rPh>
    <rPh sb="3" eb="5">
      <t>カリュウ</t>
    </rPh>
    <phoneticPr fontId="3"/>
  </si>
  <si>
    <t>南大阪湾岸</t>
    <rPh sb="0" eb="1">
      <t>ミナミ</t>
    </rPh>
    <rPh sb="1" eb="3">
      <t>オオサカ</t>
    </rPh>
    <rPh sb="3" eb="5">
      <t>ワンガン</t>
    </rPh>
    <phoneticPr fontId="3"/>
  </si>
  <si>
    <t>　　　　　　区　分
流　域　名</t>
    <rPh sb="6" eb="7">
      <t>ク</t>
    </rPh>
    <rPh sb="8" eb="9">
      <t>ブン</t>
    </rPh>
    <rPh sb="11" eb="12">
      <t>ナガレ</t>
    </rPh>
    <rPh sb="13" eb="14">
      <t>イキ</t>
    </rPh>
    <rPh sb="15" eb="16">
      <t>メイ</t>
    </rPh>
    <phoneticPr fontId="3"/>
  </si>
  <si>
    <t>管渠延長</t>
    <rPh sb="0" eb="1">
      <t>カン</t>
    </rPh>
    <rPh sb="1" eb="2">
      <t>キョ</t>
    </rPh>
    <rPh sb="2" eb="4">
      <t>エンチョウ</t>
    </rPh>
    <phoneticPr fontId="3"/>
  </si>
  <si>
    <t>全体計画</t>
    <rPh sb="0" eb="2">
      <t>ゼンタイ</t>
    </rPh>
    <rPh sb="2" eb="4">
      <t>ケイカク</t>
    </rPh>
    <phoneticPr fontId="3"/>
  </si>
  <si>
    <t>実績</t>
    <rPh sb="0" eb="2">
      <t>ジッセキ</t>
    </rPh>
    <phoneticPr fontId="3"/>
  </si>
  <si>
    <t>率</t>
    <rPh sb="0" eb="1">
      <t>リツ</t>
    </rPh>
    <phoneticPr fontId="3"/>
  </si>
  <si>
    <t>処理能力</t>
    <rPh sb="0" eb="2">
      <t>ショリ</t>
    </rPh>
    <rPh sb="2" eb="4">
      <t>ノウリョク</t>
    </rPh>
    <phoneticPr fontId="3"/>
  </si>
  <si>
    <t>投資額</t>
    <rPh sb="0" eb="2">
      <t>トウシ</t>
    </rPh>
    <rPh sb="2" eb="3">
      <t>ガク</t>
    </rPh>
    <phoneticPr fontId="3"/>
  </si>
  <si>
    <t>（億円）</t>
    <rPh sb="1" eb="3">
      <t>オクエン</t>
    </rPh>
    <phoneticPr fontId="3"/>
  </si>
  <si>
    <t>（千㎥／日）</t>
    <rPh sb="1" eb="2">
      <t>セン</t>
    </rPh>
    <rPh sb="4" eb="5">
      <t>ヒ</t>
    </rPh>
    <phoneticPr fontId="3"/>
  </si>
  <si>
    <t>表－３　　流域下水道事業進捗率</t>
    <rPh sb="0" eb="1">
      <t>ヒョウ</t>
    </rPh>
    <rPh sb="5" eb="7">
      <t>リュウイキ</t>
    </rPh>
    <rPh sb="7" eb="10">
      <t>ゲスイドウ</t>
    </rPh>
    <rPh sb="10" eb="12">
      <t>ジギョウ</t>
    </rPh>
    <rPh sb="12" eb="14">
      <t>シンチョク</t>
    </rPh>
    <rPh sb="14" eb="15">
      <t>リツ</t>
    </rPh>
    <phoneticPr fontId="3"/>
  </si>
  <si>
    <t>八尾市・富田林市</t>
    <rPh sb="0" eb="3">
      <t>ヤオシ</t>
    </rPh>
    <rPh sb="4" eb="7">
      <t>トンダバヤシ</t>
    </rPh>
    <rPh sb="7" eb="8">
      <t>シ</t>
    </rPh>
    <phoneticPr fontId="4"/>
  </si>
  <si>
    <t>太子町・河南町</t>
    <rPh sb="0" eb="3">
      <t>タイシチョウ</t>
    </rPh>
    <phoneticPr fontId="4"/>
  </si>
  <si>
    <t>８市</t>
    <rPh sb="1" eb="2">
      <t>シ</t>
    </rPh>
    <phoneticPr fontId="4"/>
  </si>
  <si>
    <t>６市２町１村</t>
    <rPh sb="1" eb="2">
      <t>シ</t>
    </rPh>
    <rPh sb="3" eb="4">
      <t>チョウ</t>
    </rPh>
    <rPh sb="5" eb="6">
      <t>ソン</t>
    </rPh>
    <phoneticPr fontId="4"/>
  </si>
  <si>
    <t>川俣・竜華</t>
    <rPh sb="0" eb="2">
      <t>カワマタ</t>
    </rPh>
    <rPh sb="3" eb="5">
      <t>リュウゲ</t>
    </rPh>
    <phoneticPr fontId="3"/>
  </si>
  <si>
    <t>2/3
5.5/10
1/2</t>
  </si>
  <si>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</si>
  <si>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</si>
  <si>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</si>
  <si>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</si>
  <si>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</si>
  <si>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</si>
  <si>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</si>
  <si>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</si>
  <si>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</si>
  <si>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</si>
  <si>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</si>
  <si>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</si>
  <si>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</si>
  <si>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</si>
  <si>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</si>
  <si>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</si>
  <si>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</si>
  <si>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</si>
  <si>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60</t>
    <phoneticPr fontId="3"/>
  </si>
  <si>
    <t>61</t>
    <phoneticPr fontId="3"/>
  </si>
  <si>
    <t>62</t>
    <phoneticPr fontId="3"/>
  </si>
  <si>
    <t>63</t>
    <phoneticPr fontId="3"/>
  </si>
  <si>
    <t>2</t>
    <phoneticPr fontId="3"/>
  </si>
  <si>
    <t>8</t>
    <phoneticPr fontId="3"/>
  </si>
  <si>
    <t>9</t>
    <phoneticPr fontId="3"/>
  </si>
  <si>
    <t>10</t>
    <phoneticPr fontId="3"/>
  </si>
  <si>
    <t>11</t>
    <phoneticPr fontId="3"/>
  </si>
  <si>
    <t>12</t>
    <phoneticPr fontId="3"/>
  </si>
  <si>
    <t>13</t>
    <phoneticPr fontId="3"/>
  </si>
  <si>
    <t>14</t>
    <phoneticPr fontId="3"/>
  </si>
  <si>
    <t>40</t>
    <phoneticPr fontId="3"/>
  </si>
  <si>
    <t>41</t>
    <phoneticPr fontId="3"/>
  </si>
  <si>
    <t>3/4
2/3</t>
    <phoneticPr fontId="3"/>
  </si>
  <si>
    <t>3/4
2/3
6/10</t>
    <phoneticPr fontId="3"/>
  </si>
  <si>
    <t>2/3
6/10
5.5/10</t>
    <phoneticPr fontId="3"/>
  </si>
  <si>
    <t>2/3
6/10
5.75/10
5.5/10
5.25/10</t>
    <phoneticPr fontId="3"/>
  </si>
  <si>
    <t>6/10
5.75/10
5.5/10
5.25/10</t>
    <phoneticPr fontId="3"/>
  </si>
  <si>
    <t>5.75/10
5.5/10
5.25/10</t>
    <phoneticPr fontId="3"/>
  </si>
  <si>
    <t>3</t>
    <phoneticPr fontId="3"/>
  </si>
  <si>
    <t>4</t>
    <phoneticPr fontId="3"/>
  </si>
  <si>
    <t>5</t>
    <phoneticPr fontId="3"/>
  </si>
  <si>
    <t>6</t>
    <phoneticPr fontId="3"/>
  </si>
  <si>
    <t>7</t>
    <phoneticPr fontId="3"/>
  </si>
  <si>
    <t>2/3
6/10
5.75/10
5.5/10
5.25/10
1/2</t>
    <phoneticPr fontId="3"/>
  </si>
  <si>
    <t>2/3
6/10
5.5/10
5.25/10
1/2</t>
    <phoneticPr fontId="3"/>
  </si>
  <si>
    <t>2/3
5.5/10
1/2</t>
    <phoneticPr fontId="3"/>
  </si>
  <si>
    <t>2/3
1/2
1/3</t>
    <phoneticPr fontId="3"/>
  </si>
  <si>
    <t>2/3
1/2</t>
    <phoneticPr fontId="3"/>
  </si>
  <si>
    <t>注）　管渠延長 &lt;     &gt; 書きは、増補管・直送管で内書。</t>
    <rPh sb="0" eb="1">
      <t>チュウ</t>
    </rPh>
    <rPh sb="3" eb="4">
      <t>カン</t>
    </rPh>
    <rPh sb="4" eb="5">
      <t>キョ</t>
    </rPh>
    <rPh sb="5" eb="7">
      <t>エンチョウ</t>
    </rPh>
    <rPh sb="16" eb="17">
      <t>カ</t>
    </rPh>
    <rPh sb="20" eb="22">
      <t>ゾウホ</t>
    </rPh>
    <rPh sb="22" eb="23">
      <t>カン</t>
    </rPh>
    <rPh sb="24" eb="26">
      <t>チョクソウ</t>
    </rPh>
    <rPh sb="26" eb="27">
      <t>カン</t>
    </rPh>
    <rPh sb="28" eb="29">
      <t>ウチ</t>
    </rPh>
    <rPh sb="29" eb="30">
      <t>カ</t>
    </rPh>
    <phoneticPr fontId="3"/>
  </si>
  <si>
    <t>　８町</t>
    <rPh sb="2" eb="3">
      <t>チョウ</t>
    </rPh>
    <phoneticPr fontId="4"/>
  </si>
  <si>
    <t>15</t>
    <phoneticPr fontId="3"/>
  </si>
  <si>
    <t>16</t>
    <phoneticPr fontId="3"/>
  </si>
  <si>
    <t>17</t>
    <phoneticPr fontId="3"/>
  </si>
  <si>
    <t>18</t>
    <phoneticPr fontId="3"/>
  </si>
  <si>
    <t>19</t>
    <phoneticPr fontId="3"/>
  </si>
  <si>
    <t>20</t>
    <phoneticPr fontId="3"/>
  </si>
  <si>
    <t>2/3
5.5/10
1/2</t>
    <phoneticPr fontId="3"/>
  </si>
  <si>
    <t>2/3
5.5/10
1/2</t>
    <phoneticPr fontId="3"/>
  </si>
  <si>
    <t>、、、、、</t>
    <phoneticPr fontId="3"/>
  </si>
  <si>
    <t>2/3
5.5/10
1/2</t>
    <phoneticPr fontId="3"/>
  </si>
  <si>
    <t>(km)</t>
    <phoneticPr fontId="3"/>
  </si>
  <si>
    <t>(％)</t>
    <phoneticPr fontId="3"/>
  </si>
  <si>
    <t>（　　　）：国費</t>
    <rPh sb="6" eb="8">
      <t>コクヒ</t>
    </rPh>
    <phoneticPr fontId="3"/>
  </si>
  <si>
    <t>[注] 寝屋川流域の&lt;　&gt;書きは、増補管・直送管で内書き。</t>
    <rPh sb="1" eb="2">
      <t>チュウ</t>
    </rPh>
    <rPh sb="4" eb="7">
      <t>ネヤガワ</t>
    </rPh>
    <rPh sb="7" eb="9">
      <t>リュウイキ</t>
    </rPh>
    <rPh sb="13" eb="14">
      <t>カ</t>
    </rPh>
    <rPh sb="17" eb="19">
      <t>ゾウホ</t>
    </rPh>
    <rPh sb="19" eb="20">
      <t>カン</t>
    </rPh>
    <rPh sb="21" eb="23">
      <t>チョクソウ</t>
    </rPh>
    <rPh sb="25" eb="26">
      <t>ウチ</t>
    </rPh>
    <rPh sb="26" eb="27">
      <t>カ</t>
    </rPh>
    <phoneticPr fontId="4"/>
  </si>
  <si>
    <t>2/3
5.5/10
1/2</t>
    <phoneticPr fontId="3"/>
  </si>
  <si>
    <t>－</t>
    <phoneticPr fontId="4"/>
  </si>
  <si>
    <t>－</t>
    <phoneticPr fontId="4"/>
  </si>
  <si>
    <t>事業費</t>
    <rPh sb="0" eb="3">
      <t>ジギョウヒ</t>
    </rPh>
    <phoneticPr fontId="3"/>
  </si>
  <si>
    <t>※H29は、特例的支出を含む</t>
    <rPh sb="6" eb="8">
      <t>トクレイ</t>
    </rPh>
    <rPh sb="8" eb="9">
      <t>テキ</t>
    </rPh>
    <rPh sb="9" eb="11">
      <t>シシュツ</t>
    </rPh>
    <rPh sb="12" eb="13">
      <t>フク</t>
    </rPh>
    <phoneticPr fontId="3"/>
  </si>
  <si>
    <t>R1まで</t>
    <phoneticPr fontId="3"/>
  </si>
  <si>
    <t>R2</t>
    <phoneticPr fontId="3"/>
  </si>
  <si>
    <t>←R2決算</t>
    <rPh sb="3" eb="5">
      <t>ケッサン</t>
    </rPh>
    <phoneticPr fontId="3"/>
  </si>
  <si>
    <t>←①をコピー</t>
    <phoneticPr fontId="3"/>
  </si>
  <si>
    <t>←①昨年度監査資料データ</t>
    <rPh sb="2" eb="5">
      <t>サクネンド</t>
    </rPh>
    <rPh sb="5" eb="7">
      <t>カンサ</t>
    </rPh>
    <rPh sb="7" eb="9">
      <t>シリョウ</t>
    </rPh>
    <phoneticPr fontId="3"/>
  </si>
  <si>
    <t>表ー２－１　　　大阪府流域下水道事業費投資実績（１）</t>
    <rPh sb="0" eb="1">
      <t>ヒョウ</t>
    </rPh>
    <rPh sb="8" eb="10">
      <t>オオサカ</t>
    </rPh>
    <rPh sb="10" eb="11">
      <t>フ</t>
    </rPh>
    <rPh sb="11" eb="13">
      <t>リュウイキ</t>
    </rPh>
    <rPh sb="13" eb="16">
      <t>ゲスイドウ</t>
    </rPh>
    <rPh sb="16" eb="18">
      <t>ジギョウ</t>
    </rPh>
    <rPh sb="18" eb="19">
      <t>ヒ</t>
    </rPh>
    <rPh sb="19" eb="21">
      <t>トウシ</t>
    </rPh>
    <rPh sb="21" eb="23">
      <t>ジッセキ</t>
    </rPh>
    <phoneticPr fontId="3"/>
  </si>
  <si>
    <t>R2まで</t>
    <phoneticPr fontId="3"/>
  </si>
  <si>
    <t>表ー２－２　　　大阪府流域下水道事業費投資実績（２）</t>
    <rPh sb="0" eb="1">
      <t>ヒョウ</t>
    </rPh>
    <rPh sb="8" eb="10">
      <t>オオサカ</t>
    </rPh>
    <rPh sb="10" eb="11">
      <t>フ</t>
    </rPh>
    <rPh sb="11" eb="13">
      <t>リュウイキ</t>
    </rPh>
    <rPh sb="13" eb="16">
      <t>ゲスイドウ</t>
    </rPh>
    <rPh sb="16" eb="18">
      <t>ジギョウ</t>
    </rPh>
    <rPh sb="18" eb="19">
      <t>ヒ</t>
    </rPh>
    <rPh sb="19" eb="21">
      <t>トウシ</t>
    </rPh>
    <rPh sb="21" eb="23">
      <t>ジッセキ</t>
    </rPh>
    <phoneticPr fontId="3"/>
  </si>
  <si>
    <t>表ー２－３　　　大阪府流域下水道事業費の推移</t>
    <rPh sb="20" eb="22">
      <t>スイイ</t>
    </rPh>
    <phoneticPr fontId="3"/>
  </si>
  <si>
    <t>表－１　　流域下水道事業全体計画及び令和3年度事業実施計画</t>
    <rPh sb="0" eb="1">
      <t>ヒョウ</t>
    </rPh>
    <rPh sb="5" eb="7">
      <t>リュウイキ</t>
    </rPh>
    <rPh sb="7" eb="10">
      <t>ゲスイドウ</t>
    </rPh>
    <rPh sb="10" eb="12">
      <t>ジギョウ</t>
    </rPh>
    <rPh sb="12" eb="14">
      <t>ゼンタイ</t>
    </rPh>
    <rPh sb="14" eb="16">
      <t>ケイカク</t>
    </rPh>
    <rPh sb="16" eb="17">
      <t>オヨ</t>
    </rPh>
    <rPh sb="18" eb="20">
      <t>レイワ</t>
    </rPh>
    <rPh sb="21" eb="22">
      <t>ネン</t>
    </rPh>
    <rPh sb="22" eb="23">
      <t>ド</t>
    </rPh>
    <rPh sb="23" eb="25">
      <t>ジギョウ</t>
    </rPh>
    <rPh sb="25" eb="27">
      <t>ジッシ</t>
    </rPh>
    <rPh sb="27" eb="29">
      <t>ケイカク</t>
    </rPh>
    <phoneticPr fontId="3"/>
  </si>
  <si>
    <t>第　１　次
社会資本整備重点計画</t>
    <rPh sb="0" eb="1">
      <t>ダイ</t>
    </rPh>
    <rPh sb="4" eb="5">
      <t>ジ</t>
    </rPh>
    <rPh sb="6" eb="8">
      <t>シャカイ</t>
    </rPh>
    <rPh sb="8" eb="10">
      <t>シホン</t>
    </rPh>
    <rPh sb="10" eb="12">
      <t>セイビ</t>
    </rPh>
    <rPh sb="12" eb="14">
      <t>ジュウテン</t>
    </rPh>
    <rPh sb="14" eb="16">
      <t>ケイカク</t>
    </rPh>
    <phoneticPr fontId="3"/>
  </si>
  <si>
    <t>第　２　次
社会資本整備重点計画</t>
    <rPh sb="0" eb="1">
      <t>ダイ</t>
    </rPh>
    <rPh sb="4" eb="5">
      <t>ジ</t>
    </rPh>
    <rPh sb="6" eb="8">
      <t>シャカイ</t>
    </rPh>
    <rPh sb="8" eb="10">
      <t>シホン</t>
    </rPh>
    <rPh sb="10" eb="12">
      <t>セイビ</t>
    </rPh>
    <rPh sb="12" eb="14">
      <t>ジュウテン</t>
    </rPh>
    <rPh sb="14" eb="16">
      <t>ケイカク</t>
    </rPh>
    <phoneticPr fontId="3"/>
  </si>
  <si>
    <t>第　３　次
社会資本整備重点計画</t>
    <rPh sb="0" eb="1">
      <t>ダイ</t>
    </rPh>
    <rPh sb="4" eb="5">
      <t>ジ</t>
    </rPh>
    <rPh sb="6" eb="8">
      <t>シャカイ</t>
    </rPh>
    <rPh sb="8" eb="10">
      <t>シホン</t>
    </rPh>
    <rPh sb="10" eb="12">
      <t>セイビ</t>
    </rPh>
    <rPh sb="12" eb="14">
      <t>ジュウテン</t>
    </rPh>
    <rPh sb="14" eb="16">
      <t>ケイカク</t>
    </rPh>
    <phoneticPr fontId="3"/>
  </si>
  <si>
    <t>第　４　次
社会資本整備重点計画</t>
    <phoneticPr fontId="3"/>
  </si>
  <si>
    <t>第　5　次
社会資本整備重点計画</t>
    <phoneticPr fontId="3"/>
  </si>
  <si>
    <t>令和３年度末</t>
    <rPh sb="0" eb="2">
      <t>レイワ</t>
    </rPh>
    <rPh sb="3" eb="5">
      <t>ネンド</t>
    </rPh>
    <rPh sb="4" eb="5">
      <t>ド</t>
    </rPh>
    <rPh sb="5" eb="6">
      <t>スエ</t>
    </rPh>
    <phoneticPr fontId="3"/>
  </si>
  <si>
    <t>R3</t>
    <phoneticPr fontId="3"/>
  </si>
  <si>
    <t>R3まで</t>
    <phoneticPr fontId="3"/>
  </si>
  <si>
    <t>←R3当初財源表</t>
    <rPh sb="3" eb="5">
      <t>トウショ</t>
    </rPh>
    <rPh sb="5" eb="7">
      <t>ザイゲン</t>
    </rPh>
    <rPh sb="7" eb="8">
      <t>ヒョウ</t>
    </rPh>
    <phoneticPr fontId="3"/>
  </si>
  <si>
    <t>(令和4年3月末）</t>
    <rPh sb="1" eb="3">
      <t>レイワ</t>
    </rPh>
    <rPh sb="4" eb="5">
      <t>ネン</t>
    </rPh>
    <rPh sb="6" eb="8">
      <t>ガツマツ</t>
    </rPh>
    <phoneticPr fontId="3"/>
  </si>
  <si>
    <t>令和３年度末迄</t>
    <rPh sb="0" eb="2">
      <t>レイワ</t>
    </rPh>
    <rPh sb="3" eb="6">
      <t>ネンドマツ</t>
    </rPh>
    <rPh sb="4" eb="5">
      <t>ド</t>
    </rPh>
    <rPh sb="5" eb="6">
      <t>スエ</t>
    </rPh>
    <rPh sb="6" eb="7">
      <t>マデ</t>
    </rPh>
    <phoneticPr fontId="3"/>
  </si>
  <si>
    <t>四條畷市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</si>
</sst>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quot;[&quot;#,##0&quot;]&quot;"/>
    <numFmt numFmtId="177" formatCode="#,##0\ "/>
    <numFmt numFmtId="178" formatCode="&quot;[&quot;#,##0.0&quot;]&quot;"/>
    <numFmt numFmtId="179" formatCode="#,##0.0\ "/>
    <numFmt numFmtId="180" formatCode="&quot;鴻&quot;\ #,##0\ "/>
    <numFmt numFmtId="181" formatCode="&quot;川&quot;\ #,##0\ "/>
    <numFmt numFmtId="182" formatCode="&quot;な&quot;\ #,##0\ "/>
    <numFmt numFmtId="183" formatCode="&quot;竜&quot;\ #,##0\ "/>
    <numFmt numFmtId="184" formatCode="&quot;(一部供用&quot;0&quot;）&quot;"/>
    <numFmt numFmtId="185" formatCode="&quot;(一部供用&quot;0&quot;)&quot;"/>
    <numFmt numFmtId="186" formatCode="&quot;(&quot;#,##0.0&quot;)&quot;"/>
    <numFmt numFmtId="187" formatCode="#,##0.0"/>
    <numFmt numFmtId="188" formatCode="0&quot;（一部）&quot;"/>
    <numFmt numFmtId="189" formatCode="0&quot;（全部）&quot;"/>
    <numFmt numFmtId="190" formatCode="[$-411]&quot;(&quot;e&quot;年&quot;m&quot;月)&quot;"/>
    <numFmt numFmtId="191" formatCode="[$-411]e&quot;年&quot;m&quot;月&quot;"/>
    <numFmt numFmtId="192" formatCode="0.0_ "/>
    <numFmt numFmtId="193" formatCode="0.00_ "/>
    <numFmt numFmtId="194" formatCode="0_ "/>
    <numFmt numFmtId="195" formatCode="\(#,##0.00\)"/>
    <numFmt numFmtId="196" formatCode="#,##0.0;[Red]\-#,##0.0"/>
    <numFmt numFmtId="197" formatCode="#\ ?/10"/>
    <numFmt numFmtId="198" formatCode="\&lt;#,##0.0\&gt;"/>
    <numFmt numFmtId="199" formatCode="#,##0.0_ ;[Red]\-#,##0.0\ "/>
    <numFmt numFmtId="200" formatCode="0.0"/>
    <numFmt numFmtId="201" formatCode="&quot;&lt;&quot;#,##0.0&quot;&gt;&quot;"/>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b/>
      <u/>
      <sz val="11"/>
      <color theme="1"/>
      <name val="ＭＳ Ｐゴシック"/>
      <family val="3"/>
      <charset val="128"/>
    </font>
    <font>
      <sz val="10"/>
      <color theme="1"/>
      <name val="ＭＳ ゴシック"/>
      <family val="3"/>
      <charset val="128"/>
    </font>
    <font>
      <sz val="24"/>
      <color theme="1"/>
      <name val="ＭＳ Ｐ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8"/>
      <color theme="1"/>
      <name val="ＭＳ ゴシック"/>
      <family val="3"/>
      <charset val="128"/>
    </font>
    <font>
      <sz val="10"/>
      <color theme="1"/>
      <name val="ＭＳ 明朝"/>
      <family val="1"/>
      <charset val="128"/>
    </font>
    <font>
      <b/>
      <sz val="16"/>
      <color theme="1"/>
      <name val="ＭＳ ゴシック"/>
      <family val="3"/>
      <charset val="128"/>
    </font>
  </fonts>
  <fills count="3">
    <fill>
      <patternFill patternType="none"/>
    </fill>
    <fill>
      <patternFill patternType="gray125"/>
    </fill>
    <fill>
      <patternFill patternType="solid">
        <fgColor indexed="43"/>
        <bgColor indexed="64"/>
      </patternFill>
    </fill>
  </fills>
  <borders count="9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top style="double">
        <color indexed="64"/>
      </top>
      <bottom/>
      <diagonal/>
    </border>
    <border>
      <left style="thin">
        <color indexed="8"/>
      </left>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519">
    <xf numFmtId="0" fontId="0" fillId="0" borderId="0" xfId="0">
      <alignment vertical="center"/>
    </xf>
    <xf numFmtId="0" fontId="5" fillId="0" borderId="0" xfId="0" applyFont="1" applyBorder="1" applyAlignment="1">
      <alignment vertical="center"/>
    </xf>
    <xf numFmtId="0" fontId="6" fillId="0" borderId="1" xfId="0" quotePrefix="1" applyNumberFormat="1" applyFont="1" applyBorder="1" applyAlignment="1">
      <alignment horizontal="center" vertical="center" shrinkToFit="1"/>
    </xf>
    <xf numFmtId="0" fontId="6" fillId="0" borderId="2" xfId="0" quotePrefix="1"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2" xfId="0" quotePrefix="1" applyNumberFormat="1" applyFont="1" applyFill="1" applyBorder="1" applyAlignment="1">
      <alignment horizontal="center" vertical="center" shrinkToFit="1"/>
    </xf>
    <xf numFmtId="0" fontId="6" fillId="0" borderId="3" xfId="0" quotePrefix="1" applyNumberFormat="1" applyFont="1" applyFill="1" applyBorder="1" applyAlignment="1">
      <alignment horizontal="center" vertical="center" shrinkToFit="1"/>
    </xf>
    <xf numFmtId="0" fontId="6" fillId="0" borderId="0" xfId="0" quotePrefix="1" applyNumberFormat="1" applyFont="1" applyBorder="1" applyAlignment="1">
      <alignment horizontal="center" vertical="center" shrinkToFit="1"/>
    </xf>
    <xf numFmtId="40" fontId="6" fillId="0" borderId="4" xfId="1" applyNumberFormat="1" applyFont="1" applyBorder="1" applyAlignment="1">
      <alignment horizontal="center" vertical="center" shrinkToFit="1"/>
    </xf>
    <xf numFmtId="40" fontId="6" fillId="0" borderId="5" xfId="1" applyNumberFormat="1" applyFont="1" applyBorder="1" applyAlignment="1">
      <alignment horizontal="center" vertical="center" shrinkToFit="1"/>
    </xf>
    <xf numFmtId="40" fontId="6" fillId="0" borderId="5" xfId="1" applyNumberFormat="1" applyFont="1" applyFill="1" applyBorder="1" applyAlignment="1">
      <alignment horizontal="center" vertical="center" shrinkToFit="1"/>
    </xf>
    <xf numFmtId="40" fontId="6" fillId="0" borderId="6" xfId="1" applyNumberFormat="1" applyFont="1" applyFill="1" applyBorder="1" applyAlignment="1">
      <alignment horizontal="center" vertical="center" shrinkToFit="1"/>
    </xf>
    <xf numFmtId="40" fontId="6" fillId="0" borderId="0" xfId="1" applyNumberFormat="1" applyFont="1" applyBorder="1" applyAlignment="1">
      <alignment horizontal="center" vertical="center" shrinkToFit="1"/>
    </xf>
    <xf numFmtId="40" fontId="6" fillId="0" borderId="7" xfId="1" applyNumberFormat="1" applyFont="1" applyBorder="1" applyAlignment="1">
      <alignment horizontal="center" vertical="center" shrinkToFit="1"/>
    </xf>
    <xf numFmtId="40" fontId="6" fillId="0" borderId="8" xfId="1" applyNumberFormat="1" applyFont="1" applyBorder="1" applyAlignment="1">
      <alignment horizontal="center" vertical="center" shrinkToFit="1"/>
    </xf>
    <xf numFmtId="40" fontId="6" fillId="0" borderId="8" xfId="1" applyNumberFormat="1" applyFont="1" applyFill="1" applyBorder="1" applyAlignment="1">
      <alignment horizontal="center" vertical="center" shrinkToFit="1"/>
    </xf>
    <xf numFmtId="40" fontId="6" fillId="0" borderId="9" xfId="1" applyNumberFormat="1" applyFont="1" applyFill="1" applyBorder="1" applyAlignment="1">
      <alignment horizontal="center" vertical="center" shrinkToFit="1"/>
    </xf>
    <xf numFmtId="195" fontId="6" fillId="0" borderId="10" xfId="1" applyNumberFormat="1" applyFont="1" applyBorder="1" applyAlignment="1">
      <alignment horizontal="center" vertical="center" shrinkToFit="1"/>
    </xf>
    <xf numFmtId="195" fontId="6" fillId="0" borderId="11" xfId="1" applyNumberFormat="1" applyFont="1" applyBorder="1" applyAlignment="1">
      <alignment horizontal="center" vertical="center" shrinkToFit="1"/>
    </xf>
    <xf numFmtId="195" fontId="6" fillId="0" borderId="11" xfId="1" applyNumberFormat="1" applyFont="1" applyFill="1" applyBorder="1" applyAlignment="1">
      <alignment horizontal="center" vertical="center" shrinkToFit="1"/>
    </xf>
    <xf numFmtId="195" fontId="6" fillId="0" borderId="12" xfId="1" applyNumberFormat="1" applyFont="1" applyFill="1" applyBorder="1" applyAlignment="1">
      <alignment horizontal="center" vertical="center" shrinkToFit="1"/>
    </xf>
    <xf numFmtId="195" fontId="6" fillId="0" borderId="0" xfId="1" applyNumberFormat="1" applyFont="1" applyBorder="1" applyAlignment="1">
      <alignment horizontal="center" vertical="center" shrinkToFit="1"/>
    </xf>
    <xf numFmtId="40" fontId="6" fillId="0" borderId="13" xfId="1" applyNumberFormat="1" applyFont="1" applyBorder="1" applyAlignment="1">
      <alignment horizontal="center" vertical="center" shrinkToFit="1"/>
    </xf>
    <xf numFmtId="40" fontId="6" fillId="0" borderId="14" xfId="1" applyNumberFormat="1" applyFont="1" applyBorder="1" applyAlignment="1">
      <alignment horizontal="center" vertical="center" shrinkToFit="1"/>
    </xf>
    <xf numFmtId="40" fontId="6" fillId="0" borderId="14" xfId="1" applyNumberFormat="1" applyFont="1" applyFill="1" applyBorder="1" applyAlignment="1">
      <alignment horizontal="center" vertical="center" shrinkToFit="1"/>
    </xf>
    <xf numFmtId="40" fontId="6" fillId="0" borderId="15" xfId="1" applyNumberFormat="1" applyFont="1" applyFill="1" applyBorder="1" applyAlignment="1">
      <alignment horizontal="center" vertical="center" shrinkToFit="1"/>
    </xf>
    <xf numFmtId="12" fontId="6" fillId="0" borderId="14" xfId="0" applyNumberFormat="1" applyFont="1" applyBorder="1" applyAlignment="1">
      <alignment horizontal="center" vertical="center" wrapText="1"/>
    </xf>
    <xf numFmtId="12" fontId="6" fillId="0" borderId="14" xfId="0" applyNumberFormat="1" applyFont="1" applyBorder="1" applyAlignment="1">
      <alignment horizontal="center" vertical="center"/>
    </xf>
    <xf numFmtId="12" fontId="6" fillId="0" borderId="14" xfId="0" applyNumberFormat="1" applyFont="1" applyFill="1" applyBorder="1" applyAlignment="1">
      <alignment horizontal="center" vertical="center" wrapText="1"/>
    </xf>
    <xf numFmtId="12" fontId="6" fillId="0" borderId="15" xfId="0" applyNumberFormat="1" applyFont="1" applyFill="1" applyBorder="1" applyAlignment="1">
      <alignment horizontal="center" vertical="center" wrapText="1"/>
    </xf>
    <xf numFmtId="12" fontId="6" fillId="0" borderId="16" xfId="0" applyNumberFormat="1" applyFont="1" applyFill="1" applyBorder="1" applyAlignment="1">
      <alignment horizontal="center" vertical="center"/>
    </xf>
    <xf numFmtId="12" fontId="6" fillId="0" borderId="0" xfId="0" applyNumberFormat="1" applyFont="1" applyBorder="1" applyAlignment="1">
      <alignment horizontal="center" vertical="center" wrapText="1"/>
    </xf>
    <xf numFmtId="194" fontId="6" fillId="0" borderId="13" xfId="0" applyNumberFormat="1" applyFont="1" applyBorder="1" applyAlignment="1">
      <alignment horizontal="center" vertical="center" shrinkToFit="1"/>
    </xf>
    <xf numFmtId="194" fontId="6" fillId="0" borderId="14" xfId="0" applyNumberFormat="1" applyFont="1" applyBorder="1" applyAlignment="1">
      <alignment horizontal="center" vertical="center" shrinkToFit="1"/>
    </xf>
    <xf numFmtId="194" fontId="6" fillId="0" borderId="14" xfId="0" applyNumberFormat="1" applyFont="1" applyFill="1" applyBorder="1" applyAlignment="1">
      <alignment horizontal="center" vertical="center" shrinkToFit="1"/>
    </xf>
    <xf numFmtId="194" fontId="6" fillId="0" borderId="15" xfId="0" applyNumberFormat="1" applyFont="1" applyFill="1" applyBorder="1" applyAlignment="1">
      <alignment horizontal="center" vertical="center" shrinkToFit="1"/>
    </xf>
    <xf numFmtId="194" fontId="6" fillId="0" borderId="16" xfId="0" applyNumberFormat="1" applyFont="1" applyFill="1" applyBorder="1" applyAlignment="1">
      <alignment horizontal="center" vertical="center" shrinkToFit="1"/>
    </xf>
    <xf numFmtId="194" fontId="6" fillId="0" borderId="0" xfId="0" applyNumberFormat="1" applyFont="1" applyBorder="1" applyAlignment="1">
      <alignment horizontal="center" vertical="center" shrinkToFit="1"/>
    </xf>
    <xf numFmtId="194" fontId="6" fillId="0" borderId="1" xfId="0" applyNumberFormat="1" applyFont="1" applyBorder="1" applyAlignment="1">
      <alignment horizontal="center" vertical="center" shrinkToFit="1"/>
    </xf>
    <xf numFmtId="194" fontId="6" fillId="0" borderId="2" xfId="0" applyNumberFormat="1" applyFont="1" applyBorder="1" applyAlignment="1">
      <alignment horizontal="center" vertical="center" shrinkToFit="1"/>
    </xf>
    <xf numFmtId="194" fontId="6" fillId="0" borderId="2" xfId="0" applyNumberFormat="1" applyFont="1" applyFill="1" applyBorder="1" applyAlignment="1">
      <alignment horizontal="center" vertical="center" shrinkToFit="1"/>
    </xf>
    <xf numFmtId="194" fontId="6" fillId="0" borderId="3" xfId="0" applyNumberFormat="1" applyFont="1" applyFill="1" applyBorder="1" applyAlignment="1">
      <alignment horizontal="center" vertical="center" shrinkToFit="1"/>
    </xf>
    <xf numFmtId="194" fontId="6" fillId="0" borderId="17" xfId="0" applyNumberFormat="1" applyFont="1" applyFill="1" applyBorder="1" applyAlignment="1">
      <alignment horizontal="center" vertical="center" shrinkToFit="1"/>
    </xf>
    <xf numFmtId="194" fontId="6" fillId="0" borderId="0" xfId="0" applyNumberFormat="1" applyFont="1" applyFill="1" applyBorder="1" applyAlignment="1">
      <alignment horizontal="center" vertical="center" shrinkToFit="1"/>
    </xf>
    <xf numFmtId="194" fontId="6" fillId="0" borderId="0" xfId="0" applyNumberFormat="1" applyFont="1" applyBorder="1" applyAlignment="1">
      <alignment horizontal="center" vertical="top" shrinkToFit="1"/>
    </xf>
    <xf numFmtId="0" fontId="5" fillId="0" borderId="0" xfId="0" applyFont="1">
      <alignment vertical="center"/>
    </xf>
    <xf numFmtId="0" fontId="5" fillId="0" borderId="0" xfId="0" applyFont="1" applyAlignment="1">
      <alignment horizontal="center" vertical="center"/>
    </xf>
    <xf numFmtId="0" fontId="6" fillId="0" borderId="18" xfId="0" applyNumberFormat="1" applyFont="1" applyBorder="1" applyAlignment="1">
      <alignment horizontal="center" vertical="center" shrinkToFit="1"/>
    </xf>
    <xf numFmtId="40" fontId="6" fillId="0" borderId="19" xfId="1" applyNumberFormat="1" applyFont="1" applyBorder="1" applyAlignment="1">
      <alignment horizontal="center" vertical="center" shrinkToFit="1"/>
    </xf>
    <xf numFmtId="40" fontId="6" fillId="0" borderId="20" xfId="1" applyNumberFormat="1" applyFont="1" applyBorder="1" applyAlignment="1">
      <alignment horizontal="center" vertical="center" shrinkToFit="1"/>
    </xf>
    <xf numFmtId="195" fontId="6" fillId="0" borderId="21" xfId="1" applyNumberFormat="1" applyFont="1" applyBorder="1" applyAlignment="1">
      <alignment horizontal="center" vertical="center" shrinkToFit="1"/>
    </xf>
    <xf numFmtId="40" fontId="6" fillId="0" borderId="22" xfId="1" applyNumberFormat="1" applyFont="1" applyBorder="1" applyAlignment="1">
      <alignment horizontal="center" vertical="center" shrinkToFit="1"/>
    </xf>
    <xf numFmtId="12" fontId="6" fillId="0" borderId="13" xfId="0" applyNumberFormat="1" applyFont="1" applyBorder="1" applyAlignment="1">
      <alignment horizontal="center" vertical="center"/>
    </xf>
    <xf numFmtId="197" fontId="6" fillId="0" borderId="14" xfId="0" applyNumberFormat="1" applyFont="1" applyBorder="1" applyAlignment="1">
      <alignment horizontal="center" vertical="center"/>
    </xf>
    <xf numFmtId="12" fontId="6" fillId="0" borderId="22" xfId="0" applyNumberFormat="1" applyFont="1" applyBorder="1" applyAlignment="1">
      <alignment horizontal="center" vertical="center"/>
    </xf>
    <xf numFmtId="194" fontId="6" fillId="0" borderId="22" xfId="0" applyNumberFormat="1" applyFont="1" applyBorder="1" applyAlignment="1">
      <alignment horizontal="center" vertical="center" shrinkToFit="1"/>
    </xf>
    <xf numFmtId="194" fontId="6" fillId="0" borderId="18" xfId="0" applyNumberFormat="1" applyFont="1" applyBorder="1" applyAlignment="1">
      <alignment horizontal="center" vertical="center" shrinkToFit="1"/>
    </xf>
    <xf numFmtId="0" fontId="5" fillId="0" borderId="23" xfId="0" applyFont="1" applyBorder="1" applyAlignment="1">
      <alignment horizontal="center" vertical="center"/>
    </xf>
    <xf numFmtId="0" fontId="6" fillId="0" borderId="0" xfId="0" applyNumberFormat="1" applyFont="1" applyBorder="1" applyAlignment="1">
      <alignment horizontal="center" vertical="center" shrinkToFit="1"/>
    </xf>
    <xf numFmtId="12" fontId="6" fillId="0" borderId="0" xfId="0" applyNumberFormat="1" applyFont="1" applyBorder="1" applyAlignment="1">
      <alignment horizontal="center" vertical="center"/>
    </xf>
    <xf numFmtId="0" fontId="7" fillId="0" borderId="0" xfId="0" quotePrefix="1" applyFont="1" applyBorder="1" applyAlignment="1">
      <alignment vertical="center"/>
    </xf>
    <xf numFmtId="38" fontId="5" fillId="0" borderId="0" xfId="1" applyFont="1">
      <alignment vertical="center"/>
    </xf>
    <xf numFmtId="0" fontId="8" fillId="0" borderId="0" xfId="0" applyFont="1">
      <alignment vertical="center"/>
    </xf>
    <xf numFmtId="0" fontId="5" fillId="0" borderId="8" xfId="0" applyFont="1" applyFill="1" applyBorder="1" applyAlignment="1">
      <alignment horizontal="center" vertical="center"/>
    </xf>
    <xf numFmtId="0" fontId="5" fillId="0" borderId="24" xfId="0" applyFont="1" applyFill="1" applyBorder="1" applyAlignment="1">
      <alignment horizontal="distributed" vertical="center"/>
    </xf>
    <xf numFmtId="0" fontId="5" fillId="0" borderId="24" xfId="0" applyFont="1" applyFill="1" applyBorder="1">
      <alignment vertical="center"/>
    </xf>
    <xf numFmtId="38" fontId="8" fillId="0" borderId="0" xfId="1" applyFont="1">
      <alignment vertical="center"/>
    </xf>
    <xf numFmtId="0" fontId="5" fillId="0" borderId="11" xfId="0" applyFont="1" applyFill="1" applyBorder="1" applyAlignment="1">
      <alignment horizontal="right" vertical="center"/>
    </xf>
    <xf numFmtId="192" fontId="5" fillId="0" borderId="14" xfId="0" applyNumberFormat="1" applyFont="1" applyFill="1" applyBorder="1">
      <alignment vertical="center"/>
    </xf>
    <xf numFmtId="193" fontId="5" fillId="0" borderId="14" xfId="0" applyNumberFormat="1" applyFont="1" applyFill="1" applyBorder="1">
      <alignment vertical="center"/>
    </xf>
    <xf numFmtId="196" fontId="5" fillId="0" borderId="0" xfId="0" applyNumberFormat="1" applyFont="1">
      <alignment vertical="center"/>
    </xf>
    <xf numFmtId="200" fontId="5" fillId="0" borderId="0" xfId="0" applyNumberFormat="1" applyFont="1">
      <alignment vertical="center"/>
    </xf>
    <xf numFmtId="38" fontId="5" fillId="0" borderId="0" xfId="0" applyNumberFormat="1" applyFont="1">
      <alignment vertical="center"/>
    </xf>
    <xf numFmtId="198" fontId="5" fillId="0" borderId="8" xfId="0" applyNumberFormat="1" applyFont="1" applyFill="1" applyBorder="1">
      <alignment vertical="center"/>
    </xf>
    <xf numFmtId="192" fontId="5" fillId="0" borderId="11" xfId="0" applyNumberFormat="1" applyFont="1" applyFill="1" applyBorder="1">
      <alignment vertical="center"/>
    </xf>
    <xf numFmtId="196" fontId="5" fillId="0" borderId="0" xfId="1" applyNumberFormat="1" applyFont="1">
      <alignment vertical="center"/>
    </xf>
    <xf numFmtId="192" fontId="5" fillId="0" borderId="0" xfId="0" applyNumberFormat="1" applyFont="1">
      <alignment vertical="center"/>
    </xf>
    <xf numFmtId="0" fontId="5" fillId="0" borderId="0" xfId="0" applyFont="1" applyFill="1">
      <alignment vertical="center"/>
    </xf>
    <xf numFmtId="0" fontId="5" fillId="0" borderId="0" xfId="0" applyFont="1" applyFill="1" applyBorder="1" applyAlignment="1">
      <alignment vertical="center"/>
    </xf>
    <xf numFmtId="0" fontId="6" fillId="0" borderId="25" xfId="0" quotePrefix="1" applyNumberFormat="1" applyFont="1" applyFill="1" applyBorder="1" applyAlignment="1">
      <alignment horizontal="center" vertical="center" shrinkToFit="1"/>
    </xf>
    <xf numFmtId="40" fontId="6" fillId="0" borderId="26" xfId="1" applyNumberFormat="1" applyFont="1" applyFill="1" applyBorder="1" applyAlignment="1">
      <alignment horizontal="center" vertical="center" shrinkToFit="1"/>
    </xf>
    <xf numFmtId="40" fontId="6" fillId="0" borderId="27" xfId="1" applyNumberFormat="1" applyFont="1" applyFill="1" applyBorder="1" applyAlignment="1">
      <alignment horizontal="center" vertical="center" shrinkToFit="1"/>
    </xf>
    <xf numFmtId="195" fontId="6" fillId="0" borderId="28" xfId="1" applyNumberFormat="1" applyFont="1" applyFill="1" applyBorder="1" applyAlignment="1">
      <alignment horizontal="center" vertical="center" shrinkToFit="1"/>
    </xf>
    <xf numFmtId="40" fontId="6" fillId="0" borderId="29" xfId="1" applyNumberFormat="1" applyFont="1" applyFill="1" applyBorder="1" applyAlignment="1">
      <alignment horizontal="center" vertical="center" shrinkToFit="1"/>
    </xf>
    <xf numFmtId="2" fontId="5" fillId="0" borderId="0" xfId="0" applyNumberFormat="1" applyFont="1">
      <alignment vertical="center"/>
    </xf>
    <xf numFmtId="1" fontId="5" fillId="0" borderId="0" xfId="0" applyNumberFormat="1" applyFont="1">
      <alignment vertical="center"/>
    </xf>
    <xf numFmtId="194" fontId="6" fillId="0" borderId="0" xfId="0" applyNumberFormat="1" applyFont="1" applyBorder="1" applyAlignment="1">
      <alignment horizontal="left" vertical="top"/>
    </xf>
    <xf numFmtId="49" fontId="5" fillId="0" borderId="0" xfId="0" applyNumberFormat="1" applyFont="1" applyFill="1">
      <alignment vertical="center"/>
    </xf>
    <xf numFmtId="0" fontId="9" fillId="0" borderId="0" xfId="2" applyFont="1" applyFill="1">
      <alignment vertical="center"/>
    </xf>
    <xf numFmtId="0" fontId="9" fillId="0" borderId="30" xfId="2" applyFont="1" applyFill="1" applyBorder="1" applyAlignment="1">
      <alignment horizontal="center" vertical="center"/>
    </xf>
    <xf numFmtId="0" fontId="9" fillId="0" borderId="31" xfId="2" applyFont="1" applyFill="1" applyBorder="1" applyAlignment="1">
      <alignment horizontal="center" vertical="center"/>
    </xf>
    <xf numFmtId="0" fontId="9" fillId="0" borderId="32" xfId="2" applyFont="1" applyFill="1" applyBorder="1" applyAlignment="1">
      <alignment horizontal="center" vertical="center"/>
    </xf>
    <xf numFmtId="0" fontId="9" fillId="0" borderId="33" xfId="2" applyFont="1" applyFill="1" applyBorder="1" applyAlignment="1">
      <alignment horizontal="center" vertical="center"/>
    </xf>
    <xf numFmtId="0" fontId="9" fillId="0" borderId="34" xfId="2" applyFont="1" applyFill="1" applyBorder="1" applyAlignment="1">
      <alignment horizontal="center" vertical="center"/>
    </xf>
    <xf numFmtId="176" fontId="9" fillId="0" borderId="35" xfId="2" applyNumberFormat="1" applyFont="1" applyFill="1" applyBorder="1" applyProtection="1">
      <alignment vertical="center"/>
      <protection locked="0"/>
    </xf>
    <xf numFmtId="176" fontId="9" fillId="0" borderId="36" xfId="2" applyNumberFormat="1" applyFont="1" applyFill="1" applyBorder="1" applyProtection="1">
      <alignment vertical="center"/>
      <protection locked="0"/>
    </xf>
    <xf numFmtId="176" fontId="9" fillId="0" borderId="37" xfId="2" applyNumberFormat="1" applyFont="1" applyFill="1" applyBorder="1" applyProtection="1">
      <alignment vertical="center"/>
      <protection locked="0"/>
    </xf>
    <xf numFmtId="176" fontId="9" fillId="0" borderId="38" xfId="2" applyNumberFormat="1" applyFont="1" applyFill="1" applyBorder="1" applyProtection="1">
      <alignment vertical="center"/>
      <protection locked="0"/>
    </xf>
    <xf numFmtId="176" fontId="9" fillId="0" borderId="39" xfId="2" applyNumberFormat="1" applyFont="1" applyFill="1" applyBorder="1" applyProtection="1">
      <alignment vertical="center"/>
      <protection locked="0"/>
    </xf>
    <xf numFmtId="176" fontId="9" fillId="0" borderId="40" xfId="2" applyNumberFormat="1" applyFont="1" applyFill="1" applyBorder="1" applyProtection="1">
      <alignment vertical="center"/>
      <protection locked="0"/>
    </xf>
    <xf numFmtId="176" fontId="9" fillId="0" borderId="35" xfId="2" applyNumberFormat="1" applyFont="1" applyFill="1" applyBorder="1">
      <alignment vertical="center"/>
    </xf>
    <xf numFmtId="177" fontId="9" fillId="0" borderId="41" xfId="2" applyNumberFormat="1" applyFont="1" applyFill="1" applyBorder="1" applyProtection="1">
      <alignment vertical="center"/>
      <protection locked="0"/>
    </xf>
    <xf numFmtId="177" fontId="9" fillId="0" borderId="42" xfId="2" applyNumberFormat="1" applyFont="1" applyFill="1" applyBorder="1" applyProtection="1">
      <alignment vertical="center"/>
      <protection locked="0"/>
    </xf>
    <xf numFmtId="177" fontId="9" fillId="0" borderId="12" xfId="2" applyNumberFormat="1" applyFont="1" applyFill="1" applyBorder="1" applyProtection="1">
      <alignment vertical="center"/>
      <protection locked="0"/>
    </xf>
    <xf numFmtId="177" fontId="9" fillId="0" borderId="10" xfId="2" applyNumberFormat="1" applyFont="1" applyFill="1" applyBorder="1" applyProtection="1">
      <alignment vertical="center"/>
      <protection locked="0"/>
    </xf>
    <xf numFmtId="177" fontId="9" fillId="0" borderId="11" xfId="2" applyNumberFormat="1" applyFont="1" applyFill="1" applyBorder="1" applyProtection="1">
      <alignment vertical="center"/>
      <protection locked="0"/>
    </xf>
    <xf numFmtId="177" fontId="9" fillId="0" borderId="21" xfId="2" applyNumberFormat="1" applyFont="1" applyFill="1" applyBorder="1" applyProtection="1">
      <alignment vertical="center"/>
      <protection locked="0"/>
    </xf>
    <xf numFmtId="177" fontId="9" fillId="0" borderId="41" xfId="2" applyNumberFormat="1" applyFont="1" applyFill="1" applyBorder="1">
      <alignment vertical="center"/>
    </xf>
    <xf numFmtId="178" fontId="9" fillId="0" borderId="43" xfId="2" applyNumberFormat="1" applyFont="1" applyFill="1" applyBorder="1" applyProtection="1">
      <alignment vertical="center"/>
      <protection locked="0"/>
    </xf>
    <xf numFmtId="176" fontId="9" fillId="0" borderId="7" xfId="2" applyNumberFormat="1" applyFont="1" applyFill="1" applyBorder="1" applyProtection="1">
      <alignment vertical="center"/>
      <protection locked="0"/>
    </xf>
    <xf numFmtId="176" fontId="9" fillId="0" borderId="9" xfId="2" applyNumberFormat="1" applyFont="1" applyFill="1" applyBorder="1" applyProtection="1">
      <alignment vertical="center"/>
      <protection locked="0"/>
    </xf>
    <xf numFmtId="176" fontId="9" fillId="0" borderId="8" xfId="2" applyNumberFormat="1" applyFont="1" applyFill="1" applyBorder="1" applyProtection="1">
      <alignment vertical="center"/>
      <protection locked="0"/>
    </xf>
    <xf numFmtId="176" fontId="9" fillId="0" borderId="20" xfId="2" applyNumberFormat="1" applyFont="1" applyFill="1" applyBorder="1" applyProtection="1">
      <alignment vertical="center"/>
      <protection locked="0"/>
    </xf>
    <xf numFmtId="176" fontId="9" fillId="0" borderId="44" xfId="2" applyNumberFormat="1" applyFont="1" applyFill="1" applyBorder="1" applyProtection="1">
      <alignment vertical="center"/>
      <protection locked="0"/>
    </xf>
    <xf numFmtId="178" fontId="9" fillId="0" borderId="43" xfId="2" applyNumberFormat="1" applyFont="1" applyFill="1" applyBorder="1">
      <alignment vertical="center"/>
    </xf>
    <xf numFmtId="179" fontId="9" fillId="0" borderId="28" xfId="2" applyNumberFormat="1" applyFont="1" applyFill="1" applyBorder="1" applyProtection="1">
      <alignment vertical="center"/>
      <protection locked="0"/>
    </xf>
    <xf numFmtId="179" fontId="9" fillId="0" borderId="41" xfId="2" applyNumberFormat="1" applyFont="1" applyFill="1" applyBorder="1" applyProtection="1">
      <alignment vertical="center"/>
      <protection locked="0"/>
    </xf>
    <xf numFmtId="179" fontId="9" fillId="0" borderId="42" xfId="2" applyNumberFormat="1" applyFont="1" applyFill="1" applyBorder="1" applyProtection="1">
      <alignment vertical="center"/>
      <protection locked="0"/>
    </xf>
    <xf numFmtId="179" fontId="9" fillId="0" borderId="12" xfId="2" applyNumberFormat="1" applyFont="1" applyFill="1" applyBorder="1" applyProtection="1">
      <alignment vertical="center"/>
      <protection locked="0"/>
    </xf>
    <xf numFmtId="179" fontId="9" fillId="0" borderId="10" xfId="2" applyNumberFormat="1" applyFont="1" applyFill="1" applyBorder="1" applyProtection="1">
      <alignment vertical="center"/>
      <protection locked="0"/>
    </xf>
    <xf numFmtId="179" fontId="9" fillId="0" borderId="11" xfId="2" applyNumberFormat="1" applyFont="1" applyFill="1" applyBorder="1" applyProtection="1">
      <alignment vertical="center"/>
      <protection locked="0"/>
    </xf>
    <xf numFmtId="179" fontId="9" fillId="0" borderId="21" xfId="2" applyNumberFormat="1" applyFont="1" applyFill="1" applyBorder="1" applyProtection="1">
      <alignment vertical="center"/>
      <protection locked="0"/>
    </xf>
    <xf numFmtId="179" fontId="9" fillId="0" borderId="41" xfId="2" applyNumberFormat="1" applyFont="1" applyFill="1" applyBorder="1">
      <alignment vertical="center"/>
    </xf>
    <xf numFmtId="176" fontId="9" fillId="0" borderId="27" xfId="2" applyNumberFormat="1" applyFont="1" applyFill="1" applyBorder="1">
      <alignment vertical="center"/>
    </xf>
    <xf numFmtId="176" fontId="9" fillId="0" borderId="43" xfId="2" applyNumberFormat="1" applyFont="1" applyFill="1" applyBorder="1">
      <alignment vertical="center"/>
    </xf>
    <xf numFmtId="176" fontId="9" fillId="0" borderId="7" xfId="2" applyNumberFormat="1" applyFont="1" applyFill="1" applyBorder="1">
      <alignment vertical="center"/>
    </xf>
    <xf numFmtId="176" fontId="9" fillId="0" borderId="8" xfId="2" applyNumberFormat="1" applyFont="1" applyFill="1" applyBorder="1">
      <alignment vertical="center"/>
    </xf>
    <xf numFmtId="176" fontId="9" fillId="0" borderId="20" xfId="2" applyNumberFormat="1" applyFont="1" applyFill="1" applyBorder="1">
      <alignment vertical="center"/>
    </xf>
    <xf numFmtId="176" fontId="9" fillId="0" borderId="44" xfId="2" applyNumberFormat="1" applyFont="1" applyFill="1" applyBorder="1">
      <alignment vertical="center"/>
    </xf>
    <xf numFmtId="176" fontId="9" fillId="0" borderId="9" xfId="2" applyNumberFormat="1" applyFont="1" applyFill="1" applyBorder="1">
      <alignment vertical="center"/>
    </xf>
    <xf numFmtId="201" fontId="9" fillId="0" borderId="43" xfId="2" applyNumberFormat="1" applyFont="1" applyFill="1" applyBorder="1">
      <alignment vertical="center"/>
    </xf>
    <xf numFmtId="179" fontId="9" fillId="0" borderId="28" xfId="2" applyNumberFormat="1" applyFont="1" applyFill="1" applyBorder="1">
      <alignment vertical="center"/>
    </xf>
    <xf numFmtId="179" fontId="9" fillId="0" borderId="42" xfId="2" applyNumberFormat="1" applyFont="1" applyFill="1" applyBorder="1">
      <alignment vertical="center"/>
    </xf>
    <xf numFmtId="179" fontId="9" fillId="0" borderId="12" xfId="2" applyNumberFormat="1" applyFont="1" applyFill="1" applyBorder="1">
      <alignment vertical="center"/>
    </xf>
    <xf numFmtId="179" fontId="9" fillId="0" borderId="10" xfId="2" applyNumberFormat="1" applyFont="1" applyFill="1" applyBorder="1">
      <alignment vertical="center"/>
    </xf>
    <xf numFmtId="179" fontId="9" fillId="0" borderId="11" xfId="2" applyNumberFormat="1" applyFont="1" applyFill="1" applyBorder="1">
      <alignment vertical="center"/>
    </xf>
    <xf numFmtId="179" fontId="9" fillId="0" borderId="21" xfId="2" applyNumberFormat="1" applyFont="1" applyFill="1" applyBorder="1">
      <alignment vertical="center"/>
    </xf>
    <xf numFmtId="0" fontId="9" fillId="0" borderId="27" xfId="2" applyFont="1" applyFill="1" applyBorder="1" applyProtection="1">
      <alignment vertical="center"/>
      <protection locked="0"/>
    </xf>
    <xf numFmtId="0" fontId="9" fillId="0" borderId="43" xfId="2" applyFont="1" applyFill="1" applyBorder="1" applyProtection="1">
      <alignment vertical="center"/>
      <protection locked="0"/>
    </xf>
    <xf numFmtId="0" fontId="9" fillId="0" borderId="44" xfId="2" applyFont="1" applyFill="1" applyBorder="1" applyProtection="1">
      <alignment vertical="center"/>
      <protection locked="0"/>
    </xf>
    <xf numFmtId="0" fontId="9" fillId="0" borderId="9" xfId="2" applyFont="1" applyFill="1" applyBorder="1" applyProtection="1">
      <alignment vertical="center"/>
      <protection locked="0"/>
    </xf>
    <xf numFmtId="0" fontId="9" fillId="0" borderId="7" xfId="2" applyFont="1" applyFill="1" applyBorder="1" applyProtection="1">
      <alignment vertical="center"/>
      <protection locked="0"/>
    </xf>
    <xf numFmtId="0" fontId="9" fillId="0" borderId="8" xfId="2" applyFont="1" applyFill="1" applyBorder="1" applyProtection="1">
      <alignment vertical="center"/>
      <protection locked="0"/>
    </xf>
    <xf numFmtId="0" fontId="9" fillId="0" borderId="20" xfId="2" applyFont="1" applyFill="1" applyBorder="1" applyProtection="1">
      <alignment vertical="center"/>
      <protection locked="0"/>
    </xf>
    <xf numFmtId="0" fontId="9" fillId="0" borderId="43" xfId="2" applyFont="1" applyFill="1" applyBorder="1">
      <alignment vertical="center"/>
    </xf>
    <xf numFmtId="0" fontId="9" fillId="0" borderId="28" xfId="2" applyFont="1" applyFill="1" applyBorder="1" applyAlignment="1" applyProtection="1">
      <alignment horizontal="center" vertical="center"/>
      <protection locked="0"/>
    </xf>
    <xf numFmtId="0" fontId="9" fillId="0" borderId="41" xfId="2" applyFont="1" applyFill="1" applyBorder="1" applyAlignment="1" applyProtection="1">
      <alignment horizontal="center" vertical="center"/>
      <protection locked="0"/>
    </xf>
    <xf numFmtId="0" fontId="9" fillId="0" borderId="42" xfId="2" applyFont="1" applyFill="1" applyBorder="1" applyAlignment="1" applyProtection="1">
      <alignment horizontal="center" vertical="center"/>
      <protection locked="0"/>
    </xf>
    <xf numFmtId="0" fontId="9" fillId="0" borderId="12" xfId="2" applyFont="1" applyFill="1" applyBorder="1" applyAlignment="1" applyProtection="1">
      <alignment horizontal="center" vertical="center"/>
      <protection locked="0"/>
    </xf>
    <xf numFmtId="0" fontId="9" fillId="0" borderId="1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9" fillId="0" borderId="21" xfId="2" applyFont="1" applyFill="1" applyBorder="1" applyAlignment="1" applyProtection="1">
      <alignment horizontal="center" vertical="center"/>
      <protection locked="0"/>
    </xf>
    <xf numFmtId="0" fontId="9" fillId="0" borderId="27" xfId="2" applyFont="1" applyFill="1" applyBorder="1" applyAlignment="1" applyProtection="1">
      <alignment horizontal="center" vertical="center"/>
      <protection locked="0"/>
    </xf>
    <xf numFmtId="0" fontId="9" fillId="0" borderId="43" xfId="2" applyFont="1" applyFill="1" applyBorder="1" applyAlignment="1" applyProtection="1">
      <alignment horizontal="center" vertical="center"/>
      <protection locked="0"/>
    </xf>
    <xf numFmtId="0" fontId="9" fillId="0" borderId="44" xfId="2" applyFont="1" applyFill="1" applyBorder="1" applyAlignment="1" applyProtection="1">
      <alignment horizontal="center" vertical="center"/>
      <protection locked="0"/>
    </xf>
    <xf numFmtId="0" fontId="9" fillId="0" borderId="9" xfId="2" applyFont="1" applyFill="1" applyBorder="1" applyAlignment="1" applyProtection="1">
      <alignment horizontal="center" vertical="center"/>
      <protection locked="0"/>
    </xf>
    <xf numFmtId="0" fontId="9" fillId="0" borderId="7" xfId="2" applyFont="1" applyFill="1" applyBorder="1" applyAlignment="1" applyProtection="1">
      <alignment horizontal="center" vertical="center"/>
      <protection locked="0"/>
    </xf>
    <xf numFmtId="0" fontId="9" fillId="0" borderId="8" xfId="2" applyFont="1" applyFill="1" applyBorder="1" applyAlignment="1" applyProtection="1">
      <alignment horizontal="center" vertical="center"/>
      <protection locked="0"/>
    </xf>
    <xf numFmtId="0" fontId="9" fillId="0" borderId="20" xfId="2" applyFont="1" applyFill="1" applyBorder="1" applyAlignment="1" applyProtection="1">
      <alignment horizontal="center" vertical="center"/>
      <protection locked="0"/>
    </xf>
    <xf numFmtId="0" fontId="9" fillId="0" borderId="43" xfId="2" applyFont="1" applyFill="1" applyBorder="1" applyAlignment="1">
      <alignment horizontal="center" vertical="center"/>
    </xf>
    <xf numFmtId="176" fontId="9" fillId="0" borderId="43" xfId="2" applyNumberFormat="1" applyFont="1" applyFill="1" applyBorder="1" applyProtection="1">
      <alignment vertical="center"/>
      <protection locked="0"/>
    </xf>
    <xf numFmtId="180" fontId="9" fillId="0" borderId="44" xfId="2" applyNumberFormat="1" applyFont="1" applyFill="1" applyBorder="1" applyAlignment="1">
      <alignment horizontal="right" vertical="center"/>
    </xf>
    <xf numFmtId="181" fontId="9" fillId="0" borderId="9" xfId="2" applyNumberFormat="1" applyFont="1" applyFill="1" applyBorder="1" applyAlignment="1">
      <alignment horizontal="right" vertical="center"/>
    </xf>
    <xf numFmtId="177" fontId="9" fillId="0" borderId="7" xfId="2" applyNumberFormat="1" applyFont="1" applyFill="1" applyBorder="1">
      <alignment vertical="center"/>
    </xf>
    <xf numFmtId="177" fontId="9" fillId="0" borderId="8" xfId="2" applyNumberFormat="1" applyFont="1" applyFill="1" applyBorder="1">
      <alignment vertical="center"/>
    </xf>
    <xf numFmtId="177" fontId="9" fillId="0" borderId="20" xfId="2" applyNumberFormat="1" applyFont="1" applyFill="1" applyBorder="1">
      <alignment vertical="center"/>
    </xf>
    <xf numFmtId="177" fontId="9" fillId="0" borderId="44" xfId="2" applyNumberFormat="1" applyFont="1" applyFill="1" applyBorder="1">
      <alignment vertical="center"/>
    </xf>
    <xf numFmtId="177" fontId="9" fillId="0" borderId="9" xfId="2" applyNumberFormat="1" applyFont="1" applyFill="1" applyBorder="1">
      <alignment vertical="center"/>
    </xf>
    <xf numFmtId="176" fontId="9" fillId="0" borderId="45" xfId="2" applyNumberFormat="1" applyFont="1" applyFill="1" applyBorder="1">
      <alignment vertical="center"/>
    </xf>
    <xf numFmtId="177" fontId="9" fillId="0" borderId="46" xfId="2" applyNumberFormat="1" applyFont="1" applyFill="1" applyBorder="1">
      <alignment vertical="center"/>
    </xf>
    <xf numFmtId="177" fontId="9" fillId="0" borderId="47" xfId="2" applyNumberFormat="1" applyFont="1" applyFill="1" applyBorder="1">
      <alignment vertical="center"/>
    </xf>
    <xf numFmtId="182" fontId="9" fillId="0" borderId="48" xfId="2" applyNumberFormat="1" applyFont="1" applyFill="1" applyBorder="1" applyAlignment="1">
      <alignment horizontal="right" vertical="center"/>
    </xf>
    <xf numFmtId="183" fontId="9" fillId="0" borderId="49" xfId="2" applyNumberFormat="1" applyFont="1" applyFill="1" applyBorder="1" applyAlignment="1">
      <alignment horizontal="right" vertical="center"/>
    </xf>
    <xf numFmtId="177" fontId="9" fillId="0" borderId="50" xfId="2" applyNumberFormat="1" applyFont="1" applyFill="1" applyBorder="1">
      <alignment vertical="center"/>
    </xf>
    <xf numFmtId="177" fontId="9" fillId="0" borderId="51" xfId="2" applyNumberFormat="1" applyFont="1" applyFill="1" applyBorder="1">
      <alignment vertical="center"/>
    </xf>
    <xf numFmtId="177" fontId="9" fillId="0" borderId="52" xfId="2" applyNumberFormat="1" applyFont="1" applyFill="1" applyBorder="1">
      <alignment vertical="center"/>
    </xf>
    <xf numFmtId="177" fontId="9" fillId="0" borderId="48" xfId="2" applyNumberFormat="1" applyFont="1" applyFill="1" applyBorder="1">
      <alignment vertical="center"/>
    </xf>
    <xf numFmtId="177" fontId="9" fillId="0" borderId="49" xfId="2" applyNumberFormat="1" applyFont="1" applyFill="1" applyBorder="1">
      <alignment vertical="center"/>
    </xf>
    <xf numFmtId="176" fontId="9" fillId="0" borderId="53" xfId="2" applyNumberFormat="1" applyFont="1" applyFill="1" applyBorder="1">
      <alignment vertical="center"/>
    </xf>
    <xf numFmtId="176" fontId="9" fillId="0" borderId="54" xfId="2" applyNumberFormat="1" applyFont="1" applyFill="1" applyBorder="1">
      <alignment vertical="center"/>
    </xf>
    <xf numFmtId="176" fontId="9" fillId="0" borderId="55" xfId="2" applyNumberFormat="1" applyFont="1" applyFill="1" applyBorder="1">
      <alignment vertical="center"/>
    </xf>
    <xf numFmtId="176" fontId="9" fillId="0" borderId="56" xfId="2" applyNumberFormat="1" applyFont="1" applyFill="1" applyBorder="1">
      <alignment vertical="center"/>
    </xf>
    <xf numFmtId="176" fontId="9" fillId="0" borderId="57" xfId="2" applyNumberFormat="1" applyFont="1" applyFill="1" applyBorder="1">
      <alignment vertical="center"/>
    </xf>
    <xf numFmtId="176" fontId="9" fillId="0" borderId="58" xfId="2" applyNumberFormat="1" applyFont="1" applyFill="1" applyBorder="1">
      <alignment vertical="center"/>
    </xf>
    <xf numFmtId="176" fontId="9" fillId="0" borderId="59" xfId="2" applyNumberFormat="1" applyFont="1" applyFill="1" applyBorder="1">
      <alignment vertical="center"/>
    </xf>
    <xf numFmtId="184" fontId="9" fillId="0" borderId="8" xfId="2" applyNumberFormat="1" applyFont="1" applyFill="1" applyBorder="1" applyAlignment="1" applyProtection="1">
      <alignment horizontal="center" vertical="center"/>
      <protection locked="0"/>
    </xf>
    <xf numFmtId="177" fontId="9" fillId="0" borderId="43" xfId="2" applyNumberFormat="1" applyFont="1" applyFill="1" applyBorder="1">
      <alignment vertical="center"/>
    </xf>
    <xf numFmtId="185" fontId="9" fillId="0" borderId="28" xfId="2" applyNumberFormat="1" applyFont="1" applyFill="1" applyBorder="1" applyAlignment="1" applyProtection="1">
      <alignment horizontal="center" vertical="center"/>
      <protection locked="0"/>
    </xf>
    <xf numFmtId="185" fontId="9" fillId="0" borderId="41" xfId="2" applyNumberFormat="1" applyFont="1" applyFill="1" applyBorder="1" applyAlignment="1" applyProtection="1">
      <alignment horizontal="center" vertical="center"/>
      <protection locked="0"/>
    </xf>
    <xf numFmtId="185" fontId="9" fillId="0" borderId="42" xfId="2" applyNumberFormat="1" applyFont="1" applyFill="1" applyBorder="1" applyAlignment="1" applyProtection="1">
      <alignment horizontal="center" vertical="center"/>
      <protection locked="0"/>
    </xf>
    <xf numFmtId="185" fontId="9" fillId="0" borderId="21" xfId="2" applyNumberFormat="1" applyFont="1" applyFill="1" applyBorder="1" applyAlignment="1" applyProtection="1">
      <alignment horizontal="center" vertical="center"/>
      <protection locked="0"/>
    </xf>
    <xf numFmtId="185" fontId="9" fillId="0" borderId="10" xfId="2" applyNumberFormat="1" applyFont="1" applyFill="1" applyBorder="1" applyAlignment="1" applyProtection="1">
      <alignment horizontal="center" vertical="center"/>
      <protection locked="0"/>
    </xf>
    <xf numFmtId="185" fontId="9" fillId="0" borderId="11" xfId="2" applyNumberFormat="1" applyFont="1" applyFill="1" applyBorder="1" applyAlignment="1" applyProtection="1">
      <alignment horizontal="center" vertical="center"/>
      <protection locked="0"/>
    </xf>
    <xf numFmtId="185" fontId="9" fillId="0" borderId="12" xfId="2" applyNumberFormat="1" applyFont="1" applyFill="1" applyBorder="1" applyAlignment="1" applyProtection="1">
      <alignment horizontal="center" vertical="center"/>
      <protection locked="0"/>
    </xf>
    <xf numFmtId="185" fontId="9" fillId="0" borderId="41" xfId="2" applyNumberFormat="1" applyFont="1" applyFill="1" applyBorder="1" applyAlignment="1">
      <alignment vertical="center"/>
    </xf>
    <xf numFmtId="176" fontId="9" fillId="0" borderId="53" xfId="2" applyNumberFormat="1" applyFont="1" applyFill="1" applyBorder="1" applyProtection="1">
      <alignment vertical="center"/>
      <protection locked="0"/>
    </xf>
    <xf numFmtId="176" fontId="9" fillId="0" borderId="54" xfId="2" applyNumberFormat="1" applyFont="1" applyFill="1" applyBorder="1" applyProtection="1">
      <alignment vertical="center"/>
      <protection locked="0"/>
    </xf>
    <xf numFmtId="201" fontId="9" fillId="0" borderId="58" xfId="2" applyNumberFormat="1" applyFont="1" applyFill="1" applyBorder="1">
      <alignment vertical="center"/>
    </xf>
    <xf numFmtId="201" fontId="9" fillId="0" borderId="59" xfId="2" applyNumberFormat="1" applyFont="1" applyFill="1" applyBorder="1">
      <alignment vertical="center"/>
    </xf>
    <xf numFmtId="176" fontId="9" fillId="0" borderId="55" xfId="2" applyNumberFormat="1" applyFont="1" applyFill="1" applyBorder="1" applyProtection="1">
      <alignment vertical="center"/>
      <protection locked="0"/>
    </xf>
    <xf numFmtId="176" fontId="9" fillId="0" borderId="56" xfId="2" applyNumberFormat="1" applyFont="1" applyFill="1" applyBorder="1" applyProtection="1">
      <alignment vertical="center"/>
      <protection locked="0"/>
    </xf>
    <xf numFmtId="176" fontId="9" fillId="0" borderId="57" xfId="2" applyNumberFormat="1" applyFont="1" applyFill="1" applyBorder="1" applyProtection="1">
      <alignment vertical="center"/>
      <protection locked="0"/>
    </xf>
    <xf numFmtId="176" fontId="9" fillId="0" borderId="58" xfId="2" applyNumberFormat="1" applyFont="1" applyFill="1" applyBorder="1" applyProtection="1">
      <alignment vertical="center"/>
      <protection locked="0"/>
    </xf>
    <xf numFmtId="176" fontId="9" fillId="0" borderId="59" xfId="2" applyNumberFormat="1" applyFont="1" applyFill="1" applyBorder="1" applyProtection="1">
      <alignment vertical="center"/>
      <protection locked="0"/>
    </xf>
    <xf numFmtId="201" fontId="9" fillId="0" borderId="54" xfId="2" applyNumberFormat="1" applyFont="1" applyFill="1" applyBorder="1">
      <alignment vertical="center"/>
    </xf>
    <xf numFmtId="0" fontId="9" fillId="0" borderId="53" xfId="2" applyFont="1" applyFill="1" applyBorder="1">
      <alignment vertical="center"/>
    </xf>
    <xf numFmtId="0" fontId="9" fillId="0" borderId="54" xfId="2" applyFont="1" applyFill="1" applyBorder="1">
      <alignment vertical="center"/>
    </xf>
    <xf numFmtId="0" fontId="9" fillId="0" borderId="58" xfId="2" applyFont="1" applyFill="1" applyBorder="1">
      <alignment vertical="center"/>
    </xf>
    <xf numFmtId="0" fontId="9" fillId="0" borderId="59" xfId="2" applyFont="1" applyFill="1" applyBorder="1">
      <alignment vertical="center"/>
    </xf>
    <xf numFmtId="0" fontId="9" fillId="0" borderId="55" xfId="2" applyFont="1" applyFill="1" applyBorder="1">
      <alignment vertical="center"/>
    </xf>
    <xf numFmtId="0" fontId="9" fillId="0" borderId="56" xfId="2" applyFont="1" applyFill="1" applyBorder="1">
      <alignment vertical="center"/>
    </xf>
    <xf numFmtId="0" fontId="9" fillId="0" borderId="57" xfId="2" applyFont="1" applyFill="1" applyBorder="1">
      <alignment vertical="center"/>
    </xf>
    <xf numFmtId="176" fontId="9" fillId="0" borderId="53" xfId="0" applyNumberFormat="1" applyFont="1" applyFill="1" applyBorder="1">
      <alignment vertical="center"/>
    </xf>
    <xf numFmtId="176" fontId="9" fillId="0" borderId="54" xfId="0" applyNumberFormat="1" applyFont="1" applyFill="1" applyBorder="1">
      <alignment vertical="center"/>
    </xf>
    <xf numFmtId="186" fontId="9" fillId="0" borderId="58" xfId="0" applyNumberFormat="1" applyFont="1" applyFill="1" applyBorder="1">
      <alignment vertical="center"/>
    </xf>
    <xf numFmtId="186" fontId="9" fillId="0" borderId="59" xfId="0" applyNumberFormat="1" applyFont="1" applyFill="1" applyBorder="1">
      <alignment vertical="center"/>
    </xf>
    <xf numFmtId="176" fontId="9" fillId="0" borderId="55" xfId="0" applyNumberFormat="1" applyFont="1" applyFill="1" applyBorder="1">
      <alignment vertical="center"/>
    </xf>
    <xf numFmtId="176" fontId="9" fillId="0" borderId="56" xfId="0" applyNumberFormat="1" applyFont="1" applyFill="1" applyBorder="1">
      <alignment vertical="center"/>
    </xf>
    <xf numFmtId="176" fontId="9" fillId="0" borderId="59" xfId="0" applyNumberFormat="1" applyFont="1" applyFill="1" applyBorder="1">
      <alignment vertical="center"/>
    </xf>
    <xf numFmtId="186" fontId="9" fillId="0" borderId="54" xfId="0" applyNumberFormat="1" applyFont="1" applyFill="1" applyBorder="1">
      <alignment vertical="center"/>
    </xf>
    <xf numFmtId="187" fontId="9" fillId="0" borderId="28" xfId="0" applyNumberFormat="1" applyFont="1" applyFill="1" applyBorder="1" applyAlignment="1">
      <alignment vertical="center"/>
    </xf>
    <xf numFmtId="187" fontId="9" fillId="0" borderId="41" xfId="0" applyNumberFormat="1" applyFont="1" applyFill="1" applyBorder="1" applyAlignment="1">
      <alignment vertical="center"/>
    </xf>
    <xf numFmtId="187" fontId="9" fillId="0" borderId="42" xfId="0" applyNumberFormat="1" applyFont="1" applyFill="1" applyBorder="1" applyAlignment="1">
      <alignment vertical="center"/>
    </xf>
    <xf numFmtId="187" fontId="9" fillId="0" borderId="12" xfId="0" applyNumberFormat="1" applyFont="1" applyFill="1" applyBorder="1" applyAlignment="1">
      <alignment vertical="center"/>
    </xf>
    <xf numFmtId="187" fontId="9" fillId="0" borderId="10" xfId="0" applyNumberFormat="1" applyFont="1" applyFill="1" applyBorder="1" applyAlignment="1">
      <alignment vertical="center"/>
    </xf>
    <xf numFmtId="187" fontId="9" fillId="0" borderId="11" xfId="0" applyNumberFormat="1" applyFont="1" applyFill="1" applyBorder="1" applyAlignment="1">
      <alignment vertical="center"/>
    </xf>
    <xf numFmtId="188" fontId="9" fillId="0" borderId="27" xfId="2" applyNumberFormat="1" applyFont="1" applyFill="1" applyBorder="1" applyAlignment="1" applyProtection="1">
      <alignment horizontal="center" vertical="center"/>
      <protection locked="0"/>
    </xf>
    <xf numFmtId="188" fontId="9" fillId="0" borderId="43" xfId="2" applyNumberFormat="1" applyFont="1" applyFill="1" applyBorder="1" applyAlignment="1" applyProtection="1">
      <alignment horizontal="center" vertical="center"/>
      <protection locked="0"/>
    </xf>
    <xf numFmtId="188" fontId="9" fillId="0" borderId="44" xfId="2" applyNumberFormat="1" applyFont="1" applyFill="1" applyBorder="1" applyAlignment="1" applyProtection="1">
      <alignment horizontal="center" vertical="center"/>
      <protection locked="0"/>
    </xf>
    <xf numFmtId="188" fontId="9" fillId="0" borderId="8" xfId="2" applyNumberFormat="1" applyFont="1" applyFill="1" applyBorder="1" applyAlignment="1" applyProtection="1">
      <alignment horizontal="center" vertical="center"/>
      <protection locked="0"/>
    </xf>
    <xf numFmtId="188" fontId="9" fillId="0" borderId="60" xfId="2" applyNumberFormat="1" applyFont="1" applyFill="1" applyBorder="1" applyAlignment="1" applyProtection="1">
      <alignment horizontal="center" vertical="center"/>
      <protection locked="0"/>
    </xf>
    <xf numFmtId="188" fontId="9" fillId="0" borderId="7" xfId="2" applyNumberFormat="1" applyFont="1" applyFill="1" applyBorder="1" applyAlignment="1" applyProtection="1">
      <alignment horizontal="center" vertical="center"/>
      <protection locked="0"/>
    </xf>
    <xf numFmtId="188" fontId="9" fillId="0" borderId="9" xfId="2" applyNumberFormat="1" applyFont="1" applyFill="1" applyBorder="1" applyAlignment="1" applyProtection="1">
      <alignment horizontal="center" vertical="center"/>
      <protection locked="0"/>
    </xf>
    <xf numFmtId="188" fontId="9" fillId="0" borderId="43" xfId="2" applyNumberFormat="1" applyFont="1" applyFill="1" applyBorder="1" applyProtection="1">
      <alignment vertical="center"/>
      <protection locked="0"/>
    </xf>
    <xf numFmtId="189" fontId="9" fillId="0" borderId="28" xfId="2" applyNumberFormat="1" applyFont="1" applyFill="1" applyBorder="1" applyAlignment="1" applyProtection="1">
      <alignment horizontal="center" vertical="center"/>
      <protection locked="0"/>
    </xf>
    <xf numFmtId="189" fontId="9" fillId="0" borderId="12" xfId="2" applyNumberFormat="1" applyFont="1" applyFill="1" applyBorder="1" applyAlignment="1" applyProtection="1">
      <alignment horizontal="center" vertical="center"/>
      <protection locked="0"/>
    </xf>
    <xf numFmtId="189" fontId="9" fillId="0" borderId="41" xfId="2" applyNumberFormat="1" applyFont="1" applyFill="1" applyBorder="1" applyProtection="1">
      <alignment vertical="center"/>
      <protection locked="0"/>
    </xf>
    <xf numFmtId="188" fontId="9" fillId="0" borderId="61" xfId="2" applyNumberFormat="1" applyFont="1" applyFill="1" applyBorder="1" applyAlignment="1" applyProtection="1">
      <alignment horizontal="center" vertical="center"/>
      <protection locked="0"/>
    </xf>
    <xf numFmtId="185" fontId="9" fillId="0" borderId="46" xfId="2" applyNumberFormat="1" applyFont="1" applyFill="1" applyBorder="1" applyAlignment="1" applyProtection="1">
      <alignment horizontal="center" vertical="center"/>
      <protection locked="0"/>
    </xf>
    <xf numFmtId="185" fontId="9" fillId="0" borderId="47" xfId="2" applyNumberFormat="1" applyFont="1" applyFill="1" applyBorder="1" applyAlignment="1" applyProtection="1">
      <alignment horizontal="center" vertical="center"/>
      <protection locked="0"/>
    </xf>
    <xf numFmtId="185" fontId="9" fillId="0" borderId="48" xfId="2" applyNumberFormat="1" applyFont="1" applyFill="1" applyBorder="1" applyAlignment="1" applyProtection="1">
      <alignment horizontal="center" vertical="center"/>
      <protection locked="0"/>
    </xf>
    <xf numFmtId="185" fontId="9" fillId="0" borderId="49" xfId="2" applyNumberFormat="1" applyFont="1" applyFill="1" applyBorder="1" applyAlignment="1" applyProtection="1">
      <alignment horizontal="center" vertical="center"/>
      <protection locked="0"/>
    </xf>
    <xf numFmtId="185" fontId="9" fillId="0" borderId="50" xfId="2" applyNumberFormat="1" applyFont="1" applyFill="1" applyBorder="1" applyAlignment="1" applyProtection="1">
      <alignment horizontal="center" vertical="center"/>
      <protection locked="0"/>
    </xf>
    <xf numFmtId="185" fontId="9" fillId="0" borderId="51" xfId="2" applyNumberFormat="1" applyFont="1" applyFill="1" applyBorder="1" applyAlignment="1" applyProtection="1">
      <alignment horizontal="center" vertical="center"/>
      <protection locked="0"/>
    </xf>
    <xf numFmtId="189" fontId="9" fillId="0" borderId="47" xfId="2" applyNumberFormat="1" applyFont="1" applyFill="1" applyBorder="1" applyProtection="1">
      <alignment vertical="center"/>
      <protection locked="0"/>
    </xf>
    <xf numFmtId="0" fontId="9" fillId="0" borderId="0" xfId="2" applyFont="1" applyFill="1" applyBorder="1">
      <alignment vertical="center"/>
    </xf>
    <xf numFmtId="0" fontId="9" fillId="0" borderId="45" xfId="2" applyFont="1" applyFill="1" applyBorder="1">
      <alignment vertical="center"/>
    </xf>
    <xf numFmtId="0" fontId="9" fillId="0" borderId="62" xfId="2" applyFont="1" applyFill="1" applyBorder="1">
      <alignment vertical="center"/>
    </xf>
    <xf numFmtId="0" fontId="9" fillId="0" borderId="63" xfId="2" applyFont="1" applyFill="1" applyBorder="1">
      <alignment vertical="center"/>
    </xf>
    <xf numFmtId="0" fontId="9" fillId="0" borderId="64" xfId="2" applyFont="1" applyFill="1" applyBorder="1">
      <alignment vertical="center"/>
    </xf>
    <xf numFmtId="0" fontId="9" fillId="0" borderId="45" xfId="2" applyFont="1" applyFill="1" applyBorder="1" applyAlignment="1">
      <alignment horizontal="center" vertical="center"/>
    </xf>
    <xf numFmtId="0" fontId="9" fillId="0" borderId="65" xfId="2" applyFont="1" applyFill="1" applyBorder="1" applyAlignment="1">
      <alignment horizontal="center" vertical="center"/>
    </xf>
    <xf numFmtId="0" fontId="9" fillId="0" borderId="17"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18" xfId="2" applyFont="1" applyFill="1" applyBorder="1" applyAlignment="1">
      <alignment horizontal="center" vertical="center"/>
    </xf>
    <xf numFmtId="0" fontId="9" fillId="0" borderId="47" xfId="2" applyFont="1" applyFill="1" applyBorder="1" applyAlignment="1">
      <alignment horizontal="center" vertical="center"/>
    </xf>
    <xf numFmtId="190" fontId="9" fillId="0" borderId="53" xfId="2" applyNumberFormat="1" applyFont="1" applyFill="1" applyBorder="1" applyAlignment="1">
      <alignment horizontal="center" vertical="center"/>
    </xf>
    <xf numFmtId="190" fontId="9" fillId="0" borderId="54" xfId="2" applyNumberFormat="1" applyFont="1" applyFill="1" applyBorder="1" applyAlignment="1">
      <alignment horizontal="center" vertical="center"/>
    </xf>
    <xf numFmtId="190" fontId="9" fillId="0" borderId="58" xfId="2" applyNumberFormat="1" applyFont="1" applyFill="1" applyBorder="1" applyAlignment="1">
      <alignment horizontal="center" vertical="center"/>
    </xf>
    <xf numFmtId="190" fontId="9" fillId="0" borderId="59" xfId="2" applyNumberFormat="1" applyFont="1" applyFill="1" applyBorder="1" applyAlignment="1">
      <alignment horizontal="center" vertical="center"/>
    </xf>
    <xf numFmtId="190" fontId="9" fillId="0" borderId="55" xfId="2" applyNumberFormat="1" applyFont="1" applyFill="1" applyBorder="1" applyAlignment="1">
      <alignment horizontal="center" vertical="center"/>
    </xf>
    <xf numFmtId="190" fontId="9" fillId="0" borderId="56" xfId="2" applyNumberFormat="1" applyFont="1" applyFill="1" applyBorder="1" applyAlignment="1">
      <alignment horizontal="center" vertical="center"/>
    </xf>
    <xf numFmtId="190" fontId="9" fillId="0" borderId="57" xfId="2" applyNumberFormat="1" applyFont="1" applyFill="1" applyBorder="1" applyAlignment="1">
      <alignment horizontal="center" vertical="center"/>
    </xf>
    <xf numFmtId="191" fontId="9" fillId="0" borderId="46" xfId="2" applyNumberFormat="1" applyFont="1" applyFill="1" applyBorder="1" applyAlignment="1">
      <alignment horizontal="center" vertical="center"/>
    </xf>
    <xf numFmtId="191" fontId="9" fillId="0" borderId="47" xfId="2" applyNumberFormat="1" applyFont="1" applyFill="1" applyBorder="1" applyAlignment="1">
      <alignment horizontal="center" vertical="center"/>
    </xf>
    <xf numFmtId="191" fontId="9" fillId="0" borderId="48" xfId="2" applyNumberFormat="1" applyFont="1" applyFill="1" applyBorder="1" applyAlignment="1">
      <alignment horizontal="center" vertical="center"/>
    </xf>
    <xf numFmtId="191" fontId="9" fillId="0" borderId="49" xfId="2" applyNumberFormat="1" applyFont="1" applyFill="1" applyBorder="1" applyAlignment="1">
      <alignment horizontal="center" vertical="center"/>
    </xf>
    <xf numFmtId="191" fontId="9" fillId="0" borderId="50" xfId="2" applyNumberFormat="1" applyFont="1" applyFill="1" applyBorder="1" applyAlignment="1">
      <alignment horizontal="center" vertical="center"/>
    </xf>
    <xf numFmtId="191" fontId="9" fillId="0" borderId="51" xfId="2" applyNumberFormat="1" applyFont="1" applyFill="1" applyBorder="1" applyAlignment="1">
      <alignment horizontal="center" vertical="center"/>
    </xf>
    <xf numFmtId="191" fontId="9" fillId="0" borderId="52" xfId="2" applyNumberFormat="1" applyFont="1" applyFill="1" applyBorder="1" applyAlignment="1">
      <alignment horizontal="center" vertical="center"/>
    </xf>
    <xf numFmtId="0" fontId="9" fillId="0" borderId="66" xfId="2" applyFont="1" applyFill="1" applyBorder="1">
      <alignment vertical="center"/>
    </xf>
    <xf numFmtId="0" fontId="9" fillId="0" borderId="67" xfId="2" applyFont="1" applyFill="1" applyBorder="1">
      <alignment vertical="center"/>
    </xf>
    <xf numFmtId="0" fontId="9" fillId="0" borderId="24" xfId="2" applyFont="1" applyFill="1" applyBorder="1">
      <alignment vertical="center"/>
    </xf>
    <xf numFmtId="0" fontId="9" fillId="0" borderId="10" xfId="2" applyFont="1" applyFill="1" applyBorder="1">
      <alignment vertical="center"/>
    </xf>
    <xf numFmtId="0" fontId="9" fillId="0" borderId="21" xfId="2" applyFont="1" applyFill="1" applyBorder="1">
      <alignment vertical="center"/>
    </xf>
    <xf numFmtId="0" fontId="9" fillId="0" borderId="48" xfId="2" applyFont="1" applyFill="1" applyBorder="1">
      <alignment vertical="center"/>
    </xf>
    <xf numFmtId="0" fontId="9" fillId="0" borderId="51" xfId="2" applyFont="1" applyFill="1" applyBorder="1">
      <alignment vertical="center"/>
    </xf>
    <xf numFmtId="0" fontId="9" fillId="0" borderId="49" xfId="2" applyFont="1" applyFill="1" applyBorder="1">
      <alignment vertical="center"/>
    </xf>
    <xf numFmtId="176" fontId="9" fillId="0" borderId="68" xfId="2" applyNumberFormat="1" applyFont="1" applyFill="1" applyBorder="1" applyProtection="1">
      <alignment vertical="center"/>
      <protection locked="0"/>
    </xf>
    <xf numFmtId="177" fontId="9" fillId="0" borderId="28" xfId="2" applyNumberFormat="1" applyFont="1" applyFill="1" applyBorder="1" applyProtection="1">
      <alignment vertical="center"/>
      <protection locked="0"/>
    </xf>
    <xf numFmtId="178" fontId="9" fillId="0" borderId="27" xfId="2" applyNumberFormat="1" applyFont="1" applyFill="1" applyBorder="1" applyProtection="1">
      <alignment vertical="center"/>
      <protection locked="0"/>
    </xf>
    <xf numFmtId="178" fontId="9" fillId="0" borderId="53" xfId="2" applyNumberFormat="1" applyFont="1" applyFill="1" applyBorder="1">
      <alignment vertical="center"/>
    </xf>
    <xf numFmtId="178" fontId="9" fillId="0" borderId="53" xfId="2" applyNumberFormat="1" applyFont="1" applyFill="1" applyBorder="1" applyProtection="1">
      <alignment vertical="center"/>
      <protection locked="0"/>
    </xf>
    <xf numFmtId="178" fontId="9" fillId="0" borderId="53" xfId="0" applyNumberFormat="1" applyFont="1" applyFill="1" applyBorder="1">
      <alignment vertical="center"/>
    </xf>
    <xf numFmtId="187" fontId="9" fillId="0" borderId="69" xfId="0" applyNumberFormat="1" applyFont="1" applyFill="1" applyBorder="1" applyAlignment="1">
      <alignment vertical="center"/>
    </xf>
    <xf numFmtId="189" fontId="9" fillId="0" borderId="41" xfId="2" applyNumberFormat="1" applyFont="1" applyFill="1" applyBorder="1" applyAlignment="1" applyProtection="1">
      <alignment horizontal="center" vertical="center"/>
      <protection locked="0"/>
    </xf>
    <xf numFmtId="0" fontId="6" fillId="0" borderId="18" xfId="0" quotePrefix="1" applyNumberFormat="1" applyFont="1" applyFill="1" applyBorder="1" applyAlignment="1">
      <alignment horizontal="center" vertical="center" shrinkToFit="1"/>
    </xf>
    <xf numFmtId="40" fontId="6" fillId="0" borderId="19" xfId="1" applyNumberFormat="1" applyFont="1" applyFill="1" applyBorder="1" applyAlignment="1">
      <alignment horizontal="center" vertical="center" shrinkToFit="1"/>
    </xf>
    <xf numFmtId="40" fontId="6" fillId="0" borderId="20" xfId="1" applyNumberFormat="1" applyFont="1" applyFill="1" applyBorder="1" applyAlignment="1">
      <alignment horizontal="center" vertical="center" shrinkToFit="1"/>
    </xf>
    <xf numFmtId="195" fontId="6" fillId="0" borderId="21" xfId="1" applyNumberFormat="1" applyFont="1" applyFill="1" applyBorder="1" applyAlignment="1">
      <alignment horizontal="center" vertical="center" shrinkToFit="1"/>
    </xf>
    <xf numFmtId="40" fontId="6" fillId="0" borderId="22" xfId="1" applyNumberFormat="1" applyFont="1" applyFill="1" applyBorder="1" applyAlignment="1">
      <alignment horizontal="center" vertical="center" shrinkToFit="1"/>
    </xf>
    <xf numFmtId="12" fontId="6" fillId="0" borderId="22" xfId="0" applyNumberFormat="1" applyFont="1" applyFill="1" applyBorder="1" applyAlignment="1">
      <alignment horizontal="center" vertical="center" wrapText="1"/>
    </xf>
    <xf numFmtId="194" fontId="6" fillId="0" borderId="22" xfId="0" applyNumberFormat="1" applyFont="1" applyFill="1" applyBorder="1" applyAlignment="1">
      <alignment horizontal="center" vertical="center" shrinkToFit="1"/>
    </xf>
    <xf numFmtId="194" fontId="6" fillId="0" borderId="18" xfId="0" applyNumberFormat="1" applyFont="1" applyFill="1" applyBorder="1" applyAlignment="1">
      <alignment horizontal="center" vertical="center" shrinkToFit="1"/>
    </xf>
    <xf numFmtId="0" fontId="5" fillId="0" borderId="53" xfId="0" applyFont="1" applyBorder="1" applyAlignment="1">
      <alignment horizontal="center" vertical="center"/>
    </xf>
    <xf numFmtId="0" fontId="6" fillId="0" borderId="0" xfId="0" quotePrefix="1" applyNumberFormat="1" applyFont="1" applyFill="1" applyBorder="1" applyAlignment="1">
      <alignment horizontal="center" vertical="center" shrinkToFit="1"/>
    </xf>
    <xf numFmtId="40" fontId="6" fillId="0" borderId="0" xfId="1" applyNumberFormat="1" applyFont="1" applyFill="1" applyBorder="1" applyAlignment="1">
      <alignment horizontal="center" vertical="center" shrinkToFit="1"/>
    </xf>
    <xf numFmtId="195" fontId="6" fillId="0" borderId="0" xfId="1" applyNumberFormat="1" applyFont="1" applyFill="1" applyBorder="1" applyAlignment="1">
      <alignment horizontal="center" vertical="center" shrinkToFit="1"/>
    </xf>
    <xf numFmtId="12" fontId="6" fillId="0" borderId="0" xfId="0" applyNumberFormat="1" applyFont="1" applyFill="1" applyBorder="1" applyAlignment="1">
      <alignment horizontal="center" vertical="center" wrapText="1"/>
    </xf>
    <xf numFmtId="0" fontId="10" fillId="0" borderId="0" xfId="0" applyFont="1" applyAlignment="1">
      <alignment vertical="center"/>
    </xf>
    <xf numFmtId="0" fontId="5" fillId="0" borderId="0" xfId="0" applyFont="1" applyBorder="1" applyAlignment="1"/>
    <xf numFmtId="0" fontId="6" fillId="0" borderId="0" xfId="0" applyFont="1" applyBorder="1" applyAlignment="1">
      <alignment vertical="center"/>
    </xf>
    <xf numFmtId="0" fontId="6" fillId="0" borderId="62" xfId="0" applyNumberFormat="1" applyFont="1" applyBorder="1" applyAlignment="1">
      <alignment horizontal="center" vertical="center" shrinkToFit="1"/>
    </xf>
    <xf numFmtId="40" fontId="6" fillId="0" borderId="62" xfId="1" applyNumberFormat="1" applyFont="1" applyBorder="1" applyAlignment="1">
      <alignment horizontal="center" vertical="center" shrinkToFit="1"/>
    </xf>
    <xf numFmtId="195" fontId="6" fillId="0" borderId="62" xfId="1" applyNumberFormat="1" applyFont="1" applyBorder="1" applyAlignment="1">
      <alignment horizontal="center" vertical="center" shrinkToFit="1"/>
    </xf>
    <xf numFmtId="12" fontId="6" fillId="0" borderId="62" xfId="0" applyNumberFormat="1" applyFont="1" applyBorder="1" applyAlignment="1">
      <alignment horizontal="center" vertical="center"/>
    </xf>
    <xf numFmtId="197" fontId="6" fillId="0" borderId="0" xfId="0" applyNumberFormat="1" applyFont="1" applyBorder="1" applyAlignment="1">
      <alignment horizontal="center" vertical="center"/>
    </xf>
    <xf numFmtId="194" fontId="6" fillId="0" borderId="62" xfId="0" applyNumberFormat="1" applyFont="1" applyBorder="1" applyAlignment="1">
      <alignment horizontal="center" vertical="center" shrinkToFit="1"/>
    </xf>
    <xf numFmtId="0" fontId="10" fillId="0" borderId="0" xfId="0" applyFont="1" applyBorder="1" applyAlignment="1">
      <alignment vertical="center"/>
    </xf>
    <xf numFmtId="0" fontId="6" fillId="0" borderId="3" xfId="0" quotePrefix="1" applyNumberFormat="1" applyFont="1" applyBorder="1" applyAlignment="1">
      <alignment horizontal="center" vertical="center" shrinkToFit="1"/>
    </xf>
    <xf numFmtId="40" fontId="6" fillId="0" borderId="6" xfId="1" applyNumberFormat="1" applyFont="1" applyBorder="1" applyAlignment="1">
      <alignment horizontal="center" vertical="center" shrinkToFit="1"/>
    </xf>
    <xf numFmtId="40" fontId="6" fillId="0" borderId="9" xfId="1" applyNumberFormat="1" applyFont="1" applyBorder="1" applyAlignment="1">
      <alignment horizontal="center" vertical="center" shrinkToFit="1"/>
    </xf>
    <xf numFmtId="195" fontId="6" fillId="0" borderId="12" xfId="1" applyNumberFormat="1" applyFont="1" applyBorder="1" applyAlignment="1">
      <alignment horizontal="center" vertical="center" shrinkToFit="1"/>
    </xf>
    <xf numFmtId="40" fontId="6" fillId="0" borderId="15" xfId="1" applyNumberFormat="1" applyFont="1" applyBorder="1" applyAlignment="1">
      <alignment horizontal="center" vertical="center" shrinkToFit="1"/>
    </xf>
    <xf numFmtId="0" fontId="6" fillId="0" borderId="0" xfId="0" applyFont="1" applyFill="1" applyBorder="1" applyAlignment="1">
      <alignment vertical="center"/>
    </xf>
    <xf numFmtId="0" fontId="6" fillId="0" borderId="3" xfId="0" applyNumberFormat="1" applyFont="1" applyBorder="1" applyAlignment="1">
      <alignment horizontal="center" vertical="center" shrinkToFit="1"/>
    </xf>
    <xf numFmtId="12" fontId="6" fillId="0" borderId="15" xfId="0" applyNumberFormat="1" applyFont="1" applyBorder="1" applyAlignment="1">
      <alignment horizontal="center" vertical="center"/>
    </xf>
    <xf numFmtId="194" fontId="6" fillId="0" borderId="15" xfId="0" applyNumberFormat="1" applyFont="1" applyBorder="1" applyAlignment="1">
      <alignment horizontal="center" vertical="center" shrinkToFit="1"/>
    </xf>
    <xf numFmtId="194" fontId="6" fillId="0" borderId="3" xfId="0" applyNumberFormat="1" applyFont="1" applyBorder="1" applyAlignment="1">
      <alignment horizontal="center" vertical="center" shrinkToFit="1"/>
    </xf>
    <xf numFmtId="201" fontId="9" fillId="0" borderId="60" xfId="2" applyNumberFormat="1" applyFont="1" applyFill="1" applyBorder="1" applyProtection="1">
      <alignment vertical="center"/>
      <protection locked="0"/>
    </xf>
    <xf numFmtId="179" fontId="9" fillId="0" borderId="70" xfId="2" applyNumberFormat="1" applyFont="1" applyFill="1" applyBorder="1">
      <alignment vertical="center"/>
    </xf>
    <xf numFmtId="201" fontId="9" fillId="0" borderId="57" xfId="2" applyNumberFormat="1" applyFont="1" applyFill="1" applyBorder="1" applyProtection="1">
      <alignment vertical="center"/>
      <protection locked="0"/>
    </xf>
    <xf numFmtId="201" fontId="9" fillId="0" borderId="20" xfId="2" applyNumberFormat="1" applyFont="1" applyFill="1" applyBorder="1" applyProtection="1">
      <alignment vertical="center"/>
      <protection locked="0"/>
    </xf>
    <xf numFmtId="0" fontId="6" fillId="0" borderId="71" xfId="0" quotePrefix="1" applyNumberFormat="1" applyFont="1" applyFill="1" applyBorder="1" applyAlignment="1">
      <alignment horizontal="center" vertical="center" shrinkToFit="1"/>
    </xf>
    <xf numFmtId="40" fontId="6" fillId="0" borderId="72" xfId="1" applyNumberFormat="1" applyFont="1" applyFill="1" applyBorder="1" applyAlignment="1">
      <alignment horizontal="center" vertical="center" shrinkToFit="1"/>
    </xf>
    <xf numFmtId="40" fontId="6" fillId="0" borderId="44" xfId="1" applyNumberFormat="1" applyFont="1" applyFill="1" applyBorder="1" applyAlignment="1">
      <alignment horizontal="center" vertical="center" shrinkToFit="1"/>
    </xf>
    <xf numFmtId="195" fontId="6" fillId="0" borderId="42" xfId="1" applyNumberFormat="1" applyFont="1" applyFill="1" applyBorder="1" applyAlignment="1">
      <alignment horizontal="center" vertical="center" shrinkToFit="1"/>
    </xf>
    <xf numFmtId="40" fontId="6" fillId="0" borderId="73" xfId="1" applyNumberFormat="1" applyFont="1" applyFill="1" applyBorder="1" applyAlignment="1">
      <alignment horizontal="center" vertical="center" shrinkToFit="1"/>
    </xf>
    <xf numFmtId="12" fontId="6" fillId="0" borderId="73" xfId="0" applyNumberFormat="1" applyFont="1" applyFill="1" applyBorder="1" applyAlignment="1">
      <alignment horizontal="center" vertical="center" wrapText="1"/>
    </xf>
    <xf numFmtId="194" fontId="6" fillId="0" borderId="73" xfId="0" applyNumberFormat="1" applyFont="1" applyFill="1" applyBorder="1" applyAlignment="1">
      <alignment horizontal="center" vertical="center" shrinkToFit="1"/>
    </xf>
    <xf numFmtId="194" fontId="6" fillId="0" borderId="71" xfId="0" applyNumberFormat="1" applyFont="1" applyFill="1" applyBorder="1" applyAlignment="1">
      <alignment horizontal="center" vertical="center" shrinkToFit="1"/>
    </xf>
    <xf numFmtId="0" fontId="6" fillId="0" borderId="53" xfId="0" applyFont="1" applyBorder="1" applyAlignment="1">
      <alignment vertical="center" wrapText="1"/>
    </xf>
    <xf numFmtId="0" fontId="6" fillId="0" borderId="28" xfId="0" applyFont="1" applyBorder="1" applyAlignment="1">
      <alignment vertical="center" wrapText="1"/>
    </xf>
    <xf numFmtId="0" fontId="9" fillId="0" borderId="47" xfId="2" applyFont="1" applyFill="1" applyBorder="1">
      <alignment vertical="center"/>
    </xf>
    <xf numFmtId="0" fontId="6" fillId="0" borderId="53" xfId="0" applyFont="1" applyBorder="1" applyAlignment="1">
      <alignment horizontal="center"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right"/>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10" fillId="0" borderId="0" xfId="0" applyFont="1" applyAlignment="1">
      <alignment horizontal="center" vertical="center"/>
    </xf>
    <xf numFmtId="193" fontId="5" fillId="0" borderId="14" xfId="0" applyNumberFormat="1" applyFont="1" applyFill="1" applyBorder="1" applyAlignment="1">
      <alignment horizontal="right" vertical="center"/>
    </xf>
    <xf numFmtId="0" fontId="5" fillId="0" borderId="14" xfId="0" applyFont="1" applyFill="1" applyBorder="1" applyAlignment="1">
      <alignment horizontal="distributed" vertical="center"/>
    </xf>
    <xf numFmtId="0" fontId="5" fillId="0" borderId="8" xfId="0" applyFont="1" applyFill="1" applyBorder="1" applyAlignment="1">
      <alignment horizontal="center" vertical="center" shrinkToFit="1"/>
    </xf>
    <xf numFmtId="0" fontId="9" fillId="0" borderId="0" xfId="2" applyFont="1" applyFill="1" applyAlignment="1">
      <alignment horizontal="center" vertical="center"/>
    </xf>
    <xf numFmtId="0" fontId="11" fillId="2" borderId="67" xfId="2" applyFont="1" applyFill="1" applyBorder="1" applyAlignment="1">
      <alignment horizontal="center" vertical="center" shrinkToFit="1"/>
    </xf>
    <xf numFmtId="177" fontId="9" fillId="0" borderId="47" xfId="2" applyNumberFormat="1" applyFont="1" applyFill="1" applyBorder="1" applyProtection="1">
      <alignment vertical="center"/>
      <protection locked="0"/>
    </xf>
    <xf numFmtId="177" fontId="9" fillId="0" borderId="74" xfId="2" applyNumberFormat="1" applyFont="1" applyFill="1" applyBorder="1" applyProtection="1">
      <alignment vertical="center"/>
      <protection locked="0"/>
    </xf>
    <xf numFmtId="177" fontId="9" fillId="0" borderId="52" xfId="2" applyNumberFormat="1" applyFont="1" applyFill="1" applyBorder="1" applyProtection="1">
      <alignment vertical="center"/>
      <protection locked="0"/>
    </xf>
    <xf numFmtId="177" fontId="9" fillId="0" borderId="50" xfId="2" applyNumberFormat="1" applyFont="1" applyFill="1" applyBorder="1" applyProtection="1">
      <alignment vertical="center"/>
      <protection locked="0"/>
    </xf>
    <xf numFmtId="177" fontId="9" fillId="0" borderId="46" xfId="2" applyNumberFormat="1" applyFont="1" applyFill="1" applyBorder="1" applyProtection="1">
      <alignment vertical="center"/>
      <protection locked="0"/>
    </xf>
    <xf numFmtId="179" fontId="9" fillId="0" borderId="46" xfId="2" applyNumberFormat="1" applyFont="1" applyFill="1" applyBorder="1" applyProtection="1">
      <alignment vertical="center"/>
      <protection locked="0"/>
    </xf>
    <xf numFmtId="179" fontId="9" fillId="0" borderId="47" xfId="2" applyNumberFormat="1" applyFont="1" applyFill="1" applyBorder="1" applyProtection="1">
      <alignment vertical="center"/>
      <protection locked="0"/>
    </xf>
    <xf numFmtId="179" fontId="9" fillId="0" borderId="48" xfId="2" applyNumberFormat="1" applyFont="1" applyFill="1" applyBorder="1" applyProtection="1">
      <alignment vertical="center"/>
      <protection locked="0"/>
    </xf>
    <xf numFmtId="179" fontId="9" fillId="0" borderId="49" xfId="2" applyNumberFormat="1" applyFont="1" applyFill="1" applyBorder="1" applyProtection="1">
      <alignment vertical="center"/>
      <protection locked="0"/>
    </xf>
    <xf numFmtId="179" fontId="9" fillId="0" borderId="50" xfId="2" applyNumberFormat="1" applyFont="1" applyFill="1" applyBorder="1" applyProtection="1">
      <alignment vertical="center"/>
      <protection locked="0"/>
    </xf>
    <xf numFmtId="179" fontId="9" fillId="0" borderId="51" xfId="2" applyNumberFormat="1" applyFont="1" applyFill="1" applyBorder="1" applyProtection="1">
      <alignment vertical="center"/>
      <protection locked="0"/>
    </xf>
    <xf numFmtId="179" fontId="9" fillId="0" borderId="52" xfId="2" applyNumberFormat="1" applyFont="1" applyFill="1" applyBorder="1" applyProtection="1">
      <alignment vertical="center"/>
      <protection locked="0"/>
    </xf>
    <xf numFmtId="179" fontId="9" fillId="0" borderId="47" xfId="2" applyNumberFormat="1" applyFont="1" applyFill="1" applyBorder="1">
      <alignment vertical="center"/>
    </xf>
    <xf numFmtId="0" fontId="9" fillId="2" borderId="63"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75" xfId="2" applyFont="1" applyFill="1" applyBorder="1" applyAlignment="1">
      <alignment horizontal="center" vertical="center"/>
    </xf>
    <xf numFmtId="40" fontId="6" fillId="0" borderId="76" xfId="1" applyNumberFormat="1" applyFont="1" applyFill="1" applyBorder="1" applyAlignment="1">
      <alignment horizontal="center" vertical="center" shrinkToFit="1"/>
    </xf>
    <xf numFmtId="40" fontId="6" fillId="0" borderId="43" xfId="1" applyNumberFormat="1" applyFont="1" applyFill="1" applyBorder="1" applyAlignment="1">
      <alignment horizontal="center" vertical="center" shrinkToFit="1"/>
    </xf>
    <xf numFmtId="195" fontId="6" fillId="0" borderId="41" xfId="1" applyNumberFormat="1" applyFont="1" applyFill="1" applyBorder="1" applyAlignment="1">
      <alignment horizontal="center" vertical="center" shrinkToFit="1"/>
    </xf>
    <xf numFmtId="40" fontId="6" fillId="0" borderId="16" xfId="1" applyNumberFormat="1" applyFont="1" applyFill="1" applyBorder="1" applyAlignment="1">
      <alignment horizontal="center" vertical="center" shrinkToFit="1"/>
    </xf>
    <xf numFmtId="38" fontId="5" fillId="0" borderId="14" xfId="1" applyNumberFormat="1" applyFont="1" applyFill="1" applyBorder="1">
      <alignment vertical="center"/>
    </xf>
    <xf numFmtId="38" fontId="5" fillId="0" borderId="14" xfId="1" applyNumberFormat="1" applyFont="1" applyFill="1" applyBorder="1" applyAlignment="1">
      <alignment horizontal="right" vertical="center"/>
    </xf>
    <xf numFmtId="0" fontId="9" fillId="0" borderId="76" xfId="2" applyFont="1" applyFill="1" applyBorder="1" applyAlignment="1">
      <alignment horizontal="center" vertical="center"/>
    </xf>
    <xf numFmtId="0" fontId="9" fillId="0" borderId="81" xfId="2" applyFont="1" applyFill="1" applyBorder="1" applyAlignment="1">
      <alignment horizontal="center" vertical="center"/>
    </xf>
    <xf numFmtId="0" fontId="9" fillId="0" borderId="26" xfId="2" applyFont="1" applyFill="1" applyBorder="1" applyAlignment="1">
      <alignment horizontal="center" vertical="center"/>
    </xf>
    <xf numFmtId="0" fontId="9" fillId="0" borderId="82" xfId="2" applyFont="1" applyFill="1" applyBorder="1" applyAlignment="1">
      <alignment horizontal="center" vertical="center"/>
    </xf>
    <xf numFmtId="0" fontId="12" fillId="0" borderId="45" xfId="2" applyFont="1" applyFill="1" applyBorder="1" applyAlignment="1">
      <alignment vertical="center" wrapText="1"/>
    </xf>
    <xf numFmtId="0" fontId="12" fillId="0" borderId="47" xfId="2" applyFont="1" applyFill="1" applyBorder="1" applyAlignment="1">
      <alignment vertical="center" wrapText="1"/>
    </xf>
    <xf numFmtId="0" fontId="9" fillId="2" borderId="63"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75" xfId="2" applyFont="1" applyFill="1" applyBorder="1" applyAlignment="1">
      <alignment horizontal="center" vertical="center"/>
    </xf>
    <xf numFmtId="0" fontId="9" fillId="2" borderId="74" xfId="2" applyFont="1" applyFill="1" applyBorder="1" applyAlignment="1">
      <alignment horizontal="center" vertical="center"/>
    </xf>
    <xf numFmtId="0" fontId="9" fillId="2" borderId="46" xfId="2" applyFont="1" applyFill="1" applyBorder="1" applyAlignment="1">
      <alignment horizontal="center" vertical="center"/>
    </xf>
    <xf numFmtId="0" fontId="9" fillId="2" borderId="78" xfId="2" applyFont="1" applyFill="1" applyBorder="1" applyAlignment="1">
      <alignment horizontal="center" vertical="center"/>
    </xf>
    <xf numFmtId="0" fontId="9" fillId="2" borderId="22" xfId="2" applyFont="1" applyFill="1" applyBorder="1" applyAlignment="1">
      <alignment horizontal="center" vertical="center" wrapText="1"/>
    </xf>
    <xf numFmtId="0" fontId="9" fillId="2" borderId="22" xfId="2" applyFont="1" applyFill="1" applyBorder="1" applyAlignment="1">
      <alignment horizontal="center" vertical="center"/>
    </xf>
    <xf numFmtId="0" fontId="9" fillId="2" borderId="67" xfId="2" applyFont="1" applyFill="1" applyBorder="1" applyAlignment="1">
      <alignment horizontal="center" vertical="top" textRotation="255"/>
    </xf>
    <xf numFmtId="0" fontId="9" fillId="2" borderId="50" xfId="2" applyFont="1" applyFill="1" applyBorder="1" applyAlignment="1">
      <alignment horizontal="center" vertical="top" textRotation="255"/>
    </xf>
    <xf numFmtId="0" fontId="9" fillId="2" borderId="9" xfId="2" applyFont="1" applyFill="1" applyBorder="1" applyAlignment="1">
      <alignment horizontal="center" vertical="center" wrapText="1"/>
    </xf>
    <xf numFmtId="0" fontId="9" fillId="2" borderId="61" xfId="2" applyFont="1" applyFill="1" applyBorder="1" applyAlignment="1">
      <alignment horizontal="center" vertical="center" wrapText="1"/>
    </xf>
    <xf numFmtId="0" fontId="9" fillId="2" borderId="49" xfId="2" applyFont="1" applyFill="1" applyBorder="1" applyAlignment="1">
      <alignment horizontal="center" vertical="center" wrapText="1"/>
    </xf>
    <xf numFmtId="0" fontId="9" fillId="2" borderId="78" xfId="2" applyFont="1" applyFill="1" applyBorder="1" applyAlignment="1">
      <alignment horizontal="center" vertical="center" wrapText="1"/>
    </xf>
    <xf numFmtId="0" fontId="9" fillId="2" borderId="55" xfId="2" applyFont="1" applyFill="1" applyBorder="1" applyAlignment="1">
      <alignment horizontal="center" vertical="center"/>
    </xf>
    <xf numFmtId="0" fontId="13" fillId="2" borderId="67" xfId="2" applyFont="1" applyFill="1" applyBorder="1">
      <alignment vertical="center"/>
    </xf>
    <xf numFmtId="0" fontId="9" fillId="2" borderId="20" xfId="2" applyFont="1" applyFill="1" applyBorder="1" applyAlignment="1">
      <alignment horizontal="center" vertical="center" wrapText="1"/>
    </xf>
    <xf numFmtId="0" fontId="9" fillId="2" borderId="21" xfId="2" applyFont="1" applyFill="1" applyBorder="1" applyAlignment="1">
      <alignment horizontal="center" vertical="center"/>
    </xf>
    <xf numFmtId="0" fontId="9" fillId="2" borderId="19" xfId="2" applyFont="1" applyFill="1" applyBorder="1" applyAlignment="1">
      <alignment horizontal="center" vertical="center" wrapText="1"/>
    </xf>
    <xf numFmtId="0" fontId="9" fillId="2" borderId="77" xfId="2" applyFont="1" applyFill="1" applyBorder="1" applyAlignment="1">
      <alignment vertical="center" textRotation="255"/>
    </xf>
    <xf numFmtId="0" fontId="9" fillId="2" borderId="13" xfId="2" applyFont="1" applyFill="1" applyBorder="1" applyAlignment="1">
      <alignment vertical="center" textRotation="255"/>
    </xf>
    <xf numFmtId="0" fontId="9" fillId="2" borderId="1" xfId="2" applyFont="1" applyFill="1" applyBorder="1" applyAlignment="1">
      <alignment vertical="center" textRotation="255"/>
    </xf>
    <xf numFmtId="0" fontId="14" fillId="0" borderId="45" xfId="2" applyFont="1" applyFill="1" applyBorder="1" applyAlignment="1">
      <alignment vertical="center" wrapText="1"/>
    </xf>
    <xf numFmtId="0" fontId="14" fillId="0" borderId="47" xfId="2" applyFont="1" applyFill="1" applyBorder="1" applyAlignment="1">
      <alignment vertical="center" wrapText="1"/>
    </xf>
    <xf numFmtId="0" fontId="9" fillId="2" borderId="56" xfId="2" applyFont="1" applyFill="1" applyBorder="1" applyAlignment="1">
      <alignment horizontal="center" vertical="center" textRotation="255"/>
    </xf>
    <xf numFmtId="0" fontId="9" fillId="2" borderId="24" xfId="2" applyFont="1" applyFill="1" applyBorder="1" applyAlignment="1">
      <alignment horizontal="center" vertical="center" textRotation="255"/>
    </xf>
    <xf numFmtId="0" fontId="9" fillId="2" borderId="11" xfId="2" applyFont="1" applyFill="1" applyBorder="1" applyAlignment="1">
      <alignment horizontal="center" vertical="center" textRotation="255"/>
    </xf>
    <xf numFmtId="0" fontId="9" fillId="2" borderId="67" xfId="2" applyFont="1" applyFill="1" applyBorder="1" applyAlignment="1">
      <alignment horizontal="center" vertical="center"/>
    </xf>
    <xf numFmtId="0" fontId="9" fillId="2" borderId="79" xfId="2" applyFont="1" applyFill="1" applyBorder="1" applyAlignment="1">
      <alignment horizontal="center" vertical="center" wrapText="1"/>
    </xf>
    <xf numFmtId="0" fontId="9" fillId="2" borderId="53" xfId="2" applyFont="1" applyFill="1" applyBorder="1" applyAlignment="1">
      <alignment horizontal="center" vertical="center"/>
    </xf>
    <xf numFmtId="0" fontId="9" fillId="2" borderId="80" xfId="2" applyFont="1" applyFill="1" applyBorder="1" applyAlignment="1">
      <alignment horizontal="center" vertical="center"/>
    </xf>
    <xf numFmtId="0" fontId="9" fillId="2" borderId="67" xfId="2" applyFont="1" applyFill="1" applyBorder="1" applyAlignment="1">
      <alignment vertical="top" textRotation="255" wrapText="1"/>
    </xf>
    <xf numFmtId="0" fontId="15" fillId="2" borderId="67" xfId="2" applyFont="1" applyFill="1" applyBorder="1" applyAlignment="1">
      <alignment vertical="center" wrapText="1"/>
    </xf>
    <xf numFmtId="0" fontId="15" fillId="2" borderId="50" xfId="2" applyFont="1" applyFill="1" applyBorder="1" applyAlignment="1">
      <alignment vertical="center" wrapText="1"/>
    </xf>
    <xf numFmtId="0" fontId="9" fillId="2" borderId="51" xfId="2" applyFont="1" applyFill="1" applyBorder="1" applyAlignment="1">
      <alignment horizontal="center" vertical="center" textRotation="255"/>
    </xf>
    <xf numFmtId="0" fontId="9" fillId="0" borderId="64" xfId="2" applyFont="1" applyFill="1" applyBorder="1" applyAlignment="1">
      <alignment vertical="center" wrapText="1"/>
    </xf>
    <xf numFmtId="0" fontId="9" fillId="0" borderId="52" xfId="2" applyFont="1" applyFill="1" applyBorder="1" applyAlignment="1">
      <alignment vertical="center" wrapText="1"/>
    </xf>
    <xf numFmtId="0" fontId="9" fillId="2" borderId="79" xfId="2" applyFont="1" applyFill="1" applyBorder="1" applyAlignment="1">
      <alignment horizontal="center" vertical="center"/>
    </xf>
    <xf numFmtId="0" fontId="9" fillId="2" borderId="55" xfId="2" applyFont="1" applyFill="1" applyBorder="1" applyAlignment="1">
      <alignment horizontal="center" vertical="center" textRotation="255"/>
    </xf>
    <xf numFmtId="0" fontId="9" fillId="2" borderId="67" xfId="2" applyFont="1" applyFill="1" applyBorder="1" applyAlignment="1">
      <alignment horizontal="center" vertical="center" textRotation="255"/>
    </xf>
    <xf numFmtId="0" fontId="9" fillId="2" borderId="50" xfId="2" applyFont="1" applyFill="1" applyBorder="1" applyAlignment="1">
      <alignment horizontal="center" vertical="center" textRotation="255"/>
    </xf>
    <xf numFmtId="0" fontId="9" fillId="2" borderId="52" xfId="2" applyFont="1" applyFill="1" applyBorder="1" applyAlignment="1">
      <alignment horizontal="center" vertical="center"/>
    </xf>
    <xf numFmtId="0" fontId="13" fillId="0" borderId="0" xfId="2" applyFont="1" applyAlignment="1">
      <alignment horizontal="center" vertical="center"/>
    </xf>
    <xf numFmtId="0" fontId="9" fillId="2" borderId="14" xfId="2" applyFont="1" applyFill="1" applyBorder="1" applyAlignment="1">
      <alignment horizontal="center" vertical="center" textRotation="255"/>
    </xf>
    <xf numFmtId="0" fontId="9" fillId="2" borderId="2" xfId="2" applyFont="1" applyFill="1" applyBorder="1" applyAlignment="1">
      <alignment horizontal="center" vertical="center" textRotation="255"/>
    </xf>
    <xf numFmtId="3" fontId="16" fillId="0" borderId="0" xfId="2" applyNumberFormat="1" applyFont="1" applyAlignment="1">
      <alignment vertical="center"/>
    </xf>
    <xf numFmtId="0" fontId="9" fillId="2" borderId="61"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83" xfId="2" applyFont="1" applyFill="1" applyBorder="1" applyAlignment="1">
      <alignment horizontal="center" vertical="center"/>
    </xf>
    <xf numFmtId="0" fontId="9" fillId="2" borderId="37" xfId="2" applyFont="1" applyFill="1" applyBorder="1" applyAlignment="1">
      <alignment horizontal="center" vertical="center" wrapText="1"/>
    </xf>
    <xf numFmtId="0" fontId="9" fillId="2" borderId="84" xfId="2" applyFont="1" applyFill="1" applyBorder="1" applyAlignment="1">
      <alignment horizontal="center" vertical="center"/>
    </xf>
    <xf numFmtId="0" fontId="9" fillId="2" borderId="85" xfId="2" applyFont="1" applyFill="1" applyBorder="1" applyAlignment="1">
      <alignment horizontal="left" vertical="center"/>
    </xf>
    <xf numFmtId="0" fontId="9" fillId="2" borderId="86" xfId="2" applyFont="1" applyFill="1" applyBorder="1" applyAlignment="1">
      <alignment horizontal="left" vertical="center"/>
    </xf>
    <xf numFmtId="0" fontId="9" fillId="2" borderId="87" xfId="2" applyFont="1" applyFill="1" applyBorder="1" applyAlignment="1">
      <alignment horizontal="left" vertical="center"/>
    </xf>
    <xf numFmtId="0" fontId="9" fillId="0" borderId="72"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19" xfId="2" applyFont="1" applyFill="1" applyBorder="1" applyAlignment="1">
      <alignment horizontal="center" vertical="center"/>
    </xf>
    <xf numFmtId="0" fontId="9" fillId="2" borderId="79" xfId="2" applyFont="1" applyFill="1" applyBorder="1" applyAlignment="1">
      <alignment horizontal="right" vertical="center"/>
    </xf>
    <xf numFmtId="0" fontId="9" fillId="2" borderId="53" xfId="2" applyFont="1" applyFill="1" applyBorder="1" applyAlignment="1">
      <alignment horizontal="right" vertical="center"/>
    </xf>
    <xf numFmtId="0" fontId="9" fillId="2" borderId="80" xfId="2" applyFont="1" applyFill="1" applyBorder="1" applyAlignment="1">
      <alignment horizontal="right" vertical="center"/>
    </xf>
    <xf numFmtId="0" fontId="9" fillId="0" borderId="54" xfId="2" applyFont="1" applyFill="1" applyBorder="1" applyAlignment="1">
      <alignment vertical="center" wrapText="1"/>
    </xf>
    <xf numFmtId="0" fontId="9" fillId="0" borderId="47" xfId="2" applyFont="1" applyFill="1" applyBorder="1">
      <alignment vertical="center"/>
    </xf>
    <xf numFmtId="0" fontId="12" fillId="0" borderId="63" xfId="2" applyFont="1" applyFill="1" applyBorder="1" applyAlignment="1">
      <alignment vertical="center" wrapText="1"/>
    </xf>
    <xf numFmtId="0" fontId="12" fillId="0" borderId="75" xfId="2" applyFont="1" applyFill="1" applyBorder="1" applyAlignment="1">
      <alignment vertical="center" wrapText="1"/>
    </xf>
    <xf numFmtId="0" fontId="12" fillId="0" borderId="74" xfId="2" applyFont="1" applyFill="1" applyBorder="1" applyAlignment="1">
      <alignment vertical="center" wrapText="1"/>
    </xf>
    <xf numFmtId="0" fontId="12" fillId="0" borderId="78" xfId="2" applyFont="1" applyFill="1" applyBorder="1" applyAlignment="1">
      <alignment vertical="center" wrapText="1"/>
    </xf>
    <xf numFmtId="0" fontId="9" fillId="0" borderId="67" xfId="2" applyFont="1" applyFill="1" applyBorder="1" applyAlignment="1">
      <alignment vertical="center" wrapText="1"/>
    </xf>
    <xf numFmtId="0" fontId="9" fillId="0" borderId="50" xfId="2" applyFont="1" applyFill="1" applyBorder="1" applyAlignment="1">
      <alignment vertical="center" wrapText="1"/>
    </xf>
    <xf numFmtId="0" fontId="9" fillId="0" borderId="24" xfId="2" applyFont="1" applyFill="1" applyBorder="1" applyAlignment="1">
      <alignment horizontal="left" vertical="top"/>
    </xf>
    <xf numFmtId="0" fontId="9" fillId="0" borderId="51" xfId="2" applyFont="1" applyFill="1" applyBorder="1" applyAlignment="1">
      <alignment horizontal="left" vertical="top"/>
    </xf>
    <xf numFmtId="0" fontId="5" fillId="0" borderId="0" xfId="0" applyFont="1" applyBorder="1" applyAlignment="1">
      <alignment horizontal="right"/>
    </xf>
    <xf numFmtId="0" fontId="5" fillId="0" borderId="46" xfId="0" applyFont="1" applyBorder="1" applyAlignment="1">
      <alignment horizontal="right"/>
    </xf>
    <xf numFmtId="0" fontId="6" fillId="0" borderId="4"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7" fillId="0" borderId="0" xfId="0" quotePrefix="1" applyFont="1" applyBorder="1" applyAlignment="1">
      <alignment horizontal="center" vertical="center"/>
    </xf>
    <xf numFmtId="0" fontId="6" fillId="0" borderId="1"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6" fillId="0" borderId="5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53"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7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2" xfId="0" applyFont="1" applyBorder="1" applyAlignment="1">
      <alignment horizontal="center" vertical="center" wrapText="1"/>
    </xf>
    <xf numFmtId="192" fontId="5" fillId="0" borderId="8" xfId="0" applyNumberFormat="1" applyFont="1" applyFill="1" applyBorder="1" applyAlignment="1">
      <alignment horizontal="right" vertical="center"/>
    </xf>
    <xf numFmtId="192" fontId="5" fillId="0" borderId="11" xfId="0" applyNumberFormat="1" applyFont="1" applyFill="1" applyBorder="1" applyAlignment="1">
      <alignment horizontal="right" vertical="center"/>
    </xf>
    <xf numFmtId="199" fontId="5" fillId="0" borderId="62" xfId="0" applyNumberFormat="1" applyFont="1" applyBorder="1" applyAlignment="1">
      <alignment horizontal="right" vertical="center"/>
    </xf>
    <xf numFmtId="0" fontId="5" fillId="0" borderId="62" xfId="0" applyFont="1" applyBorder="1" applyAlignment="1">
      <alignment horizontal="right" vertical="center"/>
    </xf>
    <xf numFmtId="0" fontId="5" fillId="0" borderId="0" xfId="0" applyFont="1" applyAlignment="1">
      <alignment vertical="center"/>
    </xf>
    <xf numFmtId="196" fontId="5" fillId="0" borderId="62" xfId="1" applyNumberFormat="1" applyFont="1" applyBorder="1" applyAlignment="1">
      <alignment horizontal="right" vertical="center"/>
    </xf>
    <xf numFmtId="0" fontId="5" fillId="0" borderId="0" xfId="0" applyFont="1" applyAlignment="1">
      <alignment horizontal="right" vertical="center"/>
    </xf>
    <xf numFmtId="38" fontId="5" fillId="0" borderId="8" xfId="1" applyNumberFormat="1" applyFont="1" applyFill="1" applyBorder="1" applyAlignment="1">
      <alignment horizontal="right" vertical="center"/>
    </xf>
    <xf numFmtId="38" fontId="5" fillId="0" borderId="11" xfId="1" applyNumberFormat="1" applyFont="1" applyFill="1" applyBorder="1" applyAlignment="1">
      <alignment horizontal="right"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73" xfId="0" applyFont="1" applyFill="1" applyBorder="1" applyAlignment="1">
      <alignment horizontal="distributed" vertical="center"/>
    </xf>
    <xf numFmtId="0" fontId="5" fillId="0" borderId="14" xfId="0" applyFont="1" applyFill="1" applyBorder="1" applyAlignment="1">
      <alignment vertical="distributed" textRotation="255"/>
    </xf>
    <xf numFmtId="0" fontId="5" fillId="0" borderId="8"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38" fontId="5" fillId="0" borderId="14" xfId="1" applyNumberFormat="1" applyFont="1" applyFill="1" applyBorder="1" applyAlignment="1">
      <alignment horizontal="right" vertical="center"/>
    </xf>
    <xf numFmtId="193" fontId="5" fillId="0" borderId="14"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88" xfId="0" applyFont="1" applyFill="1" applyBorder="1" applyAlignment="1">
      <alignment horizontal="left" vertical="center" wrapText="1"/>
    </xf>
    <xf numFmtId="0" fontId="5" fillId="0" borderId="89" xfId="0" applyFont="1" applyFill="1" applyBorder="1" applyAlignment="1">
      <alignment horizontal="left" vertical="center"/>
    </xf>
    <xf numFmtId="0" fontId="5" fillId="0" borderId="90" xfId="0" applyFont="1" applyFill="1" applyBorder="1" applyAlignment="1">
      <alignment horizontal="left" vertical="center"/>
    </xf>
    <xf numFmtId="0" fontId="5" fillId="0" borderId="91" xfId="0" applyFont="1" applyFill="1" applyBorder="1" applyAlignment="1">
      <alignment horizontal="left" vertical="center"/>
    </xf>
    <xf numFmtId="0" fontId="5" fillId="0" borderId="92" xfId="0" applyFont="1" applyFill="1" applyBorder="1" applyAlignment="1">
      <alignment horizontal="left" vertical="center"/>
    </xf>
    <xf numFmtId="0" fontId="5" fillId="0" borderId="93" xfId="0" applyFont="1" applyFill="1" applyBorder="1" applyAlignment="1">
      <alignment horizontal="left" vertical="center"/>
    </xf>
    <xf numFmtId="40" fontId="5" fillId="0" borderId="14" xfId="1" applyNumberFormat="1" applyFont="1" applyFill="1" applyBorder="1" applyAlignment="1">
      <alignment horizontal="right"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('表-2'!#REF!,'表-2'!#REF!,'表-2'!#REF!,'表-2'!#REF!,'表-2'!#REF!,'表-2'!#REF!,'表-2'!#REF!,'表-2'!#REF!,'表-2'!#REF!)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('表-2'!#REF!,'表-2'!#REF!,'表-2'!#REF!,'表-2'!#REF!,'表-2'!#REF!,'表-2'!#REF!,'表-2'!#REF!,'表-2'!#REF!,'表-2'!#REF!)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3B-4AB1-8BB2-42D5DEE1C989}"/>
            </c:ext>
          </c:extLst>
        </c:ser>
        <c:dLbls>
          <c:showLegendKey val="0"/>
          <c:showVal val="0"/>
          <c:showCatName val="0"/>
          <c:showSerName val="0"/>
          <c:showPercent val="0"/>
          <c:showBubbleSize val="0"/>
        </c:dLbls>
        <c:marker val="1"/>
        <c:smooth val="0"/>
        <c:axId val="823096368"/>
        <c:axId val="1"/>
      </c:lineChart>
      <c:catAx>
        <c:axId val="823096368"/>
        <c:scaling>
          <c:orientation val="minMax"/>
        </c:scaling>
        <c:delete val="0"/>
        <c:axPos val="b"/>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100" b="0" i="0" u="none" strike="noStrike" baseline="0">
                    <a:solidFill>
                      <a:srgbClr val="000000"/>
                    </a:solidFill>
                    <a:latin typeface="ＭＳ Ｐゴシック"/>
                    <a:ea typeface="ＭＳ Ｐゴシック"/>
                    <a:cs typeface="ＭＳ Ｐゴシック"/>
                  </a:defRPr>
                </a:pPr>
                <a:r>
                  <a:rPr lang="ja-JP" altLang="en-US"/>
                  <a:t>総事業費（億円）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3096368"/>
        <c:crosses val="autoZero"/>
        <c:crossBetween val="between"/>
      </c:valAx>
      <c:spPr>
        <a:noFill/>
        <a:ln w="254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ＭＳ Ｐゴシック"/>
                <a:ea typeface="ＭＳ Ｐゴシック"/>
                <a:cs typeface="ＭＳ Ｐゴシック"/>
              </a:defRPr>
            </a:pPr>
            <a:r>
              <a:rPr lang="ja-JP" altLang="en-US"/>
              <a:t>総事業費の推移</a:t>
            </a:r>
          </a:p>
        </c:rich>
      </c:tx>
      <c:layout>
        <c:manualLayout>
          <c:xMode val="edge"/>
          <c:yMode val="edge"/>
          <c:x val="0.45558090285443292"/>
          <c:y val="2.5136730655221651E-2"/>
        </c:manualLayout>
      </c:layout>
      <c:overlay val="0"/>
      <c:spPr>
        <a:noFill/>
        <a:ln w="25400">
          <a:noFill/>
        </a:ln>
      </c:spPr>
    </c:title>
    <c:autoTitleDeleted val="0"/>
    <c:plotArea>
      <c:layout>
        <c:manualLayout>
          <c:layoutTarget val="inner"/>
          <c:xMode val="edge"/>
          <c:yMode val="edge"/>
          <c:x val="7.1070615034168561E-2"/>
          <c:y val="0.115847118176996"/>
          <c:w val="0.92078580375802799"/>
          <c:h val="0.7748642149763223"/>
        </c:manualLayout>
      </c:layout>
      <c:lineChart>
        <c:grouping val="standard"/>
        <c:varyColors val="0"/>
        <c:ser>
          <c:idx val="0"/>
          <c:order val="0"/>
          <c:tx>
            <c:v>総事業費</c:v>
          </c:tx>
          <c:spPr>
            <a:ln w="12700">
              <a:solidFill>
                <a:srgbClr val="000080"/>
              </a:solidFill>
              <a:prstDash val="solid"/>
            </a:ln>
          </c:spPr>
          <c:marker>
            <c:symbol val="diamond"/>
            <c:size val="5"/>
            <c:spPr>
              <a:solidFill>
                <a:srgbClr val="000080"/>
              </a:solidFill>
              <a:ln>
                <a:solidFill>
                  <a:srgbClr val="000080"/>
                </a:solidFill>
                <a:prstDash val="solid"/>
              </a:ln>
            </c:spPr>
          </c:marker>
          <c:cat>
            <c:strRef>
              <c:f>('表-2'!$C$5:$D$5,'表-2'!$F$5:$I$5,'表-2'!$K$5:$O$5,'表-2'!$Q$5:$U$5,'表-2'!$W$5:$AA$5,'表-2'!$C$16:$G$16,'表-2'!$I$16:$M$16,'表-2'!$O$16:$U$16,'表-2'!$W$16:$AA$16,'表-2'!$C$30:$F$30,'表-2'!$H$30:$J$30,'表-2'!$L$30:$Q$30)</c:f>
              <c:strCache>
                <c:ptCount val="56"/>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元</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pt idx="53">
                  <c:v>30</c:v>
                </c:pt>
                <c:pt idx="54">
                  <c:v>元</c:v>
                </c:pt>
                <c:pt idx="55">
                  <c:v>2</c:v>
                </c:pt>
              </c:strCache>
            </c:strRef>
          </c:cat>
          <c:val>
            <c:numRef>
              <c:f>('表-2'!$C$6:$D$6,'表-2'!$F$6:$I$6,'表-2'!$K$6:$O$6,'表-2'!$Q$6:$U$6,'表-2'!$W$6:$AA$6,'表-2'!$C$17:$G$17,'表-2'!$I$17:$M$17,'表-2'!$O$17:$U$17,'表-2'!$W$17:$AA$17,'表-2'!$C$31:$F$31,'表-2'!$H$31:$J$31,'表-2'!$L$31:$Q$31)</c:f>
              <c:numCache>
                <c:formatCode>#,##0.00_);[Red]\(#,##0.00\)</c:formatCode>
                <c:ptCount val="56"/>
                <c:pt idx="0">
                  <c:v>18</c:v>
                </c:pt>
                <c:pt idx="1">
                  <c:v>25.3</c:v>
                </c:pt>
                <c:pt idx="2">
                  <c:v>32.130000000000003</c:v>
                </c:pt>
                <c:pt idx="3">
                  <c:v>37.770000000000003</c:v>
                </c:pt>
                <c:pt idx="4">
                  <c:v>50.68</c:v>
                </c:pt>
                <c:pt idx="5">
                  <c:v>59.34</c:v>
                </c:pt>
                <c:pt idx="6">
                  <c:v>148.62</c:v>
                </c:pt>
                <c:pt idx="7">
                  <c:v>139.91999999999999</c:v>
                </c:pt>
                <c:pt idx="8">
                  <c:v>136.59</c:v>
                </c:pt>
                <c:pt idx="9">
                  <c:v>130.07</c:v>
                </c:pt>
                <c:pt idx="10">
                  <c:v>169.94</c:v>
                </c:pt>
                <c:pt idx="11">
                  <c:v>185.58</c:v>
                </c:pt>
                <c:pt idx="12">
                  <c:v>307.31</c:v>
                </c:pt>
                <c:pt idx="13">
                  <c:v>363.83</c:v>
                </c:pt>
                <c:pt idx="14">
                  <c:v>400.61</c:v>
                </c:pt>
                <c:pt idx="15">
                  <c:v>443.85</c:v>
                </c:pt>
                <c:pt idx="16">
                  <c:v>405.32</c:v>
                </c:pt>
                <c:pt idx="17">
                  <c:v>336.16</c:v>
                </c:pt>
                <c:pt idx="18">
                  <c:v>313.99</c:v>
                </c:pt>
                <c:pt idx="19">
                  <c:v>314.57</c:v>
                </c:pt>
                <c:pt idx="20">
                  <c:v>361.07</c:v>
                </c:pt>
                <c:pt idx="21">
                  <c:v>444.21</c:v>
                </c:pt>
                <c:pt idx="22">
                  <c:v>622.35</c:v>
                </c:pt>
                <c:pt idx="23">
                  <c:v>555.47</c:v>
                </c:pt>
                <c:pt idx="24">
                  <c:v>570.1</c:v>
                </c:pt>
                <c:pt idx="25">
                  <c:v>595.20000000000005</c:v>
                </c:pt>
                <c:pt idx="26">
                  <c:v>617.64</c:v>
                </c:pt>
                <c:pt idx="27">
                  <c:v>794.55</c:v>
                </c:pt>
                <c:pt idx="28">
                  <c:v>1005.03</c:v>
                </c:pt>
                <c:pt idx="29">
                  <c:v>707.41</c:v>
                </c:pt>
                <c:pt idx="30">
                  <c:v>958.31</c:v>
                </c:pt>
                <c:pt idx="31">
                  <c:v>808.45</c:v>
                </c:pt>
                <c:pt idx="32">
                  <c:v>781.68</c:v>
                </c:pt>
                <c:pt idx="33">
                  <c:v>963.58</c:v>
                </c:pt>
                <c:pt idx="34">
                  <c:v>723.89</c:v>
                </c:pt>
                <c:pt idx="35">
                  <c:v>657.7</c:v>
                </c:pt>
                <c:pt idx="36">
                  <c:v>551.77</c:v>
                </c:pt>
                <c:pt idx="37">
                  <c:v>521.79</c:v>
                </c:pt>
                <c:pt idx="38">
                  <c:v>534.45000000000005</c:v>
                </c:pt>
                <c:pt idx="39">
                  <c:v>508.12</c:v>
                </c:pt>
                <c:pt idx="40">
                  <c:v>517.55999999999995</c:v>
                </c:pt>
                <c:pt idx="41">
                  <c:v>456.78999999999996</c:v>
                </c:pt>
                <c:pt idx="42">
                  <c:v>449.87</c:v>
                </c:pt>
                <c:pt idx="43">
                  <c:v>301.38</c:v>
                </c:pt>
                <c:pt idx="44">
                  <c:v>251</c:v>
                </c:pt>
                <c:pt idx="45">
                  <c:v>204.17</c:v>
                </c:pt>
                <c:pt idx="46">
                  <c:v>126</c:v>
                </c:pt>
                <c:pt idx="47">
                  <c:v>155</c:v>
                </c:pt>
                <c:pt idx="48">
                  <c:v>176</c:v>
                </c:pt>
                <c:pt idx="49">
                  <c:v>145</c:v>
                </c:pt>
                <c:pt idx="50">
                  <c:v>145</c:v>
                </c:pt>
                <c:pt idx="51">
                  <c:v>152.13</c:v>
                </c:pt>
                <c:pt idx="52">
                  <c:v>136.86000000000001</c:v>
                </c:pt>
                <c:pt idx="53">
                  <c:v>135.91999999999999</c:v>
                </c:pt>
                <c:pt idx="54">
                  <c:v>166.05</c:v>
                </c:pt>
                <c:pt idx="55">
                  <c:v>197.42</c:v>
                </c:pt>
              </c:numCache>
            </c:numRef>
          </c:val>
          <c:smooth val="0"/>
          <c:extLst>
            <c:ext xmlns:c16="http://schemas.microsoft.com/office/drawing/2014/chart" uri="{C3380CC4-5D6E-409C-BE32-E72D297353CC}">
              <c16:uniqueId val="{00000000-4CF9-4359-BB01-D6A9280CD8BA}"/>
            </c:ext>
          </c:extLst>
        </c:ser>
        <c:ser>
          <c:idx val="1"/>
          <c:order val="1"/>
          <c:tx>
            <c:strRef>
              <c:f>'表-2'!$F$30:$F$31</c:f>
              <c:strCache>
                <c:ptCount val="1"/>
                <c:pt idx="0">
                  <c:v>23 126.00</c:v>
                </c:pt>
              </c:strCache>
            </c:strRef>
          </c:tx>
          <c:cat>
            <c:strRef>
              <c:f>('表-2'!$C$5:$D$5,'表-2'!$F$5:$I$5,'表-2'!$K$5:$O$5,'表-2'!$Q$5:$U$5,'表-2'!$W$5:$AA$5,'表-2'!$C$16:$G$16,'表-2'!$I$16:$M$16,'表-2'!$O$16:$U$16,'表-2'!$W$16:$AA$16,'表-2'!$C$30:$F$30,'表-2'!$H$30:$J$30,'表-2'!$L$30:$Q$30)</c:f>
              <c:strCache>
                <c:ptCount val="56"/>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元</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pt idx="53">
                  <c:v>30</c:v>
                </c:pt>
                <c:pt idx="54">
                  <c:v>元</c:v>
                </c:pt>
                <c:pt idx="55">
                  <c:v>2</c:v>
                </c:pt>
              </c:strCache>
            </c:strRef>
          </c:cat>
          <c:val>
            <c:numLit>
              <c:formatCode>General</c:formatCode>
              <c:ptCount val="1"/>
              <c:pt idx="0">
                <c:v>1</c:v>
              </c:pt>
            </c:numLit>
          </c:val>
          <c:smooth val="0"/>
          <c:extLst>
            <c:ext xmlns:c16="http://schemas.microsoft.com/office/drawing/2014/chart" uri="{C3380CC4-5D6E-409C-BE32-E72D297353CC}">
              <c16:uniqueId val="{00000001-4CF9-4359-BB01-D6A9280CD8BA}"/>
            </c:ext>
          </c:extLst>
        </c:ser>
        <c:dLbls>
          <c:showLegendKey val="0"/>
          <c:showVal val="0"/>
          <c:showCatName val="0"/>
          <c:showSerName val="0"/>
          <c:showPercent val="0"/>
          <c:showBubbleSize val="0"/>
        </c:dLbls>
        <c:marker val="1"/>
        <c:smooth val="0"/>
        <c:axId val="823098032"/>
        <c:axId val="1"/>
      </c:lineChart>
      <c:catAx>
        <c:axId val="823098032"/>
        <c:scaling>
          <c:orientation val="minMax"/>
        </c:scaling>
        <c:delete val="0"/>
        <c:axPos val="b"/>
        <c:majorGridlines>
          <c:spPr>
            <a:ln w="3175">
              <a:solidFill>
                <a:srgbClr val="000000"/>
              </a:solidFill>
              <a:prstDash val="solid"/>
            </a:ln>
          </c:spPr>
        </c:majorGridlines>
        <c:title>
          <c:tx>
            <c:rich>
              <a:bodyPr/>
              <a:lstStyle/>
              <a:p>
                <a:pPr>
                  <a:defRPr sz="2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645550147353078"/>
              <c:y val="0.9398917288043129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2000" b="0" i="0" u="none" strike="noStrike" baseline="0">
                    <a:solidFill>
                      <a:srgbClr val="000000"/>
                    </a:solidFill>
                    <a:latin typeface="ＭＳ Ｐゴシック"/>
                    <a:ea typeface="ＭＳ Ｐゴシック"/>
                    <a:cs typeface="ＭＳ Ｐゴシック"/>
                  </a:defRPr>
                </a:pPr>
                <a:r>
                  <a:rPr lang="ja-JP" altLang="en-US"/>
                  <a:t>金額（億円）</a:t>
                </a:r>
              </a:p>
            </c:rich>
          </c:tx>
          <c:layout>
            <c:manualLayout>
              <c:xMode val="edge"/>
              <c:yMode val="edge"/>
              <c:x val="7.2893692026814397E-3"/>
              <c:y val="0.42404422140763687"/>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Ｐゴシック"/>
                <a:ea typeface="ＭＳ Ｐゴシック"/>
                <a:cs typeface="ＭＳ Ｐゴシック"/>
              </a:defRPr>
            </a:pPr>
            <a:endParaRPr lang="ja-JP"/>
          </a:p>
        </c:txPr>
        <c:crossAx val="823098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34</xdr:col>
      <xdr:colOff>0</xdr:colOff>
      <xdr:row>0</xdr:row>
      <xdr:rowOff>0</xdr:rowOff>
    </xdr:to>
    <xdr:graphicFrame macro="">
      <xdr:nvGraphicFramePr>
        <xdr:cNvPr id="37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53</xdr:row>
      <xdr:rowOff>180975</xdr:rowOff>
    </xdr:from>
    <xdr:to>
      <xdr:col>27</xdr:col>
      <xdr:colOff>381000</xdr:colOff>
      <xdr:row>101</xdr:row>
      <xdr:rowOff>95250</xdr:rowOff>
    </xdr:to>
    <xdr:graphicFrame macro="">
      <xdr:nvGraphicFramePr>
        <xdr:cNvPr id="377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tabSelected="1" view="pageBreakPreview" zoomScale="110" zoomScaleNormal="100" zoomScaleSheetLayoutView="110" workbookViewId="0">
      <selection activeCell="D15" sqref="D15"/>
    </sheetView>
  </sheetViews>
  <sheetFormatPr defaultRowHeight="13.5" x14ac:dyDescent="0.15"/>
  <cols>
    <col min="1" max="2" width="4.625" style="45" customWidth="1"/>
    <col min="3" max="3" width="12.625" style="45" customWidth="1"/>
    <col min="4" max="15" width="13.375" style="77" customWidth="1"/>
    <col min="16" max="16" width="15.625" style="77" customWidth="1"/>
    <col min="17" max="18" width="9" style="45"/>
    <col min="19" max="19" width="10.5" style="45" customWidth="1"/>
    <col min="20" max="30" width="9" style="45"/>
    <col min="31" max="31" width="9.875" style="45" bestFit="1" customWidth="1"/>
    <col min="32" max="16384" width="9" style="45"/>
  </cols>
  <sheetData>
    <row r="1" spans="1:16" ht="20.100000000000001" customHeight="1" x14ac:dyDescent="0.15">
      <c r="A1" s="420" t="s">
        <v>240</v>
      </c>
      <c r="B1" s="420"/>
      <c r="C1" s="420"/>
      <c r="D1" s="420"/>
      <c r="E1" s="420"/>
      <c r="F1" s="420"/>
      <c r="G1" s="420"/>
      <c r="H1" s="420"/>
      <c r="I1" s="420"/>
      <c r="J1" s="420"/>
      <c r="K1" s="420"/>
      <c r="L1" s="420"/>
      <c r="M1" s="420"/>
      <c r="N1" s="420"/>
      <c r="O1" s="420"/>
      <c r="P1" s="420"/>
    </row>
    <row r="2" spans="1:16" ht="19.5" thickBot="1" x14ac:dyDescent="0.2">
      <c r="A2" s="423"/>
      <c r="B2" s="423"/>
      <c r="C2" s="423"/>
      <c r="D2" s="423"/>
      <c r="E2" s="423"/>
      <c r="F2" s="423"/>
      <c r="G2" s="423"/>
      <c r="H2" s="423"/>
      <c r="I2" s="423"/>
      <c r="J2" s="423"/>
      <c r="K2" s="423"/>
      <c r="L2" s="423"/>
      <c r="M2" s="423"/>
      <c r="N2" s="88"/>
      <c r="O2" s="88"/>
      <c r="P2" s="348" t="s">
        <v>250</v>
      </c>
    </row>
    <row r="3" spans="1:16" x14ac:dyDescent="0.15">
      <c r="A3" s="437" t="s">
        <v>0</v>
      </c>
      <c r="B3" s="438"/>
      <c r="C3" s="439"/>
      <c r="D3" s="374" t="s">
        <v>1</v>
      </c>
      <c r="E3" s="372" t="s">
        <v>2</v>
      </c>
      <c r="F3" s="374" t="s">
        <v>3</v>
      </c>
      <c r="G3" s="372" t="s">
        <v>4</v>
      </c>
      <c r="H3" s="432" t="s">
        <v>5</v>
      </c>
      <c r="I3" s="434"/>
      <c r="J3" s="435" t="s">
        <v>6</v>
      </c>
      <c r="K3" s="433"/>
      <c r="L3" s="436"/>
      <c r="M3" s="432" t="s">
        <v>7</v>
      </c>
      <c r="N3" s="433"/>
      <c r="O3" s="434"/>
      <c r="P3" s="372" t="s">
        <v>8</v>
      </c>
    </row>
    <row r="4" spans="1:16" ht="14.25" thickBot="1" x14ac:dyDescent="0.2">
      <c r="A4" s="429" t="s">
        <v>9</v>
      </c>
      <c r="B4" s="430"/>
      <c r="C4" s="431"/>
      <c r="D4" s="375"/>
      <c r="E4" s="373"/>
      <c r="F4" s="375"/>
      <c r="G4" s="373"/>
      <c r="H4" s="89" t="s">
        <v>10</v>
      </c>
      <c r="I4" s="90" t="s">
        <v>11</v>
      </c>
      <c r="J4" s="91" t="s">
        <v>12</v>
      </c>
      <c r="K4" s="92" t="s">
        <v>13</v>
      </c>
      <c r="L4" s="93" t="s">
        <v>11</v>
      </c>
      <c r="M4" s="89" t="s">
        <v>10</v>
      </c>
      <c r="N4" s="92" t="s">
        <v>14</v>
      </c>
      <c r="O4" s="90" t="s">
        <v>11</v>
      </c>
      <c r="P4" s="373"/>
    </row>
    <row r="5" spans="1:16" ht="14.25" thickTop="1" x14ac:dyDescent="0.15">
      <c r="A5" s="397" t="s">
        <v>15</v>
      </c>
      <c r="B5" s="427" t="s">
        <v>16</v>
      </c>
      <c r="C5" s="428"/>
      <c r="D5" s="279">
        <v>11981</v>
      </c>
      <c r="E5" s="94"/>
      <c r="F5" s="94"/>
      <c r="G5" s="94">
        <v>6010</v>
      </c>
      <c r="H5" s="95"/>
      <c r="I5" s="96"/>
      <c r="J5" s="95"/>
      <c r="K5" s="97"/>
      <c r="L5" s="98"/>
      <c r="M5" s="99"/>
      <c r="N5" s="97"/>
      <c r="O5" s="96"/>
      <c r="P5" s="100">
        <f>D5-D6+G5-G6+P6</f>
        <v>89383</v>
      </c>
    </row>
    <row r="6" spans="1:16" x14ac:dyDescent="0.15">
      <c r="A6" s="398"/>
      <c r="B6" s="425"/>
      <c r="C6" s="426"/>
      <c r="D6" s="280">
        <v>5518</v>
      </c>
      <c r="E6" s="101">
        <v>8753</v>
      </c>
      <c r="F6" s="101">
        <v>5023</v>
      </c>
      <c r="G6" s="101">
        <v>5893</v>
      </c>
      <c r="H6" s="102">
        <v>6875</v>
      </c>
      <c r="I6" s="103">
        <v>8874</v>
      </c>
      <c r="J6" s="104">
        <v>6251</v>
      </c>
      <c r="K6" s="105">
        <v>6816</v>
      </c>
      <c r="L6" s="106">
        <v>5139</v>
      </c>
      <c r="M6" s="102">
        <v>12625</v>
      </c>
      <c r="N6" s="105">
        <v>6744</v>
      </c>
      <c r="O6" s="103">
        <v>4292</v>
      </c>
      <c r="P6" s="107">
        <f>SUM(D6:O6)</f>
        <v>82803</v>
      </c>
    </row>
    <row r="7" spans="1:16" x14ac:dyDescent="0.15">
      <c r="A7" s="398"/>
      <c r="B7" s="388" t="s">
        <v>17</v>
      </c>
      <c r="C7" s="424"/>
      <c r="D7" s="281">
        <v>73.5</v>
      </c>
      <c r="E7" s="160"/>
      <c r="F7" s="108"/>
      <c r="G7" s="108">
        <v>41.5</v>
      </c>
      <c r="H7" s="109"/>
      <c r="I7" s="110"/>
      <c r="J7" s="109"/>
      <c r="K7" s="111"/>
      <c r="L7" s="112"/>
      <c r="M7" s="113"/>
      <c r="N7" s="111"/>
      <c r="O7" s="110"/>
      <c r="P7" s="114">
        <v>522.1</v>
      </c>
    </row>
    <row r="8" spans="1:16" x14ac:dyDescent="0.15">
      <c r="A8" s="398"/>
      <c r="B8" s="425"/>
      <c r="C8" s="426"/>
      <c r="D8" s="115">
        <v>37.1</v>
      </c>
      <c r="E8" s="116">
        <v>58.4</v>
      </c>
      <c r="F8" s="115">
        <v>37</v>
      </c>
      <c r="G8" s="116">
        <v>40.200000000000003</v>
      </c>
      <c r="H8" s="117">
        <v>61.9</v>
      </c>
      <c r="I8" s="118">
        <v>74.2</v>
      </c>
      <c r="J8" s="119">
        <v>38.1</v>
      </c>
      <c r="K8" s="120">
        <v>23.7</v>
      </c>
      <c r="L8" s="121">
        <v>21.1</v>
      </c>
      <c r="M8" s="117">
        <v>54.2</v>
      </c>
      <c r="N8" s="120">
        <v>24.7</v>
      </c>
      <c r="O8" s="118">
        <v>13.8</v>
      </c>
      <c r="P8" s="122">
        <f>SUM(D8:O8)</f>
        <v>484.40000000000003</v>
      </c>
    </row>
    <row r="9" spans="1:16" x14ac:dyDescent="0.15">
      <c r="A9" s="398"/>
      <c r="B9" s="421" t="s">
        <v>18</v>
      </c>
      <c r="C9" s="384" t="s">
        <v>19</v>
      </c>
      <c r="D9" s="281">
        <v>57.8</v>
      </c>
      <c r="E9" s="124"/>
      <c r="F9" s="123"/>
      <c r="G9" s="124"/>
      <c r="H9" s="320">
        <f>'表-3'!C11</f>
        <v>37</v>
      </c>
      <c r="I9" s="323">
        <f>'表-3'!C13</f>
        <v>35.299999999999997</v>
      </c>
      <c r="J9" s="125"/>
      <c r="K9" s="126"/>
      <c r="L9" s="127"/>
      <c r="M9" s="128"/>
      <c r="N9" s="126"/>
      <c r="O9" s="129"/>
      <c r="P9" s="130">
        <f>H9+I9</f>
        <v>72.3</v>
      </c>
    </row>
    <row r="10" spans="1:16" x14ac:dyDescent="0.15">
      <c r="A10" s="398"/>
      <c r="B10" s="421"/>
      <c r="C10" s="385"/>
      <c r="D10" s="131">
        <f>'表-3'!C7</f>
        <v>41.7</v>
      </c>
      <c r="E10" s="122">
        <f>'表-3'!C8</f>
        <v>54.5</v>
      </c>
      <c r="F10" s="131">
        <f>'表-3'!C9</f>
        <v>36.700000000000003</v>
      </c>
      <c r="G10" s="122">
        <f>'表-3'!C10</f>
        <v>21.9</v>
      </c>
      <c r="H10" s="132">
        <f>'表-3'!C12</f>
        <v>93.7</v>
      </c>
      <c r="I10" s="133">
        <f>'表-3'!C14</f>
        <v>106.6</v>
      </c>
      <c r="J10" s="134">
        <f>'表-3'!C17</f>
        <v>50.8</v>
      </c>
      <c r="K10" s="135">
        <f>'表-3'!C18</f>
        <v>51.8</v>
      </c>
      <c r="L10" s="136">
        <f>'表-3'!C19</f>
        <v>26.5</v>
      </c>
      <c r="M10" s="132">
        <f>'表-3'!C21</f>
        <v>55.9</v>
      </c>
      <c r="N10" s="135">
        <f>'表-3'!C22</f>
        <v>29.6</v>
      </c>
      <c r="O10" s="133">
        <f>'表-3'!C23</f>
        <v>24</v>
      </c>
      <c r="P10" s="122">
        <f>SUM(D10:O10)</f>
        <v>593.70000000000005</v>
      </c>
    </row>
    <row r="11" spans="1:16" x14ac:dyDescent="0.15">
      <c r="A11" s="398"/>
      <c r="B11" s="421"/>
      <c r="C11" s="384" t="s">
        <v>20</v>
      </c>
      <c r="D11" s="137"/>
      <c r="E11" s="138"/>
      <c r="F11" s="137"/>
      <c r="G11" s="138"/>
      <c r="H11" s="139"/>
      <c r="I11" s="140"/>
      <c r="J11" s="141"/>
      <c r="K11" s="142"/>
      <c r="L11" s="143"/>
      <c r="M11" s="139"/>
      <c r="N11" s="142"/>
      <c r="O11" s="140"/>
      <c r="P11" s="144"/>
    </row>
    <row r="12" spans="1:16" x14ac:dyDescent="0.15">
      <c r="A12" s="398"/>
      <c r="B12" s="421"/>
      <c r="C12" s="385"/>
      <c r="D12" s="145" t="s">
        <v>227</v>
      </c>
      <c r="E12" s="146">
        <v>4</v>
      </c>
      <c r="F12" s="145">
        <v>2</v>
      </c>
      <c r="G12" s="146">
        <v>1</v>
      </c>
      <c r="H12" s="147">
        <v>9</v>
      </c>
      <c r="I12" s="148">
        <v>9</v>
      </c>
      <c r="J12" s="149" t="s">
        <v>227</v>
      </c>
      <c r="K12" s="150">
        <v>2</v>
      </c>
      <c r="L12" s="151">
        <v>2</v>
      </c>
      <c r="M12" s="147">
        <v>1</v>
      </c>
      <c r="N12" s="150" t="s">
        <v>227</v>
      </c>
      <c r="O12" s="148">
        <v>2</v>
      </c>
      <c r="P12" s="107">
        <v>32</v>
      </c>
    </row>
    <row r="13" spans="1:16" x14ac:dyDescent="0.15">
      <c r="A13" s="398"/>
      <c r="B13" s="421"/>
      <c r="C13" s="394" t="s">
        <v>21</v>
      </c>
      <c r="D13" s="152" t="s">
        <v>22</v>
      </c>
      <c r="E13" s="153" t="s">
        <v>23</v>
      </c>
      <c r="F13" s="152" t="s">
        <v>24</v>
      </c>
      <c r="G13" s="153" t="s">
        <v>25</v>
      </c>
      <c r="H13" s="154" t="s">
        <v>26</v>
      </c>
      <c r="I13" s="155" t="s">
        <v>160</v>
      </c>
      <c r="J13" s="156" t="s">
        <v>27</v>
      </c>
      <c r="K13" s="157" t="s">
        <v>28</v>
      </c>
      <c r="L13" s="158" t="s">
        <v>29</v>
      </c>
      <c r="M13" s="154" t="s">
        <v>10</v>
      </c>
      <c r="N13" s="157" t="s">
        <v>14</v>
      </c>
      <c r="O13" s="155" t="s">
        <v>11</v>
      </c>
      <c r="P13" s="159"/>
    </row>
    <row r="14" spans="1:16" x14ac:dyDescent="0.15">
      <c r="A14" s="398"/>
      <c r="B14" s="421"/>
      <c r="C14" s="395"/>
      <c r="D14" s="145">
        <v>1</v>
      </c>
      <c r="E14" s="146">
        <v>1</v>
      </c>
      <c r="F14" s="146">
        <v>1</v>
      </c>
      <c r="G14" s="146">
        <v>1</v>
      </c>
      <c r="H14" s="147">
        <v>2</v>
      </c>
      <c r="I14" s="148">
        <v>2</v>
      </c>
      <c r="J14" s="149">
        <v>1</v>
      </c>
      <c r="K14" s="150">
        <v>1</v>
      </c>
      <c r="L14" s="151">
        <v>1</v>
      </c>
      <c r="M14" s="147">
        <v>1</v>
      </c>
      <c r="N14" s="150">
        <v>1</v>
      </c>
      <c r="O14" s="148">
        <v>1</v>
      </c>
      <c r="P14" s="107">
        <v>14</v>
      </c>
    </row>
    <row r="15" spans="1:16" x14ac:dyDescent="0.15">
      <c r="A15" s="398"/>
      <c r="B15" s="421"/>
      <c r="C15" s="394" t="s">
        <v>30</v>
      </c>
      <c r="D15" s="160">
        <v>389000</v>
      </c>
      <c r="E15" s="186"/>
      <c r="F15" s="160"/>
      <c r="G15" s="160">
        <v>221200</v>
      </c>
      <c r="H15" s="161">
        <v>186000</v>
      </c>
      <c r="I15" s="162">
        <v>341800</v>
      </c>
      <c r="J15" s="163"/>
      <c r="K15" s="164"/>
      <c r="L15" s="165"/>
      <c r="M15" s="166"/>
      <c r="N15" s="164"/>
      <c r="O15" s="167"/>
      <c r="P15" s="168">
        <f>P16-D16+D15-G16+G15</f>
        <v>2885200</v>
      </c>
    </row>
    <row r="16" spans="1:16" ht="14.25" thickBot="1" x14ac:dyDescent="0.2">
      <c r="A16" s="399"/>
      <c r="B16" s="422"/>
      <c r="C16" s="419"/>
      <c r="D16" s="169">
        <v>184300</v>
      </c>
      <c r="E16" s="170">
        <v>329400</v>
      </c>
      <c r="F16" s="169">
        <v>196400</v>
      </c>
      <c r="G16" s="170">
        <v>214300</v>
      </c>
      <c r="H16" s="171">
        <v>143800</v>
      </c>
      <c r="I16" s="172">
        <v>135200</v>
      </c>
      <c r="J16" s="173">
        <v>200200</v>
      </c>
      <c r="K16" s="174">
        <v>127400</v>
      </c>
      <c r="L16" s="175">
        <v>106000</v>
      </c>
      <c r="M16" s="176">
        <v>290300</v>
      </c>
      <c r="N16" s="174">
        <v>149800</v>
      </c>
      <c r="O16" s="177">
        <v>68700</v>
      </c>
      <c r="P16" s="170">
        <f>SUM(D16:O16)+H15+I15</f>
        <v>2673600</v>
      </c>
    </row>
    <row r="17" spans="1:32" x14ac:dyDescent="0.15">
      <c r="A17" s="392"/>
      <c r="B17" s="402" t="s">
        <v>18</v>
      </c>
      <c r="C17" s="396" t="s">
        <v>19</v>
      </c>
      <c r="D17" s="282"/>
      <c r="E17" s="179"/>
      <c r="F17" s="178"/>
      <c r="G17" s="179"/>
      <c r="H17" s="320">
        <f>'表-3'!D11</f>
        <v>24.4</v>
      </c>
      <c r="I17" s="322">
        <f>'表-3'!D13</f>
        <v>30.8</v>
      </c>
      <c r="J17" s="180"/>
      <c r="K17" s="181"/>
      <c r="L17" s="182"/>
      <c r="M17" s="183"/>
      <c r="N17" s="181"/>
      <c r="O17" s="184"/>
      <c r="P17" s="130">
        <f>H17+I17</f>
        <v>55.2</v>
      </c>
    </row>
    <row r="18" spans="1:32" x14ac:dyDescent="0.15">
      <c r="A18" s="393"/>
      <c r="B18" s="403"/>
      <c r="C18" s="385"/>
      <c r="D18" s="122">
        <f>'表-3'!D7</f>
        <v>41.7</v>
      </c>
      <c r="E18" s="122">
        <f>'表-3'!D8</f>
        <v>54.1</v>
      </c>
      <c r="F18" s="122">
        <f>'表-3'!D9</f>
        <v>36.700000000000003</v>
      </c>
      <c r="G18" s="122">
        <f>'表-3'!D10</f>
        <v>21.7</v>
      </c>
      <c r="H18" s="321">
        <f>'表-3'!D12</f>
        <v>81.099999999999994</v>
      </c>
      <c r="I18" s="136">
        <f>'表-3'!D14</f>
        <v>100.9</v>
      </c>
      <c r="J18" s="134">
        <f>'表-3'!D17</f>
        <v>48.4</v>
      </c>
      <c r="K18" s="135">
        <f>'表-3'!D18</f>
        <v>50.6</v>
      </c>
      <c r="L18" s="136">
        <f>'表-3'!D19</f>
        <v>26.5</v>
      </c>
      <c r="M18" s="132">
        <f>'表-3'!D21</f>
        <v>55.9</v>
      </c>
      <c r="N18" s="135">
        <f>'表-3'!D22</f>
        <v>29.6</v>
      </c>
      <c r="O18" s="133">
        <f>'表-3'!D23</f>
        <v>24</v>
      </c>
      <c r="P18" s="122">
        <f>SUM(D18:O18)</f>
        <v>571.20000000000005</v>
      </c>
    </row>
    <row r="19" spans="1:32" x14ac:dyDescent="0.15">
      <c r="A19" s="349">
        <v>3</v>
      </c>
      <c r="B19" s="403"/>
      <c r="C19" s="384" t="s">
        <v>20</v>
      </c>
      <c r="D19" s="153"/>
      <c r="E19" s="153">
        <v>4</v>
      </c>
      <c r="F19" s="152">
        <v>2</v>
      </c>
      <c r="G19" s="153">
        <v>1</v>
      </c>
      <c r="H19" s="154">
        <v>9</v>
      </c>
      <c r="I19" s="155">
        <v>9</v>
      </c>
      <c r="J19" s="156" t="s">
        <v>227</v>
      </c>
      <c r="K19" s="154">
        <v>2</v>
      </c>
      <c r="L19" s="158">
        <v>2</v>
      </c>
      <c r="M19" s="154">
        <v>1</v>
      </c>
      <c r="N19" s="185" t="s">
        <v>227</v>
      </c>
      <c r="O19" s="155">
        <v>2</v>
      </c>
      <c r="P19" s="186">
        <f>SUM(D19:O19)</f>
        <v>32</v>
      </c>
      <c r="S19" s="45" t="s">
        <v>1</v>
      </c>
      <c r="T19" s="45" t="s">
        <v>2</v>
      </c>
      <c r="U19" s="45" t="s">
        <v>3</v>
      </c>
      <c r="V19" s="45" t="s">
        <v>4</v>
      </c>
      <c r="W19" s="45" t="s">
        <v>5</v>
      </c>
      <c r="Y19" s="45" t="s">
        <v>6</v>
      </c>
      <c r="AB19" s="45" t="s">
        <v>7</v>
      </c>
      <c r="AE19" s="45" t="s">
        <v>142</v>
      </c>
    </row>
    <row r="20" spans="1:32" x14ac:dyDescent="0.15">
      <c r="A20" s="409" t="s">
        <v>31</v>
      </c>
      <c r="B20" s="403"/>
      <c r="C20" s="385"/>
      <c r="D20" s="187" t="s">
        <v>227</v>
      </c>
      <c r="E20" s="188">
        <v>4</v>
      </c>
      <c r="F20" s="187">
        <v>2</v>
      </c>
      <c r="G20" s="188">
        <v>1</v>
      </c>
      <c r="H20" s="189">
        <v>9</v>
      </c>
      <c r="I20" s="190">
        <v>9</v>
      </c>
      <c r="J20" s="191" t="s">
        <v>227</v>
      </c>
      <c r="K20" s="189">
        <v>2</v>
      </c>
      <c r="L20" s="190">
        <v>2</v>
      </c>
      <c r="M20" s="189">
        <v>1</v>
      </c>
      <c r="N20" s="192" t="s">
        <v>227</v>
      </c>
      <c r="O20" s="193">
        <v>2</v>
      </c>
      <c r="P20" s="194">
        <f>SUM(D20:O20)</f>
        <v>32</v>
      </c>
      <c r="W20" s="45" t="s">
        <v>10</v>
      </c>
      <c r="X20" s="45" t="s">
        <v>11</v>
      </c>
      <c r="Y20" s="45" t="s">
        <v>12</v>
      </c>
      <c r="Z20" s="45" t="s">
        <v>13</v>
      </c>
      <c r="AA20" s="45" t="s">
        <v>11</v>
      </c>
      <c r="AB20" s="45" t="s">
        <v>10</v>
      </c>
      <c r="AC20" s="45" t="s">
        <v>14</v>
      </c>
      <c r="AD20" s="45" t="s">
        <v>11</v>
      </c>
    </row>
    <row r="21" spans="1:32" x14ac:dyDescent="0.15">
      <c r="A21" s="410"/>
      <c r="B21" s="403"/>
      <c r="C21" s="394" t="s">
        <v>21</v>
      </c>
      <c r="D21" s="153">
        <v>1</v>
      </c>
      <c r="E21" s="153">
        <v>1</v>
      </c>
      <c r="F21" s="152">
        <v>1</v>
      </c>
      <c r="G21" s="153">
        <v>1</v>
      </c>
      <c r="H21" s="154">
        <v>2</v>
      </c>
      <c r="I21" s="155">
        <v>2</v>
      </c>
      <c r="J21" s="156">
        <v>1</v>
      </c>
      <c r="K21" s="154">
        <v>1</v>
      </c>
      <c r="L21" s="158">
        <v>1</v>
      </c>
      <c r="M21" s="154">
        <v>1</v>
      </c>
      <c r="N21" s="154">
        <v>1</v>
      </c>
      <c r="O21" s="155">
        <v>1</v>
      </c>
      <c r="P21" s="186">
        <f>SUM(D21:O21)</f>
        <v>14</v>
      </c>
      <c r="R21" s="45" t="s">
        <v>231</v>
      </c>
      <c r="S21" s="45">
        <v>948.81999999999994</v>
      </c>
      <c r="T21" s="45">
        <v>2522.54</v>
      </c>
      <c r="U21" s="45">
        <v>1859.05</v>
      </c>
      <c r="V21" s="45">
        <v>1162.53</v>
      </c>
      <c r="W21" s="45">
        <v>3125.8100000000004</v>
      </c>
      <c r="X21" s="85">
        <v>4438.32</v>
      </c>
      <c r="Y21" s="45">
        <v>1905.1699999999998</v>
      </c>
      <c r="Z21" s="45">
        <v>1077.5899999999999</v>
      </c>
      <c r="AA21" s="45">
        <v>845.65</v>
      </c>
      <c r="AB21" s="45">
        <v>1413.29</v>
      </c>
      <c r="AC21" s="45">
        <v>858.13</v>
      </c>
      <c r="AD21" s="45">
        <v>664.13</v>
      </c>
      <c r="AE21" s="45">
        <v>20821.030000000002</v>
      </c>
      <c r="AF21" s="45" t="s">
        <v>234</v>
      </c>
    </row>
    <row r="22" spans="1:32" x14ac:dyDescent="0.15">
      <c r="A22" s="410"/>
      <c r="B22" s="404"/>
      <c r="C22" s="395"/>
      <c r="D22" s="187">
        <v>1</v>
      </c>
      <c r="E22" s="188">
        <v>1</v>
      </c>
      <c r="F22" s="187">
        <v>1</v>
      </c>
      <c r="G22" s="188">
        <v>1</v>
      </c>
      <c r="H22" s="189">
        <v>2</v>
      </c>
      <c r="I22" s="190">
        <v>2</v>
      </c>
      <c r="J22" s="191">
        <v>1</v>
      </c>
      <c r="K22" s="189">
        <v>1</v>
      </c>
      <c r="L22" s="190">
        <v>1</v>
      </c>
      <c r="M22" s="189">
        <v>1</v>
      </c>
      <c r="N22" s="192">
        <v>1</v>
      </c>
      <c r="O22" s="193">
        <v>1</v>
      </c>
      <c r="P22" s="194">
        <f>SUM(D22:O22)</f>
        <v>14</v>
      </c>
      <c r="R22" s="45" t="s">
        <v>231</v>
      </c>
      <c r="S22" s="45">
        <v>948.81999999999994</v>
      </c>
      <c r="T22" s="45">
        <v>2522.54</v>
      </c>
      <c r="U22" s="45">
        <v>1859.05</v>
      </c>
      <c r="V22" s="45">
        <v>1162.53</v>
      </c>
      <c r="W22" s="45">
        <v>3125.8100000000004</v>
      </c>
      <c r="X22" s="85">
        <v>4438.32</v>
      </c>
      <c r="Y22" s="45">
        <v>1905.1699999999998</v>
      </c>
      <c r="Z22" s="45">
        <v>1077.5899999999999</v>
      </c>
      <c r="AA22" s="45">
        <v>845.65</v>
      </c>
      <c r="AB22" s="45">
        <v>1413.29</v>
      </c>
      <c r="AC22" s="45">
        <v>858.13</v>
      </c>
      <c r="AD22" s="45">
        <v>664.13</v>
      </c>
      <c r="AE22" s="45">
        <v>20821.030000000002</v>
      </c>
    </row>
    <row r="23" spans="1:32" x14ac:dyDescent="0.15">
      <c r="A23" s="410"/>
      <c r="B23" s="388" t="s">
        <v>32</v>
      </c>
      <c r="C23" s="389"/>
      <c r="D23" s="137"/>
      <c r="E23" s="138"/>
      <c r="F23" s="137"/>
      <c r="G23" s="138"/>
      <c r="H23" s="139"/>
      <c r="I23" s="140"/>
      <c r="J23" s="141"/>
      <c r="K23" s="142"/>
      <c r="L23" s="143"/>
      <c r="M23" s="139"/>
      <c r="N23" s="142"/>
      <c r="O23" s="140"/>
      <c r="P23" s="144"/>
      <c r="R23" s="45" t="s">
        <v>232</v>
      </c>
      <c r="S23" s="71">
        <v>21.07944363</v>
      </c>
      <c r="T23" s="71">
        <v>16.39293138</v>
      </c>
      <c r="U23" s="71">
        <v>13.96923183</v>
      </c>
      <c r="V23" s="71">
        <v>4.3520306399999997</v>
      </c>
      <c r="W23" s="71">
        <v>55.42905064</v>
      </c>
      <c r="X23" s="71">
        <v>30.64645106</v>
      </c>
      <c r="Y23" s="71">
        <v>21.135044870000002</v>
      </c>
      <c r="Z23" s="71">
        <v>2.63242149</v>
      </c>
      <c r="AA23" s="71">
        <v>2.02082747</v>
      </c>
      <c r="AB23" s="71">
        <v>20.907658009999999</v>
      </c>
      <c r="AC23" s="71">
        <v>6.7546529199999998</v>
      </c>
      <c r="AD23" s="71">
        <v>2.1004593900000001</v>
      </c>
      <c r="AE23" s="71">
        <f>SUM(S23:AD23)</f>
        <v>197.42020333000002</v>
      </c>
      <c r="AF23" s="45" t="s">
        <v>233</v>
      </c>
    </row>
    <row r="24" spans="1:32" ht="14.25" thickBot="1" x14ac:dyDescent="0.2">
      <c r="A24" s="411"/>
      <c r="B24" s="390"/>
      <c r="C24" s="391"/>
      <c r="D24" s="350">
        <f t="shared" ref="D24:O24" si="0">S26</f>
        <v>982.54792678999991</v>
      </c>
      <c r="E24" s="350">
        <f t="shared" si="0"/>
        <v>2558.20461828</v>
      </c>
      <c r="F24" s="350">
        <f t="shared" si="0"/>
        <v>1886.4321134299998</v>
      </c>
      <c r="G24" s="350">
        <f t="shared" si="0"/>
        <v>1171.0281334700001</v>
      </c>
      <c r="H24" s="351">
        <f t="shared" si="0"/>
        <v>3261.7501325100002</v>
      </c>
      <c r="I24" s="352">
        <f t="shared" si="0"/>
        <v>4496.3426439299992</v>
      </c>
      <c r="J24" s="353">
        <f t="shared" si="0"/>
        <v>1947.3093048699998</v>
      </c>
      <c r="K24" s="354">
        <f t="shared" si="0"/>
        <v>1081.9298414899999</v>
      </c>
      <c r="L24" s="352">
        <f t="shared" si="0"/>
        <v>850.78871346999995</v>
      </c>
      <c r="M24" s="353">
        <f t="shared" si="0"/>
        <v>1469.72440706</v>
      </c>
      <c r="N24" s="354">
        <f t="shared" si="0"/>
        <v>876.06994992</v>
      </c>
      <c r="O24" s="352">
        <f t="shared" si="0"/>
        <v>668.20522139000002</v>
      </c>
      <c r="P24" s="350">
        <v>21250</v>
      </c>
      <c r="R24" s="45" t="s">
        <v>237</v>
      </c>
      <c r="S24" s="71">
        <f>S22+S23</f>
        <v>969.89944362999995</v>
      </c>
      <c r="T24" s="71">
        <f t="shared" ref="T24:AD24" si="1">T22+T23</f>
        <v>2538.9329313799999</v>
      </c>
      <c r="U24" s="71">
        <f t="shared" si="1"/>
        <v>1873.0192318299999</v>
      </c>
      <c r="V24" s="71">
        <f t="shared" si="1"/>
        <v>1166.88203064</v>
      </c>
      <c r="W24" s="71">
        <f t="shared" si="1"/>
        <v>3181.2390506400002</v>
      </c>
      <c r="X24" s="71">
        <f t="shared" si="1"/>
        <v>4468.9664510599996</v>
      </c>
      <c r="Y24" s="71">
        <f t="shared" si="1"/>
        <v>1926.3050448699998</v>
      </c>
      <c r="Z24" s="71">
        <f t="shared" si="1"/>
        <v>1080.22242149</v>
      </c>
      <c r="AA24" s="71">
        <f t="shared" si="1"/>
        <v>847.67082746999995</v>
      </c>
      <c r="AB24" s="71">
        <f t="shared" si="1"/>
        <v>1434.1976580099999</v>
      </c>
      <c r="AC24" s="71">
        <f t="shared" si="1"/>
        <v>864.88465292000001</v>
      </c>
      <c r="AD24" s="71">
        <f t="shared" si="1"/>
        <v>666.23045938999996</v>
      </c>
      <c r="AE24" s="84">
        <f>SUM(S24:AD24)</f>
        <v>21018.450203330005</v>
      </c>
      <c r="AF24" s="45" t="s">
        <v>235</v>
      </c>
    </row>
    <row r="25" spans="1:32" x14ac:dyDescent="0.15">
      <c r="A25" s="392"/>
      <c r="B25" s="402" t="s">
        <v>18</v>
      </c>
      <c r="C25" s="396" t="s">
        <v>19</v>
      </c>
      <c r="D25" s="283"/>
      <c r="E25" s="196"/>
      <c r="F25" s="195"/>
      <c r="G25" s="196"/>
      <c r="H25" s="197">
        <v>0.4</v>
      </c>
      <c r="I25" s="198">
        <v>0.2</v>
      </c>
      <c r="J25" s="199"/>
      <c r="K25" s="200"/>
      <c r="L25" s="201"/>
      <c r="M25" s="202"/>
      <c r="N25" s="200"/>
      <c r="O25" s="203"/>
      <c r="P25" s="204">
        <f>SUM(D25:O25)</f>
        <v>0.60000000000000009</v>
      </c>
      <c r="R25" s="45" t="s">
        <v>247</v>
      </c>
      <c r="S25" s="71">
        <f>(1206022866+63241038-1074700-3340888)/100000000</f>
        <v>12.64848316</v>
      </c>
      <c r="T25" s="71">
        <f>(1872789300+54905185-525795)/100000000</f>
        <v>19.271686899999999</v>
      </c>
      <c r="U25" s="71">
        <f>(1294943800+47854771-1510411)/100000000</f>
        <v>13.4128816</v>
      </c>
      <c r="V25" s="71">
        <f>(402610283+13003513-1003513)/100000000</f>
        <v>4.1461028300000002</v>
      </c>
      <c r="W25" s="71">
        <f>(7927345487+129079819-5317119)/100000000</f>
        <v>80.511081869999998</v>
      </c>
      <c r="X25" s="71">
        <f>(2643765287+100780730-6926730)/100000000</f>
        <v>27.376192870000001</v>
      </c>
      <c r="Y25" s="71">
        <f>(2051808200+50268063-1650263)/100000000</f>
        <v>21.004259999999999</v>
      </c>
      <c r="Z25" s="71">
        <f>(170742000)/100000000</f>
        <v>1.7074199999999999</v>
      </c>
      <c r="AA25" s="71">
        <f>(305165500+7302431-679331)/100000000</f>
        <v>3.1178859999999999</v>
      </c>
      <c r="AB25" s="71">
        <f>(3507098805+47880911-1204284-1100527)/100000000</f>
        <v>35.526749049999999</v>
      </c>
      <c r="AC25" s="71">
        <f>(1038529700+80457582-457582)/100000000</f>
        <v>11.185297</v>
      </c>
      <c r="AD25" s="71">
        <f>(163476200+34152139-152139)/100000000</f>
        <v>1.9747619999999999</v>
      </c>
      <c r="AE25" s="84">
        <f>SUM(S25:AD25)</f>
        <v>231.88280327999999</v>
      </c>
    </row>
    <row r="26" spans="1:32" x14ac:dyDescent="0.15">
      <c r="A26" s="405"/>
      <c r="B26" s="403"/>
      <c r="C26" s="385"/>
      <c r="D26" s="115">
        <v>0</v>
      </c>
      <c r="E26" s="116">
        <v>0</v>
      </c>
      <c r="F26" s="115">
        <v>0</v>
      </c>
      <c r="G26" s="116">
        <v>0</v>
      </c>
      <c r="H26" s="132">
        <v>0.4</v>
      </c>
      <c r="I26" s="133">
        <v>1.7</v>
      </c>
      <c r="J26" s="119">
        <v>0</v>
      </c>
      <c r="K26" s="120">
        <v>0</v>
      </c>
      <c r="L26" s="121">
        <v>0</v>
      </c>
      <c r="M26" s="117">
        <v>0.9</v>
      </c>
      <c r="N26" s="120">
        <v>0</v>
      </c>
      <c r="O26" s="118">
        <v>0</v>
      </c>
      <c r="P26" s="122">
        <f>SUM(D26:O26)</f>
        <v>3</v>
      </c>
      <c r="R26" s="45" t="s">
        <v>248</v>
      </c>
      <c r="S26" s="71">
        <f>S24+S25</f>
        <v>982.54792678999991</v>
      </c>
      <c r="T26" s="71">
        <f t="shared" ref="T26:AD26" si="2">T24+T25</f>
        <v>2558.20461828</v>
      </c>
      <c r="U26" s="71">
        <f t="shared" si="2"/>
        <v>1886.4321134299998</v>
      </c>
      <c r="V26" s="71">
        <f t="shared" si="2"/>
        <v>1171.0281334700001</v>
      </c>
      <c r="W26" s="71">
        <f t="shared" si="2"/>
        <v>3261.7501325100002</v>
      </c>
      <c r="X26" s="71">
        <f t="shared" si="2"/>
        <v>4496.3426439299992</v>
      </c>
      <c r="Y26" s="71">
        <f t="shared" si="2"/>
        <v>1947.3093048699998</v>
      </c>
      <c r="Z26" s="71">
        <f t="shared" si="2"/>
        <v>1081.9298414899999</v>
      </c>
      <c r="AA26" s="71">
        <f t="shared" si="2"/>
        <v>850.78871346999995</v>
      </c>
      <c r="AB26" s="71">
        <f t="shared" si="2"/>
        <v>1469.72440706</v>
      </c>
      <c r="AC26" s="71">
        <f t="shared" si="2"/>
        <v>876.06994992</v>
      </c>
      <c r="AD26" s="71">
        <f t="shared" si="2"/>
        <v>668.20522139000002</v>
      </c>
      <c r="AE26" s="84">
        <f>SUM(S26:AD26)</f>
        <v>21250.333006609999</v>
      </c>
    </row>
    <row r="27" spans="1:32" x14ac:dyDescent="0.15">
      <c r="A27" s="349">
        <v>4</v>
      </c>
      <c r="B27" s="403"/>
      <c r="C27" s="384" t="s">
        <v>20</v>
      </c>
      <c r="D27" s="153"/>
      <c r="E27" s="153"/>
      <c r="F27" s="152"/>
      <c r="G27" s="153"/>
      <c r="H27" s="154"/>
      <c r="I27" s="155"/>
      <c r="J27" s="156"/>
      <c r="K27" s="154"/>
      <c r="L27" s="158"/>
      <c r="M27" s="156"/>
      <c r="N27" s="154"/>
      <c r="O27" s="158"/>
      <c r="P27" s="186"/>
    </row>
    <row r="28" spans="1:32" x14ac:dyDescent="0.15">
      <c r="A28" s="386" t="s">
        <v>33</v>
      </c>
      <c r="B28" s="403"/>
      <c r="C28" s="385"/>
      <c r="D28" s="188" t="s">
        <v>228</v>
      </c>
      <c r="E28" s="146">
        <v>4</v>
      </c>
      <c r="F28" s="145">
        <v>2</v>
      </c>
      <c r="G28" s="146">
        <v>1</v>
      </c>
      <c r="H28" s="147">
        <v>9</v>
      </c>
      <c r="I28" s="148">
        <v>9</v>
      </c>
      <c r="J28" s="191" t="s">
        <v>228</v>
      </c>
      <c r="K28" s="150">
        <v>2</v>
      </c>
      <c r="L28" s="150">
        <v>2</v>
      </c>
      <c r="M28" s="149">
        <v>1</v>
      </c>
      <c r="N28" s="150" t="s">
        <v>228</v>
      </c>
      <c r="O28" s="150">
        <v>2</v>
      </c>
      <c r="P28" s="107">
        <f>SUM(D28:O28)</f>
        <v>32</v>
      </c>
    </row>
    <row r="29" spans="1:32" x14ac:dyDescent="0.15">
      <c r="A29" s="386"/>
      <c r="B29" s="403"/>
      <c r="C29" s="394" t="s">
        <v>21</v>
      </c>
      <c r="D29" s="153"/>
      <c r="E29" s="153"/>
      <c r="F29" s="152"/>
      <c r="G29" s="153"/>
      <c r="H29" s="154"/>
      <c r="I29" s="155"/>
      <c r="J29" s="156"/>
      <c r="K29" s="154"/>
      <c r="L29" s="158"/>
      <c r="M29" s="156"/>
      <c r="N29" s="154"/>
      <c r="O29" s="158"/>
      <c r="P29" s="186"/>
    </row>
    <row r="30" spans="1:32" x14ac:dyDescent="0.15">
      <c r="A30" s="386"/>
      <c r="B30" s="404"/>
      <c r="C30" s="395"/>
      <c r="D30" s="146">
        <v>1</v>
      </c>
      <c r="E30" s="146">
        <v>1</v>
      </c>
      <c r="F30" s="145">
        <v>1</v>
      </c>
      <c r="G30" s="146">
        <v>1</v>
      </c>
      <c r="H30" s="147">
        <v>2</v>
      </c>
      <c r="I30" s="148">
        <v>2</v>
      </c>
      <c r="J30" s="149">
        <v>1</v>
      </c>
      <c r="K30" s="147">
        <v>1</v>
      </c>
      <c r="L30" s="151">
        <v>1</v>
      </c>
      <c r="M30" s="149">
        <v>1</v>
      </c>
      <c r="N30" s="147">
        <v>1</v>
      </c>
      <c r="O30" s="151">
        <v>1</v>
      </c>
      <c r="P30" s="107">
        <f>SUM(D30:O30)</f>
        <v>14</v>
      </c>
    </row>
    <row r="31" spans="1:32" x14ac:dyDescent="0.15">
      <c r="A31" s="386"/>
      <c r="B31" s="388" t="s">
        <v>32</v>
      </c>
      <c r="C31" s="389"/>
      <c r="D31" s="281"/>
      <c r="E31" s="138"/>
      <c r="F31" s="137"/>
      <c r="G31" s="138"/>
      <c r="H31" s="139"/>
      <c r="I31" s="140"/>
      <c r="J31" s="141"/>
      <c r="K31" s="142"/>
      <c r="L31" s="143"/>
      <c r="M31" s="139"/>
      <c r="N31" s="142"/>
      <c r="O31" s="140"/>
      <c r="P31" s="144"/>
    </row>
    <row r="32" spans="1:32" ht="14.25" thickBot="1" x14ac:dyDescent="0.2">
      <c r="A32" s="387"/>
      <c r="B32" s="390"/>
      <c r="C32" s="391"/>
      <c r="D32" s="355">
        <f>S32</f>
        <v>9.6999999999999993</v>
      </c>
      <c r="E32" s="356">
        <f t="shared" ref="E32:O32" si="3">T32</f>
        <v>33.4</v>
      </c>
      <c r="F32" s="355">
        <f t="shared" si="3"/>
        <v>16.5</v>
      </c>
      <c r="G32" s="356">
        <f t="shared" si="3"/>
        <v>9.3000000000000007</v>
      </c>
      <c r="H32" s="357">
        <f t="shared" si="3"/>
        <v>63.3</v>
      </c>
      <c r="I32" s="358">
        <f t="shared" si="3"/>
        <v>32.200000000000003</v>
      </c>
      <c r="J32" s="359">
        <f t="shared" si="3"/>
        <v>24.1</v>
      </c>
      <c r="K32" s="360">
        <f t="shared" si="3"/>
        <v>3.9</v>
      </c>
      <c r="L32" s="361">
        <f t="shared" si="3"/>
        <v>5.2</v>
      </c>
      <c r="M32" s="357">
        <f t="shared" si="3"/>
        <v>21.2</v>
      </c>
      <c r="N32" s="360">
        <f t="shared" si="3"/>
        <v>12.8</v>
      </c>
      <c r="O32" s="360">
        <f t="shared" si="3"/>
        <v>6</v>
      </c>
      <c r="P32" s="362">
        <f>SUM(D32:O32)</f>
        <v>237.59999999999997</v>
      </c>
      <c r="R32" s="45" t="s">
        <v>229</v>
      </c>
      <c r="S32" s="45">
        <v>9.6999999999999993</v>
      </c>
      <c r="T32" s="45">
        <v>33.4</v>
      </c>
      <c r="U32" s="45">
        <v>16.5</v>
      </c>
      <c r="V32" s="45">
        <v>9.3000000000000007</v>
      </c>
      <c r="W32" s="45">
        <v>63.3</v>
      </c>
      <c r="X32" s="45">
        <v>32.200000000000003</v>
      </c>
      <c r="Y32" s="45">
        <v>24.1</v>
      </c>
      <c r="Z32" s="45">
        <v>3.9</v>
      </c>
      <c r="AA32" s="45">
        <v>5.2</v>
      </c>
      <c r="AB32" s="45">
        <v>21.2</v>
      </c>
      <c r="AC32" s="45">
        <v>12.8</v>
      </c>
      <c r="AD32" s="45">
        <v>6</v>
      </c>
      <c r="AE32" s="45">
        <f>SUM(S32:AD32)</f>
        <v>237.59999999999997</v>
      </c>
      <c r="AF32" s="45" t="s">
        <v>249</v>
      </c>
    </row>
    <row r="33" spans="1:16" x14ac:dyDescent="0.15">
      <c r="A33" s="406" t="s">
        <v>34</v>
      </c>
      <c r="B33" s="407"/>
      <c r="C33" s="408"/>
      <c r="D33" s="195"/>
      <c r="E33" s="206"/>
      <c r="F33" s="205"/>
      <c r="G33" s="206"/>
      <c r="H33" s="207"/>
      <c r="I33" s="208"/>
      <c r="J33" s="209"/>
      <c r="K33" s="210"/>
      <c r="L33" s="211"/>
      <c r="M33" s="207"/>
      <c r="N33" s="210"/>
      <c r="O33" s="208"/>
      <c r="P33" s="206"/>
    </row>
    <row r="34" spans="1:16" ht="14.25" thickBot="1" x14ac:dyDescent="0.2">
      <c r="A34" s="381"/>
      <c r="B34" s="382"/>
      <c r="C34" s="383"/>
      <c r="D34" s="169">
        <v>201940</v>
      </c>
      <c r="E34" s="170">
        <f>'表-3'!G8*1000</f>
        <v>256110</v>
      </c>
      <c r="F34" s="169">
        <f>'表-3'!G9*1000</f>
        <v>189730</v>
      </c>
      <c r="G34" s="170">
        <f>'表-3'!G10*1000</f>
        <v>170280</v>
      </c>
      <c r="H34" s="176">
        <f>'表-3'!G11*1000</f>
        <v>407000</v>
      </c>
      <c r="I34" s="177">
        <f>'表-3'!G13*1000</f>
        <v>449000</v>
      </c>
      <c r="J34" s="173">
        <f>'表-3'!G17*1000</f>
        <v>138000</v>
      </c>
      <c r="K34" s="174">
        <f>'表-3'!G18*1000</f>
        <v>75000</v>
      </c>
      <c r="L34" s="175">
        <f>'表-3'!G19*1000</f>
        <v>111500</v>
      </c>
      <c r="M34" s="176">
        <f>'表-3'!G21*1000</f>
        <v>212700</v>
      </c>
      <c r="N34" s="174">
        <f>'表-3'!G22*1000</f>
        <v>70200</v>
      </c>
      <c r="O34" s="177">
        <f>'表-3'!G23*1000</f>
        <v>25400</v>
      </c>
      <c r="P34" s="170">
        <f t="shared" ref="P34:P40" si="4">SUM(D34:O34)</f>
        <v>2306860</v>
      </c>
    </row>
    <row r="35" spans="1:16" x14ac:dyDescent="0.15">
      <c r="A35" s="416" t="s">
        <v>35</v>
      </c>
      <c r="B35" s="402" t="s">
        <v>18</v>
      </c>
      <c r="C35" s="396" t="s">
        <v>19</v>
      </c>
      <c r="D35" s="284"/>
      <c r="E35" s="213"/>
      <c r="F35" s="212"/>
      <c r="G35" s="213"/>
      <c r="H35" s="214">
        <f>H9-H17-H25</f>
        <v>12.200000000000001</v>
      </c>
      <c r="I35" s="215">
        <f>I9-I17-I25</f>
        <v>4.2999999999999963</v>
      </c>
      <c r="J35" s="216"/>
      <c r="K35" s="217"/>
      <c r="L35" s="218"/>
      <c r="M35" s="216"/>
      <c r="N35" s="217"/>
      <c r="O35" s="218"/>
      <c r="P35" s="219">
        <f>SUM(D35:O35)</f>
        <v>16.499999999999996</v>
      </c>
    </row>
    <row r="36" spans="1:16" x14ac:dyDescent="0.15">
      <c r="A36" s="417"/>
      <c r="B36" s="403"/>
      <c r="C36" s="385"/>
      <c r="D36" s="285">
        <f>D10-D18-D26</f>
        <v>0</v>
      </c>
      <c r="E36" s="221">
        <f>E10-E18-E26</f>
        <v>0.39999999999999858</v>
      </c>
      <c r="F36" s="220">
        <f>F10-F18-F26</f>
        <v>0</v>
      </c>
      <c r="G36" s="221">
        <f>G10-G18-G26</f>
        <v>0.19999999999999929</v>
      </c>
      <c r="H36" s="222">
        <f>H10-H18-H26</f>
        <v>12.200000000000008</v>
      </c>
      <c r="I36" s="223">
        <f>I10-I18-I26</f>
        <v>3.9999999999999885</v>
      </c>
      <c r="J36" s="224">
        <f t="shared" ref="J36:O36" si="5">J10-J18-J26</f>
        <v>2.3999999999999986</v>
      </c>
      <c r="K36" s="225">
        <f t="shared" si="5"/>
        <v>1.1999999999999957</v>
      </c>
      <c r="L36" s="220">
        <f t="shared" si="5"/>
        <v>0</v>
      </c>
      <c r="M36" s="224">
        <f t="shared" si="5"/>
        <v>-0.9</v>
      </c>
      <c r="N36" s="225">
        <f t="shared" si="5"/>
        <v>0</v>
      </c>
      <c r="O36" s="223">
        <f t="shared" si="5"/>
        <v>0</v>
      </c>
      <c r="P36" s="221">
        <f>P10-P18-P26</f>
        <v>19.5</v>
      </c>
    </row>
    <row r="37" spans="1:16" x14ac:dyDescent="0.15">
      <c r="A37" s="417"/>
      <c r="B37" s="403"/>
      <c r="C37" s="384" t="s">
        <v>20</v>
      </c>
      <c r="D37" s="152"/>
      <c r="E37" s="227">
        <v>4</v>
      </c>
      <c r="F37" s="226">
        <v>2</v>
      </c>
      <c r="G37" s="227">
        <v>1</v>
      </c>
      <c r="H37" s="228">
        <v>9</v>
      </c>
      <c r="I37" s="229">
        <v>9</v>
      </c>
      <c r="J37" s="230"/>
      <c r="K37" s="229">
        <v>2</v>
      </c>
      <c r="L37" s="226">
        <v>2</v>
      </c>
      <c r="M37" s="231">
        <v>1</v>
      </c>
      <c r="N37" s="185"/>
      <c r="O37" s="232">
        <v>2</v>
      </c>
      <c r="P37" s="233">
        <f>SUM(D37:O37)</f>
        <v>32</v>
      </c>
    </row>
    <row r="38" spans="1:16" x14ac:dyDescent="0.15">
      <c r="A38" s="417"/>
      <c r="B38" s="403"/>
      <c r="C38" s="385"/>
      <c r="D38" s="187" t="s">
        <v>227</v>
      </c>
      <c r="E38" s="286"/>
      <c r="F38" s="234"/>
      <c r="G38" s="188"/>
      <c r="H38" s="189"/>
      <c r="I38" s="193"/>
      <c r="J38" s="191" t="s">
        <v>227</v>
      </c>
      <c r="K38" s="192"/>
      <c r="L38" s="235"/>
      <c r="M38" s="191"/>
      <c r="N38" s="192" t="s">
        <v>227</v>
      </c>
      <c r="O38" s="193"/>
      <c r="P38" s="236">
        <f t="shared" si="4"/>
        <v>0</v>
      </c>
    </row>
    <row r="39" spans="1:16" x14ac:dyDescent="0.15">
      <c r="A39" s="417"/>
      <c r="B39" s="403"/>
      <c r="C39" s="394" t="s">
        <v>21</v>
      </c>
      <c r="D39" s="227">
        <v>1</v>
      </c>
      <c r="E39" s="227">
        <v>1</v>
      </c>
      <c r="F39" s="237">
        <v>1</v>
      </c>
      <c r="G39" s="227">
        <v>1</v>
      </c>
      <c r="H39" s="228">
        <v>2</v>
      </c>
      <c r="I39" s="229">
        <v>2</v>
      </c>
      <c r="J39" s="231">
        <v>1</v>
      </c>
      <c r="K39" s="228">
        <v>1</v>
      </c>
      <c r="L39" s="226">
        <v>1</v>
      </c>
      <c r="M39" s="231">
        <v>1</v>
      </c>
      <c r="N39" s="229">
        <v>1</v>
      </c>
      <c r="O39" s="232">
        <v>1</v>
      </c>
      <c r="P39" s="233">
        <f t="shared" si="4"/>
        <v>14</v>
      </c>
    </row>
    <row r="40" spans="1:16" ht="14.25" thickBot="1" x14ac:dyDescent="0.2">
      <c r="A40" s="418"/>
      <c r="B40" s="412"/>
      <c r="C40" s="419"/>
      <c r="D40" s="238"/>
      <c r="E40" s="239"/>
      <c r="F40" s="238"/>
      <c r="G40" s="239"/>
      <c r="H40" s="240"/>
      <c r="I40" s="241"/>
      <c r="J40" s="242"/>
      <c r="K40" s="243"/>
      <c r="L40" s="241"/>
      <c r="M40" s="242"/>
      <c r="N40" s="243"/>
      <c r="O40" s="241"/>
      <c r="P40" s="244">
        <f t="shared" si="4"/>
        <v>0</v>
      </c>
    </row>
    <row r="41" spans="1:16" x14ac:dyDescent="0.15">
      <c r="A41" s="378" t="s">
        <v>36</v>
      </c>
      <c r="B41" s="379"/>
      <c r="C41" s="380"/>
      <c r="D41" s="245" t="s">
        <v>37</v>
      </c>
      <c r="E41" s="246" t="s">
        <v>38</v>
      </c>
      <c r="F41" s="245" t="s">
        <v>39</v>
      </c>
      <c r="G41" s="246" t="s">
        <v>40</v>
      </c>
      <c r="H41" s="245" t="s">
        <v>41</v>
      </c>
      <c r="I41" s="247" t="s">
        <v>42</v>
      </c>
      <c r="J41" s="248" t="s">
        <v>43</v>
      </c>
      <c r="K41" s="247" t="s">
        <v>44</v>
      </c>
      <c r="L41" s="249" t="s">
        <v>45</v>
      </c>
      <c r="M41" s="245" t="s">
        <v>46</v>
      </c>
      <c r="N41" s="247" t="s">
        <v>47</v>
      </c>
      <c r="O41" s="247" t="s">
        <v>48</v>
      </c>
      <c r="P41" s="250"/>
    </row>
    <row r="42" spans="1:16" x14ac:dyDescent="0.15">
      <c r="A42" s="378"/>
      <c r="B42" s="379"/>
      <c r="C42" s="380"/>
      <c r="D42" s="245" t="s">
        <v>49</v>
      </c>
      <c r="E42" s="246" t="s">
        <v>50</v>
      </c>
      <c r="F42" s="245" t="s">
        <v>38</v>
      </c>
      <c r="G42" s="246" t="s">
        <v>51</v>
      </c>
      <c r="H42" s="245" t="s">
        <v>52</v>
      </c>
      <c r="I42" s="247" t="s">
        <v>53</v>
      </c>
      <c r="J42" s="248" t="s">
        <v>46</v>
      </c>
      <c r="K42" s="247" t="s">
        <v>45</v>
      </c>
      <c r="L42" s="249" t="s">
        <v>54</v>
      </c>
      <c r="M42" s="245" t="s">
        <v>55</v>
      </c>
      <c r="N42" s="247" t="s">
        <v>56</v>
      </c>
      <c r="O42" s="247" t="s">
        <v>57</v>
      </c>
      <c r="P42" s="250" t="s">
        <v>58</v>
      </c>
    </row>
    <row r="43" spans="1:16" x14ac:dyDescent="0.15">
      <c r="A43" s="378"/>
      <c r="B43" s="379"/>
      <c r="C43" s="380"/>
      <c r="D43" s="245" t="s">
        <v>59</v>
      </c>
      <c r="E43" s="246" t="s">
        <v>60</v>
      </c>
      <c r="F43" s="245" t="s">
        <v>61</v>
      </c>
      <c r="G43" s="246"/>
      <c r="H43" s="245" t="s">
        <v>62</v>
      </c>
      <c r="I43" s="247" t="s">
        <v>63</v>
      </c>
      <c r="J43" s="248" t="s">
        <v>156</v>
      </c>
      <c r="K43" s="247" t="s">
        <v>64</v>
      </c>
      <c r="L43" s="249" t="s">
        <v>65</v>
      </c>
      <c r="M43" s="245" t="s">
        <v>66</v>
      </c>
      <c r="N43" s="247" t="s">
        <v>67</v>
      </c>
      <c r="O43" s="247" t="s">
        <v>67</v>
      </c>
      <c r="P43" s="250" t="s">
        <v>211</v>
      </c>
    </row>
    <row r="44" spans="1:16" x14ac:dyDescent="0.15">
      <c r="A44" s="378"/>
      <c r="B44" s="379"/>
      <c r="C44" s="380"/>
      <c r="D44" s="245" t="s">
        <v>68</v>
      </c>
      <c r="E44" s="246" t="s">
        <v>59</v>
      </c>
      <c r="F44" s="245"/>
      <c r="G44" s="246"/>
      <c r="H44" s="245" t="s">
        <v>69</v>
      </c>
      <c r="I44" s="247" t="s">
        <v>70</v>
      </c>
      <c r="J44" s="248" t="s">
        <v>64</v>
      </c>
      <c r="K44" s="247" t="s">
        <v>71</v>
      </c>
      <c r="L44" s="249"/>
      <c r="M44" s="245" t="s">
        <v>72</v>
      </c>
      <c r="N44" s="247" t="s">
        <v>48</v>
      </c>
      <c r="O44" s="247" t="s">
        <v>73</v>
      </c>
      <c r="P44" s="250" t="s">
        <v>74</v>
      </c>
    </row>
    <row r="45" spans="1:16" x14ac:dyDescent="0.15">
      <c r="A45" s="378"/>
      <c r="B45" s="379"/>
      <c r="C45" s="380"/>
      <c r="D45" s="245"/>
      <c r="E45" s="246" t="s">
        <v>75</v>
      </c>
      <c r="F45" s="245"/>
      <c r="G45" s="246"/>
      <c r="H45" s="245" t="s">
        <v>252</v>
      </c>
      <c r="I45" s="247" t="s">
        <v>76</v>
      </c>
      <c r="J45" s="248" t="s">
        <v>71</v>
      </c>
      <c r="K45" s="247" t="s">
        <v>46</v>
      </c>
      <c r="L45" s="249"/>
      <c r="M45" s="245" t="s">
        <v>47</v>
      </c>
      <c r="N45" s="247" t="s">
        <v>77</v>
      </c>
      <c r="O45" s="247"/>
      <c r="P45" s="246"/>
    </row>
    <row r="46" spans="1:16" x14ac:dyDescent="0.15">
      <c r="A46" s="378"/>
      <c r="B46" s="379"/>
      <c r="C46" s="380"/>
      <c r="D46" s="245"/>
      <c r="E46" s="246" t="s">
        <v>37</v>
      </c>
      <c r="F46" s="245"/>
      <c r="G46" s="246"/>
      <c r="H46" s="245" t="s">
        <v>70</v>
      </c>
      <c r="I46" s="247" t="s">
        <v>78</v>
      </c>
      <c r="J46" s="248" t="s">
        <v>65</v>
      </c>
      <c r="K46" s="247" t="s">
        <v>157</v>
      </c>
      <c r="L46" s="249"/>
      <c r="M46" s="245" t="s">
        <v>56</v>
      </c>
      <c r="N46" s="247" t="s">
        <v>79</v>
      </c>
      <c r="O46" s="247"/>
      <c r="P46" s="246"/>
    </row>
    <row r="47" spans="1:16" x14ac:dyDescent="0.15">
      <c r="A47" s="363"/>
      <c r="B47" s="364"/>
      <c r="C47" s="365"/>
      <c r="D47" s="245"/>
      <c r="E47" s="246"/>
      <c r="F47" s="245"/>
      <c r="G47" s="246"/>
      <c r="H47" s="245"/>
      <c r="I47" s="247"/>
      <c r="J47" s="248"/>
      <c r="K47" s="247" t="s">
        <v>80</v>
      </c>
      <c r="L47" s="249"/>
      <c r="M47" s="245" t="s">
        <v>81</v>
      </c>
      <c r="N47" s="247"/>
      <c r="O47" s="247"/>
      <c r="P47" s="246"/>
    </row>
    <row r="48" spans="1:16" ht="14.25" thickBot="1" x14ac:dyDescent="0.2">
      <c r="A48" s="363"/>
      <c r="B48" s="364"/>
      <c r="C48" s="365"/>
      <c r="D48" s="251" t="s">
        <v>82</v>
      </c>
      <c r="E48" s="252" t="s">
        <v>83</v>
      </c>
      <c r="F48" s="251" t="s">
        <v>84</v>
      </c>
      <c r="G48" s="252" t="s">
        <v>85</v>
      </c>
      <c r="H48" s="253" t="s">
        <v>86</v>
      </c>
      <c r="I48" s="254" t="s">
        <v>83</v>
      </c>
      <c r="J48" s="251" t="s">
        <v>158</v>
      </c>
      <c r="K48" s="254" t="s">
        <v>159</v>
      </c>
      <c r="L48" s="255" t="s">
        <v>87</v>
      </c>
      <c r="M48" s="253" t="s">
        <v>88</v>
      </c>
      <c r="N48" s="254" t="s">
        <v>89</v>
      </c>
      <c r="O48" s="254" t="s">
        <v>82</v>
      </c>
      <c r="P48" s="256"/>
    </row>
    <row r="49" spans="1:16" x14ac:dyDescent="0.15">
      <c r="A49" s="415" t="s">
        <v>90</v>
      </c>
      <c r="B49" s="407"/>
      <c r="C49" s="408"/>
      <c r="D49" s="257">
        <v>24198</v>
      </c>
      <c r="E49" s="258">
        <v>25628</v>
      </c>
      <c r="F49" s="257">
        <v>25416</v>
      </c>
      <c r="G49" s="258"/>
      <c r="H49" s="259"/>
      <c r="I49" s="260"/>
      <c r="J49" s="261"/>
      <c r="K49" s="262"/>
      <c r="L49" s="263">
        <v>24807</v>
      </c>
      <c r="M49" s="261"/>
      <c r="N49" s="262"/>
      <c r="O49" s="263"/>
      <c r="P49" s="440" t="s">
        <v>91</v>
      </c>
    </row>
    <row r="50" spans="1:16" ht="14.25" thickBot="1" x14ac:dyDescent="0.2">
      <c r="A50" s="381"/>
      <c r="B50" s="382"/>
      <c r="C50" s="383"/>
      <c r="D50" s="264">
        <v>26481</v>
      </c>
      <c r="E50" s="265">
        <v>26481</v>
      </c>
      <c r="F50" s="264">
        <v>27576</v>
      </c>
      <c r="G50" s="265" t="s">
        <v>92</v>
      </c>
      <c r="H50" s="266">
        <v>26481</v>
      </c>
      <c r="I50" s="267">
        <v>26481</v>
      </c>
      <c r="J50" s="268">
        <v>31199</v>
      </c>
      <c r="K50" s="269">
        <v>31717</v>
      </c>
      <c r="L50" s="270">
        <v>29403</v>
      </c>
      <c r="M50" s="268">
        <v>31868</v>
      </c>
      <c r="N50" s="269" t="s">
        <v>92</v>
      </c>
      <c r="O50" s="270">
        <v>34151</v>
      </c>
      <c r="P50" s="441"/>
    </row>
    <row r="51" spans="1:16" x14ac:dyDescent="0.15">
      <c r="A51" s="378" t="s">
        <v>93</v>
      </c>
      <c r="B51" s="379"/>
      <c r="C51" s="380"/>
      <c r="D51" s="245" t="s">
        <v>94</v>
      </c>
      <c r="E51" s="246" t="s">
        <v>95</v>
      </c>
      <c r="F51" s="245" t="s">
        <v>95</v>
      </c>
      <c r="G51" s="246" t="s">
        <v>96</v>
      </c>
      <c r="H51" s="271" t="s">
        <v>97</v>
      </c>
      <c r="I51" s="247" t="s">
        <v>98</v>
      </c>
      <c r="J51" s="272" t="s">
        <v>95</v>
      </c>
      <c r="K51" s="273" t="s">
        <v>95</v>
      </c>
      <c r="L51" s="249" t="s">
        <v>95</v>
      </c>
      <c r="M51" s="271" t="s">
        <v>96</v>
      </c>
      <c r="N51" s="273" t="s">
        <v>96</v>
      </c>
      <c r="O51" s="247" t="s">
        <v>96</v>
      </c>
      <c r="P51" s="246"/>
    </row>
    <row r="52" spans="1:16" x14ac:dyDescent="0.15">
      <c r="A52" s="378"/>
      <c r="B52" s="379"/>
      <c r="C52" s="380"/>
      <c r="D52" s="245" t="s">
        <v>99</v>
      </c>
      <c r="E52" s="246" t="s">
        <v>100</v>
      </c>
      <c r="F52" s="245" t="s">
        <v>101</v>
      </c>
      <c r="G52" s="246" t="s">
        <v>102</v>
      </c>
      <c r="H52" s="271" t="s">
        <v>103</v>
      </c>
      <c r="I52" s="247" t="s">
        <v>99</v>
      </c>
      <c r="J52" s="272" t="s">
        <v>101</v>
      </c>
      <c r="K52" s="273" t="s">
        <v>104</v>
      </c>
      <c r="L52" s="249" t="s">
        <v>105</v>
      </c>
      <c r="M52" s="271" t="s">
        <v>105</v>
      </c>
      <c r="N52" s="273" t="s">
        <v>106</v>
      </c>
      <c r="O52" s="247" t="s">
        <v>107</v>
      </c>
      <c r="P52" s="246"/>
    </row>
    <row r="53" spans="1:16" x14ac:dyDescent="0.15">
      <c r="A53" s="378"/>
      <c r="B53" s="379"/>
      <c r="C53" s="380"/>
      <c r="D53" s="245" t="s">
        <v>108</v>
      </c>
      <c r="E53" s="246" t="s">
        <v>108</v>
      </c>
      <c r="F53" s="245" t="s">
        <v>108</v>
      </c>
      <c r="G53" s="246" t="s">
        <v>108</v>
      </c>
      <c r="H53" s="271" t="s">
        <v>108</v>
      </c>
      <c r="I53" s="247" t="s">
        <v>108</v>
      </c>
      <c r="J53" s="272" t="s">
        <v>108</v>
      </c>
      <c r="K53" s="273" t="s">
        <v>108</v>
      </c>
      <c r="L53" s="249" t="s">
        <v>108</v>
      </c>
      <c r="M53" s="271" t="s">
        <v>108</v>
      </c>
      <c r="N53" s="273" t="s">
        <v>108</v>
      </c>
      <c r="O53" s="247" t="s">
        <v>108</v>
      </c>
      <c r="P53" s="246"/>
    </row>
    <row r="54" spans="1:16" x14ac:dyDescent="0.15">
      <c r="A54" s="378"/>
      <c r="B54" s="379"/>
      <c r="C54" s="380"/>
      <c r="D54" s="376" t="s">
        <v>109</v>
      </c>
      <c r="E54" s="246"/>
      <c r="F54" s="245"/>
      <c r="G54" s="246"/>
      <c r="H54" s="271"/>
      <c r="I54" s="247"/>
      <c r="J54" s="272"/>
      <c r="K54" s="273"/>
      <c r="L54" s="249"/>
      <c r="M54" s="271"/>
      <c r="N54" s="273"/>
      <c r="O54" s="247"/>
      <c r="P54" s="246"/>
    </row>
    <row r="55" spans="1:16" x14ac:dyDescent="0.15">
      <c r="A55" s="378"/>
      <c r="B55" s="379"/>
      <c r="C55" s="380"/>
      <c r="D55" s="376"/>
      <c r="E55" s="246"/>
      <c r="F55" s="245"/>
      <c r="G55" s="246"/>
      <c r="H55" s="274"/>
      <c r="I55" s="275"/>
      <c r="J55" s="272"/>
      <c r="K55" s="273"/>
      <c r="L55" s="249"/>
      <c r="M55" s="271"/>
      <c r="N55" s="273"/>
      <c r="O55" s="247"/>
      <c r="P55" s="246"/>
    </row>
    <row r="56" spans="1:16" x14ac:dyDescent="0.15">
      <c r="A56" s="378"/>
      <c r="B56" s="379"/>
      <c r="C56" s="380"/>
      <c r="D56" s="376"/>
      <c r="E56" s="246"/>
      <c r="F56" s="413" t="s">
        <v>110</v>
      </c>
      <c r="G56" s="246"/>
      <c r="H56" s="442" t="s">
        <v>225</v>
      </c>
      <c r="I56" s="443"/>
      <c r="J56" s="446" t="s">
        <v>110</v>
      </c>
      <c r="K56" s="448"/>
      <c r="L56" s="413" t="s">
        <v>110</v>
      </c>
      <c r="M56" s="271"/>
      <c r="N56" s="273"/>
      <c r="O56" s="247"/>
      <c r="P56" s="246"/>
    </row>
    <row r="57" spans="1:16" x14ac:dyDescent="0.15">
      <c r="A57" s="378"/>
      <c r="B57" s="379"/>
      <c r="C57" s="380"/>
      <c r="D57" s="376" t="s">
        <v>111</v>
      </c>
      <c r="E57" s="246"/>
      <c r="F57" s="413"/>
      <c r="G57" s="400" t="s">
        <v>112</v>
      </c>
      <c r="H57" s="442"/>
      <c r="I57" s="443"/>
      <c r="J57" s="446"/>
      <c r="K57" s="448"/>
      <c r="L57" s="413"/>
      <c r="M57" s="271"/>
      <c r="N57" s="273"/>
      <c r="O57" s="247"/>
      <c r="P57" s="246"/>
    </row>
    <row r="58" spans="1:16" x14ac:dyDescent="0.15">
      <c r="A58" s="378"/>
      <c r="B58" s="379"/>
      <c r="C58" s="380"/>
      <c r="D58" s="376"/>
      <c r="E58" s="246"/>
      <c r="F58" s="413"/>
      <c r="G58" s="400"/>
      <c r="H58" s="442"/>
      <c r="I58" s="443"/>
      <c r="J58" s="446"/>
      <c r="K58" s="448"/>
      <c r="L58" s="413"/>
      <c r="M58" s="271"/>
      <c r="N58" s="273"/>
      <c r="O58" s="247"/>
      <c r="P58" s="246"/>
    </row>
    <row r="59" spans="1:16" ht="14.25" thickBot="1" x14ac:dyDescent="0.2">
      <c r="A59" s="381"/>
      <c r="B59" s="382"/>
      <c r="C59" s="383"/>
      <c r="D59" s="377"/>
      <c r="E59" s="334"/>
      <c r="F59" s="414"/>
      <c r="G59" s="401"/>
      <c r="H59" s="444"/>
      <c r="I59" s="445"/>
      <c r="J59" s="447"/>
      <c r="K59" s="449"/>
      <c r="L59" s="414"/>
      <c r="M59" s="276"/>
      <c r="N59" s="277"/>
      <c r="O59" s="278"/>
      <c r="P59" s="334"/>
    </row>
  </sheetData>
  <sheetProtection selectLockedCells="1"/>
  <mergeCells count="52">
    <mergeCell ref="P49:P50"/>
    <mergeCell ref="H56:I59"/>
    <mergeCell ref="J56:J59"/>
    <mergeCell ref="L56:L59"/>
    <mergeCell ref="K56:K59"/>
    <mergeCell ref="A1:P1"/>
    <mergeCell ref="C13:C14"/>
    <mergeCell ref="C15:C16"/>
    <mergeCell ref="B9:B16"/>
    <mergeCell ref="A2:M2"/>
    <mergeCell ref="C9:C10"/>
    <mergeCell ref="B7:C8"/>
    <mergeCell ref="B5:C6"/>
    <mergeCell ref="A4:C4"/>
    <mergeCell ref="P3:P4"/>
    <mergeCell ref="M3:O3"/>
    <mergeCell ref="F3:F4"/>
    <mergeCell ref="G3:G4"/>
    <mergeCell ref="H3:I3"/>
    <mergeCell ref="J3:L3"/>
    <mergeCell ref="A3:C3"/>
    <mergeCell ref="G57:G59"/>
    <mergeCell ref="A41:C46"/>
    <mergeCell ref="B25:B30"/>
    <mergeCell ref="A25:A26"/>
    <mergeCell ref="B17:B22"/>
    <mergeCell ref="B23:C24"/>
    <mergeCell ref="A33:C34"/>
    <mergeCell ref="A20:A24"/>
    <mergeCell ref="B35:B40"/>
    <mergeCell ref="F56:F59"/>
    <mergeCell ref="C25:C26"/>
    <mergeCell ref="A49:C50"/>
    <mergeCell ref="A35:A40"/>
    <mergeCell ref="C35:C36"/>
    <mergeCell ref="C37:C38"/>
    <mergeCell ref="C39:C40"/>
    <mergeCell ref="E3:E4"/>
    <mergeCell ref="D3:D4"/>
    <mergeCell ref="D57:D59"/>
    <mergeCell ref="D54:D56"/>
    <mergeCell ref="A51:C59"/>
    <mergeCell ref="C11:C12"/>
    <mergeCell ref="C27:C28"/>
    <mergeCell ref="A28:A32"/>
    <mergeCell ref="B31:C32"/>
    <mergeCell ref="A17:A18"/>
    <mergeCell ref="C29:C30"/>
    <mergeCell ref="C17:C18"/>
    <mergeCell ref="C21:C22"/>
    <mergeCell ref="A5:A16"/>
    <mergeCell ref="C19:C20"/>
  </mergeCells>
  <phoneticPr fontId="3"/>
  <printOptions horizontalCentered="1"/>
  <pageMargins left="0.70866141732283472" right="0.35433070866141736" top="1.1811023622047245" bottom="0.9055118110236221" header="0.51181102362204722" footer="0.51181102362204722"/>
  <pageSetup paperSize="8" scale="90" firstPageNumber="211"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20"/>
  <sheetViews>
    <sheetView view="pageBreakPreview" topLeftCell="A22" zoomScale="70" zoomScaleNormal="55" zoomScaleSheetLayoutView="70" zoomScalePageLayoutView="55" workbookViewId="0">
      <selection activeCell="G9" sqref="G9"/>
    </sheetView>
  </sheetViews>
  <sheetFormatPr defaultRowHeight="13.5" x14ac:dyDescent="0.15"/>
  <cols>
    <col min="1" max="1" width="3.75" style="46" bestFit="1" customWidth="1"/>
    <col min="2" max="2" width="6" style="46" bestFit="1" customWidth="1"/>
    <col min="3" max="28" width="10.75" style="46" customWidth="1"/>
    <col min="29" max="34" width="8.625" style="338" customWidth="1"/>
    <col min="35" max="16384" width="9" style="46"/>
  </cols>
  <sheetData>
    <row r="1" spans="1:43" ht="60" customHeight="1" x14ac:dyDescent="0.15">
      <c r="A1" s="344"/>
      <c r="B1" s="344"/>
      <c r="C1" s="475" t="s">
        <v>236</v>
      </c>
      <c r="D1" s="475"/>
      <c r="E1" s="475"/>
      <c r="F1" s="475"/>
      <c r="G1" s="475"/>
      <c r="H1" s="475"/>
      <c r="I1" s="475"/>
      <c r="J1" s="475"/>
      <c r="K1" s="475"/>
      <c r="L1" s="475"/>
      <c r="M1" s="475"/>
      <c r="N1" s="475"/>
      <c r="O1" s="475"/>
      <c r="P1" s="475"/>
      <c r="Q1" s="475"/>
      <c r="R1" s="475"/>
      <c r="S1" s="475"/>
      <c r="T1" s="475"/>
      <c r="U1" s="475"/>
      <c r="V1" s="475"/>
      <c r="W1" s="475"/>
      <c r="X1" s="475"/>
      <c r="Y1" s="475"/>
      <c r="Z1" s="475"/>
      <c r="AA1" s="475"/>
      <c r="AB1" s="300"/>
      <c r="AC1" s="309"/>
      <c r="AD1" s="309"/>
      <c r="AE1" s="309"/>
      <c r="AF1" s="309"/>
      <c r="AG1" s="309"/>
      <c r="AH1" s="309"/>
    </row>
    <row r="2" spans="1:43" s="338" customFormat="1" ht="60" customHeight="1" thickBot="1" x14ac:dyDescent="0.2">
      <c r="W2" s="451" t="s">
        <v>153</v>
      </c>
      <c r="X2" s="451"/>
      <c r="Y2" s="451"/>
      <c r="Z2" s="451"/>
      <c r="AA2" s="451"/>
      <c r="AB2" s="451"/>
      <c r="AC2" s="450"/>
      <c r="AD2" s="450"/>
      <c r="AE2" s="450"/>
      <c r="AF2" s="450"/>
      <c r="AG2" s="450"/>
      <c r="AH2" s="450"/>
    </row>
    <row r="3" spans="1:43" s="338" customFormat="1" ht="30" customHeight="1" x14ac:dyDescent="0.15">
      <c r="A3" s="457"/>
      <c r="B3" s="458"/>
      <c r="C3" s="470" t="s">
        <v>123</v>
      </c>
      <c r="D3" s="464"/>
      <c r="E3" s="464"/>
      <c r="F3" s="464" t="s">
        <v>119</v>
      </c>
      <c r="G3" s="464"/>
      <c r="H3" s="464"/>
      <c r="I3" s="464"/>
      <c r="J3" s="464"/>
      <c r="K3" s="464" t="s">
        <v>120</v>
      </c>
      <c r="L3" s="464"/>
      <c r="M3" s="464"/>
      <c r="N3" s="464"/>
      <c r="O3" s="464"/>
      <c r="P3" s="464"/>
      <c r="Q3" s="464" t="s">
        <v>121</v>
      </c>
      <c r="R3" s="464"/>
      <c r="S3" s="464"/>
      <c r="T3" s="464"/>
      <c r="U3" s="464"/>
      <c r="V3" s="464"/>
      <c r="W3" s="464" t="s">
        <v>122</v>
      </c>
      <c r="X3" s="464"/>
      <c r="Y3" s="464"/>
      <c r="Z3" s="464"/>
      <c r="AA3" s="464"/>
      <c r="AB3" s="458"/>
    </row>
    <row r="4" spans="1:43" s="338" customFormat="1" ht="30" customHeight="1" x14ac:dyDescent="0.15">
      <c r="A4" s="459"/>
      <c r="B4" s="455"/>
      <c r="C4" s="459"/>
      <c r="D4" s="466"/>
      <c r="E4" s="466"/>
      <c r="F4" s="466"/>
      <c r="G4" s="466"/>
      <c r="H4" s="466"/>
      <c r="I4" s="466"/>
      <c r="J4" s="466"/>
      <c r="K4" s="466"/>
      <c r="L4" s="466"/>
      <c r="M4" s="466"/>
      <c r="N4" s="466"/>
      <c r="O4" s="466"/>
      <c r="P4" s="466"/>
      <c r="Q4" s="466"/>
      <c r="R4" s="466"/>
      <c r="S4" s="466"/>
      <c r="T4" s="466"/>
      <c r="U4" s="466"/>
      <c r="V4" s="466"/>
      <c r="W4" s="466"/>
      <c r="X4" s="466"/>
      <c r="Y4" s="466"/>
      <c r="Z4" s="466"/>
      <c r="AA4" s="466"/>
      <c r="AB4" s="455"/>
    </row>
    <row r="5" spans="1:43" s="338" customFormat="1" ht="30" customHeight="1" thickBot="1" x14ac:dyDescent="0.2">
      <c r="A5" s="460"/>
      <c r="B5" s="461"/>
      <c r="C5" s="2" t="s">
        <v>192</v>
      </c>
      <c r="D5" s="3" t="s">
        <v>193</v>
      </c>
      <c r="E5" s="4" t="s">
        <v>114</v>
      </c>
      <c r="F5" s="3" t="s">
        <v>162</v>
      </c>
      <c r="G5" s="3" t="s">
        <v>163</v>
      </c>
      <c r="H5" s="3" t="s">
        <v>164</v>
      </c>
      <c r="I5" s="3" t="s">
        <v>165</v>
      </c>
      <c r="J5" s="4" t="s">
        <v>114</v>
      </c>
      <c r="K5" s="3" t="s">
        <v>166</v>
      </c>
      <c r="L5" s="3" t="s">
        <v>167</v>
      </c>
      <c r="M5" s="3" t="s">
        <v>168</v>
      </c>
      <c r="N5" s="3" t="s">
        <v>169</v>
      </c>
      <c r="O5" s="3" t="s">
        <v>170</v>
      </c>
      <c r="P5" s="4" t="s">
        <v>114</v>
      </c>
      <c r="Q5" s="3" t="s">
        <v>171</v>
      </c>
      <c r="R5" s="3" t="s">
        <v>172</v>
      </c>
      <c r="S5" s="3" t="s">
        <v>173</v>
      </c>
      <c r="T5" s="3" t="s">
        <v>174</v>
      </c>
      <c r="U5" s="3" t="s">
        <v>175</v>
      </c>
      <c r="V5" s="4" t="s">
        <v>114</v>
      </c>
      <c r="W5" s="3" t="s">
        <v>176</v>
      </c>
      <c r="X5" s="3" t="s">
        <v>177</v>
      </c>
      <c r="Y5" s="3" t="s">
        <v>178</v>
      </c>
      <c r="Z5" s="3" t="s">
        <v>179</v>
      </c>
      <c r="AA5" s="3" t="s">
        <v>180</v>
      </c>
      <c r="AB5" s="47" t="s">
        <v>114</v>
      </c>
    </row>
    <row r="6" spans="1:43" s="338" customFormat="1" ht="60" customHeight="1" x14ac:dyDescent="0.15">
      <c r="A6" s="452" t="s">
        <v>127</v>
      </c>
      <c r="B6" s="342" t="s">
        <v>124</v>
      </c>
      <c r="C6" s="8">
        <v>18</v>
      </c>
      <c r="D6" s="9">
        <v>25.3</v>
      </c>
      <c r="E6" s="9">
        <f>SUM(C6:D6)</f>
        <v>43.3</v>
      </c>
      <c r="F6" s="9">
        <v>32.130000000000003</v>
      </c>
      <c r="G6" s="9">
        <v>37.770000000000003</v>
      </c>
      <c r="H6" s="9">
        <v>50.68</v>
      </c>
      <c r="I6" s="9">
        <v>59.34</v>
      </c>
      <c r="J6" s="9">
        <f>SUM(F6:I6)</f>
        <v>179.92000000000002</v>
      </c>
      <c r="K6" s="9">
        <v>148.62</v>
      </c>
      <c r="L6" s="9">
        <v>139.91999999999999</v>
      </c>
      <c r="M6" s="9">
        <v>136.59</v>
      </c>
      <c r="N6" s="9">
        <v>130.07</v>
      </c>
      <c r="O6" s="9">
        <v>169.94</v>
      </c>
      <c r="P6" s="9">
        <f>SUM(K6:O6)</f>
        <v>725.1400000000001</v>
      </c>
      <c r="Q6" s="9">
        <v>185.58</v>
      </c>
      <c r="R6" s="9">
        <v>307.31</v>
      </c>
      <c r="S6" s="9">
        <v>363.83</v>
      </c>
      <c r="T6" s="9">
        <v>400.61</v>
      </c>
      <c r="U6" s="9">
        <v>443.85</v>
      </c>
      <c r="V6" s="9">
        <f>SUM(Q6:U6)</f>
        <v>1701.1799999999998</v>
      </c>
      <c r="W6" s="9">
        <v>405.32</v>
      </c>
      <c r="X6" s="9">
        <v>336.16</v>
      </c>
      <c r="Y6" s="9">
        <v>313.99</v>
      </c>
      <c r="Z6" s="9">
        <v>314.57</v>
      </c>
      <c r="AA6" s="9">
        <v>361.07</v>
      </c>
      <c r="AB6" s="48">
        <f>SUM(W6:AA6)</f>
        <v>1731.11</v>
      </c>
    </row>
    <row r="7" spans="1:43" s="338" customFormat="1" ht="30" customHeight="1" x14ac:dyDescent="0.15">
      <c r="A7" s="453"/>
      <c r="B7" s="454" t="s">
        <v>126</v>
      </c>
      <c r="C7" s="13">
        <v>18</v>
      </c>
      <c r="D7" s="14">
        <v>25.2</v>
      </c>
      <c r="E7" s="14">
        <f>SUM(C7:D7)</f>
        <v>43.2</v>
      </c>
      <c r="F7" s="14">
        <v>32.07</v>
      </c>
      <c r="G7" s="14">
        <v>37.74</v>
      </c>
      <c r="H7" s="14">
        <v>49.32</v>
      </c>
      <c r="I7" s="14">
        <v>54</v>
      </c>
      <c r="J7" s="14">
        <f>SUM(F7:I7)</f>
        <v>173.13</v>
      </c>
      <c r="K7" s="14">
        <v>142.1</v>
      </c>
      <c r="L7" s="14">
        <v>136.54</v>
      </c>
      <c r="M7" s="14">
        <v>129.12</v>
      </c>
      <c r="N7" s="14">
        <v>115.49</v>
      </c>
      <c r="O7" s="14">
        <v>157.31</v>
      </c>
      <c r="P7" s="14">
        <f>SUM(K7:O7)</f>
        <v>680.56</v>
      </c>
      <c r="Q7" s="14">
        <v>177.21</v>
      </c>
      <c r="R7" s="14">
        <v>295.10000000000002</v>
      </c>
      <c r="S7" s="14">
        <v>355.53</v>
      </c>
      <c r="T7" s="14">
        <v>389.91</v>
      </c>
      <c r="U7" s="14">
        <v>425.7</v>
      </c>
      <c r="V7" s="14">
        <f>SUM(Q7:U7)</f>
        <v>1643.45</v>
      </c>
      <c r="W7" s="14">
        <v>384.18</v>
      </c>
      <c r="X7" s="14">
        <v>313.60000000000002</v>
      </c>
      <c r="Y7" s="14">
        <v>291.25</v>
      </c>
      <c r="Z7" s="14">
        <v>291.47000000000003</v>
      </c>
      <c r="AA7" s="14">
        <v>335.53</v>
      </c>
      <c r="AB7" s="49">
        <f>SUM(W7:AA7)</f>
        <v>1616.03</v>
      </c>
    </row>
    <row r="8" spans="1:43" s="338" customFormat="1" ht="30" customHeight="1" x14ac:dyDescent="0.15">
      <c r="A8" s="453"/>
      <c r="B8" s="455"/>
      <c r="C8" s="17">
        <v>6</v>
      </c>
      <c r="D8" s="18">
        <v>8.4</v>
      </c>
      <c r="E8" s="18">
        <f>SUM(C8:D8)</f>
        <v>14.4</v>
      </c>
      <c r="F8" s="18">
        <v>12.83</v>
      </c>
      <c r="G8" s="18">
        <v>18.87</v>
      </c>
      <c r="H8" s="18">
        <v>24.66</v>
      </c>
      <c r="I8" s="18">
        <v>27</v>
      </c>
      <c r="J8" s="18">
        <f>SUM(F8:I8)</f>
        <v>83.36</v>
      </c>
      <c r="K8" s="18">
        <v>71.05</v>
      </c>
      <c r="L8" s="18">
        <v>68.27</v>
      </c>
      <c r="M8" s="18">
        <v>64.56</v>
      </c>
      <c r="N8" s="18">
        <v>72.989999999999995</v>
      </c>
      <c r="O8" s="18">
        <v>108.58</v>
      </c>
      <c r="P8" s="18">
        <f>SUM(K8:O8)</f>
        <v>385.45</v>
      </c>
      <c r="Q8" s="18">
        <v>120.64</v>
      </c>
      <c r="R8" s="18">
        <v>199.44</v>
      </c>
      <c r="S8" s="18">
        <v>242.09</v>
      </c>
      <c r="T8" s="18">
        <v>267.89</v>
      </c>
      <c r="U8" s="18">
        <v>292.98</v>
      </c>
      <c r="V8" s="18">
        <f>SUM(Q8:U8)</f>
        <v>1123.04</v>
      </c>
      <c r="W8" s="18">
        <v>263.11</v>
      </c>
      <c r="X8" s="18">
        <v>212.53</v>
      </c>
      <c r="Y8" s="18">
        <v>199.25</v>
      </c>
      <c r="Z8" s="18">
        <v>198.89</v>
      </c>
      <c r="AA8" s="18">
        <v>209.71</v>
      </c>
      <c r="AB8" s="50">
        <f>SUM(W8:AA8)</f>
        <v>1083.49</v>
      </c>
    </row>
    <row r="9" spans="1:43" s="338" customFormat="1" ht="60" customHeight="1" x14ac:dyDescent="0.15">
      <c r="A9" s="453"/>
      <c r="B9" s="341" t="s">
        <v>125</v>
      </c>
      <c r="C9" s="22">
        <v>0</v>
      </c>
      <c r="D9" s="23">
        <v>0.1</v>
      </c>
      <c r="E9" s="23">
        <f>SUM(C9:D9)</f>
        <v>0.1</v>
      </c>
      <c r="F9" s="23">
        <v>0.06</v>
      </c>
      <c r="G9" s="23">
        <v>0.03</v>
      </c>
      <c r="H9" s="23">
        <v>1.36</v>
      </c>
      <c r="I9" s="23">
        <v>5.34</v>
      </c>
      <c r="J9" s="23">
        <f>SUM(F9:I9)</f>
        <v>6.79</v>
      </c>
      <c r="K9" s="23">
        <v>6.52</v>
      </c>
      <c r="L9" s="23">
        <v>3.38</v>
      </c>
      <c r="M9" s="23">
        <v>7.47</v>
      </c>
      <c r="N9" s="23">
        <v>14.58</v>
      </c>
      <c r="O9" s="23">
        <v>12.63</v>
      </c>
      <c r="P9" s="23">
        <f>SUM(K9:O9)</f>
        <v>44.58</v>
      </c>
      <c r="Q9" s="23">
        <v>8.3699999999999992</v>
      </c>
      <c r="R9" s="23">
        <v>12.21</v>
      </c>
      <c r="S9" s="23">
        <v>8.3000000000000007</v>
      </c>
      <c r="T9" s="23">
        <v>10.7</v>
      </c>
      <c r="U9" s="23">
        <v>18.149999999999999</v>
      </c>
      <c r="V9" s="23">
        <f>SUM(Q9:U9)</f>
        <v>57.73</v>
      </c>
      <c r="W9" s="23">
        <v>21.14</v>
      </c>
      <c r="X9" s="23">
        <v>22.56</v>
      </c>
      <c r="Y9" s="23">
        <v>22.74</v>
      </c>
      <c r="Z9" s="23">
        <v>23.1</v>
      </c>
      <c r="AA9" s="23">
        <v>25.54</v>
      </c>
      <c r="AB9" s="51">
        <f>SUM(W9:AA9)</f>
        <v>115.07999999999998</v>
      </c>
    </row>
    <row r="10" spans="1:43" s="338" customFormat="1" ht="90" customHeight="1" x14ac:dyDescent="0.15">
      <c r="A10" s="456" t="s">
        <v>128</v>
      </c>
      <c r="B10" s="455"/>
      <c r="C10" s="52">
        <v>0.33333333333333331</v>
      </c>
      <c r="D10" s="27">
        <v>0.33333333333333331</v>
      </c>
      <c r="E10" s="27"/>
      <c r="F10" s="53">
        <v>0.4</v>
      </c>
      <c r="G10" s="27">
        <v>0.5</v>
      </c>
      <c r="H10" s="27">
        <v>0.5</v>
      </c>
      <c r="I10" s="27">
        <v>0.5</v>
      </c>
      <c r="J10" s="27"/>
      <c r="K10" s="27">
        <v>0.5</v>
      </c>
      <c r="L10" s="27">
        <v>0.5</v>
      </c>
      <c r="M10" s="27">
        <v>0.5</v>
      </c>
      <c r="N10" s="26" t="s">
        <v>194</v>
      </c>
      <c r="O10" s="26" t="s">
        <v>194</v>
      </c>
      <c r="P10" s="27"/>
      <c r="Q10" s="26" t="s">
        <v>194</v>
      </c>
      <c r="R10" s="26" t="s">
        <v>194</v>
      </c>
      <c r="S10" s="26" t="s">
        <v>130</v>
      </c>
      <c r="T10" s="26" t="s">
        <v>130</v>
      </c>
      <c r="U10" s="26" t="s">
        <v>130</v>
      </c>
      <c r="V10" s="27"/>
      <c r="W10" s="26" t="s">
        <v>194</v>
      </c>
      <c r="X10" s="26" t="s">
        <v>194</v>
      </c>
      <c r="Y10" s="26" t="s">
        <v>130</v>
      </c>
      <c r="Z10" s="26" t="s">
        <v>130</v>
      </c>
      <c r="AA10" s="26" t="s">
        <v>195</v>
      </c>
      <c r="AB10" s="54"/>
    </row>
    <row r="11" spans="1:43" s="338" customFormat="1" ht="60" customHeight="1" x14ac:dyDescent="0.15">
      <c r="A11" s="453" t="s">
        <v>129</v>
      </c>
      <c r="B11" s="341" t="s">
        <v>131</v>
      </c>
      <c r="C11" s="32">
        <v>1</v>
      </c>
      <c r="D11" s="33">
        <v>1</v>
      </c>
      <c r="E11" s="33"/>
      <c r="F11" s="33">
        <v>3</v>
      </c>
      <c r="G11" s="33">
        <v>3</v>
      </c>
      <c r="H11" s="33">
        <v>3</v>
      </c>
      <c r="I11" s="33">
        <v>5</v>
      </c>
      <c r="J11" s="33"/>
      <c r="K11" s="33">
        <v>6</v>
      </c>
      <c r="L11" s="33">
        <v>6</v>
      </c>
      <c r="M11" s="33">
        <v>7</v>
      </c>
      <c r="N11" s="33">
        <v>7</v>
      </c>
      <c r="O11" s="33">
        <v>7</v>
      </c>
      <c r="P11" s="33"/>
      <c r="Q11" s="33">
        <v>7</v>
      </c>
      <c r="R11" s="33">
        <v>7</v>
      </c>
      <c r="S11" s="33">
        <v>7</v>
      </c>
      <c r="T11" s="33">
        <v>7</v>
      </c>
      <c r="U11" s="33">
        <v>7</v>
      </c>
      <c r="V11" s="33"/>
      <c r="W11" s="33">
        <v>7</v>
      </c>
      <c r="X11" s="33">
        <v>7</v>
      </c>
      <c r="Y11" s="33">
        <v>7</v>
      </c>
      <c r="Z11" s="33" t="s">
        <v>220</v>
      </c>
      <c r="AA11" s="33">
        <v>7</v>
      </c>
      <c r="AB11" s="55"/>
    </row>
    <row r="12" spans="1:43" s="338" customFormat="1" ht="60" customHeight="1" thickBot="1" x14ac:dyDescent="0.2">
      <c r="A12" s="463"/>
      <c r="B12" s="343" t="s">
        <v>132</v>
      </c>
      <c r="C12" s="38">
        <v>1</v>
      </c>
      <c r="D12" s="39">
        <v>2</v>
      </c>
      <c r="E12" s="39"/>
      <c r="F12" s="39">
        <v>4</v>
      </c>
      <c r="G12" s="39">
        <v>4</v>
      </c>
      <c r="H12" s="39">
        <v>4</v>
      </c>
      <c r="I12" s="39">
        <v>6</v>
      </c>
      <c r="J12" s="39"/>
      <c r="K12" s="39">
        <v>7</v>
      </c>
      <c r="L12" s="39">
        <v>7</v>
      </c>
      <c r="M12" s="39">
        <v>9</v>
      </c>
      <c r="N12" s="39">
        <v>10</v>
      </c>
      <c r="O12" s="39">
        <v>10</v>
      </c>
      <c r="P12" s="39"/>
      <c r="Q12" s="39">
        <v>10</v>
      </c>
      <c r="R12" s="39">
        <v>10</v>
      </c>
      <c r="S12" s="39">
        <v>10</v>
      </c>
      <c r="T12" s="39">
        <v>10</v>
      </c>
      <c r="U12" s="39">
        <v>11</v>
      </c>
      <c r="V12" s="39"/>
      <c r="W12" s="39">
        <v>11</v>
      </c>
      <c r="X12" s="39">
        <v>11</v>
      </c>
      <c r="Y12" s="39">
        <v>11</v>
      </c>
      <c r="Z12" s="39">
        <v>11</v>
      </c>
      <c r="AA12" s="39">
        <v>11</v>
      </c>
      <c r="AB12" s="56"/>
    </row>
    <row r="13" spans="1:43" s="338" customFormat="1" ht="60" customHeight="1" thickBot="1" x14ac:dyDescent="0.2">
      <c r="Q13" s="57"/>
      <c r="R13" s="57"/>
      <c r="S13" s="57"/>
      <c r="T13" s="57"/>
      <c r="U13" s="57"/>
      <c r="V13" s="57"/>
      <c r="W13" s="295"/>
      <c r="X13" s="295"/>
      <c r="Y13" s="295"/>
      <c r="Z13" s="295"/>
      <c r="AA13" s="295"/>
    </row>
    <row r="14" spans="1:43" s="338" customFormat="1" ht="30" customHeight="1" x14ac:dyDescent="0.15">
      <c r="A14" s="457"/>
      <c r="B14" s="458"/>
      <c r="C14" s="464" t="s">
        <v>118</v>
      </c>
      <c r="D14" s="464"/>
      <c r="E14" s="464"/>
      <c r="F14" s="464"/>
      <c r="G14" s="464"/>
      <c r="H14" s="465"/>
      <c r="I14" s="464" t="s">
        <v>117</v>
      </c>
      <c r="J14" s="464"/>
      <c r="K14" s="464"/>
      <c r="L14" s="464"/>
      <c r="M14" s="464"/>
      <c r="N14" s="464"/>
      <c r="O14" s="464" t="s">
        <v>116</v>
      </c>
      <c r="P14" s="468"/>
      <c r="Q14" s="468"/>
      <c r="R14" s="468"/>
      <c r="S14" s="468"/>
      <c r="T14" s="468"/>
      <c r="U14" s="468"/>
      <c r="V14" s="468"/>
      <c r="W14" s="480" t="s">
        <v>241</v>
      </c>
      <c r="X14" s="481"/>
      <c r="Y14" s="481"/>
      <c r="Z14" s="481"/>
      <c r="AA14" s="481"/>
      <c r="AB14" s="482"/>
      <c r="AO14" s="1"/>
      <c r="AP14" s="1"/>
      <c r="AQ14" s="1"/>
    </row>
    <row r="15" spans="1:43" s="338" customFormat="1" ht="30" customHeight="1" x14ac:dyDescent="0.15">
      <c r="A15" s="459"/>
      <c r="B15" s="455"/>
      <c r="C15" s="466"/>
      <c r="D15" s="466"/>
      <c r="E15" s="466"/>
      <c r="F15" s="466"/>
      <c r="G15" s="466"/>
      <c r="H15" s="467"/>
      <c r="I15" s="466"/>
      <c r="J15" s="466"/>
      <c r="K15" s="466"/>
      <c r="L15" s="466"/>
      <c r="M15" s="466"/>
      <c r="N15" s="466"/>
      <c r="O15" s="469"/>
      <c r="P15" s="469"/>
      <c r="Q15" s="469"/>
      <c r="R15" s="469"/>
      <c r="S15" s="469"/>
      <c r="T15" s="469"/>
      <c r="U15" s="469"/>
      <c r="V15" s="469"/>
      <c r="W15" s="483"/>
      <c r="X15" s="484"/>
      <c r="Y15" s="484"/>
      <c r="Z15" s="484"/>
      <c r="AA15" s="484"/>
      <c r="AB15" s="485"/>
      <c r="AO15" s="1"/>
      <c r="AP15" s="1"/>
      <c r="AQ15" s="1"/>
    </row>
    <row r="16" spans="1:43" s="338" customFormat="1" ht="30" customHeight="1" thickBot="1" x14ac:dyDescent="0.2">
      <c r="A16" s="460"/>
      <c r="B16" s="461"/>
      <c r="C16" s="3" t="s">
        <v>181</v>
      </c>
      <c r="D16" s="3" t="s">
        <v>182</v>
      </c>
      <c r="E16" s="3" t="s">
        <v>183</v>
      </c>
      <c r="F16" s="4" t="s">
        <v>113</v>
      </c>
      <c r="G16" s="3" t="s">
        <v>184</v>
      </c>
      <c r="H16" s="316" t="s">
        <v>114</v>
      </c>
      <c r="I16" s="3" t="s">
        <v>200</v>
      </c>
      <c r="J16" s="3" t="s">
        <v>201</v>
      </c>
      <c r="K16" s="3" t="s">
        <v>202</v>
      </c>
      <c r="L16" s="3" t="s">
        <v>203</v>
      </c>
      <c r="M16" s="3" t="s">
        <v>204</v>
      </c>
      <c r="N16" s="4" t="s">
        <v>114</v>
      </c>
      <c r="O16" s="3" t="s">
        <v>185</v>
      </c>
      <c r="P16" s="3" t="s">
        <v>186</v>
      </c>
      <c r="Q16" s="3" t="s">
        <v>187</v>
      </c>
      <c r="R16" s="3" t="s">
        <v>188</v>
      </c>
      <c r="S16" s="3" t="s">
        <v>189</v>
      </c>
      <c r="T16" s="3" t="s">
        <v>190</v>
      </c>
      <c r="U16" s="3" t="s">
        <v>191</v>
      </c>
      <c r="V16" s="4" t="s">
        <v>114</v>
      </c>
      <c r="W16" s="5" t="s">
        <v>212</v>
      </c>
      <c r="X16" s="5" t="s">
        <v>213</v>
      </c>
      <c r="Y16" s="5" t="s">
        <v>214</v>
      </c>
      <c r="Z16" s="5" t="s">
        <v>215</v>
      </c>
      <c r="AA16" s="5" t="s">
        <v>216</v>
      </c>
      <c r="AB16" s="47" t="s">
        <v>114</v>
      </c>
      <c r="AO16" s="58"/>
      <c r="AP16" s="7"/>
      <c r="AQ16" s="58"/>
    </row>
    <row r="17" spans="1:57" s="338" customFormat="1" ht="60" customHeight="1" x14ac:dyDescent="0.15">
      <c r="A17" s="452" t="s">
        <v>127</v>
      </c>
      <c r="B17" s="342" t="s">
        <v>124</v>
      </c>
      <c r="C17" s="9">
        <v>444.21</v>
      </c>
      <c r="D17" s="9">
        <v>622.35</v>
      </c>
      <c r="E17" s="9">
        <v>555.47</v>
      </c>
      <c r="F17" s="9">
        <v>570.1</v>
      </c>
      <c r="G17" s="9">
        <v>595.20000000000005</v>
      </c>
      <c r="H17" s="311">
        <f>SUM(C17:G17)</f>
        <v>2787.33</v>
      </c>
      <c r="I17" s="9">
        <v>617.64</v>
      </c>
      <c r="J17" s="9">
        <v>794.55</v>
      </c>
      <c r="K17" s="9">
        <v>1005.03</v>
      </c>
      <c r="L17" s="9">
        <v>707.41</v>
      </c>
      <c r="M17" s="9">
        <v>958.31</v>
      </c>
      <c r="N17" s="9">
        <f>SUM(I17:M17)</f>
        <v>4082.94</v>
      </c>
      <c r="O17" s="9">
        <v>808.45</v>
      </c>
      <c r="P17" s="9">
        <v>781.68</v>
      </c>
      <c r="Q17" s="9">
        <v>963.58</v>
      </c>
      <c r="R17" s="9">
        <v>723.89</v>
      </c>
      <c r="S17" s="9">
        <v>657.7</v>
      </c>
      <c r="T17" s="9">
        <v>551.77</v>
      </c>
      <c r="U17" s="9">
        <v>521.79</v>
      </c>
      <c r="V17" s="9">
        <f>SUM(O17:U17)</f>
        <v>5008.8599999999997</v>
      </c>
      <c r="W17" s="10">
        <v>534.45000000000005</v>
      </c>
      <c r="X17" s="10">
        <v>508.12</v>
      </c>
      <c r="Y17" s="10">
        <f>Y18+Y20</f>
        <v>517.55999999999995</v>
      </c>
      <c r="Z17" s="10">
        <f>Z18+Z20</f>
        <v>456.78999999999996</v>
      </c>
      <c r="AA17" s="10">
        <f>AA18+AA20</f>
        <v>449.87</v>
      </c>
      <c r="AB17" s="48">
        <f>SUM(W17:AA17)</f>
        <v>2466.79</v>
      </c>
      <c r="AO17" s="12"/>
      <c r="AP17" s="12"/>
      <c r="AQ17" s="12"/>
      <c r="AR17" s="12"/>
    </row>
    <row r="18" spans="1:57" s="338" customFormat="1" ht="30" customHeight="1" x14ac:dyDescent="0.15">
      <c r="A18" s="453"/>
      <c r="B18" s="454" t="s">
        <v>126</v>
      </c>
      <c r="C18" s="14">
        <v>415.84</v>
      </c>
      <c r="D18" s="14">
        <v>585.80999999999995</v>
      </c>
      <c r="E18" s="14">
        <v>517</v>
      </c>
      <c r="F18" s="14">
        <v>521.76</v>
      </c>
      <c r="G18" s="14">
        <v>540.1</v>
      </c>
      <c r="H18" s="312">
        <f>SUM(C18:G18)</f>
        <v>2580.5099999999998</v>
      </c>
      <c r="I18" s="14">
        <v>565.32000000000005</v>
      </c>
      <c r="J18" s="14">
        <v>725.7</v>
      </c>
      <c r="K18" s="14">
        <v>943.39</v>
      </c>
      <c r="L18" s="14">
        <v>668.55</v>
      </c>
      <c r="M18" s="14">
        <v>924.93</v>
      </c>
      <c r="N18" s="14">
        <f>SUM(I18:M18)</f>
        <v>3827.89</v>
      </c>
      <c r="O18" s="14">
        <v>786.99</v>
      </c>
      <c r="P18" s="14">
        <v>763.95</v>
      </c>
      <c r="Q18" s="14">
        <v>949.56</v>
      </c>
      <c r="R18" s="14">
        <v>718.06</v>
      </c>
      <c r="S18" s="14">
        <v>651.95000000000005</v>
      </c>
      <c r="T18" s="14">
        <v>546.19000000000005</v>
      </c>
      <c r="U18" s="14">
        <v>517.80999999999995</v>
      </c>
      <c r="V18" s="14">
        <f>SUM(O18:U18)</f>
        <v>4934.51</v>
      </c>
      <c r="W18" s="15">
        <v>530.07000000000005</v>
      </c>
      <c r="X18" s="15">
        <v>502.8</v>
      </c>
      <c r="Y18" s="15">
        <v>506.71</v>
      </c>
      <c r="Z18" s="15">
        <v>446.77</v>
      </c>
      <c r="AA18" s="15">
        <f>ROUND(440.5965,2)</f>
        <v>440.6</v>
      </c>
      <c r="AB18" s="49">
        <f>SUM(W18:AA18)</f>
        <v>2426.9500000000003</v>
      </c>
      <c r="AO18" s="12"/>
      <c r="AP18" s="12"/>
      <c r="AQ18" s="12"/>
      <c r="AR18" s="12"/>
    </row>
    <row r="19" spans="1:57" s="338" customFormat="1" ht="30" customHeight="1" x14ac:dyDescent="0.15">
      <c r="A19" s="453"/>
      <c r="B19" s="455"/>
      <c r="C19" s="18">
        <v>245.66</v>
      </c>
      <c r="D19" s="18">
        <v>320.56</v>
      </c>
      <c r="E19" s="18">
        <v>279.29000000000002</v>
      </c>
      <c r="F19" s="18">
        <v>280.61</v>
      </c>
      <c r="G19" s="18">
        <v>290.73</v>
      </c>
      <c r="H19" s="313">
        <f>SUM(C19:G19)</f>
        <v>1416.85</v>
      </c>
      <c r="I19" s="18">
        <v>312.74</v>
      </c>
      <c r="J19" s="18">
        <v>407.12</v>
      </c>
      <c r="K19" s="18">
        <v>528.21</v>
      </c>
      <c r="L19" s="18">
        <v>373.69</v>
      </c>
      <c r="M19" s="18">
        <v>529.83000000000004</v>
      </c>
      <c r="N19" s="18">
        <f>SUM(I19:M19)</f>
        <v>2151.59</v>
      </c>
      <c r="O19" s="18">
        <v>448.23</v>
      </c>
      <c r="P19" s="18">
        <v>425</v>
      </c>
      <c r="Q19" s="18">
        <v>536.72</v>
      </c>
      <c r="R19" s="18">
        <v>416.46</v>
      </c>
      <c r="S19" s="18">
        <v>379.3</v>
      </c>
      <c r="T19" s="18">
        <v>309.51</v>
      </c>
      <c r="U19" s="18">
        <v>292.93</v>
      </c>
      <c r="V19" s="18">
        <f>SUM(O19:U19)</f>
        <v>2808.15</v>
      </c>
      <c r="W19" s="19">
        <v>302.58999999999997</v>
      </c>
      <c r="X19" s="19">
        <v>288.95999999999998</v>
      </c>
      <c r="Y19" s="19">
        <v>287.5</v>
      </c>
      <c r="Z19" s="19">
        <v>263.99</v>
      </c>
      <c r="AA19" s="19">
        <f>ROUND(260.427,2)</f>
        <v>260.43</v>
      </c>
      <c r="AB19" s="50">
        <f>SUM(W19:AA19)</f>
        <v>1403.47</v>
      </c>
      <c r="AO19" s="21"/>
      <c r="AP19" s="21"/>
      <c r="AQ19" s="21"/>
      <c r="AR19" s="21"/>
    </row>
    <row r="20" spans="1:57" s="338" customFormat="1" ht="60" customHeight="1" x14ac:dyDescent="0.15">
      <c r="A20" s="453"/>
      <c r="B20" s="341" t="s">
        <v>125</v>
      </c>
      <c r="C20" s="23">
        <v>28.37</v>
      </c>
      <c r="D20" s="23">
        <v>36.54</v>
      </c>
      <c r="E20" s="23">
        <v>38.47</v>
      </c>
      <c r="F20" s="23">
        <v>48.34</v>
      </c>
      <c r="G20" s="23">
        <v>55.1</v>
      </c>
      <c r="H20" s="314">
        <f>SUM(C20:G20)</f>
        <v>206.82</v>
      </c>
      <c r="I20" s="23">
        <v>52.32</v>
      </c>
      <c r="J20" s="23">
        <v>68.849999999999994</v>
      </c>
      <c r="K20" s="23">
        <v>61.64</v>
      </c>
      <c r="L20" s="23">
        <v>38.86</v>
      </c>
      <c r="M20" s="23">
        <v>33.380000000000003</v>
      </c>
      <c r="N20" s="23">
        <f>SUM(I20:M20)</f>
        <v>255.05</v>
      </c>
      <c r="O20" s="23">
        <v>21.46</v>
      </c>
      <c r="P20" s="23">
        <v>17.73</v>
      </c>
      <c r="Q20" s="23">
        <v>14.02</v>
      </c>
      <c r="R20" s="23">
        <v>5.83</v>
      </c>
      <c r="S20" s="23">
        <v>5.75</v>
      </c>
      <c r="T20" s="23">
        <v>5.58</v>
      </c>
      <c r="U20" s="23">
        <v>3.98</v>
      </c>
      <c r="V20" s="23">
        <f>SUM(O20:U20)</f>
        <v>74.349999999999994</v>
      </c>
      <c r="W20" s="24">
        <v>4.38</v>
      </c>
      <c r="X20" s="24">
        <v>5.31</v>
      </c>
      <c r="Y20" s="24">
        <v>10.85</v>
      </c>
      <c r="Z20" s="24">
        <v>10.02</v>
      </c>
      <c r="AA20" s="24">
        <f>ROUND(9.26959,2)</f>
        <v>9.27</v>
      </c>
      <c r="AB20" s="51">
        <f>SUM(W20:AA20)</f>
        <v>39.83</v>
      </c>
      <c r="AO20" s="12"/>
      <c r="AP20" s="12"/>
      <c r="AQ20" s="12"/>
      <c r="AR20" s="12"/>
    </row>
    <row r="21" spans="1:57" s="338" customFormat="1" ht="90" customHeight="1" x14ac:dyDescent="0.15">
      <c r="A21" s="456" t="s">
        <v>128</v>
      </c>
      <c r="B21" s="455"/>
      <c r="C21" s="26" t="s">
        <v>196</v>
      </c>
      <c r="D21" s="26" t="s">
        <v>197</v>
      </c>
      <c r="E21" s="26" t="s">
        <v>198</v>
      </c>
      <c r="F21" s="26" t="s">
        <v>198</v>
      </c>
      <c r="G21" s="26" t="s">
        <v>199</v>
      </c>
      <c r="H21" s="317"/>
      <c r="I21" s="26" t="s">
        <v>198</v>
      </c>
      <c r="J21" s="26" t="s">
        <v>198</v>
      </c>
      <c r="K21" s="26" t="s">
        <v>205</v>
      </c>
      <c r="L21" s="26" t="s">
        <v>206</v>
      </c>
      <c r="M21" s="26" t="s">
        <v>207</v>
      </c>
      <c r="N21" s="27"/>
      <c r="O21" s="26" t="s">
        <v>207</v>
      </c>
      <c r="P21" s="26" t="s">
        <v>208</v>
      </c>
      <c r="Q21" s="26" t="s">
        <v>208</v>
      </c>
      <c r="R21" s="26" t="s">
        <v>209</v>
      </c>
      <c r="S21" s="26" t="s">
        <v>209</v>
      </c>
      <c r="T21" s="26" t="s">
        <v>209</v>
      </c>
      <c r="U21" s="26" t="s">
        <v>207</v>
      </c>
      <c r="V21" s="26"/>
      <c r="W21" s="28" t="s">
        <v>218</v>
      </c>
      <c r="X21" s="28" t="s">
        <v>218</v>
      </c>
      <c r="Y21" s="28" t="s">
        <v>161</v>
      </c>
      <c r="Z21" s="28" t="s">
        <v>218</v>
      </c>
      <c r="AA21" s="28" t="s">
        <v>218</v>
      </c>
      <c r="AB21" s="54"/>
      <c r="AO21" s="31"/>
      <c r="AP21" s="31"/>
      <c r="AQ21" s="31"/>
      <c r="AR21" s="59"/>
    </row>
    <row r="22" spans="1:57" s="338" customFormat="1" ht="60" customHeight="1" x14ac:dyDescent="0.15">
      <c r="A22" s="453" t="s">
        <v>129</v>
      </c>
      <c r="B22" s="341" t="s">
        <v>131</v>
      </c>
      <c r="C22" s="33">
        <v>7</v>
      </c>
      <c r="D22" s="33">
        <v>7</v>
      </c>
      <c r="E22" s="33">
        <v>7</v>
      </c>
      <c r="F22" s="33">
        <v>7</v>
      </c>
      <c r="G22" s="33">
        <v>7</v>
      </c>
      <c r="H22" s="318"/>
      <c r="I22" s="33">
        <v>7</v>
      </c>
      <c r="J22" s="33">
        <v>7</v>
      </c>
      <c r="K22" s="33">
        <v>7</v>
      </c>
      <c r="L22" s="33">
        <v>7</v>
      </c>
      <c r="M22" s="33">
        <v>7</v>
      </c>
      <c r="N22" s="33"/>
      <c r="O22" s="33">
        <v>7</v>
      </c>
      <c r="P22" s="33">
        <v>7</v>
      </c>
      <c r="Q22" s="33">
        <v>7</v>
      </c>
      <c r="R22" s="33">
        <v>7</v>
      </c>
      <c r="S22" s="33">
        <v>7</v>
      </c>
      <c r="T22" s="33">
        <v>7</v>
      </c>
      <c r="U22" s="33">
        <v>7</v>
      </c>
      <c r="V22" s="33"/>
      <c r="W22" s="34">
        <v>7</v>
      </c>
      <c r="X22" s="34">
        <v>7</v>
      </c>
      <c r="Y22" s="34">
        <v>7</v>
      </c>
      <c r="Z22" s="34">
        <v>7</v>
      </c>
      <c r="AA22" s="34">
        <v>7</v>
      </c>
      <c r="AB22" s="55"/>
      <c r="AO22" s="37"/>
      <c r="AP22" s="37"/>
      <c r="AQ22" s="37"/>
      <c r="AR22" s="37"/>
    </row>
    <row r="23" spans="1:57" s="338" customFormat="1" ht="60" customHeight="1" thickBot="1" x14ac:dyDescent="0.2">
      <c r="A23" s="463"/>
      <c r="B23" s="343" t="s">
        <v>132</v>
      </c>
      <c r="C23" s="39">
        <v>11</v>
      </c>
      <c r="D23" s="39">
        <v>12</v>
      </c>
      <c r="E23" s="39">
        <v>12</v>
      </c>
      <c r="F23" s="39">
        <v>12</v>
      </c>
      <c r="G23" s="39">
        <v>12</v>
      </c>
      <c r="H23" s="319"/>
      <c r="I23" s="39">
        <v>12</v>
      </c>
      <c r="J23" s="39">
        <v>12</v>
      </c>
      <c r="K23" s="39">
        <v>12</v>
      </c>
      <c r="L23" s="39">
        <v>12</v>
      </c>
      <c r="M23" s="39">
        <v>12</v>
      </c>
      <c r="N23" s="39"/>
      <c r="O23" s="39">
        <v>12</v>
      </c>
      <c r="P23" s="39">
        <v>12</v>
      </c>
      <c r="Q23" s="39">
        <v>12</v>
      </c>
      <c r="R23" s="39">
        <v>12</v>
      </c>
      <c r="S23" s="39">
        <v>12</v>
      </c>
      <c r="T23" s="39">
        <v>12</v>
      </c>
      <c r="U23" s="39">
        <v>12</v>
      </c>
      <c r="V23" s="39"/>
      <c r="W23" s="40">
        <v>12</v>
      </c>
      <c r="X23" s="40">
        <v>12</v>
      </c>
      <c r="Y23" s="40">
        <v>12</v>
      </c>
      <c r="Z23" s="40">
        <v>12</v>
      </c>
      <c r="AA23" s="40">
        <v>12</v>
      </c>
      <c r="AB23" s="56"/>
      <c r="AO23" s="37"/>
      <c r="AP23" s="37"/>
      <c r="AQ23" s="37"/>
      <c r="AR23" s="37"/>
    </row>
    <row r="24" spans="1:57" s="338" customFormat="1" ht="60" customHeight="1" x14ac:dyDescent="0.15">
      <c r="A24" s="336"/>
      <c r="B24" s="337"/>
      <c r="C24" s="37"/>
      <c r="D24" s="37"/>
      <c r="E24" s="37"/>
      <c r="F24" s="37"/>
      <c r="G24" s="37"/>
      <c r="H24" s="37"/>
      <c r="I24" s="37"/>
      <c r="J24" s="37"/>
      <c r="K24" s="37"/>
      <c r="L24" s="37"/>
      <c r="M24" s="37"/>
      <c r="N24" s="37"/>
      <c r="O24" s="37"/>
      <c r="P24" s="37"/>
      <c r="Q24" s="43"/>
      <c r="R24" s="43"/>
      <c r="S24" s="43"/>
      <c r="T24" s="43"/>
      <c r="U24" s="43"/>
      <c r="V24" s="43"/>
      <c r="W24" s="43"/>
      <c r="X24" s="43"/>
      <c r="Y24" s="43"/>
      <c r="Z24" s="43"/>
      <c r="AA24" s="43"/>
      <c r="AB24" s="44" t="s">
        <v>224</v>
      </c>
      <c r="AC24" s="43"/>
      <c r="AD24" s="43"/>
      <c r="AE24" s="86"/>
      <c r="AF24" s="37"/>
      <c r="AH24" s="44"/>
      <c r="AI24" s="37"/>
      <c r="AJ24" s="37"/>
    </row>
    <row r="25" spans="1:57" s="338" customFormat="1" ht="30" customHeight="1" x14ac:dyDescent="0.15">
      <c r="N25" s="462"/>
      <c r="O25" s="462"/>
      <c r="P25" s="462"/>
    </row>
    <row r="26" spans="1:57" ht="60" customHeight="1" x14ac:dyDescent="0.15">
      <c r="A26" s="344"/>
      <c r="B26" s="344"/>
      <c r="C26" s="475" t="s">
        <v>238</v>
      </c>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300"/>
      <c r="AC26" s="309"/>
      <c r="AD26" s="309"/>
      <c r="AE26" s="309"/>
      <c r="AF26" s="309"/>
      <c r="AG26" s="309"/>
      <c r="AH26" s="309"/>
    </row>
    <row r="27" spans="1:57" s="338" customFormat="1" ht="60" customHeight="1" thickBot="1" x14ac:dyDescent="0.2">
      <c r="AB27" s="340" t="s">
        <v>153</v>
      </c>
      <c r="AO27" s="301"/>
      <c r="AP27" s="301"/>
      <c r="AQ27" s="301"/>
      <c r="AR27" s="301"/>
      <c r="AS27" s="301"/>
      <c r="AT27" s="340"/>
    </row>
    <row r="28" spans="1:57" s="338" customFormat="1" ht="30" customHeight="1" x14ac:dyDescent="0.15">
      <c r="A28" s="457"/>
      <c r="B28" s="458"/>
      <c r="C28" s="486" t="s">
        <v>242</v>
      </c>
      <c r="D28" s="487"/>
      <c r="E28" s="487"/>
      <c r="F28" s="487"/>
      <c r="G28" s="488"/>
      <c r="H28" s="492" t="s">
        <v>243</v>
      </c>
      <c r="I28" s="487"/>
      <c r="J28" s="487"/>
      <c r="K28" s="488"/>
      <c r="L28" s="492" t="s">
        <v>244</v>
      </c>
      <c r="M28" s="487"/>
      <c r="N28" s="487"/>
      <c r="O28" s="487"/>
      <c r="P28" s="487"/>
      <c r="Q28" s="487"/>
      <c r="R28" s="488"/>
      <c r="S28" s="492" t="s">
        <v>245</v>
      </c>
      <c r="T28" s="488"/>
      <c r="U28" s="332"/>
      <c r="V28" s="332"/>
      <c r="W28" s="332"/>
      <c r="X28" s="335"/>
      <c r="Y28" s="335"/>
      <c r="Z28" s="335"/>
      <c r="AA28" s="335"/>
      <c r="AB28" s="477" t="s">
        <v>115</v>
      </c>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row>
    <row r="29" spans="1:57" s="338" customFormat="1" ht="30" customHeight="1" x14ac:dyDescent="0.15">
      <c r="A29" s="459"/>
      <c r="B29" s="455"/>
      <c r="C29" s="489"/>
      <c r="D29" s="490"/>
      <c r="E29" s="490"/>
      <c r="F29" s="490"/>
      <c r="G29" s="491"/>
      <c r="H29" s="493"/>
      <c r="I29" s="490"/>
      <c r="J29" s="490"/>
      <c r="K29" s="491"/>
      <c r="L29" s="493"/>
      <c r="M29" s="490"/>
      <c r="N29" s="490"/>
      <c r="O29" s="490"/>
      <c r="P29" s="490"/>
      <c r="Q29" s="490"/>
      <c r="R29" s="491"/>
      <c r="S29" s="493"/>
      <c r="T29" s="491"/>
      <c r="U29" s="333"/>
      <c r="V29" s="333"/>
      <c r="W29" s="333"/>
      <c r="X29" s="339"/>
      <c r="Y29" s="339"/>
      <c r="Z29" s="339"/>
      <c r="AA29" s="339"/>
      <c r="AB29" s="478"/>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row>
    <row r="30" spans="1:57" s="338" customFormat="1" ht="30" customHeight="1" thickBot="1" x14ac:dyDescent="0.2">
      <c r="A30" s="460"/>
      <c r="B30" s="461"/>
      <c r="C30" s="6" t="s">
        <v>217</v>
      </c>
      <c r="D30" s="5">
        <v>21</v>
      </c>
      <c r="E30" s="6">
        <v>22</v>
      </c>
      <c r="F30" s="6">
        <v>23</v>
      </c>
      <c r="G30" s="4" t="s">
        <v>114</v>
      </c>
      <c r="H30" s="6">
        <v>24</v>
      </c>
      <c r="I30" s="6">
        <v>25</v>
      </c>
      <c r="J30" s="6">
        <v>26</v>
      </c>
      <c r="K30" s="4" t="s">
        <v>114</v>
      </c>
      <c r="L30" s="5">
        <v>27</v>
      </c>
      <c r="M30" s="5">
        <v>28</v>
      </c>
      <c r="N30" s="79">
        <v>29</v>
      </c>
      <c r="O30" s="5">
        <v>30</v>
      </c>
      <c r="P30" s="79" t="s">
        <v>113</v>
      </c>
      <c r="Q30" s="310">
        <v>2</v>
      </c>
      <c r="R30" s="4" t="s">
        <v>114</v>
      </c>
      <c r="S30" s="5">
        <v>3</v>
      </c>
      <c r="T30" s="4" t="s">
        <v>114</v>
      </c>
      <c r="U30" s="5"/>
      <c r="V30" s="5"/>
      <c r="W30" s="5"/>
      <c r="X30" s="324"/>
      <c r="Y30" s="5"/>
      <c r="Z30" s="5"/>
      <c r="AA30" s="287"/>
      <c r="AB30" s="479"/>
      <c r="AC30" s="303"/>
      <c r="AD30" s="7"/>
      <c r="AE30" s="7"/>
      <c r="AF30" s="7"/>
      <c r="AG30" s="7"/>
      <c r="AH30" s="58"/>
      <c r="AI30" s="7"/>
      <c r="AJ30" s="7"/>
      <c r="AK30" s="7"/>
      <c r="AL30" s="7"/>
      <c r="AM30" s="7"/>
      <c r="AN30" s="58"/>
      <c r="AO30" s="7"/>
      <c r="AP30" s="7"/>
      <c r="AQ30" s="7"/>
      <c r="AR30" s="7"/>
      <c r="AS30" s="7"/>
      <c r="AT30" s="58"/>
      <c r="AU30" s="7"/>
      <c r="AV30" s="7"/>
      <c r="AW30" s="7"/>
      <c r="AX30" s="7"/>
      <c r="AY30" s="7"/>
      <c r="AZ30" s="58"/>
      <c r="BA30" s="7"/>
      <c r="BB30" s="7"/>
      <c r="BC30" s="7"/>
      <c r="BD30" s="58"/>
      <c r="BE30" s="7"/>
    </row>
    <row r="31" spans="1:57" s="338" customFormat="1" ht="60" customHeight="1" x14ac:dyDescent="0.15">
      <c r="A31" s="452" t="s">
        <v>127</v>
      </c>
      <c r="B31" s="342" t="s">
        <v>124</v>
      </c>
      <c r="C31" s="11">
        <v>301.38</v>
      </c>
      <c r="D31" s="10">
        <v>251</v>
      </c>
      <c r="E31" s="11">
        <v>204.17</v>
      </c>
      <c r="F31" s="11">
        <v>126</v>
      </c>
      <c r="G31" s="9">
        <f>SUM(C31:F31)</f>
        <v>882.55</v>
      </c>
      <c r="H31" s="11">
        <v>155</v>
      </c>
      <c r="I31" s="11">
        <v>176</v>
      </c>
      <c r="J31" s="11">
        <v>145</v>
      </c>
      <c r="K31" s="9">
        <f>SUM(H31:J31)</f>
        <v>476</v>
      </c>
      <c r="L31" s="10">
        <v>145</v>
      </c>
      <c r="M31" s="10">
        <v>152.13</v>
      </c>
      <c r="N31" s="80">
        <f>54.7+82.16</f>
        <v>136.86000000000001</v>
      </c>
      <c r="O31" s="10">
        <v>135.91999999999999</v>
      </c>
      <c r="P31" s="80">
        <v>166.05</v>
      </c>
      <c r="Q31" s="311">
        <v>197.42</v>
      </c>
      <c r="R31" s="9">
        <f>SUM(L31:Q31)</f>
        <v>933.38</v>
      </c>
      <c r="S31" s="10">
        <v>231.88</v>
      </c>
      <c r="T31" s="10">
        <f>S31</f>
        <v>231.88</v>
      </c>
      <c r="U31" s="10"/>
      <c r="V31" s="10"/>
      <c r="W31" s="10"/>
      <c r="X31" s="325"/>
      <c r="Y31" s="10"/>
      <c r="Z31" s="10"/>
      <c r="AA31" s="288"/>
      <c r="AB31" s="366">
        <f>E6+J6+P6+V6+AB6+H17+N17+V17+AB17+G31+K31+R31+T31</f>
        <v>21250.38</v>
      </c>
      <c r="AC31" s="304"/>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row>
    <row r="32" spans="1:57" s="338" customFormat="1" ht="30" customHeight="1" x14ac:dyDescent="0.15">
      <c r="A32" s="453"/>
      <c r="B32" s="454" t="s">
        <v>126</v>
      </c>
      <c r="C32" s="16">
        <v>298.49</v>
      </c>
      <c r="D32" s="15">
        <v>248.37</v>
      </c>
      <c r="E32" s="16">
        <v>202.76</v>
      </c>
      <c r="F32" s="16">
        <v>131.44999999999999</v>
      </c>
      <c r="G32" s="14">
        <f>SUM(C32:F32)</f>
        <v>881.06999999999994</v>
      </c>
      <c r="H32" s="16">
        <v>135.57</v>
      </c>
      <c r="I32" s="16">
        <v>154.49</v>
      </c>
      <c r="J32" s="16">
        <v>178.48</v>
      </c>
      <c r="K32" s="14">
        <f>SUM(H32:J32)</f>
        <v>468.53999999999996</v>
      </c>
      <c r="L32" s="15">
        <v>147.07</v>
      </c>
      <c r="M32" s="15">
        <v>151.46</v>
      </c>
      <c r="N32" s="81">
        <f>52.61+78.9</f>
        <v>131.51</v>
      </c>
      <c r="O32" s="15">
        <v>130.63</v>
      </c>
      <c r="P32" s="81">
        <v>159.87</v>
      </c>
      <c r="Q32" s="312">
        <v>190.95</v>
      </c>
      <c r="R32" s="14">
        <f>SUM(L32:Q32)</f>
        <v>911.49</v>
      </c>
      <c r="S32" s="15">
        <v>225.84</v>
      </c>
      <c r="T32" s="15">
        <f>S32</f>
        <v>225.84</v>
      </c>
      <c r="U32" s="15"/>
      <c r="V32" s="15"/>
      <c r="W32" s="15"/>
      <c r="X32" s="326"/>
      <c r="Y32" s="15"/>
      <c r="Z32" s="15"/>
      <c r="AA32" s="289"/>
      <c r="AB32" s="367">
        <f>E7+J7+P7+V7+AB7+H18+N18+V18+AB18+G32+K32+R32+T32</f>
        <v>20413.170000000002</v>
      </c>
      <c r="AC32" s="304"/>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row>
    <row r="33" spans="1:57" s="338" customFormat="1" ht="30" customHeight="1" x14ac:dyDescent="0.15">
      <c r="A33" s="453"/>
      <c r="B33" s="455"/>
      <c r="C33" s="20">
        <v>175.7</v>
      </c>
      <c r="D33" s="19">
        <f>135.81+8.24</f>
        <v>144.05000000000001</v>
      </c>
      <c r="E33" s="20">
        <f>45.147+61.936+0.198+4.723+6.979</f>
        <v>118.98299999999999</v>
      </c>
      <c r="F33" s="20">
        <v>77.099999999999994</v>
      </c>
      <c r="G33" s="18">
        <f>SUM(C33:F33)</f>
        <v>515.83299999999997</v>
      </c>
      <c r="H33" s="20">
        <v>80.58</v>
      </c>
      <c r="I33" s="20">
        <v>93.39</v>
      </c>
      <c r="J33" s="20">
        <v>97.41</v>
      </c>
      <c r="K33" s="18">
        <f>SUM(H33:J33)</f>
        <v>271.38</v>
      </c>
      <c r="L33" s="19">
        <v>84.78</v>
      </c>
      <c r="M33" s="19">
        <v>84.14</v>
      </c>
      <c r="N33" s="82">
        <f>76.04+47.02</f>
        <v>123.06</v>
      </c>
      <c r="O33" s="19">
        <v>75.02</v>
      </c>
      <c r="P33" s="82">
        <v>91.11</v>
      </c>
      <c r="Q33" s="313">
        <v>107.2</v>
      </c>
      <c r="R33" s="18">
        <f>SUM(L33:Q33)</f>
        <v>565.31000000000006</v>
      </c>
      <c r="S33" s="19">
        <v>126.57</v>
      </c>
      <c r="T33" s="19">
        <f>S33</f>
        <v>126.57</v>
      </c>
      <c r="U33" s="19"/>
      <c r="V33" s="19"/>
      <c r="W33" s="19"/>
      <c r="X33" s="327"/>
      <c r="Y33" s="19"/>
      <c r="Z33" s="19"/>
      <c r="AA33" s="290"/>
      <c r="AB33" s="368">
        <f>E8+J8+P8+V8+AB8+H19+N19+V19+AB19+G33+K33+R33+T33</f>
        <v>11948.892999999998</v>
      </c>
      <c r="AC33" s="305"/>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row>
    <row r="34" spans="1:57" s="338" customFormat="1" ht="60" customHeight="1" x14ac:dyDescent="0.15">
      <c r="A34" s="453"/>
      <c r="B34" s="341" t="s">
        <v>125</v>
      </c>
      <c r="C34" s="25">
        <v>2.88</v>
      </c>
      <c r="D34" s="24">
        <v>1.21</v>
      </c>
      <c r="E34" s="25">
        <v>1.42</v>
      </c>
      <c r="F34" s="25">
        <v>1.31</v>
      </c>
      <c r="G34" s="23">
        <f>SUM(C34:F34)</f>
        <v>6.82</v>
      </c>
      <c r="H34" s="25">
        <v>0.96</v>
      </c>
      <c r="I34" s="25">
        <v>2.14</v>
      </c>
      <c r="J34" s="25">
        <v>2.7</v>
      </c>
      <c r="K34" s="23">
        <f>SUM(H34:J34)</f>
        <v>5.8000000000000007</v>
      </c>
      <c r="L34" s="24">
        <v>3.33</v>
      </c>
      <c r="M34" s="24">
        <v>0.67</v>
      </c>
      <c r="N34" s="83">
        <f>2.09+3.27</f>
        <v>5.3599999999999994</v>
      </c>
      <c r="O34" s="24">
        <v>5.29</v>
      </c>
      <c r="P34" s="83">
        <v>6.18</v>
      </c>
      <c r="Q34" s="314">
        <v>6.47</v>
      </c>
      <c r="R34" s="23">
        <f>SUM(L34:Q34)</f>
        <v>27.299999999999997</v>
      </c>
      <c r="S34" s="24">
        <v>6.64</v>
      </c>
      <c r="T34" s="24">
        <f>S34</f>
        <v>6.64</v>
      </c>
      <c r="U34" s="24"/>
      <c r="V34" s="24"/>
      <c r="W34" s="24"/>
      <c r="X34" s="328"/>
      <c r="Y34" s="24"/>
      <c r="Z34" s="24"/>
      <c r="AA34" s="291"/>
      <c r="AB34" s="369">
        <f>E9+J9+P9+V9+AB9+H20+N20+V20+AB20+G34+K34+R34+T34</f>
        <v>846.89</v>
      </c>
      <c r="AC34" s="304"/>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row>
    <row r="35" spans="1:57" s="338" customFormat="1" ht="90" customHeight="1" x14ac:dyDescent="0.15">
      <c r="A35" s="456" t="s">
        <v>128</v>
      </c>
      <c r="B35" s="455"/>
      <c r="C35" s="29" t="s">
        <v>207</v>
      </c>
      <c r="D35" s="28" t="s">
        <v>161</v>
      </c>
      <c r="E35" s="29" t="s">
        <v>161</v>
      </c>
      <c r="F35" s="29" t="s">
        <v>219</v>
      </c>
      <c r="G35" s="26"/>
      <c r="H35" s="29" t="s">
        <v>221</v>
      </c>
      <c r="I35" s="29" t="s">
        <v>207</v>
      </c>
      <c r="J35" s="29" t="s">
        <v>226</v>
      </c>
      <c r="K35" s="26"/>
      <c r="L35" s="29" t="s">
        <v>226</v>
      </c>
      <c r="M35" s="28" t="s">
        <v>226</v>
      </c>
      <c r="N35" s="28" t="s">
        <v>226</v>
      </c>
      <c r="O35" s="28" t="s">
        <v>207</v>
      </c>
      <c r="P35" s="29" t="s">
        <v>161</v>
      </c>
      <c r="Q35" s="29" t="s">
        <v>161</v>
      </c>
      <c r="R35" s="28"/>
      <c r="S35" s="29" t="s">
        <v>161</v>
      </c>
      <c r="T35" s="28"/>
      <c r="U35" s="28"/>
      <c r="V35" s="28"/>
      <c r="W35" s="28"/>
      <c r="X35" s="329"/>
      <c r="Y35" s="28"/>
      <c r="Z35" s="28"/>
      <c r="AA35" s="292"/>
      <c r="AB35" s="30"/>
      <c r="AC35" s="306"/>
      <c r="AD35" s="307"/>
      <c r="AE35" s="59"/>
      <c r="AF35" s="59"/>
      <c r="AG35" s="59"/>
      <c r="AH35" s="59"/>
      <c r="AI35" s="59"/>
      <c r="AJ35" s="59"/>
      <c r="AK35" s="59"/>
      <c r="AL35" s="31"/>
      <c r="AM35" s="31"/>
      <c r="AN35" s="59"/>
      <c r="AO35" s="31"/>
      <c r="AP35" s="31"/>
      <c r="AQ35" s="31"/>
      <c r="AR35" s="31"/>
      <c r="AS35" s="31"/>
      <c r="AT35" s="59"/>
      <c r="AU35" s="31"/>
      <c r="AV35" s="31"/>
      <c r="AW35" s="31"/>
      <c r="AX35" s="31"/>
      <c r="AY35" s="31"/>
      <c r="AZ35" s="59"/>
      <c r="BA35" s="31"/>
      <c r="BB35" s="31"/>
      <c r="BC35" s="31"/>
      <c r="BD35" s="31"/>
      <c r="BE35" s="31"/>
    </row>
    <row r="36" spans="1:57" s="338" customFormat="1" ht="60" customHeight="1" x14ac:dyDescent="0.15">
      <c r="A36" s="453" t="s">
        <v>129</v>
      </c>
      <c r="B36" s="341" t="s">
        <v>131</v>
      </c>
      <c r="C36" s="35">
        <v>7</v>
      </c>
      <c r="D36" s="34">
        <v>7</v>
      </c>
      <c r="E36" s="35">
        <v>7</v>
      </c>
      <c r="F36" s="35">
        <v>7</v>
      </c>
      <c r="G36" s="33"/>
      <c r="H36" s="35">
        <v>7</v>
      </c>
      <c r="I36" s="35">
        <v>7</v>
      </c>
      <c r="J36" s="35">
        <v>7</v>
      </c>
      <c r="K36" s="33"/>
      <c r="L36" s="35">
        <v>7</v>
      </c>
      <c r="M36" s="34">
        <v>7</v>
      </c>
      <c r="N36" s="34">
        <v>7</v>
      </c>
      <c r="O36" s="34">
        <v>7</v>
      </c>
      <c r="P36" s="35">
        <v>7</v>
      </c>
      <c r="Q36" s="35">
        <v>7</v>
      </c>
      <c r="R36" s="34"/>
      <c r="S36" s="35">
        <v>7</v>
      </c>
      <c r="T36" s="34"/>
      <c r="U36" s="34"/>
      <c r="V36" s="34"/>
      <c r="W36" s="34"/>
      <c r="X36" s="330"/>
      <c r="Y36" s="34"/>
      <c r="Z36" s="34"/>
      <c r="AA36" s="293"/>
      <c r="AB36" s="36"/>
      <c r="AC36" s="308"/>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row>
    <row r="37" spans="1:57" s="338" customFormat="1" ht="60" customHeight="1" thickBot="1" x14ac:dyDescent="0.2">
      <c r="A37" s="463"/>
      <c r="B37" s="343" t="s">
        <v>132</v>
      </c>
      <c r="C37" s="41">
        <v>12</v>
      </c>
      <c r="D37" s="40">
        <v>12</v>
      </c>
      <c r="E37" s="41">
        <v>12</v>
      </c>
      <c r="F37" s="41">
        <v>12</v>
      </c>
      <c r="G37" s="39"/>
      <c r="H37" s="41">
        <v>12</v>
      </c>
      <c r="I37" s="41">
        <v>12</v>
      </c>
      <c r="J37" s="41">
        <v>12</v>
      </c>
      <c r="K37" s="39"/>
      <c r="L37" s="41">
        <v>12</v>
      </c>
      <c r="M37" s="40">
        <v>12</v>
      </c>
      <c r="N37" s="40">
        <v>12</v>
      </c>
      <c r="O37" s="40">
        <v>12</v>
      </c>
      <c r="P37" s="41">
        <v>12</v>
      </c>
      <c r="Q37" s="41">
        <v>12</v>
      </c>
      <c r="R37" s="40"/>
      <c r="S37" s="41">
        <v>12</v>
      </c>
      <c r="T37" s="40"/>
      <c r="U37" s="40"/>
      <c r="V37" s="40"/>
      <c r="W37" s="40"/>
      <c r="X37" s="331"/>
      <c r="Y37" s="40"/>
      <c r="Z37" s="40"/>
      <c r="AA37" s="294"/>
      <c r="AB37" s="42"/>
      <c r="AC37" s="308"/>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row>
    <row r="38" spans="1:57" s="338" customFormat="1" ht="60" customHeight="1" x14ac:dyDescent="0.15">
      <c r="N38" s="86" t="s">
        <v>230</v>
      </c>
      <c r="R38" s="44"/>
      <c r="AB38" s="44" t="s">
        <v>224</v>
      </c>
      <c r="AH38" s="44"/>
    </row>
    <row r="39" spans="1:57" s="338" customFormat="1" ht="30" customHeight="1" x14ac:dyDescent="0.15">
      <c r="A39" s="472"/>
      <c r="B39" s="472"/>
      <c r="C39" s="472"/>
      <c r="D39" s="472"/>
      <c r="E39" s="472"/>
      <c r="F39" s="472"/>
      <c r="G39" s="472"/>
      <c r="H39" s="472"/>
      <c r="I39" s="472"/>
      <c r="J39" s="474"/>
      <c r="K39" s="474"/>
      <c r="L39" s="474"/>
      <c r="M39" s="474"/>
      <c r="N39" s="474"/>
      <c r="O39" s="474"/>
      <c r="P39" s="474"/>
      <c r="Q39" s="315"/>
      <c r="R39" s="315"/>
      <c r="S39" s="315"/>
      <c r="T39" s="315"/>
      <c r="U39" s="315"/>
      <c r="V39" s="315"/>
      <c r="W39" s="315"/>
      <c r="X39" s="315"/>
      <c r="Y39" s="315"/>
      <c r="Z39" s="315"/>
      <c r="AA39" s="315"/>
      <c r="AB39" s="315"/>
      <c r="AC39" s="315"/>
      <c r="AD39" s="315"/>
      <c r="AE39" s="315"/>
      <c r="AF39" s="315"/>
      <c r="AG39" s="315"/>
      <c r="AH39" s="315"/>
      <c r="AI39" s="1"/>
      <c r="AJ39" s="1"/>
      <c r="AK39" s="1"/>
    </row>
    <row r="40" spans="1:57" s="338" customFormat="1" ht="30" customHeight="1" x14ac:dyDescent="0.15">
      <c r="A40" s="472"/>
      <c r="B40" s="472"/>
      <c r="C40" s="472"/>
      <c r="D40" s="472"/>
      <c r="E40" s="472"/>
      <c r="F40" s="472"/>
      <c r="G40" s="472"/>
      <c r="H40" s="472"/>
      <c r="I40" s="474"/>
      <c r="J40" s="474"/>
      <c r="K40" s="474"/>
      <c r="L40" s="474"/>
      <c r="M40" s="474"/>
      <c r="N40" s="474"/>
      <c r="O40" s="474"/>
      <c r="P40" s="474"/>
      <c r="Q40" s="315"/>
      <c r="R40" s="315"/>
      <c r="S40" s="315"/>
      <c r="T40" s="315"/>
      <c r="U40" s="315"/>
      <c r="V40" s="315"/>
      <c r="W40" s="315"/>
      <c r="X40" s="315"/>
      <c r="Y40" s="315"/>
      <c r="Z40" s="315"/>
      <c r="AA40" s="315"/>
      <c r="AB40" s="315"/>
      <c r="AC40" s="315"/>
      <c r="AD40" s="315"/>
      <c r="AE40" s="315"/>
      <c r="AF40" s="315"/>
      <c r="AG40" s="315"/>
      <c r="AH40" s="315"/>
      <c r="AI40" s="1"/>
      <c r="AJ40" s="1"/>
      <c r="AK40" s="1"/>
    </row>
    <row r="41" spans="1:57" s="338" customFormat="1" ht="30" customHeight="1" x14ac:dyDescent="0.15">
      <c r="A41" s="472"/>
      <c r="B41" s="472"/>
      <c r="C41" s="7"/>
      <c r="D41" s="7"/>
      <c r="E41" s="7"/>
      <c r="F41" s="7"/>
      <c r="G41" s="7"/>
      <c r="H41" s="58"/>
      <c r="I41" s="7"/>
      <c r="J41" s="7"/>
      <c r="K41" s="7"/>
      <c r="L41" s="7"/>
      <c r="M41" s="7"/>
      <c r="N41" s="7"/>
      <c r="O41" s="7"/>
      <c r="P41" s="58"/>
      <c r="Q41" s="296"/>
      <c r="R41" s="296"/>
      <c r="S41" s="296"/>
      <c r="T41" s="296"/>
      <c r="U41" s="296"/>
      <c r="V41" s="296"/>
      <c r="W41" s="296"/>
      <c r="X41" s="296"/>
      <c r="Y41" s="296"/>
      <c r="Z41" s="296"/>
      <c r="AA41" s="296"/>
      <c r="AB41" s="296"/>
      <c r="AC41" s="296"/>
      <c r="AD41" s="296"/>
      <c r="AE41" s="296"/>
      <c r="AF41" s="296"/>
      <c r="AG41" s="296"/>
      <c r="AH41" s="296"/>
      <c r="AI41" s="58"/>
      <c r="AJ41" s="7"/>
      <c r="AK41" s="58"/>
    </row>
    <row r="42" spans="1:57" s="338" customFormat="1" ht="60" customHeight="1" x14ac:dyDescent="0.15">
      <c r="A42" s="473"/>
      <c r="B42" s="337"/>
      <c r="C42" s="12"/>
      <c r="D42" s="12"/>
      <c r="E42" s="12"/>
      <c r="F42" s="12"/>
      <c r="G42" s="12"/>
      <c r="H42" s="12"/>
      <c r="I42" s="12"/>
      <c r="J42" s="12"/>
      <c r="K42" s="12"/>
      <c r="L42" s="12"/>
      <c r="M42" s="12"/>
      <c r="N42" s="12"/>
      <c r="O42" s="12"/>
      <c r="P42" s="12"/>
      <c r="Q42" s="297"/>
      <c r="R42" s="297"/>
      <c r="S42" s="297"/>
      <c r="T42" s="297"/>
      <c r="U42" s="297"/>
      <c r="V42" s="297"/>
      <c r="W42" s="297"/>
      <c r="X42" s="297"/>
      <c r="Y42" s="297"/>
      <c r="Z42" s="297"/>
      <c r="AA42" s="297"/>
      <c r="AB42" s="297"/>
      <c r="AC42" s="297"/>
      <c r="AD42" s="297"/>
      <c r="AE42" s="297"/>
      <c r="AF42" s="297"/>
      <c r="AG42" s="297"/>
      <c r="AH42" s="297"/>
      <c r="AI42" s="12"/>
      <c r="AJ42" s="12"/>
      <c r="AK42" s="12"/>
      <c r="AL42" s="12"/>
    </row>
    <row r="43" spans="1:57" s="338" customFormat="1" ht="30" customHeight="1" x14ac:dyDescent="0.15">
      <c r="A43" s="473"/>
      <c r="B43" s="471"/>
      <c r="C43" s="12"/>
      <c r="D43" s="12"/>
      <c r="E43" s="12"/>
      <c r="F43" s="12"/>
      <c r="G43" s="12"/>
      <c r="H43" s="12"/>
      <c r="I43" s="12"/>
      <c r="J43" s="12"/>
      <c r="K43" s="12"/>
      <c r="L43" s="12"/>
      <c r="M43" s="12"/>
      <c r="N43" s="12"/>
      <c r="O43" s="12"/>
      <c r="P43" s="12"/>
      <c r="Q43" s="297"/>
      <c r="R43" s="297"/>
      <c r="S43" s="297"/>
      <c r="T43" s="297"/>
      <c r="U43" s="297"/>
      <c r="V43" s="297"/>
      <c r="W43" s="297"/>
      <c r="X43" s="297"/>
      <c r="Y43" s="297"/>
      <c r="Z43" s="297"/>
      <c r="AA43" s="297"/>
      <c r="AB43" s="297"/>
      <c r="AC43" s="297"/>
      <c r="AD43" s="297"/>
      <c r="AE43" s="297"/>
      <c r="AF43" s="297"/>
      <c r="AG43" s="297"/>
      <c r="AH43" s="297"/>
      <c r="AI43" s="12"/>
      <c r="AJ43" s="12"/>
      <c r="AK43" s="12"/>
      <c r="AL43" s="12"/>
    </row>
    <row r="44" spans="1:57" s="338" customFormat="1" ht="30" customHeight="1" x14ac:dyDescent="0.15">
      <c r="A44" s="473"/>
      <c r="B44" s="472"/>
      <c r="C44" s="21"/>
      <c r="D44" s="21"/>
      <c r="E44" s="21"/>
      <c r="F44" s="21"/>
      <c r="G44" s="21"/>
      <c r="H44" s="21"/>
      <c r="I44" s="21"/>
      <c r="J44" s="21"/>
      <c r="K44" s="21"/>
      <c r="L44" s="21"/>
      <c r="M44" s="21"/>
      <c r="N44" s="21"/>
      <c r="O44" s="21"/>
      <c r="P44" s="21"/>
      <c r="Q44" s="298"/>
      <c r="R44" s="298"/>
      <c r="S44" s="298"/>
      <c r="T44" s="298"/>
      <c r="U44" s="298"/>
      <c r="V44" s="298"/>
      <c r="W44" s="298"/>
      <c r="X44" s="298"/>
      <c r="Y44" s="298"/>
      <c r="Z44" s="298"/>
      <c r="AA44" s="298"/>
      <c r="AB44" s="298"/>
      <c r="AC44" s="298"/>
      <c r="AD44" s="298"/>
      <c r="AE44" s="298"/>
      <c r="AF44" s="298"/>
      <c r="AG44" s="298"/>
      <c r="AH44" s="298"/>
      <c r="AI44" s="21"/>
      <c r="AJ44" s="21"/>
      <c r="AK44" s="21"/>
      <c r="AL44" s="21"/>
    </row>
    <row r="45" spans="1:57" s="338" customFormat="1" ht="60" customHeight="1" x14ac:dyDescent="0.15">
      <c r="A45" s="473"/>
      <c r="B45" s="337"/>
      <c r="C45" s="12"/>
      <c r="D45" s="12"/>
      <c r="E45" s="12"/>
      <c r="F45" s="12"/>
      <c r="G45" s="12"/>
      <c r="H45" s="12"/>
      <c r="I45" s="12"/>
      <c r="J45" s="12"/>
      <c r="K45" s="12"/>
      <c r="L45" s="12"/>
      <c r="M45" s="12"/>
      <c r="N45" s="12"/>
      <c r="O45" s="12"/>
      <c r="P45" s="12"/>
      <c r="Q45" s="297"/>
      <c r="R45" s="297"/>
      <c r="S45" s="297"/>
      <c r="T45" s="297"/>
      <c r="U45" s="297"/>
      <c r="V45" s="297"/>
      <c r="W45" s="297"/>
      <c r="X45" s="297"/>
      <c r="Y45" s="297"/>
      <c r="Z45" s="297"/>
      <c r="AA45" s="297"/>
      <c r="AB45" s="297"/>
      <c r="AC45" s="297"/>
      <c r="AD45" s="297"/>
      <c r="AE45" s="297"/>
      <c r="AF45" s="297"/>
      <c r="AG45" s="297"/>
      <c r="AH45" s="297"/>
      <c r="AI45" s="12"/>
      <c r="AJ45" s="12"/>
      <c r="AK45" s="12"/>
      <c r="AL45" s="12"/>
    </row>
    <row r="46" spans="1:57" s="338" customFormat="1" ht="90" customHeight="1" x14ac:dyDescent="0.15">
      <c r="A46" s="471"/>
      <c r="B46" s="472"/>
      <c r="C46" s="31"/>
      <c r="D46" s="31"/>
      <c r="E46" s="31"/>
      <c r="F46" s="31"/>
      <c r="G46" s="31"/>
      <c r="H46" s="59"/>
      <c r="I46" s="31"/>
      <c r="J46" s="31"/>
      <c r="K46" s="31"/>
      <c r="L46" s="31"/>
      <c r="M46" s="31"/>
      <c r="N46" s="31"/>
      <c r="O46" s="31"/>
      <c r="P46" s="31"/>
      <c r="Q46" s="299"/>
      <c r="R46" s="299"/>
      <c r="S46" s="299"/>
      <c r="T46" s="299"/>
      <c r="U46" s="299"/>
      <c r="V46" s="299"/>
      <c r="W46" s="299"/>
      <c r="X46" s="299"/>
      <c r="Y46" s="299"/>
      <c r="Z46" s="299"/>
      <c r="AA46" s="299"/>
      <c r="AB46" s="299"/>
      <c r="AC46" s="299"/>
      <c r="AD46" s="299"/>
      <c r="AE46" s="299"/>
      <c r="AF46" s="299"/>
      <c r="AG46" s="299"/>
      <c r="AH46" s="299"/>
      <c r="AI46" s="31"/>
      <c r="AJ46" s="31"/>
      <c r="AK46" s="31"/>
      <c r="AL46" s="59"/>
    </row>
    <row r="47" spans="1:57" s="338" customFormat="1" ht="60" customHeight="1" x14ac:dyDescent="0.15">
      <c r="A47" s="473"/>
      <c r="B47" s="337"/>
      <c r="C47" s="37"/>
      <c r="D47" s="37"/>
      <c r="E47" s="37"/>
      <c r="F47" s="37"/>
      <c r="G47" s="37"/>
      <c r="H47" s="37"/>
      <c r="I47" s="37"/>
      <c r="J47" s="37"/>
      <c r="K47" s="37"/>
      <c r="L47" s="37"/>
      <c r="M47" s="37"/>
      <c r="N47" s="37"/>
      <c r="O47" s="37"/>
      <c r="P47" s="37"/>
      <c r="Q47" s="43"/>
      <c r="R47" s="43"/>
      <c r="S47" s="43"/>
      <c r="T47" s="43"/>
      <c r="U47" s="43"/>
      <c r="V47" s="43"/>
      <c r="W47" s="43"/>
      <c r="X47" s="43"/>
      <c r="Y47" s="43"/>
      <c r="Z47" s="43"/>
      <c r="AA47" s="43"/>
      <c r="AB47" s="43"/>
      <c r="AC47" s="43"/>
      <c r="AD47" s="43"/>
      <c r="AE47" s="43"/>
      <c r="AF47" s="43"/>
      <c r="AG47" s="43"/>
      <c r="AH47" s="43"/>
      <c r="AI47" s="37"/>
      <c r="AJ47" s="37"/>
      <c r="AK47" s="37"/>
      <c r="AL47" s="37"/>
    </row>
    <row r="48" spans="1:57" s="338" customFormat="1" ht="60" customHeight="1" x14ac:dyDescent="0.15">
      <c r="A48" s="473"/>
      <c r="B48" s="337"/>
      <c r="C48" s="37"/>
      <c r="D48" s="37"/>
      <c r="E48" s="37"/>
      <c r="F48" s="37"/>
      <c r="G48" s="37"/>
      <c r="H48" s="37"/>
      <c r="I48" s="37"/>
      <c r="J48" s="37"/>
      <c r="K48" s="37"/>
      <c r="L48" s="37"/>
      <c r="M48" s="37"/>
      <c r="N48" s="37"/>
      <c r="O48" s="37"/>
      <c r="P48" s="37"/>
      <c r="Q48" s="43"/>
      <c r="R48" s="43"/>
      <c r="S48" s="43"/>
      <c r="T48" s="43"/>
      <c r="U48" s="43"/>
      <c r="V48" s="43"/>
      <c r="W48" s="43"/>
      <c r="X48" s="43"/>
      <c r="Y48" s="43"/>
      <c r="Z48" s="43"/>
      <c r="AA48" s="43"/>
      <c r="AB48" s="43"/>
      <c r="AC48" s="43"/>
      <c r="AD48" s="43"/>
      <c r="AE48" s="43"/>
      <c r="AF48" s="43"/>
      <c r="AG48" s="43"/>
      <c r="AH48" s="43"/>
      <c r="AI48" s="37"/>
      <c r="AJ48" s="37"/>
      <c r="AK48" s="37"/>
      <c r="AL48" s="37"/>
    </row>
    <row r="49" spans="1:34" s="338" customFormat="1" ht="60" customHeight="1" x14ac:dyDescent="0.15">
      <c r="A49" s="336"/>
      <c r="B49" s="3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43"/>
    </row>
    <row r="50" spans="1:34" s="338" customFormat="1" ht="30" customHeight="1" x14ac:dyDescent="0.15">
      <c r="N50" s="462"/>
      <c r="O50" s="462"/>
      <c r="P50" s="462"/>
    </row>
    <row r="51" spans="1:34" s="338" customFormat="1" ht="60" customHeight="1" x14ac:dyDescent="0.15">
      <c r="C51" s="476" t="s">
        <v>239</v>
      </c>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309"/>
      <c r="AC51" s="309"/>
      <c r="AD51" s="309"/>
      <c r="AE51" s="309"/>
      <c r="AF51" s="309"/>
      <c r="AG51" s="309"/>
      <c r="AH51" s="309"/>
    </row>
    <row r="52" spans="1:34" s="338" customFormat="1" ht="60" customHeight="1" x14ac:dyDescent="0.15"/>
    <row r="53" spans="1:34" s="338" customFormat="1" ht="60" customHeight="1" x14ac:dyDescent="0.15"/>
    <row r="54" spans="1:34" s="338" customFormat="1" ht="60" customHeight="1" x14ac:dyDescent="0.15"/>
    <row r="120" spans="14:34" ht="21" x14ac:dyDescent="0.15">
      <c r="N120" s="462"/>
      <c r="O120" s="462"/>
      <c r="P120" s="462"/>
      <c r="Q120" s="60"/>
      <c r="AB120" s="338"/>
      <c r="AH120" s="46"/>
    </row>
  </sheetData>
  <mergeCells count="44">
    <mergeCell ref="I39:P40"/>
    <mergeCell ref="A42:A45"/>
    <mergeCell ref="C1:AA1"/>
    <mergeCell ref="C26:AA26"/>
    <mergeCell ref="C51:AA51"/>
    <mergeCell ref="W3:AB4"/>
    <mergeCell ref="Q3:V4"/>
    <mergeCell ref="AB28:AB30"/>
    <mergeCell ref="W14:AB15"/>
    <mergeCell ref="C28:G29"/>
    <mergeCell ref="H28:K29"/>
    <mergeCell ref="S28:T29"/>
    <mergeCell ref="I14:N15"/>
    <mergeCell ref="L28:R29"/>
    <mergeCell ref="N120:P120"/>
    <mergeCell ref="K3:P4"/>
    <mergeCell ref="A6:A9"/>
    <mergeCell ref="A21:B21"/>
    <mergeCell ref="A11:A12"/>
    <mergeCell ref="F3:J4"/>
    <mergeCell ref="B7:B8"/>
    <mergeCell ref="A3:B5"/>
    <mergeCell ref="C3:E4"/>
    <mergeCell ref="A46:B46"/>
    <mergeCell ref="A47:A48"/>
    <mergeCell ref="N50:P50"/>
    <mergeCell ref="A39:B41"/>
    <mergeCell ref="C39:H40"/>
    <mergeCell ref="B43:B44"/>
    <mergeCell ref="A36:A37"/>
    <mergeCell ref="AC2:AH2"/>
    <mergeCell ref="W2:AB2"/>
    <mergeCell ref="A31:A34"/>
    <mergeCell ref="B32:B33"/>
    <mergeCell ref="A35:B35"/>
    <mergeCell ref="A28:B30"/>
    <mergeCell ref="N25:P25"/>
    <mergeCell ref="A17:A20"/>
    <mergeCell ref="A10:B10"/>
    <mergeCell ref="B18:B19"/>
    <mergeCell ref="A22:A23"/>
    <mergeCell ref="C14:H15"/>
    <mergeCell ref="O14:V15"/>
    <mergeCell ref="A14:B16"/>
  </mergeCells>
  <phoneticPr fontId="3"/>
  <pageMargins left="1.3779527559055118" right="0.49" top="1.1811023622047245" bottom="0.5" header="0.51181102362204722" footer="0.28000000000000003"/>
  <pageSetup paperSize="8" scale="62" fitToHeight="2" orientation="landscape" r:id="rId1"/>
  <headerFooter alignWithMargins="0"/>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A3" zoomScale="115" zoomScaleNormal="85" zoomScaleSheetLayoutView="115" workbookViewId="0">
      <selection activeCell="L3" sqref="L3"/>
    </sheetView>
  </sheetViews>
  <sheetFormatPr defaultRowHeight="13.5" x14ac:dyDescent="0.15"/>
  <cols>
    <col min="1" max="1" width="4.375" style="77" customWidth="1"/>
    <col min="2" max="2" width="9" style="77"/>
    <col min="3" max="8" width="11.125" style="77" customWidth="1"/>
    <col min="9" max="9" width="11.375" style="77" bestFit="1" customWidth="1"/>
    <col min="10" max="13" width="9" style="45"/>
    <col min="14" max="14" width="15.375" style="61" customWidth="1"/>
    <col min="15" max="16384" width="9" style="45"/>
  </cols>
  <sheetData>
    <row r="1" spans="1:14" ht="20.100000000000001" customHeight="1" x14ac:dyDescent="0.15">
      <c r="A1" s="511" t="s">
        <v>155</v>
      </c>
      <c r="B1" s="511"/>
      <c r="C1" s="511"/>
      <c r="D1" s="511"/>
      <c r="E1" s="511"/>
      <c r="F1" s="511"/>
      <c r="G1" s="511"/>
      <c r="H1" s="511"/>
      <c r="I1" s="511"/>
    </row>
    <row r="3" spans="1:14" ht="21.75" customHeight="1" x14ac:dyDescent="0.15">
      <c r="A3" s="512" t="s">
        <v>146</v>
      </c>
      <c r="B3" s="513"/>
      <c r="C3" s="503" t="s">
        <v>147</v>
      </c>
      <c r="D3" s="503"/>
      <c r="E3" s="503"/>
      <c r="F3" s="503" t="s">
        <v>151</v>
      </c>
      <c r="G3" s="503"/>
      <c r="H3" s="503"/>
      <c r="I3" s="507" t="s">
        <v>251</v>
      </c>
      <c r="L3" s="62"/>
    </row>
    <row r="4" spans="1:14" ht="15" customHeight="1" x14ac:dyDescent="0.15">
      <c r="A4" s="514"/>
      <c r="B4" s="515"/>
      <c r="C4" s="63" t="s">
        <v>148</v>
      </c>
      <c r="D4" s="347" t="s">
        <v>246</v>
      </c>
      <c r="E4" s="63" t="s">
        <v>150</v>
      </c>
      <c r="F4" s="63" t="s">
        <v>148</v>
      </c>
      <c r="G4" s="347" t="s">
        <v>246</v>
      </c>
      <c r="H4" s="63" t="s">
        <v>150</v>
      </c>
      <c r="I4" s="508"/>
    </row>
    <row r="5" spans="1:14" ht="15" customHeight="1" x14ac:dyDescent="0.15">
      <c r="A5" s="514"/>
      <c r="B5" s="515"/>
      <c r="C5" s="65"/>
      <c r="D5" s="64" t="s">
        <v>149</v>
      </c>
      <c r="E5" s="65"/>
      <c r="F5" s="65"/>
      <c r="G5" s="64" t="s">
        <v>149</v>
      </c>
      <c r="H5" s="65"/>
      <c r="I5" s="64" t="s">
        <v>152</v>
      </c>
      <c r="N5" s="66"/>
    </row>
    <row r="6" spans="1:14" ht="15" customHeight="1" x14ac:dyDescent="0.15">
      <c r="A6" s="516"/>
      <c r="B6" s="517"/>
      <c r="C6" s="67" t="s">
        <v>222</v>
      </c>
      <c r="D6" s="67" t="s">
        <v>222</v>
      </c>
      <c r="E6" s="67" t="s">
        <v>223</v>
      </c>
      <c r="F6" s="67" t="s">
        <v>154</v>
      </c>
      <c r="G6" s="67" t="s">
        <v>154</v>
      </c>
      <c r="H6" s="67" t="s">
        <v>223</v>
      </c>
      <c r="I6" s="67" t="s">
        <v>153</v>
      </c>
      <c r="N6" s="66"/>
    </row>
    <row r="7" spans="1:14" ht="39.950000000000003" customHeight="1" x14ac:dyDescent="0.15">
      <c r="A7" s="504" t="s">
        <v>133</v>
      </c>
      <c r="B7" s="505"/>
      <c r="C7" s="68">
        <v>41.7</v>
      </c>
      <c r="D7" s="68">
        <v>41.7</v>
      </c>
      <c r="E7" s="68">
        <f>D7/C7*100</f>
        <v>100</v>
      </c>
      <c r="F7" s="69">
        <v>184.3</v>
      </c>
      <c r="G7" s="69">
        <v>201.94</v>
      </c>
      <c r="H7" s="68">
        <f>G7/F7*100</f>
        <v>109.5713510580575</v>
      </c>
      <c r="I7" s="370">
        <f>'表-1'!S26</f>
        <v>982.54792678999991</v>
      </c>
      <c r="J7" s="70"/>
      <c r="M7" s="71"/>
    </row>
    <row r="8" spans="1:14" ht="39.950000000000003" customHeight="1" x14ac:dyDescent="0.15">
      <c r="A8" s="503" t="s">
        <v>134</v>
      </c>
      <c r="B8" s="503"/>
      <c r="C8" s="68">
        <v>54.5</v>
      </c>
      <c r="D8" s="68">
        <v>54.1</v>
      </c>
      <c r="E8" s="68">
        <f>D8/C8*100</f>
        <v>99.266055045871553</v>
      </c>
      <c r="F8" s="69">
        <v>329.4</v>
      </c>
      <c r="G8" s="69">
        <v>256.11</v>
      </c>
      <c r="H8" s="68">
        <f>G8/F8*100</f>
        <v>77.750455373406197</v>
      </c>
      <c r="I8" s="370">
        <f>'表-1'!T26</f>
        <v>2558.20461828</v>
      </c>
      <c r="J8" s="72"/>
      <c r="M8" s="71"/>
    </row>
    <row r="9" spans="1:14" ht="39.950000000000003" customHeight="1" x14ac:dyDescent="0.15">
      <c r="A9" s="503" t="s">
        <v>135</v>
      </c>
      <c r="B9" s="503"/>
      <c r="C9" s="68">
        <v>36.700000000000003</v>
      </c>
      <c r="D9" s="68">
        <v>36.700000000000003</v>
      </c>
      <c r="E9" s="68">
        <f>D9/C9*100</f>
        <v>100</v>
      </c>
      <c r="F9" s="69">
        <v>196.4</v>
      </c>
      <c r="G9" s="69">
        <v>189.73</v>
      </c>
      <c r="H9" s="68">
        <f>G9/F9*100</f>
        <v>96.603869653767816</v>
      </c>
      <c r="I9" s="370">
        <f>'表-1'!U26</f>
        <v>1886.4321134299998</v>
      </c>
      <c r="J9" s="72"/>
      <c r="M9" s="71"/>
    </row>
    <row r="10" spans="1:14" ht="39.950000000000003" customHeight="1" x14ac:dyDescent="0.15">
      <c r="A10" s="503" t="s">
        <v>136</v>
      </c>
      <c r="B10" s="503"/>
      <c r="C10" s="68">
        <v>21.9</v>
      </c>
      <c r="D10" s="68">
        <v>21.7</v>
      </c>
      <c r="E10" s="68">
        <f>D10/C10*100</f>
        <v>99.086757990867582</v>
      </c>
      <c r="F10" s="69">
        <v>214.3</v>
      </c>
      <c r="G10" s="69">
        <v>170.28</v>
      </c>
      <c r="H10" s="68">
        <f>G10/F10*100</f>
        <v>79.458702753149794</v>
      </c>
      <c r="I10" s="370">
        <f>'表-1'!V26</f>
        <v>1171.0281334700001</v>
      </c>
      <c r="J10" s="72"/>
      <c r="M10" s="71"/>
    </row>
    <row r="11" spans="1:14" ht="20.100000000000001" customHeight="1" x14ac:dyDescent="0.15">
      <c r="A11" s="506" t="s">
        <v>143</v>
      </c>
      <c r="B11" s="503" t="s">
        <v>137</v>
      </c>
      <c r="C11" s="73">
        <v>37</v>
      </c>
      <c r="D11" s="73">
        <v>24.4</v>
      </c>
      <c r="E11" s="73">
        <f>D11/C11*100</f>
        <v>65.945945945945937</v>
      </c>
      <c r="F11" s="510">
        <v>329.8</v>
      </c>
      <c r="G11" s="510">
        <v>407</v>
      </c>
      <c r="H11" s="494">
        <f>G11/F11*100</f>
        <v>123.40812613705276</v>
      </c>
      <c r="I11" s="509">
        <f>'表-1'!W26</f>
        <v>3261.7501325100002</v>
      </c>
      <c r="J11" s="496"/>
      <c r="K11" s="498"/>
      <c r="M11" s="71"/>
    </row>
    <row r="12" spans="1:14" ht="20.100000000000001" customHeight="1" x14ac:dyDescent="0.15">
      <c r="A12" s="506"/>
      <c r="B12" s="503"/>
      <c r="C12" s="74">
        <v>93.7</v>
      </c>
      <c r="D12" s="74">
        <v>81.099999999999994</v>
      </c>
      <c r="E12" s="74">
        <f>(D12/C12*100)</f>
        <v>86.552828175026676</v>
      </c>
      <c r="F12" s="510"/>
      <c r="G12" s="510"/>
      <c r="H12" s="495"/>
      <c r="I12" s="509"/>
      <c r="J12" s="497"/>
      <c r="K12" s="498"/>
      <c r="M12" s="71"/>
    </row>
    <row r="13" spans="1:14" ht="20.100000000000001" customHeight="1" x14ac:dyDescent="0.15">
      <c r="A13" s="506"/>
      <c r="B13" s="503" t="s">
        <v>138</v>
      </c>
      <c r="C13" s="73">
        <v>35.299999999999997</v>
      </c>
      <c r="D13" s="73">
        <v>30.8</v>
      </c>
      <c r="E13" s="73">
        <f>D13/C13*100</f>
        <v>87.252124645892366</v>
      </c>
      <c r="F13" s="510">
        <v>477</v>
      </c>
      <c r="G13" s="510">
        <v>449</v>
      </c>
      <c r="H13" s="494">
        <f>G13/F13*100</f>
        <v>94.129979035639408</v>
      </c>
      <c r="I13" s="509">
        <f>'表-1'!X26</f>
        <v>4496.3426439299992</v>
      </c>
      <c r="J13" s="499"/>
      <c r="K13" s="500"/>
      <c r="M13" s="71"/>
    </row>
    <row r="14" spans="1:14" ht="20.100000000000001" customHeight="1" x14ac:dyDescent="0.15">
      <c r="A14" s="506"/>
      <c r="B14" s="503"/>
      <c r="C14" s="74">
        <v>106.6</v>
      </c>
      <c r="D14" s="74">
        <v>100.9</v>
      </c>
      <c r="E14" s="74">
        <f t="shared" ref="E14:E25" si="0">D14/C14*100</f>
        <v>94.652908067542228</v>
      </c>
      <c r="F14" s="510"/>
      <c r="G14" s="510"/>
      <c r="H14" s="495"/>
      <c r="I14" s="509"/>
      <c r="J14" s="499"/>
      <c r="K14" s="500"/>
      <c r="M14" s="71"/>
    </row>
    <row r="15" spans="1:14" ht="20.100000000000001" customHeight="1" x14ac:dyDescent="0.15">
      <c r="A15" s="506"/>
      <c r="B15" s="503" t="s">
        <v>114</v>
      </c>
      <c r="C15" s="73">
        <f>C11+C13</f>
        <v>72.3</v>
      </c>
      <c r="D15" s="73">
        <f>D11+D13</f>
        <v>55.2</v>
      </c>
      <c r="E15" s="73">
        <f t="shared" si="0"/>
        <v>76.348547717842337</v>
      </c>
      <c r="F15" s="510">
        <f>F11+F13</f>
        <v>806.8</v>
      </c>
      <c r="G15" s="510">
        <f>G11+G13</f>
        <v>856</v>
      </c>
      <c r="H15" s="494">
        <f>G15/F15*100</f>
        <v>106.09816559246406</v>
      </c>
      <c r="I15" s="501">
        <f>I11+I13</f>
        <v>7758.0927764399994</v>
      </c>
      <c r="M15" s="71"/>
    </row>
    <row r="16" spans="1:14" ht="20.100000000000001" customHeight="1" x14ac:dyDescent="0.15">
      <c r="A16" s="506"/>
      <c r="B16" s="503"/>
      <c r="C16" s="74">
        <f>C12+C14</f>
        <v>200.3</v>
      </c>
      <c r="D16" s="74">
        <f>D12+D14</f>
        <v>182</v>
      </c>
      <c r="E16" s="74">
        <f t="shared" si="0"/>
        <v>90.863704443334996</v>
      </c>
      <c r="F16" s="510"/>
      <c r="G16" s="510"/>
      <c r="H16" s="495"/>
      <c r="I16" s="502"/>
      <c r="M16" s="71"/>
    </row>
    <row r="17" spans="1:16" ht="39.950000000000003" customHeight="1" x14ac:dyDescent="0.15">
      <c r="A17" s="506" t="s">
        <v>144</v>
      </c>
      <c r="B17" s="346" t="s">
        <v>139</v>
      </c>
      <c r="C17" s="68">
        <v>50.8</v>
      </c>
      <c r="D17" s="68">
        <v>48.4</v>
      </c>
      <c r="E17" s="68">
        <f t="shared" si="0"/>
        <v>95.275590551181097</v>
      </c>
      <c r="F17" s="345">
        <v>200.2</v>
      </c>
      <c r="G17" s="345">
        <v>138</v>
      </c>
      <c r="H17" s="68">
        <f>G17/F17*100</f>
        <v>68.931068931068936</v>
      </c>
      <c r="I17" s="371">
        <f>'表-1'!Y26</f>
        <v>1947.3093048699998</v>
      </c>
      <c r="J17" s="75"/>
      <c r="M17" s="71"/>
    </row>
    <row r="18" spans="1:16" ht="39.950000000000003" customHeight="1" x14ac:dyDescent="0.15">
      <c r="A18" s="506"/>
      <c r="B18" s="346" t="s">
        <v>140</v>
      </c>
      <c r="C18" s="68">
        <v>51.8</v>
      </c>
      <c r="D18" s="68">
        <v>50.6</v>
      </c>
      <c r="E18" s="68">
        <f t="shared" si="0"/>
        <v>97.683397683397686</v>
      </c>
      <c r="F18" s="345">
        <v>127.4</v>
      </c>
      <c r="G18" s="345">
        <v>75</v>
      </c>
      <c r="H18" s="68">
        <f t="shared" ref="H18:H24" si="1">G18/F18*100</f>
        <v>58.869701726844582</v>
      </c>
      <c r="I18" s="371">
        <f>'表-1'!Z26</f>
        <v>1081.9298414899999</v>
      </c>
      <c r="J18" s="75"/>
      <c r="M18" s="71"/>
    </row>
    <row r="19" spans="1:16" ht="39.950000000000003" customHeight="1" x14ac:dyDescent="0.15">
      <c r="A19" s="506"/>
      <c r="B19" s="346" t="s">
        <v>138</v>
      </c>
      <c r="C19" s="68">
        <v>26.5</v>
      </c>
      <c r="D19" s="68">
        <v>26.5</v>
      </c>
      <c r="E19" s="68">
        <f t="shared" si="0"/>
        <v>100</v>
      </c>
      <c r="F19" s="345">
        <v>106</v>
      </c>
      <c r="G19" s="345">
        <v>111.5</v>
      </c>
      <c r="H19" s="68">
        <f t="shared" si="1"/>
        <v>105.18867924528301</v>
      </c>
      <c r="I19" s="371">
        <f>'表-1'!AA26</f>
        <v>850.78871346999995</v>
      </c>
      <c r="M19" s="71"/>
    </row>
    <row r="20" spans="1:16" ht="39.950000000000003" customHeight="1" x14ac:dyDescent="0.15">
      <c r="A20" s="506"/>
      <c r="B20" s="346" t="s">
        <v>114</v>
      </c>
      <c r="C20" s="68">
        <f>SUM(C17:C19)</f>
        <v>129.1</v>
      </c>
      <c r="D20" s="68">
        <f>SUM(D17:D19)</f>
        <v>125.5</v>
      </c>
      <c r="E20" s="68">
        <f t="shared" si="0"/>
        <v>97.211463981409764</v>
      </c>
      <c r="F20" s="345">
        <f>SUM(F17:F19)</f>
        <v>433.6</v>
      </c>
      <c r="G20" s="345">
        <f>SUM(G17:G19)</f>
        <v>324.5</v>
      </c>
      <c r="H20" s="68">
        <f>G20/F20*100</f>
        <v>74.838560885608857</v>
      </c>
      <c r="I20" s="371">
        <f>I17+I18+I19</f>
        <v>3880.0278598299997</v>
      </c>
      <c r="M20" s="71"/>
    </row>
    <row r="21" spans="1:16" ht="39.950000000000003" customHeight="1" x14ac:dyDescent="0.15">
      <c r="A21" s="506" t="s">
        <v>145</v>
      </c>
      <c r="B21" s="346" t="s">
        <v>137</v>
      </c>
      <c r="C21" s="68">
        <v>55.9</v>
      </c>
      <c r="D21" s="68">
        <v>55.9</v>
      </c>
      <c r="E21" s="68">
        <f t="shared" si="0"/>
        <v>100</v>
      </c>
      <c r="F21" s="345">
        <v>290.3</v>
      </c>
      <c r="G21" s="345">
        <v>212.7</v>
      </c>
      <c r="H21" s="68">
        <f t="shared" si="1"/>
        <v>73.269032035825006</v>
      </c>
      <c r="I21" s="371">
        <f>'表-1'!AB26</f>
        <v>1469.72440706</v>
      </c>
      <c r="J21" s="75"/>
      <c r="M21" s="71"/>
    </row>
    <row r="22" spans="1:16" ht="39.950000000000003" customHeight="1" x14ac:dyDescent="0.15">
      <c r="A22" s="506"/>
      <c r="B22" s="346" t="s">
        <v>141</v>
      </c>
      <c r="C22" s="68">
        <v>29.6</v>
      </c>
      <c r="D22" s="68">
        <v>29.6</v>
      </c>
      <c r="E22" s="68">
        <f>(D22/C22*100)</f>
        <v>100</v>
      </c>
      <c r="F22" s="345">
        <v>149.80000000000001</v>
      </c>
      <c r="G22" s="345">
        <v>70.2</v>
      </c>
      <c r="H22" s="68">
        <f t="shared" si="1"/>
        <v>46.862483311081441</v>
      </c>
      <c r="I22" s="371">
        <f>'表-1'!AC26</f>
        <v>876.06994992</v>
      </c>
      <c r="J22" s="75"/>
      <c r="M22" s="71"/>
    </row>
    <row r="23" spans="1:16" ht="39.950000000000003" customHeight="1" x14ac:dyDescent="0.15">
      <c r="A23" s="506"/>
      <c r="B23" s="346" t="s">
        <v>138</v>
      </c>
      <c r="C23" s="68">
        <v>24</v>
      </c>
      <c r="D23" s="68">
        <v>24</v>
      </c>
      <c r="E23" s="68">
        <f>(D23/C23*100)</f>
        <v>100</v>
      </c>
      <c r="F23" s="345">
        <v>68.7</v>
      </c>
      <c r="G23" s="345">
        <v>25.4</v>
      </c>
      <c r="H23" s="68">
        <f t="shared" si="1"/>
        <v>36.972343522561857</v>
      </c>
      <c r="I23" s="371">
        <f>'表-1'!AD26</f>
        <v>668.20522139000002</v>
      </c>
      <c r="J23" s="75"/>
      <c r="M23" s="71"/>
    </row>
    <row r="24" spans="1:16" ht="39.950000000000003" customHeight="1" x14ac:dyDescent="0.15">
      <c r="A24" s="506"/>
      <c r="B24" s="346" t="s">
        <v>114</v>
      </c>
      <c r="C24" s="68">
        <f>SUM(C21:C23)</f>
        <v>109.5</v>
      </c>
      <c r="D24" s="68">
        <f>SUM(D21:D23)</f>
        <v>109.5</v>
      </c>
      <c r="E24" s="68">
        <f t="shared" si="0"/>
        <v>100</v>
      </c>
      <c r="F24" s="345">
        <f>SUM(F21:F23)</f>
        <v>508.8</v>
      </c>
      <c r="G24" s="345">
        <f>SUM(G21:G23)</f>
        <v>308.29999999999995</v>
      </c>
      <c r="H24" s="68">
        <f t="shared" si="1"/>
        <v>60.593553459119484</v>
      </c>
      <c r="I24" s="371">
        <f>I21+I22+I23</f>
        <v>3013.9995783700001</v>
      </c>
      <c r="P24" s="76"/>
    </row>
    <row r="25" spans="1:16" ht="20.100000000000001" customHeight="1" x14ac:dyDescent="0.15">
      <c r="A25" s="503" t="s">
        <v>142</v>
      </c>
      <c r="B25" s="503"/>
      <c r="C25" s="73">
        <f>C15</f>
        <v>72.3</v>
      </c>
      <c r="D25" s="73">
        <f>D15</f>
        <v>55.2</v>
      </c>
      <c r="E25" s="73">
        <f t="shared" si="0"/>
        <v>76.348547717842337</v>
      </c>
      <c r="F25" s="518">
        <f>SUM(F7:F10,F15,F20,F24)</f>
        <v>2673.6000000000004</v>
      </c>
      <c r="G25" s="518">
        <f>SUM(G7:G10,G15,G20,G24)</f>
        <v>2306.8599999999997</v>
      </c>
      <c r="H25" s="494">
        <f>G25/F25*100</f>
        <v>86.282914422501463</v>
      </c>
      <c r="I25" s="509">
        <v>21250</v>
      </c>
    </row>
    <row r="26" spans="1:16" ht="20.100000000000001" customHeight="1" x14ac:dyDescent="0.15">
      <c r="A26" s="503"/>
      <c r="B26" s="503"/>
      <c r="C26" s="74">
        <f>SUM(C7:C10,C16,C20,C24)</f>
        <v>593.70000000000005</v>
      </c>
      <c r="D26" s="74">
        <f>SUM(D7:D10,D16,D20,D24)</f>
        <v>571.20000000000005</v>
      </c>
      <c r="E26" s="74">
        <f>D26/C26*100</f>
        <v>96.210207175341083</v>
      </c>
      <c r="F26" s="518"/>
      <c r="G26" s="518"/>
      <c r="H26" s="495"/>
      <c r="I26" s="509"/>
    </row>
    <row r="27" spans="1:16" ht="20.100000000000001" customHeight="1" x14ac:dyDescent="0.15"/>
    <row r="28" spans="1:16" x14ac:dyDescent="0.15">
      <c r="B28" s="78" t="s">
        <v>210</v>
      </c>
      <c r="I28" s="87"/>
    </row>
  </sheetData>
  <mergeCells count="36">
    <mergeCell ref="F25:F26"/>
    <mergeCell ref="G25:G26"/>
    <mergeCell ref="H25:H26"/>
    <mergeCell ref="I25:I26"/>
    <mergeCell ref="G15:G16"/>
    <mergeCell ref="F15:F16"/>
    <mergeCell ref="I3:I4"/>
    <mergeCell ref="I11:I12"/>
    <mergeCell ref="G13:G14"/>
    <mergeCell ref="H13:H14"/>
    <mergeCell ref="A1:I1"/>
    <mergeCell ref="I13:I14"/>
    <mergeCell ref="F3:H3"/>
    <mergeCell ref="B11:B12"/>
    <mergeCell ref="G11:G12"/>
    <mergeCell ref="C3:E3"/>
    <mergeCell ref="A3:B6"/>
    <mergeCell ref="A11:A16"/>
    <mergeCell ref="B15:B16"/>
    <mergeCell ref="B13:B14"/>
    <mergeCell ref="F11:F12"/>
    <mergeCell ref="F13:F14"/>
    <mergeCell ref="A25:B26"/>
    <mergeCell ref="A7:B7"/>
    <mergeCell ref="A8:B8"/>
    <mergeCell ref="A9:B9"/>
    <mergeCell ref="A10:B10"/>
    <mergeCell ref="A21:A24"/>
    <mergeCell ref="A17:A20"/>
    <mergeCell ref="H11:H12"/>
    <mergeCell ref="H15:H16"/>
    <mergeCell ref="J11:J12"/>
    <mergeCell ref="K11:K12"/>
    <mergeCell ref="J13:J14"/>
    <mergeCell ref="K13:K14"/>
    <mergeCell ref="I15:I16"/>
  </mergeCells>
  <phoneticPr fontId="3"/>
  <printOptions horizontalCentered="1"/>
  <pageMargins left="0.78740157480314965" right="0.78740157480314965" top="1.1811023622047245" bottom="0.98425196850393704" header="0.51181102362204722" footer="0.51181102362204722"/>
  <pageSetup paperSize="9" scale="94" firstPageNumber="20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8820E7D-0DAB-4BDD-922C-18B245D77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2DB6D-F858-4CC9-98CE-DE9B8C2221C5}">
  <ds:schemaRefs>
    <ds:schemaRef ds:uri="http://schemas.microsoft.com/sharepoint/v3/contenttype/forms"/>
  </ds:schemaRefs>
</ds:datastoreItem>
</file>

<file path=customXml/itemProps3.xml><?xml version="1.0" encoding="utf-8"?>
<ds:datastoreItem xmlns:ds="http://schemas.openxmlformats.org/officeDocument/2006/customXml" ds:itemID="{74016294-8026-4E52-9A47-F9A93AF5CE61}">
  <ds:schemaRef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4e21aece-359b-4e6f-8f54-c70e1e237c6a"/>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表-1</vt:lpstr>
      <vt:lpstr>表-2</vt:lpstr>
      <vt:lpstr>表-3</vt:lpstr>
      <vt:lpstr>'表-1'!Print_Area</vt:lpstr>
      <vt:lpstr>'表-2'!Print_Area</vt:lpstr>
      <vt:lpstr>'表-3'!Print_Area</vt:lpstr>
      <vt:lpstr>'表-1'!Print_Titles</vt:lpstr>
      <vt:lpstr>'表-2'!Print_Titles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室木紀彦</dc:creator>
  <cp:lastModifiedBy>大阪府</cp:lastModifiedBy>
  <cp:lastPrinted>2022-11-24T09:42:44Z</cp:lastPrinted>
  <dcterms:created xsi:type="dcterms:W3CDTF">2017-05-27T08:35:23Z</dcterms:created>
  <dcterms:modified xsi:type="dcterms:W3CDTF">2022-11-24T09:43:36Z</dcterms:modified>
</cp:coreProperties>
</file>