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2760" yWindow="32760" windowWidth="19200" windowHeight="8610" tabRatio="845"/>
  </bookViews>
  <sheets>
    <sheet name="3-1" sheetId="53" r:id="rId1"/>
    <sheet name="3-2" sheetId="39" r:id="rId2"/>
    <sheet name="3-3" sheetId="51" r:id="rId3"/>
    <sheet name="1-1" sheetId="28" r:id="rId4"/>
    <sheet name="1-2" sheetId="25" r:id="rId5"/>
    <sheet name="1-3" sheetId="48" r:id="rId6"/>
    <sheet name="2-2" sheetId="36" r:id="rId7"/>
    <sheet name="2-1" sheetId="34"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7">'2-1'!$A$1:$K$28</definedName>
    <definedName name="_xlnm.Print_Area" localSheetId="6">'2-2'!$A$1:$Q$151</definedName>
    <definedName name="_xlnm.Print_Area" localSheetId="8">'2-3'!$A$1:$I$123</definedName>
    <definedName name="_xlnm.Print_Area" localSheetId="9">'2-4'!$A$1:$L$116</definedName>
    <definedName name="_xlnm.Print_Area" localSheetId="0">'3-1'!$A$1:$K$29</definedName>
    <definedName name="_xlnm.Print_Area" localSheetId="1">'3-2'!$A$1:$Q$61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16" i="51" l="1"/>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R56" i="36"/>
  <c r="R57" i="36"/>
  <c r="R58" i="36"/>
  <c r="R59" i="36"/>
  <c r="R60" i="36"/>
  <c r="R61" i="36"/>
  <c r="R62" i="36"/>
  <c r="R63" i="36"/>
  <c r="R64" i="36"/>
  <c r="R65" i="36"/>
  <c r="R66" i="36"/>
  <c r="R67" i="36"/>
  <c r="R68" i="36"/>
  <c r="R69" i="36"/>
  <c r="R70" i="36"/>
  <c r="R71" i="36"/>
  <c r="R72" i="36"/>
  <c r="R73" i="36"/>
  <c r="R74" i="36"/>
  <c r="H74" i="36"/>
  <c r="M74" i="36"/>
  <c r="R75" i="36"/>
  <c r="R76" i="36"/>
  <c r="R77" i="36"/>
  <c r="R78" i="36"/>
  <c r="H78" i="36"/>
  <c r="M78" i="36"/>
  <c r="R79" i="36"/>
  <c r="E79" i="36"/>
  <c r="U79" i="36"/>
  <c r="R80" i="36"/>
  <c r="F80" i="36"/>
  <c r="K80" i="36"/>
  <c r="R81" i="36"/>
  <c r="I81" i="36"/>
  <c r="R82" i="36"/>
  <c r="R83" i="36"/>
  <c r="R84" i="36"/>
  <c r="I84" i="36"/>
  <c r="R85" i="36"/>
  <c r="R86" i="36"/>
  <c r="R87" i="36"/>
  <c r="I87" i="36"/>
  <c r="R88" i="36"/>
  <c r="R89" i="36"/>
  <c r="R90" i="36"/>
  <c r="R91" i="36"/>
  <c r="E91" i="36"/>
  <c r="R92" i="36"/>
  <c r="R93" i="36"/>
  <c r="Q93" i="36"/>
  <c r="R94" i="36"/>
  <c r="R95" i="36"/>
  <c r="R96" i="36"/>
  <c r="R97" i="36"/>
  <c r="R98" i="36"/>
  <c r="R99" i="36"/>
  <c r="R100" i="36"/>
  <c r="R101" i="36"/>
  <c r="R102" i="36"/>
  <c r="R103" i="36"/>
  <c r="R104" i="36"/>
  <c r="R105" i="36"/>
  <c r="R106" i="36"/>
  <c r="R107" i="36"/>
  <c r="R108" i="36"/>
  <c r="F108" i="36"/>
  <c r="R109" i="36"/>
  <c r="R110" i="36"/>
  <c r="R111" i="36"/>
  <c r="R112" i="36"/>
  <c r="R113" i="36"/>
  <c r="R114" i="36"/>
  <c r="I114" i="36"/>
  <c r="R115" i="36"/>
  <c r="R116" i="36"/>
  <c r="R117" i="36"/>
  <c r="H117" i="36"/>
  <c r="R118" i="36"/>
  <c r="G118" i="36"/>
  <c r="R119" i="36"/>
  <c r="R120" i="36"/>
  <c r="R121" i="36"/>
  <c r="R122" i="36"/>
  <c r="R123" i="36"/>
  <c r="R124" i="36"/>
  <c r="R125" i="36"/>
  <c r="R126" i="36"/>
  <c r="R127" i="36"/>
  <c r="R128" i="36"/>
  <c r="R129" i="36"/>
  <c r="E129" i="36"/>
  <c r="U129" i="36"/>
  <c r="R130" i="36"/>
  <c r="F130" i="36"/>
  <c r="F39" i="39"/>
  <c r="R131" i="36"/>
  <c r="R132" i="36"/>
  <c r="R133" i="36"/>
  <c r="I133" i="36"/>
  <c r="N133" i="36"/>
  <c r="N42" i="39"/>
  <c r="R134" i="36"/>
  <c r="R135" i="36"/>
  <c r="R136" i="36"/>
  <c r="R137" i="36"/>
  <c r="R138" i="36"/>
  <c r="P138" i="36"/>
  <c r="T138" i="36"/>
  <c r="R4" i="36"/>
  <c r="R5" i="36"/>
  <c r="R6" i="36"/>
  <c r="P6" i="36"/>
  <c r="T6" i="36"/>
  <c r="R7" i="36"/>
  <c r="R8" i="36"/>
  <c r="R9" i="36"/>
  <c r="R10" i="36"/>
  <c r="R11" i="36"/>
  <c r="Q11" i="36"/>
  <c r="R12" i="36"/>
  <c r="R13" i="36"/>
  <c r="R14" i="36"/>
  <c r="R15" i="36"/>
  <c r="I15" i="36"/>
  <c r="R16" i="36"/>
  <c r="G16" i="36"/>
  <c r="R17" i="36"/>
  <c r="R18" i="36"/>
  <c r="R19" i="36"/>
  <c r="J19" i="36"/>
  <c r="J16" i="39"/>
  <c r="R20" i="36"/>
  <c r="R21" i="36"/>
  <c r="R22" i="36"/>
  <c r="R23" i="36"/>
  <c r="R24" i="36"/>
  <c r="R25" i="36"/>
  <c r="R26" i="36"/>
  <c r="R27" i="36"/>
  <c r="R28" i="36"/>
  <c r="E28" i="36"/>
  <c r="R29" i="36"/>
  <c r="R30" i="36"/>
  <c r="H30" i="36"/>
  <c r="R31" i="36"/>
  <c r="R32" i="36"/>
  <c r="P32" i="36"/>
  <c r="R33" i="36"/>
  <c r="R34" i="36"/>
  <c r="R35" i="36"/>
  <c r="F35" i="36"/>
  <c r="R36" i="36"/>
  <c r="R37" i="36"/>
  <c r="E37" i="36"/>
  <c r="E27" i="39"/>
  <c r="U27" i="39" s="1"/>
  <c r="R38" i="36"/>
  <c r="R39" i="36"/>
  <c r="R40" i="36"/>
  <c r="R41" i="36"/>
  <c r="E41" i="36"/>
  <c r="R42" i="36"/>
  <c r="R43" i="36"/>
  <c r="R44" i="36"/>
  <c r="R45" i="36"/>
  <c r="R46" i="36"/>
  <c r="H46" i="36"/>
  <c r="R47" i="36"/>
  <c r="R48" i="36"/>
  <c r="E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P43" i="39" s="1"/>
  <c r="R44" i="39"/>
  <c r="E44" i="39" s="1"/>
  <c r="R45" i="39"/>
  <c r="G45" i="39" s="1"/>
  <c r="R46" i="39"/>
  <c r="G46" i="39" s="1"/>
  <c r="R47" i="39"/>
  <c r="E47" i="39" s="1"/>
  <c r="R48" i="39"/>
  <c r="P48" i="39" s="1"/>
  <c r="T48" i="39" s="1"/>
  <c r="R4" i="39"/>
  <c r="M4" i="38"/>
  <c r="M5" i="38"/>
  <c r="H108" i="38"/>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H113" i="25"/>
  <c r="H19" i="28"/>
  <c r="M14" i="25"/>
  <c r="H107" i="25"/>
  <c r="M15" i="25"/>
  <c r="M16" i="25"/>
  <c r="M17" i="25"/>
  <c r="M18" i="25"/>
  <c r="M19" i="25"/>
  <c r="M20" i="25"/>
  <c r="M21" i="25"/>
  <c r="M22" i="25"/>
  <c r="H111" i="25"/>
  <c r="F19" i="28"/>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C23" i="51"/>
  <c r="D106" i="49"/>
  <c r="D23"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23"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F7" i="51"/>
  <c r="J21" i="49"/>
  <c r="G21" i="49"/>
  <c r="J22" i="49"/>
  <c r="G22" i="49"/>
  <c r="J23" i="49"/>
  <c r="G23" i="49"/>
  <c r="J24" i="49"/>
  <c r="G24" i="49"/>
  <c r="J25" i="49"/>
  <c r="G25" i="49"/>
  <c r="J26" i="49"/>
  <c r="G26" i="49"/>
  <c r="J27" i="49"/>
  <c r="J28" i="49"/>
  <c r="G28" i="49"/>
  <c r="F8" i="51"/>
  <c r="J29" i="49"/>
  <c r="G29" i="49"/>
  <c r="J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J53" i="49"/>
  <c r="G53" i="49"/>
  <c r="J54" i="49"/>
  <c r="G54" i="49"/>
  <c r="J55" i="49"/>
  <c r="J56" i="49"/>
  <c r="G56" i="49"/>
  <c r="J57" i="49"/>
  <c r="G57" i="49"/>
  <c r="J58" i="49"/>
  <c r="G58" i="49"/>
  <c r="J59" i="49"/>
  <c r="G59" i="49"/>
  <c r="J60" i="49"/>
  <c r="G60" i="49"/>
  <c r="J61" i="49"/>
  <c r="G61" i="49"/>
  <c r="J62" i="49"/>
  <c r="J63" i="49"/>
  <c r="G63" i="49"/>
  <c r="J64" i="49"/>
  <c r="G64" i="49"/>
  <c r="F13" i="51"/>
  <c r="J65" i="49"/>
  <c r="G65" i="49"/>
  <c r="F14" i="51"/>
  <c r="J66" i="49"/>
  <c r="G66" i="49"/>
  <c r="J67" i="49"/>
  <c r="J68" i="49"/>
  <c r="G68" i="49"/>
  <c r="J69" i="49"/>
  <c r="G69" i="49"/>
  <c r="J70" i="49"/>
  <c r="G70" i="49"/>
  <c r="J71" i="49"/>
  <c r="G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J95" i="49"/>
  <c r="J96" i="49"/>
  <c r="G96" i="49"/>
  <c r="J97" i="49"/>
  <c r="G97" i="49"/>
  <c r="F19" i="51"/>
  <c r="J98" i="49"/>
  <c r="G98" i="49"/>
  <c r="J99" i="49"/>
  <c r="J100" i="49"/>
  <c r="G100" i="49"/>
  <c r="J101" i="49"/>
  <c r="G101" i="49"/>
  <c r="F21" i="51"/>
  <c r="J102" i="49"/>
  <c r="G102" i="49"/>
  <c r="F22" i="51"/>
  <c r="J103" i="49"/>
  <c r="G103" i="49"/>
  <c r="J104" i="49"/>
  <c r="G104" i="49"/>
  <c r="J105" i="49"/>
  <c r="G105" i="49"/>
  <c r="J106" i="49"/>
  <c r="G106" i="49"/>
  <c r="F23"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E7" i="51"/>
  <c r="F21" i="49"/>
  <c r="E21" i="49"/>
  <c r="F22" i="49"/>
  <c r="E22" i="49"/>
  <c r="F23" i="49"/>
  <c r="E23" i="49"/>
  <c r="F24" i="49"/>
  <c r="E24" i="49"/>
  <c r="F25" i="49"/>
  <c r="E25" i="49"/>
  <c r="F26" i="49"/>
  <c r="E26" i="49"/>
  <c r="F27" i="49"/>
  <c r="E27" i="49"/>
  <c r="F28" i="49"/>
  <c r="E28" i="49"/>
  <c r="E8" i="51"/>
  <c r="F29" i="49"/>
  <c r="E29" i="49"/>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E11" i="51"/>
  <c r="F56" i="49"/>
  <c r="E56" i="49"/>
  <c r="F57" i="49"/>
  <c r="E57" i="49"/>
  <c r="F58" i="49"/>
  <c r="E58" i="49"/>
  <c r="F59" i="49"/>
  <c r="E59" i="49"/>
  <c r="F60" i="49"/>
  <c r="E60" i="49"/>
  <c r="E12" i="51"/>
  <c r="F61" i="49"/>
  <c r="E61" i="49"/>
  <c r="F62" i="49"/>
  <c r="E62" i="49"/>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F90" i="49"/>
  <c r="E90" i="49"/>
  <c r="F91" i="49"/>
  <c r="E91" i="49"/>
  <c r="E17" i="51"/>
  <c r="F92" i="49"/>
  <c r="E92" i="49"/>
  <c r="F93" i="49"/>
  <c r="E93" i="49"/>
  <c r="F94" i="49"/>
  <c r="E94" i="49"/>
  <c r="F95" i="49"/>
  <c r="E95" i="49"/>
  <c r="E18" i="51"/>
  <c r="F96" i="49"/>
  <c r="E96" i="49"/>
  <c r="F97" i="49"/>
  <c r="E97" i="49"/>
  <c r="E19" i="51"/>
  <c r="F98" i="49"/>
  <c r="E98" i="49"/>
  <c r="E20" i="51"/>
  <c r="F99" i="49"/>
  <c r="E99" i="49"/>
  <c r="F100" i="49"/>
  <c r="E100" i="49"/>
  <c r="F101" i="49"/>
  <c r="E101" i="49"/>
  <c r="E21" i="51"/>
  <c r="F102" i="49"/>
  <c r="E102" i="49"/>
  <c r="E22" i="51"/>
  <c r="F103" i="49"/>
  <c r="E103" i="49"/>
  <c r="F104" i="49"/>
  <c r="E104" i="49"/>
  <c r="F105" i="49"/>
  <c r="E105" i="49"/>
  <c r="F106" i="49"/>
  <c r="E106" i="49"/>
  <c r="E23" i="51"/>
  <c r="F107" i="49"/>
  <c r="F108" i="49"/>
  <c r="E108" i="49"/>
  <c r="F109" i="49"/>
  <c r="E109" i="49"/>
  <c r="F110" i="49"/>
  <c r="E110" i="49"/>
  <c r="F111" i="49"/>
  <c r="E111" i="49"/>
  <c r="F112" i="49"/>
  <c r="E112" i="49"/>
  <c r="F113" i="49"/>
  <c r="E113" i="49"/>
  <c r="F114" i="49"/>
  <c r="E114" i="49"/>
  <c r="F115" i="49"/>
  <c r="E115" i="49"/>
  <c r="F116" i="49"/>
  <c r="E116" i="49"/>
  <c r="F117" i="49"/>
  <c r="E117" i="49"/>
  <c r="F118" i="49"/>
  <c r="E118" i="49"/>
  <c r="F20" i="51"/>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7" i="49"/>
  <c r="G30" i="49"/>
  <c r="G32" i="49"/>
  <c r="G34" i="49"/>
  <c r="G39" i="49"/>
  <c r="G43" i="49"/>
  <c r="G47" i="49"/>
  <c r="G48" i="49"/>
  <c r="G50" i="49"/>
  <c r="G51" i="49"/>
  <c r="G52" i="49"/>
  <c r="G55" i="49"/>
  <c r="F11" i="51"/>
  <c r="F12" i="51"/>
  <c r="G62" i="49"/>
  <c r="G67" i="49"/>
  <c r="G75" i="49"/>
  <c r="G78" i="49"/>
  <c r="G79" i="49"/>
  <c r="G87" i="49"/>
  <c r="G95" i="49"/>
  <c r="F18" i="51"/>
  <c r="G99" i="49"/>
  <c r="G111" i="49"/>
  <c r="F119" i="49"/>
  <c r="E119" i="49"/>
  <c r="G119" i="49"/>
  <c r="J5" i="49"/>
  <c r="G5" i="49"/>
  <c r="F5" i="49"/>
  <c r="F120" i="48"/>
  <c r="B21" i="41"/>
  <c r="G21" i="41"/>
  <c r="C21" i="41"/>
  <c r="D21" i="41"/>
  <c r="E21" i="41"/>
  <c r="F21" i="41"/>
  <c r="H21" i="41"/>
  <c r="I21" i="41"/>
  <c r="J21" i="41"/>
  <c r="A45" i="39"/>
  <c r="B45" i="39"/>
  <c r="C45" i="39"/>
  <c r="A46" i="39"/>
  <c r="B46" i="39"/>
  <c r="C46" i="39"/>
  <c r="A47" i="39"/>
  <c r="B47" i="39"/>
  <c r="C47" i="39"/>
  <c r="A48" i="39"/>
  <c r="B48" i="39"/>
  <c r="C48" i="39"/>
  <c r="C44" i="39"/>
  <c r="B44" i="39"/>
  <c r="A44" i="39"/>
  <c r="C43" i="39"/>
  <c r="B43" i="39"/>
  <c r="A43" i="39"/>
  <c r="A35" i="39"/>
  <c r="B35" i="39"/>
  <c r="C35" i="39"/>
  <c r="A36" i="39"/>
  <c r="B36" i="39"/>
  <c r="C36" i="39"/>
  <c r="A37" i="39"/>
  <c r="B37" i="39"/>
  <c r="C37" i="39"/>
  <c r="A38" i="39"/>
  <c r="B38" i="39"/>
  <c r="C38" i="39"/>
  <c r="A39" i="39"/>
  <c r="B39" i="39"/>
  <c r="C39" i="39"/>
  <c r="A40" i="39"/>
  <c r="B40" i="39"/>
  <c r="C40" i="39"/>
  <c r="A41" i="39"/>
  <c r="B41" i="39"/>
  <c r="C41" i="39"/>
  <c r="A42" i="39"/>
  <c r="B42" i="39"/>
  <c r="C42" i="39"/>
  <c r="C34" i="39"/>
  <c r="B34" i="39"/>
  <c r="A34" i="39"/>
  <c r="C33" i="39"/>
  <c r="B33" i="39"/>
  <c r="A33"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5" i="39"/>
  <c r="B5" i="39"/>
  <c r="C5" i="39"/>
  <c r="C4" i="39"/>
  <c r="B4" i="39"/>
  <c r="A4" i="39"/>
  <c r="C32" i="39"/>
  <c r="B32" i="39"/>
  <c r="A32" i="39"/>
  <c r="C31" i="39"/>
  <c r="B31" i="39"/>
  <c r="A31"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8" i="38"/>
  <c r="C23" i="34"/>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54" i="36"/>
  <c r="K14" i="41"/>
  <c r="J23" i="42"/>
  <c r="J24" i="42"/>
  <c r="J25" i="42"/>
  <c r="J128" i="36"/>
  <c r="J37" i="39"/>
  <c r="M25" i="42"/>
  <c r="J26" i="42"/>
  <c r="J27" i="42"/>
  <c r="J28" i="42"/>
  <c r="J29" i="42"/>
  <c r="J132" i="36"/>
  <c r="J41" i="39"/>
  <c r="J30" i="42"/>
  <c r="J31" i="42"/>
  <c r="J32" i="42"/>
  <c r="J33" i="42"/>
  <c r="J136" i="36"/>
  <c r="J34" i="42"/>
  <c r="J35" i="42"/>
  <c r="J22" i="42"/>
  <c r="M22" i="42"/>
  <c r="J21" i="42"/>
  <c r="J124" i="36"/>
  <c r="J33"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G109" i="25"/>
  <c r="J9" i="25"/>
  <c r="J90" i="25"/>
  <c r="J91" i="25"/>
  <c r="J92" i="25"/>
  <c r="J93" i="25"/>
  <c r="J94" i="25"/>
  <c r="J95" i="25"/>
  <c r="J96" i="25"/>
  <c r="J96" i="36"/>
  <c r="M96" i="25"/>
  <c r="J97" i="25"/>
  <c r="M97" i="25"/>
  <c r="J98" i="25"/>
  <c r="J99" i="25"/>
  <c r="J100" i="25"/>
  <c r="M100" i="25"/>
  <c r="J101" i="25"/>
  <c r="J102" i="25"/>
  <c r="J103" i="25"/>
  <c r="M103" i="25"/>
  <c r="J5" i="25"/>
  <c r="J4" i="25"/>
  <c r="J6" i="47"/>
  <c r="M6" i="47"/>
  <c r="H29" i="47"/>
  <c r="J7" i="47"/>
  <c r="J8" i="47"/>
  <c r="G31" i="47"/>
  <c r="M8" i="47"/>
  <c r="H31" i="47"/>
  <c r="F16" i="46"/>
  <c r="F17" i="28"/>
  <c r="J9" i="47"/>
  <c r="M9" i="47"/>
  <c r="H32" i="47"/>
  <c r="G16" i="46"/>
  <c r="G17" i="28"/>
  <c r="J10" i="47"/>
  <c r="M10" i="47"/>
  <c r="J11" i="47"/>
  <c r="J111" i="36"/>
  <c r="J12" i="47"/>
  <c r="G35" i="47"/>
  <c r="J16" i="28"/>
  <c r="J21" i="28"/>
  <c r="J13" i="47"/>
  <c r="J14" i="47"/>
  <c r="J15" i="47"/>
  <c r="J16" i="47"/>
  <c r="J17" i="47"/>
  <c r="J18" i="47"/>
  <c r="J19" i="47"/>
  <c r="J20" i="47"/>
  <c r="J21" i="47"/>
  <c r="J22" i="47"/>
  <c r="J23" i="47"/>
  <c r="J5" i="47"/>
  <c r="M5" i="47"/>
  <c r="J4" i="47"/>
  <c r="H33" i="47"/>
  <c r="M35" i="44"/>
  <c r="J26" i="43"/>
  <c r="I26" i="43"/>
  <c r="H26" i="43"/>
  <c r="G26" i="43"/>
  <c r="F26" i="43"/>
  <c r="E26" i="43"/>
  <c r="D26" i="43"/>
  <c r="C26" i="43"/>
  <c r="B26" i="43"/>
  <c r="M21" i="42"/>
  <c r="J49" i="39"/>
  <c r="J6" i="42"/>
  <c r="Q4" i="39"/>
  <c r="G98" i="36"/>
  <c r="F98" i="36"/>
  <c r="I98" i="36"/>
  <c r="Q11" i="39"/>
  <c r="E30" i="36"/>
  <c r="H98" i="36"/>
  <c r="M98" i="36"/>
  <c r="P4" i="36"/>
  <c r="S4" i="36"/>
  <c r="P84" i="36"/>
  <c r="S84" i="36"/>
  <c r="P41" i="36"/>
  <c r="S41" i="36"/>
  <c r="Q98" i="36"/>
  <c r="P46" i="36"/>
  <c r="Q15" i="36"/>
  <c r="F7" i="36"/>
  <c r="K7" i="36"/>
  <c r="K7" i="39"/>
  <c r="P135" i="36"/>
  <c r="S135" i="36"/>
  <c r="H5" i="36"/>
  <c r="H111" i="36"/>
  <c r="M111" i="36"/>
  <c r="H111" i="38"/>
  <c r="F24" i="34"/>
  <c r="F17" i="43"/>
  <c r="G107" i="38"/>
  <c r="H112" i="38"/>
  <c r="G111" i="38"/>
  <c r="F23" i="34"/>
  <c r="G114" i="38"/>
  <c r="H107" i="38"/>
  <c r="B24" i="34"/>
  <c r="H113" i="38"/>
  <c r="H114" i="38"/>
  <c r="G112" i="38"/>
  <c r="G113" i="38"/>
  <c r="H23" i="34"/>
  <c r="H110" i="38"/>
  <c r="E24" i="34"/>
  <c r="E17" i="43"/>
  <c r="H114" i="25"/>
  <c r="I19" i="28"/>
  <c r="G113" i="25"/>
  <c r="H18" i="28"/>
  <c r="H20" i="28"/>
  <c r="M102" i="25"/>
  <c r="M98" i="25"/>
  <c r="J98" i="36"/>
  <c r="M101" i="38"/>
  <c r="M12" i="47"/>
  <c r="M11" i="47"/>
  <c r="H34" i="47"/>
  <c r="I17" i="28"/>
  <c r="M7" i="47"/>
  <c r="H30" i="47"/>
  <c r="E16" i="46"/>
  <c r="F50" i="36"/>
  <c r="P29" i="36"/>
  <c r="P23" i="39"/>
  <c r="T23" i="39" s="1"/>
  <c r="E22" i="36"/>
  <c r="E5" i="49"/>
  <c r="H28" i="47"/>
  <c r="C17" i="28"/>
  <c r="G110" i="25"/>
  <c r="G112" i="25"/>
  <c r="G34" i="47"/>
  <c r="J34" i="47"/>
  <c r="G33" i="47"/>
  <c r="J33" i="47"/>
  <c r="G32" i="47"/>
  <c r="G30" i="47"/>
  <c r="J30" i="47"/>
  <c r="G28" i="47"/>
  <c r="C16" i="28"/>
  <c r="M4" i="47"/>
  <c r="H27" i="47"/>
  <c r="J15" i="46"/>
  <c r="J99" i="36"/>
  <c r="I111" i="36"/>
  <c r="P130" i="36"/>
  <c r="S130" i="36"/>
  <c r="J67" i="36"/>
  <c r="E67" i="36"/>
  <c r="U67" i="36"/>
  <c r="G67" i="36"/>
  <c r="P87" i="36"/>
  <c r="Q87" i="36"/>
  <c r="I22" i="36"/>
  <c r="I7" i="36"/>
  <c r="E7" i="36"/>
  <c r="G90" i="36"/>
  <c r="G42" i="36"/>
  <c r="H29" i="36"/>
  <c r="H23" i="39"/>
  <c r="L23" i="39"/>
  <c r="F29" i="36"/>
  <c r="H128" i="36"/>
  <c r="H37" i="39"/>
  <c r="Q124" i="36"/>
  <c r="F102" i="36"/>
  <c r="I102" i="36"/>
  <c r="N102" i="36"/>
  <c r="P102" i="36"/>
  <c r="E81" i="36"/>
  <c r="G81" i="36"/>
  <c r="L81" i="36"/>
  <c r="J71" i="36"/>
  <c r="E71" i="36"/>
  <c r="U71" i="36"/>
  <c r="F71" i="36"/>
  <c r="H67" i="36"/>
  <c r="F67" i="36"/>
  <c r="P67" i="36"/>
  <c r="S67" i="36"/>
  <c r="T55" i="36"/>
  <c r="J52" i="36"/>
  <c r="J106" i="36"/>
  <c r="G29" i="47"/>
  <c r="F132" i="36"/>
  <c r="K132" i="36"/>
  <c r="K41" i="39"/>
  <c r="I132" i="36"/>
  <c r="I41" i="39"/>
  <c r="I128" i="36"/>
  <c r="P124" i="36"/>
  <c r="T124" i="36"/>
  <c r="P111" i="36"/>
  <c r="P9" i="36"/>
  <c r="P9" i="39"/>
  <c r="S9" i="39" s="1"/>
  <c r="F24" i="36"/>
  <c r="F32" i="36"/>
  <c r="K32" i="36"/>
  <c r="K25" i="39"/>
  <c r="G115" i="25"/>
  <c r="H108" i="25"/>
  <c r="U30" i="36"/>
  <c r="C16" i="46"/>
  <c r="G111" i="25"/>
  <c r="G108" i="25"/>
  <c r="J16" i="36"/>
  <c r="G107" i="25"/>
  <c r="H109" i="25"/>
  <c r="D19" i="28"/>
  <c r="G114" i="25"/>
  <c r="J18" i="28"/>
  <c r="J20" i="28"/>
  <c r="F18" i="28"/>
  <c r="H16" i="28"/>
  <c r="H21" i="28"/>
  <c r="E15" i="46"/>
  <c r="E17" i="46"/>
  <c r="J35" i="47"/>
  <c r="J32" i="47"/>
  <c r="I16" i="46"/>
  <c r="I15" i="46"/>
  <c r="I17" i="46"/>
  <c r="E17" i="28"/>
  <c r="J29" i="47"/>
  <c r="J16" i="46"/>
  <c r="J17" i="28"/>
  <c r="F16" i="28"/>
  <c r="F21" i="28"/>
  <c r="F23" i="28"/>
  <c r="D17" i="28"/>
  <c r="D16" i="46"/>
  <c r="J110" i="25"/>
  <c r="E18" i="28"/>
  <c r="E20" i="28"/>
  <c r="C19" i="28"/>
  <c r="H115" i="25"/>
  <c r="J19" i="28"/>
  <c r="F122" i="48"/>
  <c r="M29" i="36"/>
  <c r="L98" i="36"/>
  <c r="N98" i="36"/>
  <c r="F7" i="39"/>
  <c r="P52" i="36"/>
  <c r="S52" i="36"/>
  <c r="I52" i="36"/>
  <c r="N52" i="36"/>
  <c r="H48" i="36"/>
  <c r="M48" i="36"/>
  <c r="F48" i="36"/>
  <c r="Q48" i="36"/>
  <c r="P48" i="36"/>
  <c r="I48" i="36"/>
  <c r="N48" i="36"/>
  <c r="H92" i="36"/>
  <c r="G92" i="36"/>
  <c r="G84" i="36"/>
  <c r="L84" i="36"/>
  <c r="G68" i="36"/>
  <c r="I56" i="36"/>
  <c r="P60" i="36"/>
  <c r="S60" i="36"/>
  <c r="Q92" i="36"/>
  <c r="E96" i="36"/>
  <c r="U96" i="36"/>
  <c r="L16" i="36"/>
  <c r="J88" i="36"/>
  <c r="H68" i="36"/>
  <c r="M68" i="36"/>
  <c r="H52" i="36"/>
  <c r="G60" i="36"/>
  <c r="F14" i="36"/>
  <c r="G122" i="36"/>
  <c r="H118" i="36"/>
  <c r="M118" i="36"/>
  <c r="Q99" i="36"/>
  <c r="J79" i="36"/>
  <c r="F79" i="36"/>
  <c r="K79" i="36"/>
  <c r="G79" i="36"/>
  <c r="H79" i="36"/>
  <c r="Q79" i="36"/>
  <c r="I79" i="36"/>
  <c r="P79" i="36"/>
  <c r="S79" i="36"/>
  <c r="Q75" i="36"/>
  <c r="E75" i="36"/>
  <c r="U75" i="36"/>
  <c r="F75" i="36"/>
  <c r="I75" i="36"/>
  <c r="N75" i="36"/>
  <c r="F49" i="36"/>
  <c r="K49" i="36"/>
  <c r="Q45" i="36"/>
  <c r="G37" i="36"/>
  <c r="G27" i="39"/>
  <c r="E33" i="36"/>
  <c r="F106" i="36"/>
  <c r="K106" i="36"/>
  <c r="H106" i="36"/>
  <c r="M106" i="36"/>
  <c r="P106" i="36"/>
  <c r="Q106" i="36"/>
  <c r="H102" i="36"/>
  <c r="Q102" i="36"/>
  <c r="J102" i="36"/>
  <c r="E102" i="36"/>
  <c r="G102" i="36"/>
  <c r="L102" i="36"/>
  <c r="J32" i="36"/>
  <c r="J25" i="39"/>
  <c r="E32" i="36"/>
  <c r="E25" i="39"/>
  <c r="U25" i="39" s="1"/>
  <c r="J24" i="36"/>
  <c r="J21" i="39"/>
  <c r="Q24" i="36"/>
  <c r="Q21" i="39"/>
  <c r="G24" i="36"/>
  <c r="G21" i="39"/>
  <c r="P20" i="36"/>
  <c r="S20" i="36"/>
  <c r="G20" i="36"/>
  <c r="L20" i="36"/>
  <c r="P81" i="36"/>
  <c r="Q81" i="36"/>
  <c r="L14" i="39"/>
  <c r="P110" i="36"/>
  <c r="T110" i="36"/>
  <c r="J110" i="36"/>
  <c r="Q110" i="36"/>
  <c r="G110" i="36"/>
  <c r="H110" i="36"/>
  <c r="E110" i="36"/>
  <c r="F110" i="36"/>
  <c r="K110" i="36"/>
  <c r="I110" i="36"/>
  <c r="N110" i="36"/>
  <c r="J100" i="36"/>
  <c r="J42" i="36"/>
  <c r="Q42" i="36"/>
  <c r="E42" i="36"/>
  <c r="U42" i="36"/>
  <c r="I42" i="36"/>
  <c r="F42" i="36"/>
  <c r="K42" i="36"/>
  <c r="P38" i="36"/>
  <c r="T38" i="36"/>
  <c r="H38" i="36"/>
  <c r="H28" i="39"/>
  <c r="J27" i="36"/>
  <c r="H27" i="36"/>
  <c r="E27" i="36"/>
  <c r="G27" i="36"/>
  <c r="F27" i="36"/>
  <c r="K27" i="36"/>
  <c r="P27" i="36"/>
  <c r="I27" i="36"/>
  <c r="Q27" i="36"/>
  <c r="J23" i="36"/>
  <c r="J20" i="39"/>
  <c r="F23" i="36"/>
  <c r="F20" i="39"/>
  <c r="K23" i="36"/>
  <c r="K20" i="39"/>
  <c r="Q23" i="36"/>
  <c r="Q20" i="39"/>
  <c r="E23" i="36"/>
  <c r="E20" i="39"/>
  <c r="U20" i="39" s="1"/>
  <c r="H23" i="36"/>
  <c r="Q16" i="36"/>
  <c r="P16" i="36"/>
  <c r="I16" i="36"/>
  <c r="N16" i="36"/>
  <c r="H16" i="36"/>
  <c r="F16" i="36"/>
  <c r="E16" i="36"/>
  <c r="E12" i="36"/>
  <c r="U12" i="36"/>
  <c r="G12" i="36"/>
  <c r="G12" i="39"/>
  <c r="Q12" i="36"/>
  <c r="Q12" i="39"/>
  <c r="I12" i="36"/>
  <c r="I12" i="39"/>
  <c r="E8" i="36"/>
  <c r="U8" i="36"/>
  <c r="G8" i="36"/>
  <c r="G8" i="39"/>
  <c r="I8" i="36"/>
  <c r="H8" i="36"/>
  <c r="G5" i="36"/>
  <c r="G5" i="39"/>
  <c r="I5" i="36"/>
  <c r="N5" i="36"/>
  <c r="N5" i="39"/>
  <c r="F5" i="36"/>
  <c r="F5" i="39"/>
  <c r="Q5" i="36"/>
  <c r="Q5" i="39"/>
  <c r="E5" i="36"/>
  <c r="J5" i="36"/>
  <c r="J5" i="39"/>
  <c r="P5" i="36"/>
  <c r="H136" i="36"/>
  <c r="M136" i="36"/>
  <c r="E136" i="36"/>
  <c r="G136" i="36"/>
  <c r="L136" i="36"/>
  <c r="I136" i="36"/>
  <c r="H132" i="36"/>
  <c r="H41" i="39"/>
  <c r="Q132" i="36"/>
  <c r="Q41" i="39"/>
  <c r="G132" i="36"/>
  <c r="P132" i="36"/>
  <c r="E132" i="36"/>
  <c r="E41" i="39"/>
  <c r="U41" i="39" s="1"/>
  <c r="P128" i="36"/>
  <c r="S128" i="36"/>
  <c r="G128" i="36"/>
  <c r="G37" i="39"/>
  <c r="Q128" i="36"/>
  <c r="F128" i="36"/>
  <c r="K128" i="36"/>
  <c r="K37" i="39"/>
  <c r="E128" i="36"/>
  <c r="E37" i="39"/>
  <c r="U37" i="39" s="1"/>
  <c r="H124" i="36"/>
  <c r="H33" i="39"/>
  <c r="E124" i="36"/>
  <c r="G124" i="36"/>
  <c r="F124" i="36"/>
  <c r="F33" i="39"/>
  <c r="I124" i="36"/>
  <c r="I33" i="39"/>
  <c r="E120" i="36"/>
  <c r="U120" i="36"/>
  <c r="G120" i="36"/>
  <c r="H120" i="36"/>
  <c r="P120" i="36"/>
  <c r="H55" i="36"/>
  <c r="J55" i="36"/>
  <c r="I55" i="36"/>
  <c r="F55" i="36"/>
  <c r="E55" i="36"/>
  <c r="Q55" i="36"/>
  <c r="G55" i="36"/>
  <c r="M5" i="39"/>
  <c r="H5" i="39"/>
  <c r="F114" i="36"/>
  <c r="K114" i="36"/>
  <c r="H114" i="36"/>
  <c r="M114" i="36"/>
  <c r="E114" i="36"/>
  <c r="U114" i="36"/>
  <c r="Q114" i="36"/>
  <c r="P114" i="36"/>
  <c r="J114" i="36"/>
  <c r="G114" i="36"/>
  <c r="F107" i="36"/>
  <c r="K107" i="36"/>
  <c r="J107" i="36"/>
  <c r="E107" i="36"/>
  <c r="U107" i="36"/>
  <c r="I107" i="36"/>
  <c r="G107" i="36"/>
  <c r="H103" i="36"/>
  <c r="P103" i="36"/>
  <c r="Q103" i="36"/>
  <c r="J103" i="36"/>
  <c r="F103" i="36"/>
  <c r="K103" i="36"/>
  <c r="Q8" i="36"/>
  <c r="Q8" i="39"/>
  <c r="P88" i="36"/>
  <c r="E88" i="36"/>
  <c r="U88" i="36"/>
  <c r="E68" i="36"/>
  <c r="P68" i="36"/>
  <c r="E94" i="36"/>
  <c r="J94" i="36"/>
  <c r="Q94" i="36"/>
  <c r="P94" i="36"/>
  <c r="T94" i="36"/>
  <c r="H94" i="36"/>
  <c r="E90" i="36"/>
  <c r="I90" i="36"/>
  <c r="F11" i="36"/>
  <c r="H11" i="36"/>
  <c r="M11" i="36"/>
  <c r="H11" i="39"/>
  <c r="Q7" i="36"/>
  <c r="Q7" i="39"/>
  <c r="J7" i="36"/>
  <c r="J7" i="39"/>
  <c r="H4" i="36"/>
  <c r="H135" i="36"/>
  <c r="M135" i="36"/>
  <c r="E135" i="36"/>
  <c r="U135" i="36"/>
  <c r="J75" i="36"/>
  <c r="G75" i="36"/>
  <c r="L75" i="36"/>
  <c r="O75" i="36"/>
  <c r="H75" i="36"/>
  <c r="P75" i="36"/>
  <c r="S75" i="36"/>
  <c r="J15" i="36"/>
  <c r="E106" i="36"/>
  <c r="U106" i="36"/>
  <c r="I106" i="36"/>
  <c r="G106" i="36"/>
  <c r="J83" i="36"/>
  <c r="J59" i="36"/>
  <c r="E59" i="36"/>
  <c r="J46" i="36"/>
  <c r="L7" i="39"/>
  <c r="S55" i="36"/>
  <c r="P64" i="36"/>
  <c r="S64" i="36"/>
  <c r="F64" i="36"/>
  <c r="Q64" i="36"/>
  <c r="E64" i="36"/>
  <c r="G64" i="36"/>
  <c r="L64" i="36"/>
  <c r="I64" i="36"/>
  <c r="T29" i="36"/>
  <c r="I54" i="36"/>
  <c r="H54" i="36"/>
  <c r="H130" i="36"/>
  <c r="H39" i="39"/>
  <c r="G130" i="36"/>
  <c r="L39" i="39"/>
  <c r="Q130" i="36"/>
  <c r="Q39" i="39"/>
  <c r="I126" i="36"/>
  <c r="N126" i="36"/>
  <c r="N35" i="39"/>
  <c r="I130" i="36"/>
  <c r="I39" i="39"/>
  <c r="E130" i="36"/>
  <c r="E39" i="39"/>
  <c r="U39" i="39" s="1"/>
  <c r="G52" i="36"/>
  <c r="F52" i="36"/>
  <c r="Q52" i="36"/>
  <c r="E52" i="36"/>
  <c r="U52" i="36"/>
  <c r="J12" i="36"/>
  <c r="J12" i="39"/>
  <c r="P12" i="36"/>
  <c r="P12" i="39"/>
  <c r="T12" i="39" s="1"/>
  <c r="H12" i="36"/>
  <c r="H12" i="39"/>
  <c r="F12" i="36"/>
  <c r="K12" i="36"/>
  <c r="K12" i="39"/>
  <c r="F136" i="36"/>
  <c r="K136" i="36"/>
  <c r="Q136" i="36"/>
  <c r="P136" i="36"/>
  <c r="J50" i="36"/>
  <c r="I50" i="36"/>
  <c r="N50" i="36"/>
  <c r="J41" i="36"/>
  <c r="Q41" i="36"/>
  <c r="F41" i="36"/>
  <c r="H41" i="36"/>
  <c r="M41" i="36"/>
  <c r="J30" i="36"/>
  <c r="I30" i="36"/>
  <c r="Q26" i="36"/>
  <c r="E26" i="36"/>
  <c r="J72" i="36"/>
  <c r="H72" i="36"/>
  <c r="M72" i="36"/>
  <c r="I120" i="36"/>
  <c r="J120" i="36"/>
  <c r="F120" i="36"/>
  <c r="K120" i="36"/>
  <c r="Q120" i="36"/>
  <c r="J9" i="36"/>
  <c r="J9" i="39"/>
  <c r="I91" i="36"/>
  <c r="J20" i="36"/>
  <c r="J17" i="39"/>
  <c r="J11" i="36"/>
  <c r="J11" i="39"/>
  <c r="J48" i="36"/>
  <c r="G48" i="36"/>
  <c r="L29" i="39"/>
  <c r="T48" i="36"/>
  <c r="S48" i="36"/>
  <c r="M27" i="39"/>
  <c r="K14" i="36"/>
  <c r="T52" i="36"/>
  <c r="M102" i="36"/>
  <c r="L9" i="39"/>
  <c r="L118" i="36"/>
  <c r="M11" i="39"/>
  <c r="I5" i="39"/>
  <c r="U68" i="36"/>
  <c r="U23" i="36"/>
  <c r="U110" i="36"/>
  <c r="L4" i="39"/>
  <c r="U94" i="36"/>
  <c r="L12" i="39"/>
  <c r="S110" i="36"/>
  <c r="M12" i="36"/>
  <c r="L52" i="36"/>
  <c r="L18" i="39"/>
  <c r="L27" i="39"/>
  <c r="L28" i="39"/>
  <c r="L5" i="39"/>
  <c r="M28" i="39"/>
  <c r="H61" i="36"/>
  <c r="I61" i="36"/>
  <c r="N61" i="36"/>
  <c r="L106" i="36"/>
  <c r="K108" i="36"/>
  <c r="J40" i="36"/>
  <c r="J30" i="39"/>
  <c r="F40" i="36"/>
  <c r="K40" i="36"/>
  <c r="K30" i="39"/>
  <c r="Q40" i="36"/>
  <c r="Q30" i="39"/>
  <c r="G40" i="36"/>
  <c r="L40" i="36"/>
  <c r="L30" i="39"/>
  <c r="G30" i="39"/>
  <c r="H40" i="36"/>
  <c r="M40" i="36"/>
  <c r="M30" i="39"/>
  <c r="E40" i="36"/>
  <c r="I40" i="36"/>
  <c r="P40" i="36"/>
  <c r="S40" i="36"/>
  <c r="E108" i="36"/>
  <c r="H108" i="36"/>
  <c r="M108" i="36"/>
  <c r="I108" i="36"/>
  <c r="J108" i="36"/>
  <c r="P108" i="36"/>
  <c r="G108" i="36"/>
  <c r="L108" i="36"/>
  <c r="Q108" i="36"/>
  <c r="E104" i="36"/>
  <c r="U104" i="36"/>
  <c r="Q104" i="36"/>
  <c r="F104" i="36"/>
  <c r="J104" i="36"/>
  <c r="J31" i="39"/>
  <c r="I104" i="36"/>
  <c r="H104" i="36"/>
  <c r="M104" i="36"/>
  <c r="M31" i="39"/>
  <c r="E84" i="36"/>
  <c r="U84" i="36"/>
  <c r="J84" i="36"/>
  <c r="Q84" i="36"/>
  <c r="H84" i="36"/>
  <c r="F84" i="36"/>
  <c r="K84" i="36"/>
  <c r="N27" i="36"/>
  <c r="M92" i="36"/>
  <c r="P104" i="36"/>
  <c r="E12" i="39"/>
  <c r="U12" i="39" s="1"/>
  <c r="G104" i="36"/>
  <c r="H24" i="36"/>
  <c r="H21" i="39"/>
  <c r="I24" i="36"/>
  <c r="I21" i="39"/>
  <c r="H20" i="36"/>
  <c r="M20" i="36"/>
  <c r="H17" i="39"/>
  <c r="F20" i="36"/>
  <c r="E20" i="36"/>
  <c r="E17" i="39"/>
  <c r="U17" i="39" s="1"/>
  <c r="U20" i="36"/>
  <c r="I19" i="36"/>
  <c r="I16" i="39"/>
  <c r="G19" i="36"/>
  <c r="G16" i="39"/>
  <c r="H19" i="36"/>
  <c r="H16" i="39"/>
  <c r="Q19" i="36"/>
  <c r="Q16" i="39"/>
  <c r="F19" i="36"/>
  <c r="I112" i="36"/>
  <c r="N112" i="36"/>
  <c r="H112" i="36"/>
  <c r="M112" i="36"/>
  <c r="P112" i="36"/>
  <c r="E98" i="36"/>
  <c r="P98" i="36"/>
  <c r="F94" i="36"/>
  <c r="G94" i="36"/>
  <c r="I94" i="36"/>
  <c r="N94" i="36"/>
  <c r="J86" i="36"/>
  <c r="Q86" i="36"/>
  <c r="P86" i="36"/>
  <c r="J77" i="36"/>
  <c r="E83" i="36"/>
  <c r="H83" i="36"/>
  <c r="M83" i="36"/>
  <c r="F83" i="36"/>
  <c r="T40" i="36"/>
  <c r="M84" i="36"/>
  <c r="O84" i="36"/>
  <c r="L8" i="39"/>
  <c r="M6" i="39"/>
  <c r="M21" i="39"/>
  <c r="L26" i="39"/>
  <c r="L6" i="39"/>
  <c r="L16" i="39"/>
  <c r="J110" i="38"/>
  <c r="J111" i="38"/>
  <c r="G24" i="34"/>
  <c r="G17" i="43"/>
  <c r="I23" i="34"/>
  <c r="I16" i="43"/>
  <c r="F45" i="44"/>
  <c r="I24" i="34"/>
  <c r="J114" i="38"/>
  <c r="E16" i="43"/>
  <c r="J24" i="34"/>
  <c r="J17" i="43"/>
  <c r="J115" i="38"/>
  <c r="B23" i="34"/>
  <c r="F38" i="44"/>
  <c r="J107" i="38"/>
  <c r="D24" i="34"/>
  <c r="G109" i="38"/>
  <c r="D23" i="34"/>
  <c r="D16" i="43"/>
  <c r="D18" i="43"/>
  <c r="C16" i="43"/>
  <c r="J109" i="38"/>
  <c r="B16" i="43"/>
  <c r="I17" i="43"/>
  <c r="D17" i="43"/>
  <c r="E18" i="43"/>
  <c r="L79" i="36"/>
  <c r="N15" i="36"/>
  <c r="F51" i="36"/>
  <c r="K51" i="36"/>
  <c r="G93" i="36"/>
  <c r="E93" i="36"/>
  <c r="U93" i="36"/>
  <c r="H93" i="36"/>
  <c r="M93" i="36"/>
  <c r="O93" i="36"/>
  <c r="J93" i="36"/>
  <c r="I78" i="36"/>
  <c r="G78" i="36"/>
  <c r="J74" i="36"/>
  <c r="Q74" i="36"/>
  <c r="I74" i="36"/>
  <c r="F62" i="36"/>
  <c r="K62" i="36"/>
  <c r="P58" i="36"/>
  <c r="T58" i="36"/>
  <c r="I58" i="36"/>
  <c r="F58" i="36"/>
  <c r="K58" i="36"/>
  <c r="N55" i="36"/>
  <c r="T64" i="36"/>
  <c r="N79" i="36"/>
  <c r="L122" i="36"/>
  <c r="L120" i="36"/>
  <c r="T5" i="36"/>
  <c r="S87" i="36"/>
  <c r="K48" i="36"/>
  <c r="G42" i="42"/>
  <c r="G44" i="42"/>
  <c r="H17" i="41"/>
  <c r="G45" i="42"/>
  <c r="I17" i="41"/>
  <c r="G39" i="42"/>
  <c r="G46" i="42"/>
  <c r="J17" i="41"/>
  <c r="G43" i="42"/>
  <c r="H44" i="42"/>
  <c r="H43" i="42"/>
  <c r="G18" i="41"/>
  <c r="P30" i="39"/>
  <c r="T30" i="39" s="1"/>
  <c r="E58" i="36"/>
  <c r="K5" i="36"/>
  <c r="K5" i="39"/>
  <c r="N12" i="36"/>
  <c r="N12" i="39"/>
  <c r="U16" i="36"/>
  <c r="N42" i="36"/>
  <c r="G38" i="42"/>
  <c r="T102" i="36"/>
  <c r="S102" i="36"/>
  <c r="T84" i="36"/>
  <c r="T81" i="36"/>
  <c r="N90" i="36"/>
  <c r="T41" i="36"/>
  <c r="U81" i="36"/>
  <c r="K102" i="36"/>
  <c r="J49" i="36"/>
  <c r="H49" i="36"/>
  <c r="M49" i="36"/>
  <c r="F45" i="36"/>
  <c r="K45" i="36"/>
  <c r="E45" i="36"/>
  <c r="U45" i="36"/>
  <c r="P45" i="36"/>
  <c r="J45" i="36"/>
  <c r="H45" i="36"/>
  <c r="I41" i="36"/>
  <c r="N41" i="36"/>
  <c r="G41" i="36"/>
  <c r="L41" i="36"/>
  <c r="Q37" i="36"/>
  <c r="Q27" i="39"/>
  <c r="H37" i="36"/>
  <c r="H27" i="39"/>
  <c r="F37" i="36"/>
  <c r="F27" i="39"/>
  <c r="P37" i="36"/>
  <c r="T37" i="36"/>
  <c r="J37" i="36"/>
  <c r="J27" i="39"/>
  <c r="I37" i="36"/>
  <c r="I27" i="39"/>
  <c r="H33" i="36"/>
  <c r="F33" i="36"/>
  <c r="J33" i="36"/>
  <c r="G33" i="36"/>
  <c r="L33" i="36"/>
  <c r="P33" i="36"/>
  <c r="I33" i="36"/>
  <c r="Q33" i="36"/>
  <c r="I23" i="36"/>
  <c r="P23" i="36"/>
  <c r="S23" i="36"/>
  <c r="G23" i="36"/>
  <c r="F15" i="36"/>
  <c r="K15" i="36"/>
  <c r="H15" i="36"/>
  <c r="M15" i="36"/>
  <c r="E15" i="36"/>
  <c r="U15" i="36"/>
  <c r="G15" i="36"/>
  <c r="P15" i="36"/>
  <c r="G11" i="36"/>
  <c r="E11" i="36"/>
  <c r="I11" i="36"/>
  <c r="P11" i="36"/>
  <c r="T11" i="36"/>
  <c r="P8" i="36"/>
  <c r="F8" i="36"/>
  <c r="J4" i="36"/>
  <c r="J4" i="39"/>
  <c r="G4" i="36"/>
  <c r="G4" i="39"/>
  <c r="G135" i="36"/>
  <c r="L135" i="36"/>
  <c r="Q135" i="36"/>
  <c r="F127" i="36"/>
  <c r="G111" i="36"/>
  <c r="F111" i="36"/>
  <c r="E111" i="36"/>
  <c r="U111" i="36"/>
  <c r="P107" i="36"/>
  <c r="T107" i="36"/>
  <c r="Q107" i="36"/>
  <c r="H107" i="36"/>
  <c r="M107" i="36"/>
  <c r="O107" i="36"/>
  <c r="I103" i="36"/>
  <c r="G103" i="36"/>
  <c r="E103" i="36"/>
  <c r="I99" i="36"/>
  <c r="N99" i="36"/>
  <c r="O99" i="36"/>
  <c r="H99" i="36"/>
  <c r="M99" i="36"/>
  <c r="G99" i="36"/>
  <c r="E99" i="36"/>
  <c r="U99" i="36"/>
  <c r="J87" i="36"/>
  <c r="F87" i="36"/>
  <c r="K87" i="36"/>
  <c r="G87" i="36"/>
  <c r="H87" i="36"/>
  <c r="M87" i="36"/>
  <c r="O87" i="36"/>
  <c r="E87" i="36"/>
  <c r="U87" i="36"/>
  <c r="Q80" i="36"/>
  <c r="P80" i="36"/>
  <c r="J76" i="36"/>
  <c r="P76" i="36"/>
  <c r="J68" i="36"/>
  <c r="Q68" i="36"/>
  <c r="I68" i="36"/>
  <c r="N68" i="36"/>
  <c r="F68" i="36"/>
  <c r="K68" i="36"/>
  <c r="J64" i="36"/>
  <c r="H64" i="36"/>
  <c r="I60" i="36"/>
  <c r="N60" i="36"/>
  <c r="E60" i="36"/>
  <c r="J60" i="36"/>
  <c r="H60" i="36"/>
  <c r="Q60" i="36"/>
  <c r="F60" i="36"/>
  <c r="E56" i="36"/>
  <c r="U56" i="36"/>
  <c r="P56" i="36"/>
  <c r="T75" i="36"/>
  <c r="U37" i="36"/>
  <c r="U5" i="36"/>
  <c r="E5" i="39"/>
  <c r="U5" i="39" s="1"/>
  <c r="U41" i="36"/>
  <c r="M67" i="36"/>
  <c r="L67" i="36"/>
  <c r="H38" i="42"/>
  <c r="N104" i="36"/>
  <c r="N31" i="39"/>
  <c r="I31" i="39"/>
  <c r="E43" i="36"/>
  <c r="Q43" i="36"/>
  <c r="P43" i="36"/>
  <c r="G43" i="36"/>
  <c r="H43" i="36"/>
  <c r="I43" i="36"/>
  <c r="F43" i="36"/>
  <c r="K43" i="36"/>
  <c r="H35" i="36"/>
  <c r="J35" i="36"/>
  <c r="P35" i="36"/>
  <c r="G35" i="36"/>
  <c r="I35" i="36"/>
  <c r="E35" i="36"/>
  <c r="H28" i="36"/>
  <c r="I28" i="36"/>
  <c r="N28" i="36"/>
  <c r="N22" i="39"/>
  <c r="G28" i="36"/>
  <c r="P28" i="36"/>
  <c r="T28" i="36"/>
  <c r="Q28" i="36"/>
  <c r="Q22" i="39"/>
  <c r="F28" i="36"/>
  <c r="F22" i="39"/>
  <c r="J28" i="36"/>
  <c r="J22" i="39"/>
  <c r="I21" i="36"/>
  <c r="P21" i="36"/>
  <c r="F21" i="36"/>
  <c r="K21" i="36"/>
  <c r="K18" i="39"/>
  <c r="Q21" i="36"/>
  <c r="Q18" i="39"/>
  <c r="E21" i="36"/>
  <c r="E18" i="39"/>
  <c r="U18" i="39" s="1"/>
  <c r="G21" i="36"/>
  <c r="G18" i="39"/>
  <c r="H21" i="36"/>
  <c r="H18" i="39"/>
  <c r="H13" i="36"/>
  <c r="G13" i="36"/>
  <c r="I13" i="36"/>
  <c r="I13" i="39"/>
  <c r="I6" i="36"/>
  <c r="G6" i="36"/>
  <c r="G6" i="39"/>
  <c r="Q6" i="36"/>
  <c r="Q6" i="39"/>
  <c r="H6" i="36"/>
  <c r="H6" i="39"/>
  <c r="E6" i="36"/>
  <c r="F6" i="36"/>
  <c r="J6" i="36"/>
  <c r="J6" i="39"/>
  <c r="J137" i="36"/>
  <c r="G137" i="36"/>
  <c r="L137" i="36"/>
  <c r="H137" i="36"/>
  <c r="M137" i="36"/>
  <c r="F137" i="36"/>
  <c r="P137" i="36"/>
  <c r="S137" i="36"/>
  <c r="E137" i="36"/>
  <c r="U137" i="36"/>
  <c r="G129" i="36"/>
  <c r="L129" i="36"/>
  <c r="J129" i="36"/>
  <c r="J38" i="39"/>
  <c r="F129" i="36"/>
  <c r="K129" i="36"/>
  <c r="K38" i="39"/>
  <c r="P129" i="36"/>
  <c r="P38" i="39"/>
  <c r="T38" i="39" s="1"/>
  <c r="Q129" i="36"/>
  <c r="Q38" i="39"/>
  <c r="H129" i="36"/>
  <c r="M129" i="36"/>
  <c r="M38" i="39"/>
  <c r="I129" i="36"/>
  <c r="N129" i="36"/>
  <c r="N38" i="39"/>
  <c r="F125" i="36"/>
  <c r="F34" i="39"/>
  <c r="J125" i="36"/>
  <c r="J34" i="39"/>
  <c r="G125" i="36"/>
  <c r="I125" i="36"/>
  <c r="P125" i="36"/>
  <c r="H125" i="36"/>
  <c r="M125" i="36"/>
  <c r="M34" i="39"/>
  <c r="Q125" i="36"/>
  <c r="E125" i="36"/>
  <c r="U125" i="36"/>
  <c r="Q121" i="36"/>
  <c r="G121" i="36"/>
  <c r="L121" i="36"/>
  <c r="O121" i="36"/>
  <c r="I121" i="36"/>
  <c r="H121" i="36"/>
  <c r="J121" i="36"/>
  <c r="F121" i="36"/>
  <c r="K121" i="36"/>
  <c r="E121" i="36"/>
  <c r="U121" i="36"/>
  <c r="Q89" i="36"/>
  <c r="E89" i="36"/>
  <c r="H89" i="36"/>
  <c r="M89" i="36"/>
  <c r="I89" i="36"/>
  <c r="N89" i="36"/>
  <c r="P89" i="36"/>
  <c r="S89" i="36"/>
  <c r="J89" i="36"/>
  <c r="F89" i="36"/>
  <c r="K89" i="36"/>
  <c r="G89" i="36"/>
  <c r="L89" i="36"/>
  <c r="O89" i="36"/>
  <c r="E82" i="36"/>
  <c r="H82" i="36"/>
  <c r="M82" i="36"/>
  <c r="I82" i="36"/>
  <c r="P82" i="36"/>
  <c r="T82" i="36"/>
  <c r="N108" i="36"/>
  <c r="Q137" i="36"/>
  <c r="M12" i="39"/>
  <c r="O12" i="36"/>
  <c r="Q35" i="36"/>
  <c r="J43" i="36"/>
  <c r="P121" i="36"/>
  <c r="T121" i="36"/>
  <c r="U48" i="36"/>
  <c r="F30" i="39"/>
  <c r="E13" i="36"/>
  <c r="E13" i="39"/>
  <c r="U13" i="39" s="1"/>
  <c r="I137" i="36"/>
  <c r="N137" i="36"/>
  <c r="L78" i="36"/>
  <c r="F12" i="39"/>
  <c r="S94" i="36"/>
  <c r="L55" i="36"/>
  <c r="M110" i="36"/>
  <c r="J21" i="36"/>
  <c r="J18" i="39"/>
  <c r="K64" i="36"/>
  <c r="K35" i="36"/>
  <c r="J39" i="36"/>
  <c r="J29" i="39"/>
  <c r="F39" i="36"/>
  <c r="K39" i="36"/>
  <c r="K29" i="39"/>
  <c r="G39" i="36"/>
  <c r="G29" i="39"/>
  <c r="Q39" i="36"/>
  <c r="Q29" i="39"/>
  <c r="H39" i="36"/>
  <c r="I39" i="36"/>
  <c r="I29" i="39"/>
  <c r="P39" i="36"/>
  <c r="E39" i="36"/>
  <c r="U39" i="36"/>
  <c r="P31" i="36"/>
  <c r="T31" i="36"/>
  <c r="P24" i="39"/>
  <c r="T24" i="39" s="1"/>
  <c r="H31" i="36"/>
  <c r="M31" i="36"/>
  <c r="M24" i="39"/>
  <c r="J31" i="36"/>
  <c r="J24" i="39"/>
  <c r="G31" i="36"/>
  <c r="G24" i="39"/>
  <c r="I31" i="36"/>
  <c r="N31" i="36"/>
  <c r="E31" i="36"/>
  <c r="F31" i="36"/>
  <c r="G25" i="36"/>
  <c r="F25" i="36"/>
  <c r="K25" i="36"/>
  <c r="E25" i="36"/>
  <c r="J25" i="36"/>
  <c r="I25" i="36"/>
  <c r="Q25" i="36"/>
  <c r="P25" i="36"/>
  <c r="H25" i="36"/>
  <c r="F17" i="36"/>
  <c r="K17" i="36"/>
  <c r="K14" i="39"/>
  <c r="E17" i="36"/>
  <c r="G17" i="36"/>
  <c r="G14" i="39"/>
  <c r="J17" i="36"/>
  <c r="J14" i="39"/>
  <c r="P17" i="36"/>
  <c r="P14" i="39"/>
  <c r="S14" i="39" s="1"/>
  <c r="H17" i="36"/>
  <c r="M17" i="36"/>
  <c r="M14" i="39"/>
  <c r="Q17" i="36"/>
  <c r="Q14" i="39"/>
  <c r="I17" i="36"/>
  <c r="N17" i="36"/>
  <c r="N14" i="39"/>
  <c r="F133" i="36"/>
  <c r="E133" i="36"/>
  <c r="E42" i="39"/>
  <c r="U42" i="39" s="1"/>
  <c r="H133" i="36"/>
  <c r="H42" i="39"/>
  <c r="Q133" i="36"/>
  <c r="Q42" i="39"/>
  <c r="J133" i="36"/>
  <c r="J42" i="39"/>
  <c r="G133" i="36"/>
  <c r="G42" i="39"/>
  <c r="G117" i="36"/>
  <c r="L117" i="36"/>
  <c r="O117" i="36"/>
  <c r="I117" i="36"/>
  <c r="N117" i="36"/>
  <c r="J117" i="36"/>
  <c r="F117" i="36"/>
  <c r="K117" i="36"/>
  <c r="E117" i="36"/>
  <c r="Q117" i="36"/>
  <c r="P117" i="36"/>
  <c r="S117" i="36"/>
  <c r="P13" i="36"/>
  <c r="L48" i="36"/>
  <c r="M54" i="36"/>
  <c r="T60" i="36"/>
  <c r="P28" i="39"/>
  <c r="T28" i="39" s="1"/>
  <c r="S38" i="36"/>
  <c r="T111" i="36"/>
  <c r="S111" i="36"/>
  <c r="P133" i="36"/>
  <c r="T133" i="36"/>
  <c r="S114" i="36"/>
  <c r="T114" i="36"/>
  <c r="M120" i="36"/>
  <c r="M16" i="36"/>
  <c r="L27" i="36"/>
  <c r="Q31" i="36"/>
  <c r="Q24" i="39"/>
  <c r="N56" i="36"/>
  <c r="L68" i="36"/>
  <c r="O68" i="36"/>
  <c r="S68" i="36"/>
  <c r="T68" i="36"/>
  <c r="T88" i="36"/>
  <c r="S88" i="36"/>
  <c r="M55" i="36"/>
  <c r="O55" i="36"/>
  <c r="K60" i="36"/>
  <c r="G53" i="36"/>
  <c r="I53" i="36"/>
  <c r="J53" i="36"/>
  <c r="F53" i="36"/>
  <c r="K53" i="36"/>
  <c r="E53" i="36"/>
  <c r="Q53" i="36"/>
  <c r="H53" i="36"/>
  <c r="M53" i="36"/>
  <c r="P53" i="36"/>
  <c r="P49" i="36"/>
  <c r="T49" i="36"/>
  <c r="E49" i="36"/>
  <c r="Q49" i="36"/>
  <c r="I49" i="36"/>
  <c r="G49" i="36"/>
  <c r="L49" i="36"/>
  <c r="O49" i="36"/>
  <c r="E80" i="36"/>
  <c r="U80" i="36"/>
  <c r="H80" i="36"/>
  <c r="M80" i="36"/>
  <c r="G80" i="36"/>
  <c r="I80" i="36"/>
  <c r="J80" i="36"/>
  <c r="E76" i="36"/>
  <c r="G76" i="36"/>
  <c r="L76" i="36"/>
  <c r="Q76" i="36"/>
  <c r="F76" i="36"/>
  <c r="I76" i="36"/>
  <c r="H76" i="36"/>
  <c r="M76" i="36"/>
  <c r="O76" i="36"/>
  <c r="F72" i="36"/>
  <c r="E72" i="36"/>
  <c r="U72" i="36"/>
  <c r="Q72" i="36"/>
  <c r="P72" i="36"/>
  <c r="I72" i="36"/>
  <c r="N72" i="36"/>
  <c r="G72" i="36"/>
  <c r="Q56" i="36"/>
  <c r="F56" i="36"/>
  <c r="H56" i="36"/>
  <c r="M56" i="36"/>
  <c r="J56" i="36"/>
  <c r="G56" i="36"/>
  <c r="L56" i="36"/>
  <c r="N120" i="36"/>
  <c r="T27" i="36"/>
  <c r="S27" i="36"/>
  <c r="M27" i="36"/>
  <c r="P17" i="39"/>
  <c r="S17" i="39" s="1"/>
  <c r="T20" i="36"/>
  <c r="U102" i="36"/>
  <c r="M23" i="39"/>
  <c r="N87" i="36"/>
  <c r="K67" i="36"/>
  <c r="L42" i="36"/>
  <c r="K50" i="36"/>
  <c r="S33" i="36"/>
  <c r="T67" i="36"/>
  <c r="H96" i="36"/>
  <c r="P96" i="36"/>
  <c r="S96" i="36"/>
  <c r="I96" i="36"/>
  <c r="I92" i="36"/>
  <c r="N92" i="36"/>
  <c r="F92" i="36"/>
  <c r="K92" i="36"/>
  <c r="P92" i="36"/>
  <c r="G69" i="36"/>
  <c r="E69" i="36"/>
  <c r="I63" i="36"/>
  <c r="G63" i="36"/>
  <c r="L63" i="36"/>
  <c r="P63" i="36"/>
  <c r="F63" i="36"/>
  <c r="K63" i="36"/>
  <c r="E63" i="36"/>
  <c r="U63" i="36"/>
  <c r="J63" i="36"/>
  <c r="G30" i="36"/>
  <c r="F30" i="36"/>
  <c r="Q30" i="36"/>
  <c r="Q20" i="36"/>
  <c r="Q17" i="39"/>
  <c r="I20" i="36"/>
  <c r="N20" i="36"/>
  <c r="G86" i="36"/>
  <c r="L86" i="36"/>
  <c r="O86" i="36"/>
  <c r="H86" i="36"/>
  <c r="I86" i="36"/>
  <c r="G83" i="36"/>
  <c r="L83" i="36"/>
  <c r="Q83" i="36"/>
  <c r="H7" i="36"/>
  <c r="M7" i="36"/>
  <c r="M7" i="39"/>
  <c r="P7" i="36"/>
  <c r="G7" i="36"/>
  <c r="G7" i="39"/>
  <c r="E118" i="36"/>
  <c r="U118" i="36"/>
  <c r="I118" i="36"/>
  <c r="N118" i="36"/>
  <c r="Q118" i="36"/>
  <c r="P118" i="36"/>
  <c r="S118" i="36"/>
  <c r="Q111" i="36"/>
  <c r="F99" i="36"/>
  <c r="K99" i="36"/>
  <c r="P99" i="36"/>
  <c r="S99" i="36"/>
  <c r="J95" i="36"/>
  <c r="P95" i="36"/>
  <c r="T95" i="36"/>
  <c r="G95" i="36"/>
  <c r="I95" i="36"/>
  <c r="E95" i="36"/>
  <c r="H95" i="36"/>
  <c r="H91" i="36"/>
  <c r="P91" i="36"/>
  <c r="G58" i="36"/>
  <c r="L58" i="36"/>
  <c r="P57" i="36"/>
  <c r="T57" i="36"/>
  <c r="H57" i="36"/>
  <c r="M57" i="36"/>
  <c r="E57" i="36"/>
  <c r="U57" i="36"/>
  <c r="I57" i="36"/>
  <c r="Q57" i="36"/>
  <c r="N24" i="36"/>
  <c r="N21" i="39"/>
  <c r="U59" i="36"/>
  <c r="M94" i="36"/>
  <c r="I8" i="39"/>
  <c r="N8" i="36"/>
  <c r="K16" i="36"/>
  <c r="L17" i="39"/>
  <c r="L107" i="36"/>
  <c r="H24" i="39"/>
  <c r="N107" i="36"/>
  <c r="O102" i="36"/>
  <c r="G57" i="36"/>
  <c r="O98" i="36"/>
  <c r="K94" i="36"/>
  <c r="U28" i="36"/>
  <c r="E22" i="39"/>
  <c r="U22" i="39" s="1"/>
  <c r="Q126" i="36"/>
  <c r="G126" i="36"/>
  <c r="L35" i="39"/>
  <c r="J126" i="36"/>
  <c r="J35" i="39"/>
  <c r="E126" i="36"/>
  <c r="E35" i="39"/>
  <c r="U35" i="39" s="1"/>
  <c r="P126" i="36"/>
  <c r="H126" i="36"/>
  <c r="F126" i="36"/>
  <c r="K126" i="36"/>
  <c r="K35" i="39"/>
  <c r="N19" i="36"/>
  <c r="G17" i="39"/>
  <c r="K71" i="36"/>
  <c r="T79" i="36"/>
  <c r="M79" i="36"/>
  <c r="S12" i="36"/>
  <c r="T12" i="36"/>
  <c r="K55" i="36"/>
  <c r="H20" i="39"/>
  <c r="M23" i="36"/>
  <c r="M20" i="39"/>
  <c r="U32" i="36"/>
  <c r="M117" i="36"/>
  <c r="N84" i="36"/>
  <c r="K29" i="36"/>
  <c r="K23" i="39"/>
  <c r="F23" i="39"/>
  <c r="N43" i="36"/>
  <c r="O43" i="36"/>
  <c r="E19" i="36"/>
  <c r="P19" i="36"/>
  <c r="Q32" i="36"/>
  <c r="Q25" i="39"/>
  <c r="I32" i="36"/>
  <c r="G32" i="36"/>
  <c r="G25" i="39"/>
  <c r="H32" i="36"/>
  <c r="H25" i="39"/>
  <c r="U69" i="36"/>
  <c r="P24" i="36"/>
  <c r="E24" i="36"/>
  <c r="U24" i="36"/>
  <c r="F13" i="36"/>
  <c r="Q13" i="36"/>
  <c r="Q13" i="39"/>
  <c r="J13" i="36"/>
  <c r="J13" i="39"/>
  <c r="G82" i="36"/>
  <c r="L82" i="36"/>
  <c r="O82" i="36"/>
  <c r="J82" i="36"/>
  <c r="Q82" i="36"/>
  <c r="F82" i="36"/>
  <c r="K82" i="36"/>
  <c r="I62" i="36"/>
  <c r="N62" i="36"/>
  <c r="Q50" i="36"/>
  <c r="G50" i="36"/>
  <c r="L50" i="36"/>
  <c r="H50" i="36"/>
  <c r="M50" i="36"/>
  <c r="O50" i="36"/>
  <c r="P50" i="36"/>
  <c r="E50" i="36"/>
  <c r="U50" i="36"/>
  <c r="J90" i="36"/>
  <c r="P90" i="36"/>
  <c r="H90" i="36"/>
  <c r="G85" i="36"/>
  <c r="I85" i="36"/>
  <c r="N85" i="36"/>
  <c r="O85" i="36"/>
  <c r="P78" i="36"/>
  <c r="J78" i="36"/>
  <c r="Q78" i="36"/>
  <c r="F78" i="36"/>
  <c r="E112" i="36"/>
  <c r="U112" i="36"/>
  <c r="Q112" i="36"/>
  <c r="G112" i="36"/>
  <c r="L112" i="36"/>
  <c r="H46" i="42"/>
  <c r="J18" i="41"/>
  <c r="J19" i="41"/>
  <c r="H39" i="42"/>
  <c r="C18" i="41"/>
  <c r="C17" i="34"/>
  <c r="Q46" i="36"/>
  <c r="F46" i="36"/>
  <c r="I46" i="36"/>
  <c r="E46" i="36"/>
  <c r="G46" i="36"/>
  <c r="I4" i="36"/>
  <c r="E4" i="36"/>
  <c r="F4" i="36"/>
  <c r="K4" i="36"/>
  <c r="K4" i="39"/>
  <c r="I135" i="36"/>
  <c r="J135" i="36"/>
  <c r="F135" i="36"/>
  <c r="G101" i="36"/>
  <c r="F93" i="36"/>
  <c r="I93" i="36"/>
  <c r="N93" i="36"/>
  <c r="P93" i="36"/>
  <c r="Q14" i="36"/>
  <c r="P14" i="36"/>
  <c r="P59" i="36"/>
  <c r="S59" i="36"/>
  <c r="F59" i="36"/>
  <c r="K59" i="36"/>
  <c r="G59" i="36"/>
  <c r="H59" i="36"/>
  <c r="Q59" i="36"/>
  <c r="I59" i="36"/>
  <c r="J46" i="39"/>
  <c r="F44" i="39"/>
  <c r="K44" i="39" s="1"/>
  <c r="E48" i="39"/>
  <c r="K111" i="36"/>
  <c r="E11" i="39"/>
  <c r="U11" i="39" s="1"/>
  <c r="U11" i="36"/>
  <c r="P20" i="39"/>
  <c r="S20" i="39" s="1"/>
  <c r="T23" i="36"/>
  <c r="T33" i="36"/>
  <c r="M33" i="36"/>
  <c r="O33" i="36"/>
  <c r="K37" i="36"/>
  <c r="K27" i="39"/>
  <c r="T76" i="36"/>
  <c r="L111" i="36"/>
  <c r="O111" i="36"/>
  <c r="N58" i="36"/>
  <c r="L93" i="36"/>
  <c r="I22" i="39"/>
  <c r="S31" i="36"/>
  <c r="M60" i="36"/>
  <c r="M64" i="36"/>
  <c r="O64" i="36"/>
  <c r="L87" i="36"/>
  <c r="L99" i="36"/>
  <c r="L103" i="36"/>
  <c r="S107" i="36"/>
  <c r="S11" i="36"/>
  <c r="T15" i="36"/>
  <c r="S15" i="36"/>
  <c r="S58" i="36"/>
  <c r="U60" i="36"/>
  <c r="N23" i="36"/>
  <c r="N20" i="39"/>
  <c r="I20" i="39"/>
  <c r="M45" i="36"/>
  <c r="L43" i="36"/>
  <c r="U13" i="36"/>
  <c r="N103" i="36"/>
  <c r="L23" i="36"/>
  <c r="G20" i="39"/>
  <c r="N33" i="36"/>
  <c r="K33" i="36"/>
  <c r="P27" i="39"/>
  <c r="S27" i="39" s="1"/>
  <c r="S37" i="36"/>
  <c r="S45" i="36"/>
  <c r="T45" i="36"/>
  <c r="U58" i="36"/>
  <c r="N74" i="36"/>
  <c r="N78" i="36"/>
  <c r="S95" i="36"/>
  <c r="T96" i="36"/>
  <c r="O16" i="36"/>
  <c r="U117" i="36"/>
  <c r="S17" i="36"/>
  <c r="T17" i="36"/>
  <c r="S82" i="36"/>
  <c r="N121" i="36"/>
  <c r="I18" i="39"/>
  <c r="N21" i="36"/>
  <c r="U43" i="36"/>
  <c r="U35" i="36"/>
  <c r="T63" i="36"/>
  <c r="S63" i="36"/>
  <c r="M96" i="36"/>
  <c r="U76" i="36"/>
  <c r="U53" i="36"/>
  <c r="T39" i="36"/>
  <c r="N82" i="36"/>
  <c r="K6" i="36"/>
  <c r="K6" i="39"/>
  <c r="F6" i="39"/>
  <c r="L28" i="36"/>
  <c r="L22" i="39"/>
  <c r="G22" i="39"/>
  <c r="N35" i="36"/>
  <c r="M35" i="36"/>
  <c r="T91" i="36"/>
  <c r="T99" i="36"/>
  <c r="H7" i="39"/>
  <c r="L30" i="36"/>
  <c r="L72" i="36"/>
  <c r="K76" i="36"/>
  <c r="N49" i="36"/>
  <c r="T53" i="36"/>
  <c r="S53" i="36"/>
  <c r="T117" i="36"/>
  <c r="T25" i="36"/>
  <c r="S25" i="36"/>
  <c r="N39" i="36"/>
  <c r="S121" i="36"/>
  <c r="U89" i="36"/>
  <c r="U6" i="36"/>
  <c r="E6" i="39"/>
  <c r="U6" i="39" s="1"/>
  <c r="I6" i="39"/>
  <c r="N6" i="36"/>
  <c r="O6" i="36"/>
  <c r="M21" i="36"/>
  <c r="F18" i="39"/>
  <c r="K28" i="36"/>
  <c r="K22" i="39"/>
  <c r="L35" i="36"/>
  <c r="M95" i="36"/>
  <c r="M86" i="36"/>
  <c r="K56" i="36"/>
  <c r="L80" i="36"/>
  <c r="U49" i="36"/>
  <c r="N53" i="36"/>
  <c r="L25" i="36"/>
  <c r="L31" i="36"/>
  <c r="U21" i="36"/>
  <c r="P22" i="39"/>
  <c r="S28" i="36"/>
  <c r="M43" i="36"/>
  <c r="U95" i="36"/>
  <c r="K30" i="36"/>
  <c r="N76" i="36"/>
  <c r="S49" i="36"/>
  <c r="L53" i="36"/>
  <c r="I14" i="39"/>
  <c r="F24" i="39"/>
  <c r="K31" i="36"/>
  <c r="K24" i="39"/>
  <c r="E29" i="39"/>
  <c r="U29" i="39" s="1"/>
  <c r="M91" i="36"/>
  <c r="L95" i="36"/>
  <c r="N86" i="36"/>
  <c r="N63" i="36"/>
  <c r="L69" i="36"/>
  <c r="N96" i="36"/>
  <c r="K72" i="36"/>
  <c r="N80" i="36"/>
  <c r="H14" i="39"/>
  <c r="E14" i="39"/>
  <c r="U14" i="39" s="1"/>
  <c r="U17" i="36"/>
  <c r="I24" i="39"/>
  <c r="H29" i="39"/>
  <c r="M39" i="36"/>
  <c r="T89" i="36"/>
  <c r="M121" i="36"/>
  <c r="N13" i="36"/>
  <c r="N13" i="39"/>
  <c r="M28" i="36"/>
  <c r="H22" i="39"/>
  <c r="M59" i="36"/>
  <c r="T14" i="36"/>
  <c r="S14" i="36"/>
  <c r="K93" i="36"/>
  <c r="L46" i="36"/>
  <c r="F13" i="39"/>
  <c r="K13" i="36"/>
  <c r="K13" i="39"/>
  <c r="U19" i="36"/>
  <c r="E16" i="39"/>
  <c r="U16" i="39" s="1"/>
  <c r="N16" i="39"/>
  <c r="L59" i="36"/>
  <c r="L101" i="36"/>
  <c r="F4" i="39"/>
  <c r="U46" i="36"/>
  <c r="M90" i="36"/>
  <c r="T50" i="36"/>
  <c r="S50" i="36"/>
  <c r="E21" i="39"/>
  <c r="U21" i="39" s="1"/>
  <c r="N32" i="36"/>
  <c r="N25" i="39"/>
  <c r="I25" i="39"/>
  <c r="N59" i="36"/>
  <c r="S93" i="36"/>
  <c r="T93" i="36"/>
  <c r="E4" i="39"/>
  <c r="U4" i="39" s="1"/>
  <c r="U4" i="36"/>
  <c r="N46" i="36"/>
  <c r="K78" i="36"/>
  <c r="S24" i="36"/>
  <c r="P21" i="39"/>
  <c r="T21" i="39" s="1"/>
  <c r="T24" i="36"/>
  <c r="O79" i="36"/>
  <c r="L57" i="36"/>
  <c r="O57" i="36"/>
  <c r="N4" i="36"/>
  <c r="N4" i="39"/>
  <c r="I4" i="39"/>
  <c r="K46" i="36"/>
  <c r="L85" i="36"/>
  <c r="M32" i="36"/>
  <c r="O32" i="36"/>
  <c r="S19" i="36"/>
  <c r="T19" i="36"/>
  <c r="P16" i="39"/>
  <c r="S16" i="39" s="1"/>
  <c r="N8" i="39"/>
  <c r="N57" i="36"/>
  <c r="L20" i="39"/>
  <c r="O17" i="36"/>
  <c r="L24" i="39"/>
  <c r="M18" i="39"/>
  <c r="L25" i="39"/>
  <c r="O112" i="36"/>
  <c r="E38" i="39"/>
  <c r="U38" i="39" s="1"/>
  <c r="O53" i="36"/>
  <c r="N95" i="36"/>
  <c r="S57" i="36"/>
  <c r="T59" i="36"/>
  <c r="N29" i="39"/>
  <c r="S91" i="36"/>
  <c r="M61" i="36"/>
  <c r="T108" i="36"/>
  <c r="S108" i="36"/>
  <c r="N64" i="36"/>
  <c r="P11" i="39"/>
  <c r="T11" i="39" s="1"/>
  <c r="G11" i="39"/>
  <c r="L11" i="36"/>
  <c r="H30" i="39"/>
  <c r="U90" i="36"/>
  <c r="T103" i="36"/>
  <c r="S103" i="36"/>
  <c r="U26" i="36"/>
  <c r="N54" i="36"/>
  <c r="L110" i="36"/>
  <c r="O110" i="36"/>
  <c r="E19" i="39"/>
  <c r="U19" i="39" s="1"/>
  <c r="U22" i="36"/>
  <c r="Q85" i="36"/>
  <c r="J85" i="36"/>
  <c r="H85" i="36"/>
  <c r="P85" i="36"/>
  <c r="E85" i="36"/>
  <c r="F85" i="36"/>
  <c r="K85" i="36"/>
  <c r="N81" i="36"/>
  <c r="Q77" i="36"/>
  <c r="P77" i="36"/>
  <c r="S77" i="36"/>
  <c r="F77" i="36"/>
  <c r="E77" i="36"/>
  <c r="H77" i="36"/>
  <c r="G77" i="36"/>
  <c r="I77" i="36"/>
  <c r="N77" i="36"/>
  <c r="P73" i="36"/>
  <c r="S73" i="36"/>
  <c r="H73" i="36"/>
  <c r="M73" i="36"/>
  <c r="J73" i="36"/>
  <c r="Q73" i="36"/>
  <c r="F69" i="36"/>
  <c r="J69" i="36"/>
  <c r="I69" i="36"/>
  <c r="N69" i="36"/>
  <c r="Q69" i="36"/>
  <c r="P69" i="36"/>
  <c r="H69" i="36"/>
  <c r="M69" i="36"/>
  <c r="E65" i="36"/>
  <c r="I65" i="36"/>
  <c r="N65" i="36"/>
  <c r="H65" i="36"/>
  <c r="P65" i="36"/>
  <c r="J65" i="36"/>
  <c r="Q65" i="36"/>
  <c r="F65" i="36"/>
  <c r="G65" i="36"/>
  <c r="P61" i="36"/>
  <c r="T61" i="36"/>
  <c r="G61" i="36"/>
  <c r="L61" i="36"/>
  <c r="O61" i="36"/>
  <c r="F61" i="36"/>
  <c r="Q61" i="36"/>
  <c r="J61" i="36"/>
  <c r="E61" i="36"/>
  <c r="U61" i="36"/>
  <c r="J57" i="36"/>
  <c r="F57" i="36"/>
  <c r="T72" i="36"/>
  <c r="S72" i="36"/>
  <c r="K24" i="36"/>
  <c r="K21" i="39"/>
  <c r="F21" i="39"/>
  <c r="U91" i="36"/>
  <c r="E7" i="39"/>
  <c r="U7" i="39" s="1"/>
  <c r="U7" i="36"/>
  <c r="N22" i="36"/>
  <c r="N19" i="39"/>
  <c r="I19" i="39"/>
  <c r="K98" i="36"/>
  <c r="Q38" i="36"/>
  <c r="Q28" i="39"/>
  <c r="E38" i="36"/>
  <c r="E28" i="39"/>
  <c r="U28" i="39" s="1"/>
  <c r="J38" i="36"/>
  <c r="J28" i="39"/>
  <c r="I38" i="36"/>
  <c r="N38" i="36"/>
  <c r="O38" i="36"/>
  <c r="G38" i="36"/>
  <c r="G28" i="39"/>
  <c r="F38" i="36"/>
  <c r="G34" i="36"/>
  <c r="L34" i="36"/>
  <c r="Q34" i="36"/>
  <c r="E34" i="36"/>
  <c r="H34" i="36"/>
  <c r="F34" i="36"/>
  <c r="P26" i="36"/>
  <c r="F26" i="36"/>
  <c r="H26" i="36"/>
  <c r="I26" i="36"/>
  <c r="Q22" i="36"/>
  <c r="Q19" i="39"/>
  <c r="H22" i="36"/>
  <c r="H19" i="39"/>
  <c r="P22" i="36"/>
  <c r="F22" i="36"/>
  <c r="J14" i="36"/>
  <c r="G14" i="36"/>
  <c r="I14" i="36"/>
  <c r="H14" i="36"/>
  <c r="G10" i="36"/>
  <c r="Q58" i="36"/>
  <c r="E74" i="36"/>
  <c r="P74" i="36"/>
  <c r="T74" i="36"/>
  <c r="E78" i="36"/>
  <c r="U78" i="36"/>
  <c r="T112" i="36"/>
  <c r="P34" i="36"/>
  <c r="T34" i="36"/>
  <c r="L60" i="36"/>
  <c r="G26" i="36"/>
  <c r="L26" i="36"/>
  <c r="P30" i="36"/>
  <c r="S81" i="36"/>
  <c r="E14" i="36"/>
  <c r="U14" i="36"/>
  <c r="H88" i="36"/>
  <c r="F88" i="36"/>
  <c r="I88" i="36"/>
  <c r="N88" i="36"/>
  <c r="Q88" i="36"/>
  <c r="G88" i="36"/>
  <c r="F74" i="36"/>
  <c r="K74" i="36"/>
  <c r="H58" i="36"/>
  <c r="G74" i="36"/>
  <c r="S104" i="36"/>
  <c r="S112" i="36"/>
  <c r="H31" i="39"/>
  <c r="J34" i="36"/>
  <c r="J26" i="36"/>
  <c r="U64" i="36"/>
  <c r="J22" i="36"/>
  <c r="J19" i="39"/>
  <c r="I34" i="36"/>
  <c r="G22" i="36"/>
  <c r="G19" i="39"/>
  <c r="G54" i="36"/>
  <c r="L54" i="36"/>
  <c r="P54" i="36"/>
  <c r="F54" i="36"/>
  <c r="K54" i="36"/>
  <c r="J54" i="36"/>
  <c r="M46" i="36"/>
  <c r="Q122" i="36"/>
  <c r="J122" i="36"/>
  <c r="E122" i="36"/>
  <c r="U122" i="36"/>
  <c r="N114" i="36"/>
  <c r="G91" i="36"/>
  <c r="L91" i="36"/>
  <c r="F91" i="36"/>
  <c r="Q91" i="36"/>
  <c r="J91" i="36"/>
  <c r="J29" i="36"/>
  <c r="J23" i="39"/>
  <c r="I29" i="36"/>
  <c r="Q29" i="36"/>
  <c r="Q23" i="39"/>
  <c r="G29" i="36"/>
  <c r="G23" i="39"/>
  <c r="E29" i="36"/>
  <c r="U29" i="36"/>
  <c r="I83" i="36"/>
  <c r="N83" i="36"/>
  <c r="P83" i="36"/>
  <c r="I100" i="36"/>
  <c r="Q100" i="36"/>
  <c r="J92" i="36"/>
  <c r="E92" i="36"/>
  <c r="U92" i="36"/>
  <c r="L92" i="36"/>
  <c r="O92" i="36"/>
  <c r="T4" i="36"/>
  <c r="G51" i="36"/>
  <c r="E51" i="36"/>
  <c r="Q51" i="36"/>
  <c r="H51" i="36"/>
  <c r="M51" i="36"/>
  <c r="I51" i="36"/>
  <c r="P51" i="36"/>
  <c r="J51" i="36"/>
  <c r="Q47" i="36"/>
  <c r="J44" i="36"/>
  <c r="P44" i="36"/>
  <c r="T44" i="36"/>
  <c r="Q44" i="36"/>
  <c r="F44" i="36"/>
  <c r="E44" i="36"/>
  <c r="U44" i="36"/>
  <c r="H44" i="36"/>
  <c r="M44" i="36"/>
  <c r="I44" i="36"/>
  <c r="Q18" i="36"/>
  <c r="Q15" i="39"/>
  <c r="H18" i="36"/>
  <c r="H15" i="39"/>
  <c r="E18" i="36"/>
  <c r="U18" i="36"/>
  <c r="J18" i="36"/>
  <c r="J15" i="39"/>
  <c r="P18" i="36"/>
  <c r="I18" i="36"/>
  <c r="N18" i="36"/>
  <c r="G18" i="36"/>
  <c r="F18" i="36"/>
  <c r="F15" i="39"/>
  <c r="S6" i="36"/>
  <c r="F138" i="36"/>
  <c r="K138" i="36"/>
  <c r="Q138" i="36"/>
  <c r="Q131" i="36"/>
  <c r="Q40" i="39"/>
  <c r="E131" i="36"/>
  <c r="U131" i="36"/>
  <c r="I131" i="36"/>
  <c r="I40" i="39"/>
  <c r="P131" i="36"/>
  <c r="T131" i="36"/>
  <c r="J131" i="36"/>
  <c r="J40" i="39"/>
  <c r="F131" i="36"/>
  <c r="F40" i="39"/>
  <c r="G131" i="36"/>
  <c r="G40" i="39"/>
  <c r="L40" i="39"/>
  <c r="H131" i="36"/>
  <c r="E127" i="36"/>
  <c r="E36" i="39"/>
  <c r="U36" i="39" s="1"/>
  <c r="U127" i="36"/>
  <c r="J127" i="36"/>
  <c r="J36" i="39"/>
  <c r="P127" i="36"/>
  <c r="H127" i="36"/>
  <c r="Q127" i="36"/>
  <c r="I127" i="36"/>
  <c r="G123" i="36"/>
  <c r="L123" i="36"/>
  <c r="I123" i="36"/>
  <c r="N123" i="36"/>
  <c r="P123" i="36"/>
  <c r="T123" i="36"/>
  <c r="H123" i="36"/>
  <c r="J123" i="36"/>
  <c r="E123" i="36"/>
  <c r="U123" i="36"/>
  <c r="Q123" i="36"/>
  <c r="F123" i="36"/>
  <c r="I119" i="36"/>
  <c r="P119" i="36"/>
  <c r="S119" i="36"/>
  <c r="H119" i="36"/>
  <c r="J119" i="36"/>
  <c r="E119" i="36"/>
  <c r="F119" i="36"/>
  <c r="K119" i="36"/>
  <c r="Q119" i="36"/>
  <c r="G119" i="36"/>
  <c r="E116" i="36"/>
  <c r="U116" i="36"/>
  <c r="J116" i="36"/>
  <c r="Q116" i="36"/>
  <c r="G116" i="36"/>
  <c r="H116" i="36"/>
  <c r="M116" i="36"/>
  <c r="P116" i="36"/>
  <c r="F116" i="36"/>
  <c r="I116" i="36"/>
  <c r="H113" i="36"/>
  <c r="M113" i="36"/>
  <c r="P113" i="36"/>
  <c r="T113" i="36"/>
  <c r="E113" i="36"/>
  <c r="F113" i="36"/>
  <c r="I113" i="36"/>
  <c r="G113" i="36"/>
  <c r="L113" i="36"/>
  <c r="O113" i="36"/>
  <c r="Q113" i="36"/>
  <c r="J113" i="36"/>
  <c r="P109" i="36"/>
  <c r="S109" i="36"/>
  <c r="G109" i="36"/>
  <c r="L109" i="36"/>
  <c r="O109" i="36"/>
  <c r="I109" i="36"/>
  <c r="N109" i="36"/>
  <c r="E109" i="36"/>
  <c r="H109" i="36"/>
  <c r="M109" i="36"/>
  <c r="J109" i="36"/>
  <c r="F109" i="36"/>
  <c r="G105" i="36"/>
  <c r="H105" i="36"/>
  <c r="M105" i="36"/>
  <c r="F105" i="36"/>
  <c r="I105" i="36"/>
  <c r="I32" i="39"/>
  <c r="P105" i="36"/>
  <c r="E105" i="36"/>
  <c r="U105" i="36"/>
  <c r="Q105" i="36"/>
  <c r="Q32" i="39"/>
  <c r="J105" i="36"/>
  <c r="J32" i="39"/>
  <c r="I101" i="36"/>
  <c r="N101" i="36"/>
  <c r="E101" i="36"/>
  <c r="U101" i="36"/>
  <c r="J101" i="36"/>
  <c r="P101" i="36"/>
  <c r="S101" i="36"/>
  <c r="F101" i="36"/>
  <c r="K101" i="36"/>
  <c r="H101" i="36"/>
  <c r="Q101" i="36"/>
  <c r="Q97" i="36"/>
  <c r="H97" i="36"/>
  <c r="J97" i="36"/>
  <c r="P97" i="36"/>
  <c r="G97" i="36"/>
  <c r="L97" i="36"/>
  <c r="E97" i="36"/>
  <c r="U97" i="36"/>
  <c r="F97" i="36"/>
  <c r="I97" i="36"/>
  <c r="Q70" i="36"/>
  <c r="J70" i="36"/>
  <c r="H70" i="36"/>
  <c r="M70" i="36"/>
  <c r="E70" i="36"/>
  <c r="P70" i="36"/>
  <c r="T70" i="36"/>
  <c r="G70" i="36"/>
  <c r="L70" i="36"/>
  <c r="O70" i="36"/>
  <c r="F70" i="36"/>
  <c r="I70" i="36"/>
  <c r="P66" i="36"/>
  <c r="T66" i="36"/>
  <c r="E66" i="36"/>
  <c r="U66" i="36"/>
  <c r="F66" i="36"/>
  <c r="H66" i="36"/>
  <c r="Q66" i="36"/>
  <c r="J66" i="36"/>
  <c r="G66" i="36"/>
  <c r="E62" i="36"/>
  <c r="J62" i="36"/>
  <c r="Q62" i="36"/>
  <c r="H62" i="36"/>
  <c r="M62" i="36"/>
  <c r="P62" i="36"/>
  <c r="O46" i="36"/>
  <c r="O25" i="36"/>
  <c r="N6" i="39"/>
  <c r="M25" i="39"/>
  <c r="F29" i="39"/>
  <c r="I17" i="39"/>
  <c r="S76" i="36"/>
  <c r="G127" i="36"/>
  <c r="L36" i="39"/>
  <c r="T8" i="36"/>
  <c r="P8" i="39"/>
  <c r="S8" i="39" s="1"/>
  <c r="S8" i="36"/>
  <c r="G44" i="36"/>
  <c r="N40" i="36"/>
  <c r="O40" i="36"/>
  <c r="I30" i="39"/>
  <c r="T46" i="36"/>
  <c r="S46" i="36"/>
  <c r="U82" i="36"/>
  <c r="L13" i="36"/>
  <c r="G13" i="39"/>
  <c r="T21" i="36"/>
  <c r="S21" i="36"/>
  <c r="P18" i="39"/>
  <c r="S18" i="39" s="1"/>
  <c r="K83" i="36"/>
  <c r="T118" i="36"/>
  <c r="O78" i="36"/>
  <c r="G62" i="36"/>
  <c r="L62" i="36"/>
  <c r="I66" i="36"/>
  <c r="F14" i="39"/>
  <c r="Q109" i="36"/>
  <c r="U103" i="36"/>
  <c r="M75" i="36"/>
  <c r="F16" i="39"/>
  <c r="K19" i="36"/>
  <c r="K16" i="39"/>
  <c r="L104" i="36"/>
  <c r="L31" i="39"/>
  <c r="G31" i="39"/>
  <c r="T120" i="36"/>
  <c r="S120" i="36"/>
  <c r="K34" i="36"/>
  <c r="N111" i="36"/>
  <c r="K8" i="36"/>
  <c r="K8" i="39"/>
  <c r="F8" i="39"/>
  <c r="F31" i="39"/>
  <c r="K104" i="36"/>
  <c r="K31" i="39"/>
  <c r="U108" i="36"/>
  <c r="K41" i="36"/>
  <c r="K11" i="36"/>
  <c r="K11" i="39"/>
  <c r="F11" i="39"/>
  <c r="M52" i="36"/>
  <c r="E31" i="39"/>
  <c r="U31" i="39" s="1"/>
  <c r="S65" i="36"/>
  <c r="M19" i="36"/>
  <c r="O19" i="36"/>
  <c r="U98" i="36"/>
  <c r="N30" i="36"/>
  <c r="F25" i="39"/>
  <c r="T9" i="36"/>
  <c r="S9" i="36"/>
  <c r="N106" i="36"/>
  <c r="O106" i="36"/>
  <c r="L114" i="36"/>
  <c r="O114" i="36"/>
  <c r="T16" i="36"/>
  <c r="K75" i="36"/>
  <c r="L90" i="36"/>
  <c r="O90" i="36"/>
  <c r="N29" i="36"/>
  <c r="N23" i="39"/>
  <c r="I23" i="39"/>
  <c r="T87" i="36"/>
  <c r="S16" i="36"/>
  <c r="T73" i="36"/>
  <c r="I9" i="36"/>
  <c r="I9" i="39"/>
  <c r="Q9" i="36"/>
  <c r="Q9" i="39"/>
  <c r="E9" i="36"/>
  <c r="G9" i="36"/>
  <c r="G9" i="39"/>
  <c r="F9" i="36"/>
  <c r="H9" i="36"/>
  <c r="P122" i="36"/>
  <c r="I122" i="36"/>
  <c r="H122" i="36"/>
  <c r="M122" i="36"/>
  <c r="F122" i="36"/>
  <c r="J118" i="36"/>
  <c r="F118" i="36"/>
  <c r="K118" i="36"/>
  <c r="F112" i="36"/>
  <c r="K112" i="36"/>
  <c r="J112" i="36"/>
  <c r="E100" i="36"/>
  <c r="U100" i="36"/>
  <c r="G100" i="36"/>
  <c r="P100" i="36"/>
  <c r="T100" i="36"/>
  <c r="H100" i="36"/>
  <c r="F100" i="36"/>
  <c r="Q96" i="36"/>
  <c r="G96" i="36"/>
  <c r="L96" i="36"/>
  <c r="O96" i="36"/>
  <c r="F96" i="36"/>
  <c r="K96" i="36"/>
  <c r="E73" i="36"/>
  <c r="U73" i="36"/>
  <c r="G73" i="36"/>
  <c r="L73" i="36"/>
  <c r="I73" i="36"/>
  <c r="N73" i="36"/>
  <c r="F73" i="36"/>
  <c r="K73" i="36"/>
  <c r="S29" i="36"/>
  <c r="E54" i="36"/>
  <c r="P42" i="36"/>
  <c r="H42" i="36"/>
  <c r="M42" i="36"/>
  <c r="O42" i="36"/>
  <c r="Q95" i="36"/>
  <c r="F95" i="36"/>
  <c r="K95" i="36"/>
  <c r="F90" i="36"/>
  <c r="Q90" i="36"/>
  <c r="F86" i="36"/>
  <c r="E86" i="36"/>
  <c r="U86" i="36"/>
  <c r="I45" i="36"/>
  <c r="G45" i="36"/>
  <c r="J81" i="36"/>
  <c r="H81" i="36"/>
  <c r="M81" i="36"/>
  <c r="F81" i="36"/>
  <c r="G71" i="36"/>
  <c r="H71" i="36"/>
  <c r="M71" i="36"/>
  <c r="O71" i="36"/>
  <c r="Q71" i="36"/>
  <c r="I71" i="36"/>
  <c r="N71" i="36"/>
  <c r="P71" i="36"/>
  <c r="S71" i="36"/>
  <c r="Q67" i="36"/>
  <c r="I67" i="36"/>
  <c r="Q63" i="36"/>
  <c r="H63" i="36"/>
  <c r="M63" i="36"/>
  <c r="K88" i="36"/>
  <c r="N14" i="36"/>
  <c r="M26" i="36"/>
  <c r="K38" i="36"/>
  <c r="K28" i="39"/>
  <c r="F28" i="39"/>
  <c r="S61" i="36"/>
  <c r="U65" i="36"/>
  <c r="L77" i="36"/>
  <c r="O77" i="36"/>
  <c r="T83" i="36"/>
  <c r="S83" i="36"/>
  <c r="L19" i="39"/>
  <c r="L88" i="36"/>
  <c r="M88" i="36"/>
  <c r="L14" i="36"/>
  <c r="K26" i="36"/>
  <c r="U34" i="36"/>
  <c r="K57" i="36"/>
  <c r="L65" i="36"/>
  <c r="O65" i="36"/>
  <c r="T65" i="36"/>
  <c r="M77" i="36"/>
  <c r="U85" i="36"/>
  <c r="N34" i="36"/>
  <c r="L74" i="36"/>
  <c r="O74" i="36"/>
  <c r="O60" i="36"/>
  <c r="T26" i="36"/>
  <c r="S26" i="36"/>
  <c r="N28" i="39"/>
  <c r="I28" i="39"/>
  <c r="K61" i="36"/>
  <c r="K65" i="36"/>
  <c r="M65" i="36"/>
  <c r="T69" i="36"/>
  <c r="S69" i="36"/>
  <c r="K69" i="36"/>
  <c r="U77" i="36"/>
  <c r="S85" i="36"/>
  <c r="T85" i="36"/>
  <c r="K91" i="36"/>
  <c r="P19" i="39"/>
  <c r="S19" i="39" s="1"/>
  <c r="S22" i="36"/>
  <c r="T22" i="36"/>
  <c r="U38" i="36"/>
  <c r="T77" i="36"/>
  <c r="N100" i="36"/>
  <c r="S54" i="36"/>
  <c r="T54" i="36"/>
  <c r="M58" i="36"/>
  <c r="T30" i="36"/>
  <c r="S30" i="36"/>
  <c r="S34" i="36"/>
  <c r="U74" i="36"/>
  <c r="M14" i="36"/>
  <c r="K22" i="36"/>
  <c r="K19" i="39"/>
  <c r="F19" i="39"/>
  <c r="K77" i="36"/>
  <c r="M85" i="36"/>
  <c r="K81" i="36"/>
  <c r="K90" i="36"/>
  <c r="K100" i="36"/>
  <c r="U9" i="36"/>
  <c r="E9" i="39"/>
  <c r="U9" i="39" s="1"/>
  <c r="M16" i="39"/>
  <c r="O16" i="39" s="1"/>
  <c r="S62" i="36"/>
  <c r="T62" i="36"/>
  <c r="M66" i="36"/>
  <c r="U70" i="36"/>
  <c r="G15" i="39"/>
  <c r="L18" i="36"/>
  <c r="E15" i="39"/>
  <c r="U15" i="39" s="1"/>
  <c r="N67" i="36"/>
  <c r="U54" i="36"/>
  <c r="M100" i="36"/>
  <c r="K122" i="36"/>
  <c r="H9" i="39"/>
  <c r="M9" i="36"/>
  <c r="M19" i="39"/>
  <c r="L13" i="39"/>
  <c r="N30" i="39"/>
  <c r="L44" i="36"/>
  <c r="L66" i="36"/>
  <c r="O66" i="36"/>
  <c r="K66" i="36"/>
  <c r="K70" i="36"/>
  <c r="K97" i="36"/>
  <c r="M101" i="36"/>
  <c r="O101" i="36"/>
  <c r="M32" i="39"/>
  <c r="T109" i="36"/>
  <c r="N113" i="36"/>
  <c r="U119" i="36"/>
  <c r="N119" i="36"/>
  <c r="I15" i="39"/>
  <c r="N15" i="39"/>
  <c r="M15" i="39"/>
  <c r="S51" i="36"/>
  <c r="T51" i="36"/>
  <c r="U51" i="36"/>
  <c r="N45" i="36"/>
  <c r="T42" i="36"/>
  <c r="S42" i="36"/>
  <c r="T122" i="36"/>
  <c r="S122" i="36"/>
  <c r="N66" i="36"/>
  <c r="U62" i="36"/>
  <c r="N70" i="36"/>
  <c r="N97" i="36"/>
  <c r="S97" i="36"/>
  <c r="T97" i="36"/>
  <c r="K86" i="36"/>
  <c r="S100" i="36"/>
  <c r="N9" i="36"/>
  <c r="O9" i="36"/>
  <c r="N9" i="39"/>
  <c r="O29" i="36"/>
  <c r="N17" i="39"/>
  <c r="M97" i="36"/>
  <c r="O97" i="36"/>
  <c r="P32" i="39"/>
  <c r="S32" i="39" s="1"/>
  <c r="S105" i="36"/>
  <c r="T105" i="36"/>
  <c r="L105" i="36"/>
  <c r="G32" i="39"/>
  <c r="U109" i="36"/>
  <c r="K113" i="36"/>
  <c r="N116" i="36"/>
  <c r="L116" i="36"/>
  <c r="O116" i="36"/>
  <c r="L119" i="36"/>
  <c r="K123" i="36"/>
  <c r="M123" i="36"/>
  <c r="K44" i="36"/>
  <c r="N51" i="36"/>
  <c r="L51" i="36"/>
  <c r="O51" i="36"/>
  <c r="T71" i="36"/>
  <c r="L71" i="36"/>
  <c r="L45" i="36"/>
  <c r="O45" i="36"/>
  <c r="L100" i="36"/>
  <c r="N122" i="36"/>
  <c r="O30" i="36"/>
  <c r="O52" i="36"/>
  <c r="O104" i="36"/>
  <c r="S70" i="36"/>
  <c r="N105" i="36"/>
  <c r="O105" i="36"/>
  <c r="N32" i="39"/>
  <c r="K109" i="36"/>
  <c r="U113" i="36"/>
  <c r="K116" i="36"/>
  <c r="M119" i="36"/>
  <c r="O119" i="36"/>
  <c r="S123" i="36"/>
  <c r="K18" i="36"/>
  <c r="K15" i="39"/>
  <c r="N44" i="36"/>
  <c r="O58" i="36"/>
  <c r="O34" i="36"/>
  <c r="O22" i="36"/>
  <c r="O14" i="36"/>
  <c r="M9" i="39"/>
  <c r="O100" i="36"/>
  <c r="O67" i="36"/>
  <c r="L32" i="39"/>
  <c r="C17" i="41"/>
  <c r="C19" i="41"/>
  <c r="F17" i="41"/>
  <c r="J43" i="42"/>
  <c r="H40" i="42"/>
  <c r="D18" i="41"/>
  <c r="D17" i="34"/>
  <c r="G40" i="42"/>
  <c r="T129" i="36"/>
  <c r="L37" i="39"/>
  <c r="M132" i="36"/>
  <c r="P40" i="39"/>
  <c r="T40" i="39" s="1"/>
  <c r="S129" i="36"/>
  <c r="T135" i="36"/>
  <c r="P39" i="39"/>
  <c r="T39" i="39" s="1"/>
  <c r="I38" i="39"/>
  <c r="T136" i="36"/>
  <c r="F38" i="39"/>
  <c r="L42" i="39"/>
  <c r="G36" i="39"/>
  <c r="G38" i="39"/>
  <c r="T130" i="36"/>
  <c r="U128" i="36"/>
  <c r="S131" i="36"/>
  <c r="P33" i="39"/>
  <c r="S33" i="39" s="1"/>
  <c r="F41" i="39"/>
  <c r="T128" i="36"/>
  <c r="G33" i="39"/>
  <c r="G40" i="44"/>
  <c r="S133" i="36"/>
  <c r="M128" i="36"/>
  <c r="M37" i="39"/>
  <c r="G35" i="39"/>
  <c r="S124" i="36"/>
  <c r="G42" i="44"/>
  <c r="N132" i="36"/>
  <c r="N41" i="39"/>
  <c r="U132" i="36"/>
  <c r="P42" i="39"/>
  <c r="T42" i="39" s="1"/>
  <c r="U130" i="36"/>
  <c r="K135" i="36"/>
  <c r="M124" i="36"/>
  <c r="M33" i="39"/>
  <c r="F35" i="39"/>
  <c r="T137" i="36"/>
  <c r="I42" i="39"/>
  <c r="E40" i="39"/>
  <c r="U40" i="39" s="1"/>
  <c r="S136" i="36"/>
  <c r="G39" i="39"/>
  <c r="J46" i="42"/>
  <c r="E34" i="39"/>
  <c r="U34" i="39" s="1"/>
  <c r="B17" i="41"/>
  <c r="J130" i="36"/>
  <c r="J39" i="39"/>
  <c r="H42" i="44"/>
  <c r="F20" i="43"/>
  <c r="U133" i="36"/>
  <c r="K125" i="36"/>
  <c r="K34" i="39"/>
  <c r="P37" i="39"/>
  <c r="S37" i="39" s="1"/>
  <c r="M133" i="36"/>
  <c r="M42" i="39"/>
  <c r="O42" i="39" s="1"/>
  <c r="K137" i="36"/>
  <c r="G17" i="41"/>
  <c r="I36" i="39"/>
  <c r="N36" i="39"/>
  <c r="L41" i="39"/>
  <c r="H40" i="39"/>
  <c r="M131" i="36"/>
  <c r="M40" i="39"/>
  <c r="K131" i="36"/>
  <c r="K40" i="39"/>
  <c r="N124" i="36"/>
  <c r="N33" i="39"/>
  <c r="G45" i="44"/>
  <c r="H38" i="39"/>
  <c r="J39" i="42"/>
  <c r="M130" i="36"/>
  <c r="M39" i="39"/>
  <c r="U126" i="36"/>
  <c r="K124" i="36"/>
  <c r="K33" i="39"/>
  <c r="H34" i="39"/>
  <c r="O137" i="36"/>
  <c r="I35" i="39"/>
  <c r="G41" i="39"/>
  <c r="U136" i="36"/>
  <c r="G39" i="44"/>
  <c r="C19" i="43"/>
  <c r="C21" i="43"/>
  <c r="N135" i="36"/>
  <c r="N131" i="36"/>
  <c r="N40" i="39"/>
  <c r="M126" i="36"/>
  <c r="H35" i="39"/>
  <c r="N130" i="36"/>
  <c r="N39" i="39"/>
  <c r="P41" i="39"/>
  <c r="S41" i="39" s="1"/>
  <c r="S132" i="36"/>
  <c r="F37" i="39"/>
  <c r="T132" i="36"/>
  <c r="F42" i="39"/>
  <c r="K133" i="36"/>
  <c r="K42" i="39"/>
  <c r="G34" i="39"/>
  <c r="L33" i="39"/>
  <c r="H38" i="44"/>
  <c r="G38" i="44"/>
  <c r="H44" i="44"/>
  <c r="H20" i="43"/>
  <c r="H40" i="44"/>
  <c r="H43" i="44"/>
  <c r="G20" i="43"/>
  <c r="G43" i="44"/>
  <c r="J43" i="44"/>
  <c r="G46" i="44"/>
  <c r="J19" i="43"/>
  <c r="H41" i="44"/>
  <c r="E20" i="43"/>
  <c r="H45" i="44"/>
  <c r="I20" i="43"/>
  <c r="H46" i="44"/>
  <c r="J20" i="43"/>
  <c r="H39" i="44"/>
  <c r="J39" i="44"/>
  <c r="G41" i="44"/>
  <c r="G44" i="44"/>
  <c r="N136" i="36"/>
  <c r="O136" i="36"/>
  <c r="P34" i="39"/>
  <c r="S34" i="39" s="1"/>
  <c r="S125" i="36"/>
  <c r="T125" i="36"/>
  <c r="E33" i="39"/>
  <c r="U33" i="39" s="1"/>
  <c r="U124" i="36"/>
  <c r="N128" i="36"/>
  <c r="I37" i="39"/>
  <c r="D19" i="43"/>
  <c r="D22" i="43"/>
  <c r="G19" i="41"/>
  <c r="O135" i="36"/>
  <c r="M35" i="39"/>
  <c r="O126" i="36"/>
  <c r="C20" i="43"/>
  <c r="J46" i="44"/>
  <c r="L34" i="39"/>
  <c r="O130" i="36"/>
  <c r="G19" i="43"/>
  <c r="G21" i="43"/>
  <c r="K38" i="44"/>
  <c r="B19" i="43"/>
  <c r="C22" i="43"/>
  <c r="H19" i="43"/>
  <c r="H21" i="43"/>
  <c r="J44" i="44"/>
  <c r="I47" i="39"/>
  <c r="N47" i="39" s="1"/>
  <c r="O47" i="39" s="1"/>
  <c r="H43" i="39"/>
  <c r="M43" i="39" s="1"/>
  <c r="J48" i="39"/>
  <c r="S30" i="39"/>
  <c r="T22" i="39"/>
  <c r="S22" i="39"/>
  <c r="O54" i="36"/>
  <c r="O81" i="36"/>
  <c r="O73" i="36"/>
  <c r="I18" i="43"/>
  <c r="K52" i="36"/>
  <c r="H16" i="43"/>
  <c r="F44" i="44"/>
  <c r="K44" i="44"/>
  <c r="J23" i="28"/>
  <c r="J16" i="41"/>
  <c r="J20" i="41"/>
  <c r="J22" i="41"/>
  <c r="F46" i="42"/>
  <c r="K46" i="42"/>
  <c r="F46" i="44"/>
  <c r="K46" i="44"/>
  <c r="J16" i="43"/>
  <c r="F40" i="44"/>
  <c r="K40" i="44"/>
  <c r="T86" i="36"/>
  <c r="L94" i="36"/>
  <c r="U55" i="36"/>
  <c r="H16" i="41"/>
  <c r="H20" i="41"/>
  <c r="H16" i="34"/>
  <c r="F44" i="42"/>
  <c r="K44" i="42"/>
  <c r="H23" i="28"/>
  <c r="S86" i="36"/>
  <c r="T104" i="36"/>
  <c r="P31" i="39"/>
  <c r="S31" i="39" s="1"/>
  <c r="M103" i="36"/>
  <c r="F42" i="42"/>
  <c r="K42" i="42"/>
  <c r="F16" i="41"/>
  <c r="F20" i="41"/>
  <c r="F22" i="41"/>
  <c r="B17" i="43"/>
  <c r="U83" i="36"/>
  <c r="N91" i="36"/>
  <c r="H36" i="47"/>
  <c r="B17" i="28"/>
  <c r="B16" i="46"/>
  <c r="F39" i="44"/>
  <c r="E8" i="39"/>
  <c r="U8" i="39" s="1"/>
  <c r="L24" i="36"/>
  <c r="L21" i="39"/>
  <c r="J108" i="25"/>
  <c r="B18" i="28"/>
  <c r="E4" i="51"/>
  <c r="J115" i="25"/>
  <c r="J58" i="36"/>
  <c r="J44" i="39"/>
  <c r="J16" i="34"/>
  <c r="O94" i="36"/>
  <c r="O91" i="36"/>
  <c r="O103" i="36"/>
  <c r="T31" i="39"/>
  <c r="J18" i="43"/>
  <c r="O24" i="36"/>
  <c r="H22" i="41"/>
  <c r="D20" i="43"/>
  <c r="J40" i="44"/>
  <c r="F32" i="39"/>
  <c r="K105" i="36"/>
  <c r="K32" i="39"/>
  <c r="O59" i="36"/>
  <c r="S78" i="36"/>
  <c r="T78" i="36"/>
  <c r="T90" i="36"/>
  <c r="S90" i="36"/>
  <c r="N125" i="36"/>
  <c r="N34" i="39"/>
  <c r="I34" i="39"/>
  <c r="M13" i="36"/>
  <c r="H13" i="39"/>
  <c r="S35" i="36"/>
  <c r="T35" i="36"/>
  <c r="S43" i="36"/>
  <c r="T43" i="36"/>
  <c r="S80" i="36"/>
  <c r="T80" i="36"/>
  <c r="S98" i="36"/>
  <c r="T98" i="36"/>
  <c r="M17" i="39"/>
  <c r="O20" i="36"/>
  <c r="E8" i="49"/>
  <c r="G121" i="49"/>
  <c r="G123" i="49"/>
  <c r="J38" i="44"/>
  <c r="B20" i="43"/>
  <c r="T18" i="36"/>
  <c r="S18" i="36"/>
  <c r="L10" i="36"/>
  <c r="G10" i="39"/>
  <c r="H22" i="43"/>
  <c r="O131" i="36"/>
  <c r="O128" i="36"/>
  <c r="N37" i="39"/>
  <c r="I19" i="43"/>
  <c r="K45" i="44"/>
  <c r="J45" i="44"/>
  <c r="S44" i="36"/>
  <c r="O62" i="36"/>
  <c r="O123" i="36"/>
  <c r="T127" i="36"/>
  <c r="S127" i="36"/>
  <c r="P36" i="39"/>
  <c r="T36" i="39" s="1"/>
  <c r="O35" i="36"/>
  <c r="O27" i="36"/>
  <c r="P13" i="39"/>
  <c r="S13" i="39" s="1"/>
  <c r="S13" i="36"/>
  <c r="T13" i="36"/>
  <c r="U25" i="36"/>
  <c r="E24" i="39"/>
  <c r="U24" i="39" s="1"/>
  <c r="U31" i="36"/>
  <c r="U33" i="36"/>
  <c r="J111" i="25"/>
  <c r="J42" i="44"/>
  <c r="F19" i="43"/>
  <c r="F21" i="43"/>
  <c r="S116" i="36"/>
  <c r="T116" i="36"/>
  <c r="T20" i="39"/>
  <c r="F16" i="34"/>
  <c r="D21" i="43"/>
  <c r="O44" i="36"/>
  <c r="T119" i="36"/>
  <c r="O88" i="36"/>
  <c r="O122" i="36"/>
  <c r="F9" i="39"/>
  <c r="K9" i="36"/>
  <c r="K9" i="39"/>
  <c r="M22" i="39"/>
  <c r="O28" i="36"/>
  <c r="O69" i="36"/>
  <c r="O83" i="36"/>
  <c r="O63" i="36"/>
  <c r="E19" i="43"/>
  <c r="J41" i="44"/>
  <c r="K41" i="44"/>
  <c r="G47" i="44"/>
  <c r="J22" i="43"/>
  <c r="J21" i="43"/>
  <c r="B19" i="41"/>
  <c r="M41" i="39"/>
  <c r="O132" i="36"/>
  <c r="L15" i="39"/>
  <c r="O18" i="36"/>
  <c r="B20" i="28"/>
  <c r="K39" i="44"/>
  <c r="H47" i="44"/>
  <c r="D17" i="41"/>
  <c r="D19" i="41"/>
  <c r="J40" i="42"/>
  <c r="P15" i="39"/>
  <c r="T15" i="39" s="1"/>
  <c r="S113" i="36"/>
  <c r="O23" i="36"/>
  <c r="S126" i="36"/>
  <c r="P35" i="39"/>
  <c r="S35" i="39" s="1"/>
  <c r="T126" i="36"/>
  <c r="B18" i="43"/>
  <c r="B22" i="43"/>
  <c r="B19" i="28"/>
  <c r="J107" i="25"/>
  <c r="C24" i="34"/>
  <c r="H116" i="38"/>
  <c r="J108" i="38"/>
  <c r="H47" i="36"/>
  <c r="M47" i="36"/>
  <c r="J47" i="36"/>
  <c r="P47" i="36"/>
  <c r="F36" i="36"/>
  <c r="P36" i="36"/>
  <c r="G36" i="36"/>
  <c r="G26" i="39"/>
  <c r="J36" i="36"/>
  <c r="J26" i="39"/>
  <c r="Q36" i="36"/>
  <c r="Q26" i="39"/>
  <c r="H36" i="36"/>
  <c r="I36" i="36"/>
  <c r="P25" i="39"/>
  <c r="S25" i="39" s="1"/>
  <c r="S32" i="36"/>
  <c r="F10" i="36"/>
  <c r="E10" i="36"/>
  <c r="J10" i="36"/>
  <c r="J10" i="39"/>
  <c r="H10" i="36"/>
  <c r="P10" i="36"/>
  <c r="J134" i="36"/>
  <c r="G134" i="36"/>
  <c r="L134" i="36"/>
  <c r="E115" i="36"/>
  <c r="U115" i="36"/>
  <c r="Q115" i="36"/>
  <c r="H115" i="36"/>
  <c r="M115" i="36"/>
  <c r="P115" i="36"/>
  <c r="H134" i="36"/>
  <c r="M134" i="36"/>
  <c r="P134" i="36"/>
  <c r="E138" i="36"/>
  <c r="U138" i="36"/>
  <c r="I138" i="36"/>
  <c r="N138" i="36"/>
  <c r="I47" i="36"/>
  <c r="N47" i="36"/>
  <c r="I115" i="36"/>
  <c r="N115" i="36"/>
  <c r="Q10" i="36"/>
  <c r="Q10" i="39"/>
  <c r="O39" i="36"/>
  <c r="M29" i="39"/>
  <c r="O95" i="36"/>
  <c r="O56" i="36"/>
  <c r="N24" i="39"/>
  <c r="O31" i="36"/>
  <c r="O108" i="36"/>
  <c r="O72" i="36"/>
  <c r="M4" i="36"/>
  <c r="H4" i="39"/>
  <c r="M8" i="36"/>
  <c r="H8" i="39"/>
  <c r="U27" i="36"/>
  <c r="T106" i="36"/>
  <c r="S106" i="36"/>
  <c r="O48" i="36"/>
  <c r="H116" i="25"/>
  <c r="F42" i="44"/>
  <c r="K42" i="44"/>
  <c r="F16" i="43"/>
  <c r="G17" i="34"/>
  <c r="O124" i="36"/>
  <c r="O133" i="36"/>
  <c r="T101" i="36"/>
  <c r="E32" i="39"/>
  <c r="U32" i="39" s="1"/>
  <c r="E23" i="39"/>
  <c r="U23" i="39" s="1"/>
  <c r="S74" i="36"/>
  <c r="M127" i="36"/>
  <c r="H36" i="39"/>
  <c r="I134" i="36"/>
  <c r="N134" i="36"/>
  <c r="F134" i="36"/>
  <c r="K134" i="36"/>
  <c r="J138" i="36"/>
  <c r="H138" i="36"/>
  <c r="M138" i="36"/>
  <c r="G47" i="36"/>
  <c r="L47" i="36"/>
  <c r="F115" i="36"/>
  <c r="K115" i="36"/>
  <c r="N18" i="39"/>
  <c r="O21" i="36"/>
  <c r="N37" i="36"/>
  <c r="P7" i="39"/>
  <c r="S7" i="39" s="1"/>
  <c r="T7" i="36"/>
  <c r="L144" i="36"/>
  <c r="D20" i="34"/>
  <c r="S7" i="36"/>
  <c r="S92" i="36"/>
  <c r="T92" i="36"/>
  <c r="B18" i="41"/>
  <c r="J38" i="42"/>
  <c r="O41" i="36"/>
  <c r="F17" i="39"/>
  <c r="K20" i="36"/>
  <c r="K17" i="39"/>
  <c r="E36" i="36"/>
  <c r="U40" i="36"/>
  <c r="E30" i="39"/>
  <c r="U30" i="39" s="1"/>
  <c r="O125" i="36"/>
  <c r="K130" i="36"/>
  <c r="K39" i="39"/>
  <c r="S138" i="36"/>
  <c r="S66" i="36"/>
  <c r="H32" i="39"/>
  <c r="N26" i="36"/>
  <c r="L11" i="39"/>
  <c r="Q134" i="36"/>
  <c r="E134" i="36"/>
  <c r="U134" i="36"/>
  <c r="G138" i="36"/>
  <c r="L138" i="36"/>
  <c r="O138" i="36"/>
  <c r="P6" i="39"/>
  <c r="T6" i="39" s="1"/>
  <c r="F47" i="36"/>
  <c r="K47" i="36"/>
  <c r="P4" i="39"/>
  <c r="S4" i="39" s="1"/>
  <c r="G115" i="36"/>
  <c r="L115" i="36"/>
  <c r="O115" i="36"/>
  <c r="I10" i="36"/>
  <c r="O80" i="36"/>
  <c r="T32" i="36"/>
  <c r="S24" i="39"/>
  <c r="S39" i="36"/>
  <c r="P29" i="39"/>
  <c r="S29" i="39" s="1"/>
  <c r="E47" i="36"/>
  <c r="U47" i="36"/>
  <c r="L38" i="39"/>
  <c r="O129" i="36"/>
  <c r="T56" i="36"/>
  <c r="S56" i="36"/>
  <c r="F36" i="39"/>
  <c r="K127" i="36"/>
  <c r="K36" i="39"/>
  <c r="I11" i="39"/>
  <c r="N11" i="36"/>
  <c r="N11" i="39"/>
  <c r="L15" i="36"/>
  <c r="H18" i="41"/>
  <c r="H19" i="41"/>
  <c r="J44" i="42"/>
  <c r="O120" i="36"/>
  <c r="J115" i="36"/>
  <c r="O118" i="36"/>
  <c r="J17" i="46"/>
  <c r="J17" i="34"/>
  <c r="J18" i="34"/>
  <c r="C18" i="28"/>
  <c r="G116" i="25"/>
  <c r="D15" i="46"/>
  <c r="D17" i="46"/>
  <c r="D16" i="28"/>
  <c r="D21" i="28"/>
  <c r="C21" i="28"/>
  <c r="H24" i="34"/>
  <c r="J113" i="38"/>
  <c r="J109" i="25"/>
  <c r="D18" i="28"/>
  <c r="D20" i="28"/>
  <c r="E122" i="49"/>
  <c r="L150" i="36"/>
  <c r="J20" i="34"/>
  <c r="J28" i="47"/>
  <c r="I16" i="28"/>
  <c r="J114" i="25"/>
  <c r="I18" i="28"/>
  <c r="I20" i="28"/>
  <c r="J112" i="25"/>
  <c r="H17" i="28"/>
  <c r="K17" i="28"/>
  <c r="H16" i="46"/>
  <c r="F15" i="46"/>
  <c r="F17" i="46"/>
  <c r="J31" i="47"/>
  <c r="K21" i="41"/>
  <c r="O5" i="36"/>
  <c r="P5" i="39"/>
  <c r="S5" i="39" s="1"/>
  <c r="S5" i="36"/>
  <c r="J8" i="36"/>
  <c r="C15" i="46"/>
  <c r="C17" i="46"/>
  <c r="F20" i="28"/>
  <c r="N7" i="36"/>
  <c r="I7" i="39"/>
  <c r="G15" i="46"/>
  <c r="G17" i="46"/>
  <c r="G16" i="28"/>
  <c r="G23" i="34"/>
  <c r="J112" i="38"/>
  <c r="G116" i="38"/>
  <c r="G27" i="47"/>
  <c r="H41" i="42"/>
  <c r="G41" i="42"/>
  <c r="H45" i="42"/>
  <c r="H42" i="42"/>
  <c r="F18" i="41"/>
  <c r="E16" i="28"/>
  <c r="E21" i="28"/>
  <c r="H15" i="46"/>
  <c r="H17" i="46"/>
  <c r="G18" i="28"/>
  <c r="G20" i="28"/>
  <c r="J113" i="25"/>
  <c r="I18" i="41"/>
  <c r="J45" i="42"/>
  <c r="E17" i="41"/>
  <c r="J41" i="42"/>
  <c r="J8" i="39"/>
  <c r="G144" i="36"/>
  <c r="J144" i="36"/>
  <c r="H17" i="34"/>
  <c r="H18" i="34"/>
  <c r="K16" i="46"/>
  <c r="C23" i="28"/>
  <c r="C16" i="41"/>
  <c r="C20" i="41"/>
  <c r="F39" i="42"/>
  <c r="K39" i="42"/>
  <c r="C20" i="28"/>
  <c r="K18" i="28"/>
  <c r="O15" i="36"/>
  <c r="U36" i="36"/>
  <c r="E26" i="39"/>
  <c r="U26" i="39" s="1"/>
  <c r="J47" i="42"/>
  <c r="O47" i="36"/>
  <c r="H10" i="39"/>
  <c r="M10" i="36"/>
  <c r="M10" i="39"/>
  <c r="F26" i="39"/>
  <c r="K36" i="36"/>
  <c r="K26" i="39"/>
  <c r="J116" i="38"/>
  <c r="K19" i="28"/>
  <c r="B17" i="34"/>
  <c r="O26" i="36"/>
  <c r="J42" i="42"/>
  <c r="J47" i="44"/>
  <c r="F41" i="42"/>
  <c r="K41" i="42"/>
  <c r="E16" i="41"/>
  <c r="E20" i="41"/>
  <c r="E23" i="28"/>
  <c r="E18" i="41"/>
  <c r="E17" i="34"/>
  <c r="H47" i="42"/>
  <c r="G16" i="43"/>
  <c r="K23" i="34"/>
  <c r="F43" i="44"/>
  <c r="K43" i="44"/>
  <c r="K47" i="44"/>
  <c r="N7" i="39"/>
  <c r="O7" i="36"/>
  <c r="K144" i="36"/>
  <c r="H144" i="36"/>
  <c r="I21" i="28"/>
  <c r="D23" i="28"/>
  <c r="F40" i="42"/>
  <c r="K40" i="42"/>
  <c r="D16" i="41"/>
  <c r="D20" i="41"/>
  <c r="N10" i="36"/>
  <c r="N10" i="39"/>
  <c r="I10" i="39"/>
  <c r="K18" i="41"/>
  <c r="M4" i="39"/>
  <c r="O4" i="36"/>
  <c r="K150" i="36"/>
  <c r="T115" i="36"/>
  <c r="S115" i="36"/>
  <c r="O134" i="36"/>
  <c r="S47" i="36"/>
  <c r="T47" i="36"/>
  <c r="G47" i="42"/>
  <c r="K20" i="28"/>
  <c r="E22" i="43"/>
  <c r="K19" i="43"/>
  <c r="E21" i="43"/>
  <c r="F18" i="34"/>
  <c r="I22" i="43"/>
  <c r="I21" i="43"/>
  <c r="F47" i="44"/>
  <c r="E121" i="49"/>
  <c r="E123" i="49"/>
  <c r="G2" i="49"/>
  <c r="F19" i="41"/>
  <c r="F17" i="34"/>
  <c r="G36" i="47"/>
  <c r="B16" i="28"/>
  <c r="B15" i="46"/>
  <c r="J27" i="47"/>
  <c r="J36" i="47"/>
  <c r="G21" i="28"/>
  <c r="O11" i="36"/>
  <c r="M36" i="39"/>
  <c r="O127" i="36"/>
  <c r="F18" i="43"/>
  <c r="F22" i="43"/>
  <c r="S134" i="36"/>
  <c r="T134" i="36"/>
  <c r="K145" i="36"/>
  <c r="G149" i="36"/>
  <c r="U10" i="36"/>
  <c r="E10" i="39"/>
  <c r="U10" i="39" s="1"/>
  <c r="K147" i="36"/>
  <c r="H147" i="36"/>
  <c r="G142" i="36"/>
  <c r="L145" i="36"/>
  <c r="E20" i="34"/>
  <c r="H148" i="36"/>
  <c r="K146" i="36"/>
  <c r="L143" i="36"/>
  <c r="C20" i="34"/>
  <c r="G146" i="36"/>
  <c r="L148" i="36"/>
  <c r="H20" i="34"/>
  <c r="L147" i="36"/>
  <c r="G20" i="34"/>
  <c r="G145" i="36"/>
  <c r="G147" i="36"/>
  <c r="J147" i="36"/>
  <c r="H146" i="36"/>
  <c r="G143" i="36"/>
  <c r="H145" i="36"/>
  <c r="G150" i="36"/>
  <c r="J150" i="36"/>
  <c r="K148" i="36"/>
  <c r="L146" i="36"/>
  <c r="F20" i="34"/>
  <c r="H150" i="36"/>
  <c r="G148" i="36"/>
  <c r="J148" i="36"/>
  <c r="H143" i="36"/>
  <c r="K143" i="36"/>
  <c r="N36" i="36"/>
  <c r="N26" i="39"/>
  <c r="I26" i="39"/>
  <c r="C17" i="43"/>
  <c r="K24" i="34"/>
  <c r="K17" i="41"/>
  <c r="L10" i="39"/>
  <c r="O10" i="36"/>
  <c r="K142" i="36"/>
  <c r="M13" i="39"/>
  <c r="O13" i="36"/>
  <c r="H17" i="43"/>
  <c r="H18" i="43"/>
  <c r="O37" i="36"/>
  <c r="N27" i="39"/>
  <c r="O8" i="36"/>
  <c r="M8" i="39"/>
  <c r="T10" i="36"/>
  <c r="L142" i="36"/>
  <c r="S10" i="36"/>
  <c r="H142" i="36"/>
  <c r="P10" i="39"/>
  <c r="T10" i="39" s="1"/>
  <c r="K10" i="36"/>
  <c r="K10" i="39"/>
  <c r="F10" i="39"/>
  <c r="H26" i="39"/>
  <c r="M36" i="36"/>
  <c r="T36" i="36"/>
  <c r="L149" i="36"/>
  <c r="I20" i="34"/>
  <c r="S36" i="36"/>
  <c r="H149" i="36"/>
  <c r="P26" i="39"/>
  <c r="S26" i="39" s="1"/>
  <c r="J116" i="25"/>
  <c r="B21" i="43"/>
  <c r="K21" i="43"/>
  <c r="K20" i="43"/>
  <c r="B20" i="34"/>
  <c r="K20" i="34"/>
  <c r="L151" i="36"/>
  <c r="N142" i="36"/>
  <c r="B19" i="34"/>
  <c r="H151" i="36"/>
  <c r="D19" i="34"/>
  <c r="N144" i="36"/>
  <c r="N148" i="36"/>
  <c r="H19" i="34"/>
  <c r="J149" i="36"/>
  <c r="K16" i="28"/>
  <c r="B21" i="28"/>
  <c r="F45" i="42"/>
  <c r="K45" i="42"/>
  <c r="I23" i="28"/>
  <c r="I16" i="41"/>
  <c r="I20" i="41"/>
  <c r="I17" i="34"/>
  <c r="I19" i="41"/>
  <c r="O36" i="36"/>
  <c r="K149" i="36"/>
  <c r="M26" i="39"/>
  <c r="P150" i="36"/>
  <c r="G19" i="34"/>
  <c r="N147" i="36"/>
  <c r="P147" i="36"/>
  <c r="E19" i="34"/>
  <c r="N145" i="36"/>
  <c r="F43" i="42"/>
  <c r="K43" i="42"/>
  <c r="G23" i="28"/>
  <c r="G16" i="41"/>
  <c r="G20" i="41"/>
  <c r="N150" i="36"/>
  <c r="J19" i="34"/>
  <c r="D22" i="41"/>
  <c r="D16" i="34"/>
  <c r="D18" i="34"/>
  <c r="E19" i="41"/>
  <c r="K19" i="41"/>
  <c r="P148" i="36"/>
  <c r="F19" i="34"/>
  <c r="N146" i="36"/>
  <c r="K17" i="34"/>
  <c r="C16" i="34"/>
  <c r="C18" i="34"/>
  <c r="C22" i="41"/>
  <c r="P144" i="36"/>
  <c r="C18" i="43"/>
  <c r="K17" i="43"/>
  <c r="N143" i="36"/>
  <c r="C19" i="34"/>
  <c r="J143" i="36"/>
  <c r="P143" i="36"/>
  <c r="J145" i="36"/>
  <c r="P145" i="36"/>
  <c r="J146" i="36"/>
  <c r="P146" i="36"/>
  <c r="J142" i="36"/>
  <c r="G151" i="36"/>
  <c r="K15" i="46"/>
  <c r="K17" i="46"/>
  <c r="B17" i="46"/>
  <c r="G18" i="43"/>
  <c r="G22" i="43"/>
  <c r="K22" i="43"/>
  <c r="E16" i="34"/>
  <c r="E18" i="34"/>
  <c r="E22" i="41"/>
  <c r="K16" i="43"/>
  <c r="G16" i="34"/>
  <c r="G18" i="34"/>
  <c r="G22" i="41"/>
  <c r="E26" i="34"/>
  <c r="E21" i="34"/>
  <c r="E22" i="34"/>
  <c r="E25" i="34"/>
  <c r="E23" i="43"/>
  <c r="I19" i="34"/>
  <c r="N149" i="36"/>
  <c r="K151" i="36"/>
  <c r="J151" i="36"/>
  <c r="P142" i="36"/>
  <c r="C23" i="43"/>
  <c r="C26" i="34"/>
  <c r="C21" i="34"/>
  <c r="C22" i="34"/>
  <c r="C25" i="34"/>
  <c r="J21" i="34"/>
  <c r="J22" i="34"/>
  <c r="J25" i="34"/>
  <c r="J26" i="34"/>
  <c r="J23" i="43"/>
  <c r="P149" i="36"/>
  <c r="D23" i="43"/>
  <c r="D26" i="34"/>
  <c r="D21" i="34"/>
  <c r="N151" i="36"/>
  <c r="G23" i="43"/>
  <c r="G26" i="34"/>
  <c r="G21" i="34"/>
  <c r="K21" i="28"/>
  <c r="K16" i="41"/>
  <c r="B16" i="41"/>
  <c r="B20" i="41"/>
  <c r="F38" i="42"/>
  <c r="B23" i="28"/>
  <c r="K23" i="28"/>
  <c r="H23" i="43"/>
  <c r="H26" i="34"/>
  <c r="H21" i="34"/>
  <c r="H22" i="34"/>
  <c r="H25" i="34"/>
  <c r="K18" i="43"/>
  <c r="F21" i="34"/>
  <c r="F22" i="34"/>
  <c r="F25" i="34"/>
  <c r="F26" i="34"/>
  <c r="F23" i="43"/>
  <c r="D22" i="34"/>
  <c r="D25" i="34"/>
  <c r="I16" i="34"/>
  <c r="I18" i="34"/>
  <c r="I22" i="41"/>
  <c r="B21" i="34"/>
  <c r="B26" i="34"/>
  <c r="K19" i="34"/>
  <c r="B23" i="43"/>
  <c r="G22" i="34"/>
  <c r="G25" i="34"/>
  <c r="F47" i="42"/>
  <c r="K38" i="42"/>
  <c r="K47" i="42"/>
  <c r="B16" i="34"/>
  <c r="K20" i="41"/>
  <c r="B22" i="41"/>
  <c r="K22" i="41"/>
  <c r="P151" i="36"/>
  <c r="I21" i="34"/>
  <c r="K21" i="34"/>
  <c r="I26" i="34"/>
  <c r="K26" i="34"/>
  <c r="I23" i="43"/>
  <c r="K23" i="43"/>
  <c r="K16" i="34"/>
  <c r="B18" i="34"/>
  <c r="I22" i="34"/>
  <c r="I25" i="34"/>
  <c r="K18" i="34"/>
  <c r="B22" i="34"/>
  <c r="K22" i="34"/>
  <c r="B25" i="34"/>
  <c r="K25" i="34"/>
  <c r="F25" i="51" l="1"/>
  <c r="F2" i="51"/>
  <c r="F26" i="51"/>
  <c r="F27" i="51" s="1"/>
  <c r="S36" i="39"/>
  <c r="T14" i="39"/>
  <c r="T17" i="39"/>
  <c r="S28" i="39"/>
  <c r="F46" i="39"/>
  <c r="K46" i="39" s="1"/>
  <c r="S11" i="39"/>
  <c r="S10" i="39"/>
  <c r="T19" i="39"/>
  <c r="O15" i="39"/>
  <c r="I46" i="39"/>
  <c r="N46" i="39" s="1"/>
  <c r="O46" i="39" s="1"/>
  <c r="T34" i="39"/>
  <c r="H46" i="39"/>
  <c r="P46" i="39"/>
  <c r="T46" i="39" s="1"/>
  <c r="E46" i="39"/>
  <c r="S15" i="39"/>
  <c r="T7" i="39"/>
  <c r="H45" i="39"/>
  <c r="M45" i="39" s="1"/>
  <c r="O45" i="39" s="1"/>
  <c r="S38" i="39"/>
  <c r="O20" i="39"/>
  <c r="T5" i="39"/>
  <c r="O22" i="39"/>
  <c r="T32" i="39"/>
  <c r="O33" i="39"/>
  <c r="T41" i="39"/>
  <c r="O23" i="39"/>
  <c r="O24" i="39"/>
  <c r="T26" i="39"/>
  <c r="O41" i="39"/>
  <c r="I45" i="39"/>
  <c r="O5" i="39"/>
  <c r="T25" i="39"/>
  <c r="O28" i="39"/>
  <c r="O12" i="39"/>
  <c r="O37" i="39"/>
  <c r="T8" i="39"/>
  <c r="J43" i="39"/>
  <c r="T18" i="39"/>
  <c r="H47" i="39"/>
  <c r="G47" i="39"/>
  <c r="O21" i="39"/>
  <c r="J47" i="39"/>
  <c r="O39" i="39"/>
  <c r="O14" i="39"/>
  <c r="O31" i="39"/>
  <c r="T4" i="39"/>
  <c r="O13" i="39"/>
  <c r="O11" i="39"/>
  <c r="G43" i="39"/>
  <c r="S40" i="39"/>
  <c r="P47" i="39"/>
  <c r="F47" i="39"/>
  <c r="K47" i="39" s="1"/>
  <c r="O35" i="39"/>
  <c r="O40" i="39"/>
  <c r="O19" i="39"/>
  <c r="T27" i="39"/>
  <c r="S12" i="39"/>
  <c r="O4" i="39"/>
  <c r="T16" i="39"/>
  <c r="E43" i="39"/>
  <c r="F43" i="39"/>
  <c r="K43" i="39" s="1"/>
  <c r="I43" i="39"/>
  <c r="N43" i="39" s="1"/>
  <c r="S21" i="39"/>
  <c r="Q47" i="39"/>
  <c r="O32" i="39"/>
  <c r="O43" i="39"/>
  <c r="T29" i="39"/>
  <c r="O38" i="39"/>
  <c r="G48" i="39"/>
  <c r="O34" i="39"/>
  <c r="S39" i="39"/>
  <c r="O30" i="39"/>
  <c r="P45" i="39"/>
  <c r="O18" i="39"/>
  <c r="O9" i="39"/>
  <c r="O27" i="39"/>
  <c r="E45" i="39"/>
  <c r="F48" i="39"/>
  <c r="K48" i="39" s="1"/>
  <c r="Q48" i="39"/>
  <c r="F45" i="39"/>
  <c r="K45" i="39" s="1"/>
  <c r="J45" i="39"/>
  <c r="S42" i="39"/>
  <c r="M56" i="39"/>
  <c r="O36" i="39"/>
  <c r="O25" i="39"/>
  <c r="H48" i="39"/>
  <c r="O17" i="39"/>
  <c r="M52" i="39" s="1"/>
  <c r="O26" i="39"/>
  <c r="M59" i="39" s="1"/>
  <c r="T13" i="39"/>
  <c r="O29" i="39"/>
  <c r="T33" i="39"/>
  <c r="O10" i="39"/>
  <c r="O7" i="39"/>
  <c r="T37" i="39"/>
  <c r="I48" i="39"/>
  <c r="N48" i="39" s="1"/>
  <c r="O48" i="39" s="1"/>
  <c r="O6" i="39"/>
  <c r="O8" i="39"/>
  <c r="M60" i="39"/>
  <c r="K60" i="39"/>
  <c r="M57" i="39"/>
  <c r="T43" i="39"/>
  <c r="S43" i="39"/>
  <c r="M55" i="39"/>
  <c r="L59" i="39"/>
  <c r="K57" i="39"/>
  <c r="S6" i="39"/>
  <c r="T9" i="39"/>
  <c r="S46" i="39"/>
  <c r="S48" i="39"/>
  <c r="G44" i="39"/>
  <c r="S23" i="39"/>
  <c r="H44" i="39"/>
  <c r="M44" i="39" s="1"/>
  <c r="M58" i="39"/>
  <c r="L57" i="39"/>
  <c r="L58" i="39"/>
  <c r="K56" i="39"/>
  <c r="K59" i="39"/>
  <c r="L60" i="39"/>
  <c r="T35" i="39"/>
  <c r="L56" i="39" s="1"/>
  <c r="I44" i="39"/>
  <c r="N44" i="39" s="1"/>
  <c r="L55" i="39"/>
  <c r="K55" i="39"/>
  <c r="K58" i="39"/>
  <c r="P44" i="39"/>
  <c r="L52" i="39" l="1"/>
  <c r="K52" i="39"/>
  <c r="B16" i="53" s="1"/>
  <c r="T47" i="39"/>
  <c r="S47" i="39"/>
  <c r="M54" i="39"/>
  <c r="L54" i="39"/>
  <c r="T45" i="39"/>
  <c r="S45" i="39"/>
  <c r="K54" i="39"/>
  <c r="N58" i="39"/>
  <c r="H16" i="53"/>
  <c r="E16" i="53"/>
  <c r="N55" i="39"/>
  <c r="N57" i="39"/>
  <c r="G16" i="53"/>
  <c r="J16" i="53"/>
  <c r="N60" i="39"/>
  <c r="I16" i="53"/>
  <c r="N59" i="39"/>
  <c r="T44" i="39"/>
  <c r="L53" i="39" s="1"/>
  <c r="S44" i="39"/>
  <c r="F16" i="53"/>
  <c r="N56" i="39"/>
  <c r="O44" i="39"/>
  <c r="L61" i="39" l="1"/>
  <c r="N52" i="39"/>
  <c r="N54" i="39"/>
  <c r="D16" i="53"/>
  <c r="M53" i="39"/>
  <c r="K53" i="39"/>
  <c r="N53" i="39" l="1"/>
  <c r="N61" i="39" s="1"/>
  <c r="C16" i="53"/>
  <c r="K16" i="53" s="1"/>
  <c r="K61"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<sst xmlns="http://schemas.openxmlformats.org/spreadsheetml/2006/main" count="1012" uniqueCount="375">
  <si>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</si>
  <si>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</si>
  <si>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</si>
  <si>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</si>
  <si>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</si>
  <si>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</si>
  <si>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</si>
  <si>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</si>
  <si>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</si>
  <si>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</si>
  <si>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</si>
  <si>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</si>
  <si>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</si>
  <si>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</si>
  <si>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</si>
  <si>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</si>
  <si>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</si>
  <si>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</si>
  <si>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</si>
  <si>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</si>
  <si>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</si>
  <si>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</si>
  <si>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</si>
  <si>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</si>
  <si>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</si>
  <si>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</si>
  <si>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</si>
  <si>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</si>
  <si>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</si>
  <si>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</si>
  <si>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</si>
  <si>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</si>
  <si>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</si>
  <si>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</si>
  <si>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</si>
  <si>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</si>
  <si>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</si>
  <si>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</si>
  <si>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</si>
  <si>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</si>
  <si>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</si>
  <si>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</si>
  <si>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</si>
  <si>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</si>
  <si>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</si>
  <si>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</si>
  <si>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</si>
  <si>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</si>
  <si>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</si>
  <si>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</si>
  <si>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</si>
  <si>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</si>
  <si>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</si>
  <si>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</si>
  <si>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</si>
  <si>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</si>
  <si>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</si>
  <si>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</si>
  <si>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</si>
  <si>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</si>
  <si>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</si>
  <si>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</si>
  <si>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</si>
  <si>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</si>
  <si>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</si>
  <si>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</si>
  <si>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</si>
  <si>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</si>
  <si>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</si>
  <si>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</si>
  <si>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</si>
  <si>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</si>
  <si>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</si>
  <si>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</si>
  <si>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</si>
  <si>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</si>
  <si>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</si>
  <si>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</si>
  <si>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</si>
  <si>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</si>
  <si>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</si>
  <si>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</si>
  <si>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</si>
  <si>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</si>
  <si>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</si>
  <si>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</si>
  <si>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</si>
  <si>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</si>
  <si>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</si>
  <si>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</si>
  <si>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</si>
  <si>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</si>
  <si>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</si>
  <si>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</si>
  <si>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</si>
  <si>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</si>
  <si>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</si>
  <si>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</si>
  <si>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</si>
  <si>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</si>
  <si>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</si>
  <si>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</si>
  <si>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</si>
  <si>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</si>
  <si>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</si>
  <si>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</si>
  <si>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</si>
  <si>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</si>
  <si>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</si>
  <si>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</si>
  <si>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</si>
  <si>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</si>
  <si>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</si>
  <si>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</si>
  <si>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</si>
  <si>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</si>
  <si>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</si>
  <si>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</si>
  <si>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</si>
  <si>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</si>
  <si>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</si>
  <si>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</si>
  <si>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</si>
  <si>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</si>
  <si>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</si>
  <si>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</si>
  <si>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</si>
  <si>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</si>
  <si>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</si>
  <si>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</si>
  <si>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</si>
  <si>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</si>
  <si>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</si>
  <si>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</si>
  <si>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</si>
  <si>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</si>
  <si>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</si>
  <si>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</si>
  <si>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</si>
  <si>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</si>
  <si>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</si>
  <si>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</si>
  <si>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</si>
  <si>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</si>
  <si>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</si>
  <si>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</si>
  <si>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</si>
  <si>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</si>
  <si>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</si>
  <si>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</si>
  <si>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</si>
  <si>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</si>
  <si>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</si>
  <si>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</si>
  <si>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</si>
  <si>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</si>
  <si>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</si>
  <si>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</si>
  <si>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</si>
  <si>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</si>
  <si>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</si>
  <si>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</si>
  <si>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</si>
  <si>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</si>
  <si>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</si>
  <si>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</si>
  <si>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</si>
  <si>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</si>
  <si>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</si>
  <si>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</si>
  <si>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</si>
  <si>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</si>
  <si>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</si>
  <si>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</si>
  <si>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</si>
  <si>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</si>
  <si>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</si>
  <si>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</si>
  <si>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</si>
  <si>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</si>
  <si>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</si>
  <si>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</si>
  <si>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</si>
  <si>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</si>
  <si>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</si>
  <si>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</si>
  <si>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</si>
  <si>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</si>
  <si>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</si>
  <si>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</si>
  <si>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</si>
  <si>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</si>
  <si>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</si>
  <si>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</si>
  <si>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</si>
  <si>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</si>
  <si>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</si>
  <si>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</si>
  <si>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</si>
  <si>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</si>
  <si>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</si>
  <si>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</si>
  <si>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</si>
  <si>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</si>
  <si>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</si>
  <si>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</si>
  <si>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</si>
  <si>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</si>
  <si>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</si>
  <si>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</si>
  <si>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</si>
  <si>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</si>
  <si>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</si>
  <si>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</si>
  <si>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</si>
  <si>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</si>
  <si>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</si>
  <si>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</si>
  <si>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</si>
  <si>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</si>
  <si>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</si>
  <si>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</si>
  <si>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</si>
  <si>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</si>
  <si>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</si>
  <si>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</si>
  <si>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</si>
  <si>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</si>
  <si>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</si>
  <si>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</si>
  <si>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</si>
  <si>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</si>
  <si>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</si>
  <si>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</si>
  <si>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</si>
  <si>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</si>
  <si>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</si>
  <si>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</si>
  <si>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</si>
  <si>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</si>
  <si>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</si>
  <si>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</si>
  <si>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</si>
  <si>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</si>
  <si>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</si>
  <si>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</si>
  <si>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</si>
  <si>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</si>
  <si>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</si>
  <si>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</si>
  <si>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</si>
  <si>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</si>
  <si>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</si>
  <si>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</si>
  <si>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</si>
  <si>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</si>
  <si>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</si>
  <si>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</si>
  <si>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</si>
  <si>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</si>
  <si>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</si>
  <si>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</si>
  <si>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</si>
  <si>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</si>
  <si>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</si>
  <si>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</si>
  <si>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</si>
  <si>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</si>
  <si>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</si>
  <si>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</si>
  <si>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</si>
  <si>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</si>
  <si>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1-（１）</t>
    <phoneticPr fontId="2"/>
  </si>
  <si>
    <t>コーナークッション</t>
    <phoneticPr fontId="2"/>
  </si>
  <si>
    <t>Ｌ字クッション</t>
    <rPh sb="1" eb="2">
      <t>ジ</t>
    </rPh>
    <phoneticPr fontId="2"/>
  </si>
  <si>
    <t>Ｔ字路用　コーナーミラー</t>
    <rPh sb="1" eb="3">
      <t>ジロ</t>
    </rPh>
    <rPh sb="3" eb="4">
      <t>ヨウ</t>
    </rPh>
    <phoneticPr fontId="2"/>
  </si>
  <si>
    <t>安全への意識改革</t>
    <rPh sb="0" eb="2">
      <t>アンゼン</t>
    </rPh>
    <rPh sb="4" eb="6">
      <t>イシキ</t>
    </rPh>
    <rPh sb="6" eb="8">
      <t>カイカク</t>
    </rPh>
    <phoneticPr fontId="2"/>
  </si>
  <si>
    <t>２－（１）</t>
    <phoneticPr fontId="2"/>
  </si>
  <si>
    <t>キャリア教育</t>
    <rPh sb="4" eb="6">
      <t>キョウイク</t>
    </rPh>
    <phoneticPr fontId="2"/>
  </si>
  <si>
    <t>ソフトスクリーン（３連タイプ）</t>
    <rPh sb="10" eb="11">
      <t>レン</t>
    </rPh>
    <phoneticPr fontId="2"/>
  </si>
  <si>
    <t>ＬＥＤランタン</t>
    <phoneticPr fontId="2"/>
  </si>
  <si>
    <t>２－（２）</t>
    <phoneticPr fontId="2"/>
  </si>
  <si>
    <t>校内研修等手話通訳</t>
    <rPh sb="0" eb="2">
      <t>コウナイ</t>
    </rPh>
    <rPh sb="2" eb="4">
      <t>ケンシュウ</t>
    </rPh>
    <rPh sb="4" eb="5">
      <t>トウ</t>
    </rPh>
    <rPh sb="5" eb="7">
      <t>シュワ</t>
    </rPh>
    <rPh sb="7" eb="9">
      <t>ツウヤク</t>
    </rPh>
    <phoneticPr fontId="2"/>
  </si>
  <si>
    <t>関東地区聾教育実践研修会</t>
    <rPh sb="0" eb="2">
      <t>カントウ</t>
    </rPh>
    <rPh sb="2" eb="4">
      <t>チク</t>
    </rPh>
    <rPh sb="4" eb="5">
      <t>ロウ</t>
    </rPh>
    <rPh sb="5" eb="7">
      <t>キョウイク</t>
    </rPh>
    <rPh sb="7" eb="9">
      <t>ジッセン</t>
    </rPh>
    <rPh sb="9" eb="12">
      <t>ケンシュウカイ</t>
    </rPh>
    <phoneticPr fontId="2"/>
  </si>
  <si>
    <t>近畿高等学校家庭科教育研究大会</t>
    <rPh sb="0" eb="2">
      <t>キンキ</t>
    </rPh>
    <rPh sb="2" eb="4">
      <t>コウトウ</t>
    </rPh>
    <rPh sb="4" eb="6">
      <t>ガッコウ</t>
    </rPh>
    <rPh sb="6" eb="9">
      <t>カテイカ</t>
    </rPh>
    <rPh sb="9" eb="11">
      <t>キョウイク</t>
    </rPh>
    <rPh sb="11" eb="13">
      <t>ケンキュウ</t>
    </rPh>
    <rPh sb="13" eb="15">
      <t>タイカイ</t>
    </rPh>
    <phoneticPr fontId="2"/>
  </si>
  <si>
    <t>教育支援機構　ｶﾘｷｭﾗﾑﾏﾈｼﾞﾒﾝﾄ実践研修</t>
    <rPh sb="0" eb="2">
      <t>キョウイク</t>
    </rPh>
    <rPh sb="2" eb="4">
      <t>シエン</t>
    </rPh>
    <rPh sb="4" eb="6">
      <t>キコウ</t>
    </rPh>
    <rPh sb="20" eb="22">
      <t>ジッセン</t>
    </rPh>
    <rPh sb="22" eb="24">
      <t>ケンシュウ</t>
    </rPh>
    <phoneticPr fontId="2"/>
  </si>
  <si>
    <t>３－（１）</t>
    <phoneticPr fontId="2"/>
  </si>
  <si>
    <t>地域への相談支援</t>
    <rPh sb="0" eb="2">
      <t>チイキ</t>
    </rPh>
    <rPh sb="4" eb="6">
      <t>ソウダン</t>
    </rPh>
    <rPh sb="6" eb="8">
      <t>シエン</t>
    </rPh>
    <phoneticPr fontId="2"/>
  </si>
  <si>
    <t>カラー刷　ポスター</t>
    <rPh sb="3" eb="4">
      <t>ズ</t>
    </rPh>
    <phoneticPr fontId="2"/>
  </si>
  <si>
    <t>コンパクトデジタルカメラ</t>
    <phoneticPr fontId="2"/>
  </si>
  <si>
    <t>読書力診断テスト</t>
    <rPh sb="0" eb="3">
      <t>ドクショリョク</t>
    </rPh>
    <rPh sb="3" eb="5">
      <t>シンダン</t>
    </rPh>
    <phoneticPr fontId="2"/>
  </si>
  <si>
    <t>３－（２）</t>
    <phoneticPr fontId="2"/>
  </si>
  <si>
    <t>地域支援の充実</t>
    <rPh sb="0" eb="2">
      <t>チイキ</t>
    </rPh>
    <rPh sb="2" eb="4">
      <t>シエン</t>
    </rPh>
    <rPh sb="5" eb="7">
      <t>ジュウジツ</t>
    </rPh>
    <phoneticPr fontId="2"/>
  </si>
  <si>
    <t>多様な課題と専門性の向上</t>
    <rPh sb="0" eb="2">
      <t>タヨウ</t>
    </rPh>
    <rPh sb="3" eb="5">
      <t>カダイ</t>
    </rPh>
    <rPh sb="6" eb="9">
      <t>センモンセイ</t>
    </rPh>
    <rPh sb="10" eb="12">
      <t>コウジョウ</t>
    </rPh>
    <phoneticPr fontId="2"/>
  </si>
  <si>
    <t>講師旅費</t>
    <rPh sb="0" eb="2">
      <t>コウシ</t>
    </rPh>
    <rPh sb="2" eb="4">
      <t>リョヒ</t>
    </rPh>
    <phoneticPr fontId="2"/>
  </si>
  <si>
    <t>全日本聾教育研究大会参加費</t>
    <rPh sb="0" eb="3">
      <t>ゼンニッポン</t>
    </rPh>
    <rPh sb="10" eb="13">
      <t>サンカヒ</t>
    </rPh>
    <phoneticPr fontId="2"/>
  </si>
  <si>
    <t>大阪府高等学校長協会支援学校部会</t>
    <rPh sb="3" eb="5">
      <t>コウトウ</t>
    </rPh>
    <rPh sb="5" eb="7">
      <t>ガッコウ</t>
    </rPh>
    <rPh sb="7" eb="8">
      <t>チョウ</t>
    </rPh>
    <rPh sb="8" eb="10">
      <t>キョウカイ</t>
    </rPh>
    <rPh sb="10" eb="12">
      <t>シエン</t>
    </rPh>
    <rPh sb="12" eb="14">
      <t>ガッコウ</t>
    </rPh>
    <rPh sb="14" eb="16">
      <t>ブカイ</t>
    </rPh>
    <phoneticPr fontId="2"/>
  </si>
  <si>
    <t>大阪府聴覚障がい児教育研究会</t>
    <rPh sb="0" eb="2">
      <t>オオサカ</t>
    </rPh>
    <rPh sb="3" eb="5">
      <t>チョウカク</t>
    </rPh>
    <rPh sb="5" eb="6">
      <t>ショウ</t>
    </rPh>
    <rPh sb="8" eb="9">
      <t>ジ</t>
    </rPh>
    <rPh sb="9" eb="11">
      <t>キョウイク</t>
    </rPh>
    <rPh sb="11" eb="14">
      <t>ケンキュウカイ</t>
    </rPh>
    <phoneticPr fontId="2"/>
  </si>
  <si>
    <t>大阪府高等学校家庭科研究会</t>
    <rPh sb="0" eb="3">
      <t>オオサカフ</t>
    </rPh>
    <rPh sb="3" eb="5">
      <t>コウトウ</t>
    </rPh>
    <rPh sb="5" eb="7">
      <t>ガッコウ</t>
    </rPh>
    <rPh sb="7" eb="10">
      <t>カテイカ</t>
    </rPh>
    <rPh sb="10" eb="13">
      <t>ケンキュウカイ</t>
    </rPh>
    <phoneticPr fontId="2"/>
  </si>
  <si>
    <t>研究誌　聴覚障害</t>
    <rPh sb="0" eb="2">
      <t>ケンキュウ</t>
    </rPh>
    <rPh sb="2" eb="3">
      <t>シ</t>
    </rPh>
    <rPh sb="4" eb="6">
      <t>チョウカク</t>
    </rPh>
    <rPh sb="6" eb="8">
      <t>ショウガイ</t>
    </rPh>
    <phoneticPr fontId="2"/>
  </si>
  <si>
    <t>イヤーマフ</t>
    <phoneticPr fontId="2"/>
  </si>
  <si>
    <t>ノートＰＣ</t>
    <phoneticPr fontId="2"/>
  </si>
  <si>
    <t>全日本聾教育研究大会資料代</t>
    <rPh sb="0" eb="3">
      <t>ゼンニホン</t>
    </rPh>
    <rPh sb="3" eb="4">
      <t>ロウ</t>
    </rPh>
    <rPh sb="4" eb="6">
      <t>キョウイク</t>
    </rPh>
    <rPh sb="6" eb="8">
      <t>ケンキュウ</t>
    </rPh>
    <rPh sb="8" eb="10">
      <t>タイカイ</t>
    </rPh>
    <rPh sb="10" eb="13">
      <t>シリョウダイ</t>
    </rPh>
    <phoneticPr fontId="2"/>
  </si>
  <si>
    <t>全日本聾教育研究大会宿泊費</t>
    <rPh sb="0" eb="3">
      <t>ゼンニホン</t>
    </rPh>
    <rPh sb="3" eb="4">
      <t>ロウ</t>
    </rPh>
    <rPh sb="4" eb="6">
      <t>キョウイク</t>
    </rPh>
    <rPh sb="6" eb="8">
      <t>ケンキュウ</t>
    </rPh>
    <rPh sb="8" eb="10">
      <t>タイカイ</t>
    </rPh>
    <rPh sb="10" eb="13">
      <t>シュクハクヒ</t>
    </rPh>
    <phoneticPr fontId="2"/>
  </si>
  <si>
    <t>全国特別支援学校長会旅費</t>
    <rPh sb="0" eb="2">
      <t>ゼンコク</t>
    </rPh>
    <rPh sb="2" eb="4">
      <t>トクベツ</t>
    </rPh>
    <rPh sb="4" eb="6">
      <t>シエン</t>
    </rPh>
    <rPh sb="6" eb="8">
      <t>ガッコウ</t>
    </rPh>
    <rPh sb="8" eb="9">
      <t>チョウ</t>
    </rPh>
    <rPh sb="9" eb="10">
      <t>カイ</t>
    </rPh>
    <rPh sb="10" eb="12">
      <t>リョヒ</t>
    </rPh>
    <phoneticPr fontId="2"/>
  </si>
  <si>
    <t>全国聾学校教頭会</t>
    <rPh sb="0" eb="2">
      <t>ゼンコク</t>
    </rPh>
    <rPh sb="2" eb="3">
      <t>ロウ</t>
    </rPh>
    <rPh sb="3" eb="5">
      <t>ガッコウ</t>
    </rPh>
    <rPh sb="5" eb="7">
      <t>キョウトウ</t>
    </rPh>
    <rPh sb="7" eb="8">
      <t>カイ</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</si>
  <si>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6">
      <t>シリョウダイ</t>
    </rPh>
    <phoneticPr fontId="2"/>
  </si>
  <si>
    <t>全国聾学校長研究大会資料代</t>
    <rPh sb="0" eb="2">
      <t>ゼンコク</t>
    </rPh>
    <rPh sb="2" eb="3">
      <t>ロウ</t>
    </rPh>
    <rPh sb="3" eb="5">
      <t>ガッコウ</t>
    </rPh>
    <rPh sb="5" eb="6">
      <t>チョウ</t>
    </rPh>
    <rPh sb="6" eb="8">
      <t>ケンキュウ</t>
    </rPh>
    <rPh sb="8" eb="10">
      <t>タイカイ</t>
    </rPh>
    <rPh sb="10" eb="13">
      <t>シリョウダイ</t>
    </rPh>
    <phoneticPr fontId="2"/>
  </si>
  <si>
    <t>全国聾学校教頭会資料代</t>
    <rPh sb="0" eb="2">
      <t>ゼンコク</t>
    </rPh>
    <rPh sb="2" eb="3">
      <t>ロウ</t>
    </rPh>
    <rPh sb="3" eb="5">
      <t>ガッコウ</t>
    </rPh>
    <rPh sb="5" eb="7">
      <t>キョウトウ</t>
    </rPh>
    <rPh sb="7" eb="8">
      <t>カイ</t>
    </rPh>
    <rPh sb="8" eb="11">
      <t>シリョウダイ</t>
    </rPh>
    <phoneticPr fontId="2"/>
  </si>
  <si>
    <t>全国聾学校長研究大会参加費</t>
    <rPh sb="0" eb="2">
      <t>ゼンコク</t>
    </rPh>
    <rPh sb="2" eb="3">
      <t>ロウ</t>
    </rPh>
    <rPh sb="3" eb="5">
      <t>ガッコウ</t>
    </rPh>
    <rPh sb="5" eb="6">
      <t>チョウ</t>
    </rPh>
    <rPh sb="6" eb="8">
      <t>ケンキュウ</t>
    </rPh>
    <rPh sb="8" eb="10">
      <t>タイカイ</t>
    </rPh>
    <rPh sb="10" eb="13">
      <t>サンカヒ</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</si>
  <si>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6">
      <t>サンカヒ</t>
    </rPh>
    <phoneticPr fontId="2"/>
  </si>
  <si>
    <t>全国聾学校教頭会参加費</t>
    <rPh sb="0" eb="2">
      <t>ゼンコク</t>
    </rPh>
    <rPh sb="2" eb="3">
      <t>ロウ</t>
    </rPh>
    <rPh sb="3" eb="5">
      <t>ガッコウ</t>
    </rPh>
    <rPh sb="5" eb="7">
      <t>キョウトウ</t>
    </rPh>
    <rPh sb="7" eb="8">
      <t>カイ</t>
    </rPh>
    <rPh sb="8" eb="11">
      <t>サンカヒ</t>
    </rPh>
    <phoneticPr fontId="2"/>
  </si>
  <si>
    <t>2-(1)</t>
  </si>
  <si>
    <t>指導力の向上</t>
    <rPh sb="0" eb="3">
      <t>シドウリョク</t>
    </rPh>
    <rPh sb="4" eb="6">
      <t>コウジョウ</t>
    </rPh>
    <phoneticPr fontId="2"/>
  </si>
  <si>
    <t>「進路講演会」の講師謝礼</t>
    <rPh sb="1" eb="3">
      <t>シンロ</t>
    </rPh>
    <rPh sb="3" eb="6">
      <t>コウエンカイ</t>
    </rPh>
    <rPh sb="8" eb="10">
      <t>コウシ</t>
    </rPh>
    <rPh sb="10" eb="12">
      <t>シャレイ</t>
    </rPh>
    <phoneticPr fontId="2"/>
  </si>
  <si>
    <t>（学校番号：S06）</t>
    <rPh sb="1" eb="3">
      <t>ガッコウ</t>
    </rPh>
    <rPh sb="3" eb="5">
      <t>バンゴウ</t>
    </rPh>
    <phoneticPr fontId="2"/>
  </si>
  <si>
    <t>（財務会計コード番号：11581）</t>
    <rPh sb="1" eb="3">
      <t>ザイム</t>
    </rPh>
    <rPh sb="3" eb="5">
      <t>カイケイ</t>
    </rPh>
    <rPh sb="8" eb="10">
      <t>バンゴウ</t>
    </rPh>
    <phoneticPr fontId="2"/>
  </si>
  <si>
    <t>　中聴支　第175号　</t>
    <rPh sb="1" eb="2">
      <t>ナカ</t>
    </rPh>
    <rPh sb="2" eb="3">
      <t>チョウ</t>
    </rPh>
    <rPh sb="3" eb="4">
      <t>シ</t>
    </rPh>
    <rPh sb="5" eb="6">
      <t>ダイ</t>
    </rPh>
    <rPh sb="9" eb="10">
      <t>ゴウ</t>
    </rPh>
    <phoneticPr fontId="2"/>
  </si>
  <si>
    <t>府立中央聴覚支援学校　</t>
    <rPh sb="0" eb="2">
      <t>フリツ</t>
    </rPh>
    <rPh sb="2" eb="4">
      <t>チュウオウ</t>
    </rPh>
    <rPh sb="4" eb="6">
      <t>チョウカク</t>
    </rPh>
    <rPh sb="6" eb="8">
      <t>シエン</t>
    </rPh>
    <rPh sb="8" eb="10">
      <t>ガッコウ</t>
    </rPh>
    <phoneticPr fontId="2"/>
  </si>
  <si>
    <t>　校長　北口　直樹　</t>
    <rPh sb="1" eb="3">
      <t>コウチョウ</t>
    </rPh>
    <rPh sb="4" eb="6">
      <t>キタグチ</t>
    </rPh>
    <rPh sb="7" eb="9">
      <t>ナオキ</t>
    </rPh>
    <phoneticPr fontId="2"/>
  </si>
  <si>
    <t>　　平成３０年　５月３１日</t>
    <rPh sb="2" eb="4">
      <t>ヘイセイ</t>
    </rPh>
    <rPh sb="6" eb="7">
      <t>ネン</t>
    </rPh>
    <rPh sb="9" eb="10">
      <t>ガツ</t>
    </rPh>
    <rPh sb="12" eb="13">
      <t>ニチ</t>
    </rPh>
    <phoneticPr fontId="2"/>
  </si>
  <si>
    <t>1-(1)</t>
    <phoneticPr fontId="2"/>
  </si>
  <si>
    <t>配当済み</t>
    <rPh sb="0" eb="2">
      <t>ハイトウ</t>
    </rPh>
    <rPh sb="2" eb="3">
      <t>ス</t>
    </rPh>
    <phoneticPr fontId="2"/>
  </si>
  <si>
    <t>「歯みがき講習会」の講師謝礼</t>
    <rPh sb="1" eb="2">
      <t>ハ</t>
    </rPh>
    <rPh sb="5" eb="8">
      <t>コウシュウカイ</t>
    </rPh>
    <rPh sb="10" eb="12">
      <t>コウシ</t>
    </rPh>
    <rPh sb="12" eb="14">
      <t>シャレイ</t>
    </rPh>
    <phoneticPr fontId="2"/>
  </si>
  <si>
    <t>　 中聴支 第 193号　</t>
    <rPh sb="2" eb="3">
      <t>ナカ</t>
    </rPh>
    <rPh sb="3" eb="4">
      <t>チョウ</t>
    </rPh>
    <rPh sb="4" eb="5">
      <t>シ</t>
    </rPh>
    <rPh sb="6" eb="7">
      <t>ダイ</t>
    </rPh>
    <rPh sb="11" eb="12">
      <t>ゴウ</t>
    </rPh>
    <phoneticPr fontId="2"/>
  </si>
  <si>
    <t>◎</t>
  </si>
  <si>
    <t>講師謝金（はみがき講習会）</t>
    <rPh sb="0" eb="2">
      <t>コウシ</t>
    </rPh>
    <rPh sb="2" eb="4">
      <t>シャキン</t>
    </rPh>
    <rPh sb="9" eb="12">
      <t>コウシュウカイ</t>
    </rPh>
    <phoneticPr fontId="2"/>
  </si>
  <si>
    <t>講師謝金（薬物乱用防止等講習会）</t>
    <rPh sb="0" eb="2">
      <t>コウシ</t>
    </rPh>
    <rPh sb="2" eb="4">
      <t>シャキン</t>
    </rPh>
    <rPh sb="5" eb="7">
      <t>ヤクブツ</t>
    </rPh>
    <rPh sb="7" eb="9">
      <t>ランヨウ</t>
    </rPh>
    <rPh sb="9" eb="11">
      <t>ボウシ</t>
    </rPh>
    <rPh sb="11" eb="12">
      <t>トウ</t>
    </rPh>
    <rPh sb="12" eb="15">
      <t>コウシュウカイ</t>
    </rPh>
    <phoneticPr fontId="2"/>
  </si>
  <si>
    <t>講師謝金（進路講演会）</t>
    <rPh sb="0" eb="2">
      <t>コウシ</t>
    </rPh>
    <rPh sb="2" eb="4">
      <t>シャキン</t>
    </rPh>
    <rPh sb="5" eb="7">
      <t>シンロ</t>
    </rPh>
    <rPh sb="7" eb="10">
      <t>コウエンカイ</t>
    </rPh>
    <phoneticPr fontId="2"/>
  </si>
  <si>
    <t>講師謝金（職員研修会）</t>
    <rPh sb="0" eb="2">
      <t>コウシ</t>
    </rPh>
    <rPh sb="2" eb="4">
      <t>シャキン</t>
    </rPh>
    <rPh sb="5" eb="7">
      <t>ショクイン</t>
    </rPh>
    <rPh sb="7" eb="10">
      <t>ケンシュウカイ</t>
    </rPh>
    <phoneticPr fontId="2"/>
  </si>
  <si>
    <t>講師謝金（幼稚部研究会）</t>
    <rPh sb="0" eb="2">
      <t>コウシ</t>
    </rPh>
    <rPh sb="2" eb="4">
      <t>シャキン</t>
    </rPh>
    <rPh sb="5" eb="8">
      <t>ヨウチブ</t>
    </rPh>
    <rPh sb="8" eb="11">
      <t>ケンキュウカイ</t>
    </rPh>
    <phoneticPr fontId="2"/>
  </si>
  <si>
    <t>講師謝金（校内研修会）</t>
    <rPh sb="0" eb="2">
      <t>コウシ</t>
    </rPh>
    <rPh sb="2" eb="4">
      <t>シャキン</t>
    </rPh>
    <rPh sb="5" eb="7">
      <t>コウナイ</t>
    </rPh>
    <rPh sb="7" eb="10">
      <t>ケンシュウカイ</t>
    </rPh>
    <phoneticPr fontId="2"/>
  </si>
  <si>
    <t>講師謝金（養護教諭セミナー）</t>
    <rPh sb="0" eb="4">
      <t>コウシシャキン</t>
    </rPh>
    <rPh sb="5" eb="7">
      <t>ヨウゴ</t>
    </rPh>
    <rPh sb="7" eb="9">
      <t>キョウユ</t>
    </rPh>
    <phoneticPr fontId="2"/>
  </si>
  <si>
    <t>１－（１）</t>
    <phoneticPr fontId="2"/>
  </si>
  <si>
    <t>ＳＰＳ先進地視察</t>
    <rPh sb="3" eb="5">
      <t>センシン</t>
    </rPh>
    <rPh sb="5" eb="6">
      <t>チ</t>
    </rPh>
    <rPh sb="6" eb="8">
      <t>シサツ</t>
    </rPh>
    <phoneticPr fontId="2"/>
  </si>
  <si>
    <t>関東地区聾教育研究会参加費</t>
    <rPh sb="0" eb="2">
      <t>カントウ</t>
    </rPh>
    <rPh sb="2" eb="4">
      <t>チク</t>
    </rPh>
    <rPh sb="4" eb="5">
      <t>ロウ</t>
    </rPh>
    <rPh sb="5" eb="7">
      <t>キョウイク</t>
    </rPh>
    <rPh sb="7" eb="10">
      <t>ケンキュウカイ</t>
    </rPh>
    <rPh sb="10" eb="12">
      <t>サンカ</t>
    </rPh>
    <rPh sb="12" eb="13">
      <t>ヒ</t>
    </rPh>
    <phoneticPr fontId="2"/>
  </si>
  <si>
    <t>２－（２）</t>
    <phoneticPr fontId="2"/>
  </si>
  <si>
    <t>パソコンビジネスソフト</t>
    <phoneticPr fontId="2"/>
  </si>
  <si>
    <t>不用額分</t>
    <rPh sb="0" eb="2">
      <t>フヨウ</t>
    </rPh>
    <rPh sb="2" eb="3">
      <t>ガク</t>
    </rPh>
    <rPh sb="3" eb="4">
      <t>ブン</t>
    </rPh>
    <phoneticPr fontId="2"/>
  </si>
  <si>
    <t>関東地区聾教育研究会</t>
    <rPh sb="0" eb="2">
      <t>カントウ</t>
    </rPh>
    <rPh sb="2" eb="4">
      <t>チク</t>
    </rPh>
    <rPh sb="4" eb="5">
      <t>ロウ</t>
    </rPh>
    <rPh sb="5" eb="7">
      <t>キョウイク</t>
    </rPh>
    <rPh sb="7" eb="10">
      <t>ケンキュウカイ</t>
    </rPh>
    <phoneticPr fontId="2"/>
  </si>
  <si>
    <t>特別支援学校公開研究会</t>
    <rPh sb="0" eb="2">
      <t>トクベツ</t>
    </rPh>
    <rPh sb="2" eb="4">
      <t>シエン</t>
    </rPh>
    <rPh sb="4" eb="6">
      <t>ガッコウ</t>
    </rPh>
    <rPh sb="6" eb="8">
      <t>コウカイ</t>
    </rPh>
    <rPh sb="8" eb="11">
      <t>ケンキュウカイ</t>
    </rPh>
    <phoneticPr fontId="2"/>
  </si>
  <si>
    <t>インクジェットプリンター</t>
    <phoneticPr fontId="2"/>
  </si>
  <si>
    <t>１－（１）</t>
    <phoneticPr fontId="2"/>
  </si>
  <si>
    <t>ヘルメット</t>
    <phoneticPr fontId="2"/>
  </si>
  <si>
    <t>カッティングシート</t>
    <phoneticPr fontId="2"/>
  </si>
  <si>
    <t>さすまた</t>
    <phoneticPr fontId="2"/>
  </si>
  <si>
    <t>レスキューボードベンチ</t>
    <phoneticPr fontId="2"/>
  </si>
  <si>
    <t>テプラテープ</t>
    <phoneticPr fontId="2"/>
  </si>
  <si>
    <t>３－（２）</t>
    <phoneticPr fontId="2"/>
  </si>
  <si>
    <t>絵画語彙検査検査用紙</t>
    <rPh sb="0" eb="2">
      <t>カイガ</t>
    </rPh>
    <rPh sb="2" eb="4">
      <t>ゴイ</t>
    </rPh>
    <rPh sb="4" eb="6">
      <t>ケンサ</t>
    </rPh>
    <rPh sb="6" eb="8">
      <t>ケンサ</t>
    </rPh>
    <rPh sb="8" eb="10">
      <t>ヨウシ</t>
    </rPh>
    <phoneticPr fontId="2"/>
  </si>
  <si>
    <t>デジタル騒音計</t>
    <rPh sb="4" eb="7">
      <t>ソウオンケイ</t>
    </rPh>
    <phoneticPr fontId="2"/>
  </si>
  <si>
    <t>　中聴支　第471号　</t>
    <rPh sb="1" eb="2">
      <t>ナカ</t>
    </rPh>
    <rPh sb="2" eb="3">
      <t>チョウ</t>
    </rPh>
    <rPh sb="3" eb="4">
      <t>シ</t>
    </rPh>
    <rPh sb="5" eb="6">
      <t>ダイ</t>
    </rPh>
    <rPh sb="9" eb="10">
      <t>ゴウ</t>
    </rPh>
    <phoneticPr fontId="2"/>
  </si>
  <si>
    <t>校内研修等手話通訳</t>
    <phoneticPr fontId="2"/>
  </si>
  <si>
    <t>済</t>
    <rPh sb="0" eb="1">
      <t>スミ</t>
    </rPh>
    <phoneticPr fontId="2"/>
  </si>
  <si>
    <t>レスキューボードベンチ</t>
    <phoneticPr fontId="2"/>
  </si>
  <si>
    <t>報償費</t>
    <phoneticPr fontId="2"/>
  </si>
  <si>
    <t>講師謝金（幼稚部研究会）</t>
    <rPh sb="0" eb="2">
      <t>コウシ</t>
    </rPh>
    <rPh sb="2" eb="4">
      <t>シャキン</t>
    </rPh>
    <phoneticPr fontId="2"/>
  </si>
  <si>
    <t>３－（２）</t>
    <phoneticPr fontId="2"/>
  </si>
  <si>
    <t>KABC-Ⅱ記録用紙（記録・習得度シート）</t>
    <rPh sb="6" eb="8">
      <t>キロク</t>
    </rPh>
    <rPh sb="8" eb="10">
      <t>ヨウシ</t>
    </rPh>
    <rPh sb="11" eb="13">
      <t>キロク</t>
    </rPh>
    <rPh sb="14" eb="16">
      <t>シュウトク</t>
    </rPh>
    <rPh sb="16" eb="17">
      <t>ド</t>
    </rPh>
    <phoneticPr fontId="2"/>
  </si>
  <si>
    <t>絵画語彙検査用紙</t>
    <rPh sb="0" eb="2">
      <t>カイガ</t>
    </rPh>
    <rPh sb="2" eb="4">
      <t>ゴイ</t>
    </rPh>
    <rPh sb="4" eb="6">
      <t>ケンサ</t>
    </rPh>
    <rPh sb="6" eb="8">
      <t>ヨウシ</t>
    </rPh>
    <phoneticPr fontId="2"/>
  </si>
  <si>
    <t>インクカートリッジ（黒）</t>
    <rPh sb="10" eb="11">
      <t>クロ</t>
    </rPh>
    <phoneticPr fontId="2"/>
  </si>
  <si>
    <t>インクカートリッジ（カラー）</t>
    <phoneticPr fontId="2"/>
  </si>
  <si>
    <t>　 中聴支 第846号　</t>
    <rPh sb="2" eb="3">
      <t>ナカ</t>
    </rPh>
    <rPh sb="3" eb="4">
      <t>チョウ</t>
    </rPh>
    <rPh sb="4" eb="5">
      <t>シ</t>
    </rPh>
    <rPh sb="6" eb="7">
      <t>ダイ</t>
    </rPh>
    <rPh sb="10" eb="11">
      <t>ゴウ</t>
    </rPh>
    <phoneticPr fontId="2"/>
  </si>
  <si>
    <t>１－（１）</t>
    <phoneticPr fontId="2"/>
  </si>
  <si>
    <t>防犯・防災物品の整備</t>
    <rPh sb="0" eb="2">
      <t>ボウハン</t>
    </rPh>
    <rPh sb="3" eb="5">
      <t>ボウサイ</t>
    </rPh>
    <rPh sb="5" eb="7">
      <t>ブッピン</t>
    </rPh>
    <rPh sb="8" eb="10">
      <t>セイビ</t>
    </rPh>
    <phoneticPr fontId="2"/>
  </si>
  <si>
    <t>○</t>
  </si>
  <si>
    <t>２－（１）</t>
    <phoneticPr fontId="2"/>
  </si>
  <si>
    <t>進路講演会の開催、ソフトスクリーンの購入</t>
    <rPh sb="0" eb="2">
      <t>シンロ</t>
    </rPh>
    <rPh sb="2" eb="5">
      <t>コウエンカイ</t>
    </rPh>
    <rPh sb="6" eb="8">
      <t>カイサイ</t>
    </rPh>
    <rPh sb="18" eb="20">
      <t>コウニュウ</t>
    </rPh>
    <phoneticPr fontId="2"/>
  </si>
  <si>
    <t>△</t>
  </si>
  <si>
    <t>２－（２）</t>
    <phoneticPr fontId="2"/>
  </si>
  <si>
    <t>聾教育の研究会等の参加、外部講師招聘による教員研修実施等</t>
    <rPh sb="0" eb="1">
      <t>ロウ</t>
    </rPh>
    <rPh sb="1" eb="3">
      <t>キョウイク</t>
    </rPh>
    <rPh sb="4" eb="7">
      <t>ケンキュウカイ</t>
    </rPh>
    <rPh sb="7" eb="8">
      <t>トウ</t>
    </rPh>
    <rPh sb="9" eb="11">
      <t>サンカ</t>
    </rPh>
    <rPh sb="12" eb="14">
      <t>ガイブ</t>
    </rPh>
    <rPh sb="14" eb="16">
      <t>コウシ</t>
    </rPh>
    <rPh sb="16" eb="18">
      <t>ショウヘイ</t>
    </rPh>
    <rPh sb="21" eb="23">
      <t>キョウイン</t>
    </rPh>
    <rPh sb="23" eb="25">
      <t>ケンシュウ</t>
    </rPh>
    <rPh sb="25" eb="27">
      <t>ジッシ</t>
    </rPh>
    <rPh sb="27" eb="28">
      <t>トウ</t>
    </rPh>
    <phoneticPr fontId="2"/>
  </si>
  <si>
    <t>相談支援に要する備品等の購入</t>
    <rPh sb="0" eb="2">
      <t>ソウダン</t>
    </rPh>
    <rPh sb="2" eb="4">
      <t>シエン</t>
    </rPh>
    <rPh sb="5" eb="6">
      <t>ヨウ</t>
    </rPh>
    <rPh sb="8" eb="10">
      <t>ビヒン</t>
    </rPh>
    <rPh sb="10" eb="11">
      <t>トウ</t>
    </rPh>
    <rPh sb="12" eb="14">
      <t>コウニュウ</t>
    </rPh>
    <phoneticPr fontId="2"/>
  </si>
  <si>
    <t>３－（２）</t>
    <phoneticPr fontId="2"/>
  </si>
  <si>
    <t>地域支援用資料作成、各種能力の診断テストの実施</t>
    <rPh sb="0" eb="2">
      <t>チイキ</t>
    </rPh>
    <rPh sb="2" eb="5">
      <t>シエンヨウ</t>
    </rPh>
    <rPh sb="5" eb="7">
      <t>シリョウ</t>
    </rPh>
    <rPh sb="7" eb="9">
      <t>サクセイ</t>
    </rPh>
    <rPh sb="10" eb="12">
      <t>カクシュ</t>
    </rPh>
    <rPh sb="12" eb="14">
      <t>ノウリョク</t>
    </rPh>
    <rPh sb="15" eb="17">
      <t>シンダン</t>
    </rPh>
    <rPh sb="21" eb="23">
      <t>ジッシ</t>
    </rPh>
    <phoneticPr fontId="2"/>
  </si>
  <si>
    <t>中聴支 第78号　</t>
    <rPh sb="0" eb="1">
      <t>チュウ</t>
    </rPh>
    <rPh sb="1" eb="2">
      <t>テン</t>
    </rPh>
    <rPh sb="2" eb="3">
      <t>シ</t>
    </rPh>
    <rPh sb="4" eb="5">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</si>
</sst>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3"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4"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3"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0" fillId="2" borderId="78" xfId="0" applyFont="1" applyFill="1" applyBorder="1" applyAlignment="1" applyProtection="1">
      <alignment horizontal="left" vertical="center" wrapText="1"/>
      <protection locked="0"/>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2" borderId="108" xfId="0" applyFont="1" applyFill="1" applyBorder="1" applyAlignment="1" applyProtection="1">
      <alignment horizontal="left" vertical="center"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68"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5" xfId="0" applyFont="1" applyBorder="1" applyAlignment="1" applyProtection="1">
      <alignment horizontal="center" vertical="center"/>
    </xf>
    <xf numFmtId="0" fontId="7" fillId="2" borderId="171"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0" borderId="18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91" xfId="0" applyFont="1" applyBorder="1" applyAlignment="1" applyProtection="1">
      <alignment horizontal="left" vertical="center" shrinkToFit="1"/>
    </xf>
    <xf numFmtId="0" fontId="7" fillId="0" borderId="192" xfId="0" applyFont="1" applyBorder="1" applyAlignment="1" applyProtection="1">
      <alignment horizontal="left" vertical="center" shrinkToFit="1"/>
    </xf>
    <xf numFmtId="0" fontId="7" fillId="0" borderId="187" xfId="0" applyFont="1" applyBorder="1" applyAlignment="1" applyProtection="1">
      <alignment horizontal="left" vertical="center"/>
    </xf>
    <xf numFmtId="0" fontId="7" fillId="0" borderId="193"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0" fillId="0" borderId="17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83" xfId="0" applyFont="1" applyBorder="1" applyAlignment="1" applyProtection="1">
      <alignment horizontal="center" vertical="center"/>
    </xf>
    <xf numFmtId="0" fontId="7" fillId="0" borderId="184" xfId="0" applyFont="1" applyBorder="1" applyAlignment="1" applyProtection="1">
      <alignment horizontal="center" vertical="center"/>
    </xf>
    <xf numFmtId="0" fontId="7" fillId="0" borderId="18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0" fontId="7" fillId="0" borderId="198" xfId="0" applyFont="1" applyBorder="1" applyAlignment="1" applyProtection="1">
      <alignment horizontal="center" vertical="center" shrinkToFit="1"/>
    </xf>
    <xf numFmtId="0" fontId="7" fillId="0" borderId="199" xfId="0" applyFont="1" applyBorder="1" applyAlignment="1" applyProtection="1">
      <alignment horizontal="center" vertical="center" wrapText="1" shrinkToFit="1"/>
    </xf>
    <xf numFmtId="0" fontId="7" fillId="0" borderId="200" xfId="0" applyFont="1" applyBorder="1" applyAlignment="1" applyProtection="1">
      <alignment horizontal="center" vertical="center" wrapText="1"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9"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58" fontId="7" fillId="2" borderId="26" xfId="0" applyNumberFormat="1" applyFont="1" applyFill="1" applyBorder="1" applyAlignment="1" applyProtection="1">
      <alignment horizontal="left" vertical="center"/>
      <protection locked="0"/>
    </xf>
    <xf numFmtId="0" fontId="3" fillId="0" borderId="20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4" xfId="0" applyFont="1" applyBorder="1" applyAlignment="1" applyProtection="1">
      <alignment horizontal="center" vertical="center" wrapText="1"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183" fontId="7" fillId="0" borderId="83" xfId="0" applyNumberFormat="1" applyFont="1" applyFill="1" applyBorder="1" applyAlignment="1" applyProtection="1">
      <alignment horizontal="right" vertical="center" shrinkToFit="1"/>
    </xf>
    <xf numFmtId="0" fontId="7" fillId="2" borderId="211" xfId="0" applyFont="1" applyFill="1" applyBorder="1" applyAlignment="1" applyProtection="1">
      <alignment horizontal="left" vertical="center" shrinkToFit="1"/>
      <protection locked="0"/>
    </xf>
    <xf numFmtId="6" fontId="7" fillId="3" borderId="83" xfId="1" applyFont="1" applyFill="1" applyBorder="1" applyAlignment="1" applyProtection="1">
      <alignment horizontal="right" vertical="center" shrinkToFit="1"/>
    </xf>
    <xf numFmtId="0" fontId="7" fillId="0" borderId="83" xfId="0" applyFont="1" applyFill="1" applyBorder="1" applyAlignment="1" applyProtection="1">
      <alignment horizontal="center" vertical="center" shrinkToFit="1"/>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4" fillId="0" borderId="96" xfId="0" applyFont="1" applyBorder="1" applyAlignment="1" applyProtection="1">
      <alignment horizontal="center" vertical="center" wrapText="1" shrinkToFit="1"/>
    </xf>
    <xf numFmtId="0" fontId="4" fillId="0" borderId="179" xfId="0" applyFont="1" applyBorder="1" applyAlignment="1" applyProtection="1">
      <alignment horizontal="center" vertical="center" wrapText="1"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ont>
        <color theme="0"/>
      </font>
    </dxf>
    <dxf>
      <font>
        <color theme="0"/>
      </font>
    </dxf>
    <dxf>
      <fill>
        <patternFill>
          <bgColor rgb="FFFF00FF"/>
        </patternFill>
      </fill>
    </dxf>
    <dxf>
      <fill>
        <patternFill>
          <bgColor rgb="FFFF00FF"/>
        </patternFill>
      </fill>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80" name="グループ化 1"/>
        <xdr:cNvGrpSpPr>
          <a:grpSpLocks/>
        </xdr:cNvGrpSpPr>
      </xdr:nvGrpSpPr>
      <xdr:grpSpPr bwMode="auto">
        <a:xfrm>
          <a:off x="762000" y="3581400"/>
          <a:ext cx="647700" cy="0"/>
          <a:chOff x="104775" y="2867025"/>
          <a:chExt cx="1619250" cy="704851"/>
        </a:xfrm>
      </xdr:grpSpPr>
      <xdr:grpSp>
        <xdr:nvGrpSpPr>
          <xdr:cNvPr id="97386" name="グループ化 2"/>
          <xdr:cNvGrpSpPr>
            <a:grpSpLocks/>
          </xdr:cNvGrpSpPr>
        </xdr:nvGrpSpPr>
        <xdr:grpSpPr bwMode="auto">
          <a:xfrm>
            <a:off x="104775" y="2867025"/>
            <a:ext cx="1619250" cy="704851"/>
            <a:chOff x="57150" y="2962275"/>
            <a:chExt cx="1619250" cy="704851"/>
          </a:xfrm>
        </xdr:grpSpPr>
        <xdr:sp macro="" textlink="">
          <xdr:nvSpPr>
            <xdr:cNvPr id="9738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8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81" name="グループ化 1"/>
        <xdr:cNvGrpSpPr>
          <a:grpSpLocks/>
        </xdr:cNvGrpSpPr>
      </xdr:nvGrpSpPr>
      <xdr:grpSpPr bwMode="auto">
        <a:xfrm>
          <a:off x="95250" y="3581400"/>
          <a:ext cx="1323975" cy="0"/>
          <a:chOff x="104775" y="2867025"/>
          <a:chExt cx="1619250" cy="704851"/>
        </a:xfrm>
      </xdr:grpSpPr>
      <xdr:grpSp>
        <xdr:nvGrpSpPr>
          <xdr:cNvPr id="97382" name="グループ化 2"/>
          <xdr:cNvGrpSpPr>
            <a:grpSpLocks/>
          </xdr:cNvGrpSpPr>
        </xdr:nvGrpSpPr>
        <xdr:grpSpPr bwMode="auto">
          <a:xfrm>
            <a:off x="104775" y="2867025"/>
            <a:ext cx="1619250" cy="704851"/>
            <a:chOff x="57150" y="2962275"/>
            <a:chExt cx="1619250" cy="704851"/>
          </a:xfrm>
        </xdr:grpSpPr>
        <xdr:sp macro="" textlink="">
          <xdr:nvSpPr>
            <xdr:cNvPr id="9738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8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3745" name="グループ化 1"/>
        <xdr:cNvGrpSpPr>
          <a:grpSpLocks/>
        </xdr:cNvGrpSpPr>
      </xdr:nvGrpSpPr>
      <xdr:grpSpPr bwMode="auto">
        <a:xfrm>
          <a:off x="762000" y="3581400"/>
          <a:ext cx="647700" cy="0"/>
          <a:chOff x="104775" y="2867025"/>
          <a:chExt cx="1619250" cy="704851"/>
        </a:xfrm>
      </xdr:grpSpPr>
      <xdr:grpSp>
        <xdr:nvGrpSpPr>
          <xdr:cNvPr id="93746" name="グループ化 2"/>
          <xdr:cNvGrpSpPr>
            <a:grpSpLocks/>
          </xdr:cNvGrpSpPr>
        </xdr:nvGrpSpPr>
        <xdr:grpSpPr bwMode="auto">
          <a:xfrm>
            <a:off x="104775" y="2867025"/>
            <a:ext cx="1619250" cy="704851"/>
            <a:chOff x="57150" y="2962275"/>
            <a:chExt cx="1619250" cy="704851"/>
          </a:xfrm>
        </xdr:grpSpPr>
        <xdr:sp macro="" textlink="">
          <xdr:nvSpPr>
            <xdr:cNvPr id="9374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74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5793" name="グループ化 1"/>
        <xdr:cNvGrpSpPr>
          <a:grpSpLocks/>
        </xdr:cNvGrpSpPr>
      </xdr:nvGrpSpPr>
      <xdr:grpSpPr bwMode="auto">
        <a:xfrm>
          <a:off x="85725" y="3581400"/>
          <a:ext cx="1323975" cy="0"/>
          <a:chOff x="104775" y="2867025"/>
          <a:chExt cx="1619250" cy="704851"/>
        </a:xfrm>
      </xdr:grpSpPr>
      <xdr:grpSp>
        <xdr:nvGrpSpPr>
          <xdr:cNvPr id="95794" name="グループ化 2"/>
          <xdr:cNvGrpSpPr>
            <a:grpSpLocks/>
          </xdr:cNvGrpSpPr>
        </xdr:nvGrpSpPr>
        <xdr:grpSpPr bwMode="auto">
          <a:xfrm>
            <a:off x="104775" y="2867025"/>
            <a:ext cx="1619250" cy="704851"/>
            <a:chOff x="57150" y="2962275"/>
            <a:chExt cx="1619250" cy="704851"/>
          </a:xfrm>
        </xdr:grpSpPr>
        <xdr:sp macro="" textlink="">
          <xdr:nvSpPr>
            <xdr:cNvPr id="957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00" name="グループ化 1"/>
        <xdr:cNvGrpSpPr>
          <a:grpSpLocks/>
        </xdr:cNvGrpSpPr>
      </xdr:nvGrpSpPr>
      <xdr:grpSpPr bwMode="auto">
        <a:xfrm>
          <a:off x="85725" y="3581400"/>
          <a:ext cx="1323975" cy="0"/>
          <a:chOff x="104775" y="2867025"/>
          <a:chExt cx="1619250" cy="704851"/>
        </a:xfrm>
      </xdr:grpSpPr>
      <xdr:grpSp>
        <xdr:nvGrpSpPr>
          <xdr:cNvPr id="98406" name="グループ化 2"/>
          <xdr:cNvGrpSpPr>
            <a:grpSpLocks/>
          </xdr:cNvGrpSpPr>
        </xdr:nvGrpSpPr>
        <xdr:grpSpPr bwMode="auto">
          <a:xfrm>
            <a:off x="104775" y="2867025"/>
            <a:ext cx="1619250" cy="704851"/>
            <a:chOff x="57150" y="2962275"/>
            <a:chExt cx="1619250" cy="704851"/>
          </a:xfrm>
        </xdr:grpSpPr>
        <xdr:sp macro="" textlink="">
          <xdr:nvSpPr>
            <xdr:cNvPr id="9840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0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401" name="グループ化 1"/>
        <xdr:cNvGrpSpPr>
          <a:grpSpLocks/>
        </xdr:cNvGrpSpPr>
      </xdr:nvGrpSpPr>
      <xdr:grpSpPr bwMode="auto">
        <a:xfrm>
          <a:off x="95250" y="3581400"/>
          <a:ext cx="1323975" cy="0"/>
          <a:chOff x="104775" y="2867025"/>
          <a:chExt cx="1619250" cy="729156"/>
        </a:xfrm>
      </xdr:grpSpPr>
      <xdr:grpSp>
        <xdr:nvGrpSpPr>
          <xdr:cNvPr id="98402" name="グループ化 2"/>
          <xdr:cNvGrpSpPr>
            <a:grpSpLocks/>
          </xdr:cNvGrpSpPr>
        </xdr:nvGrpSpPr>
        <xdr:grpSpPr bwMode="auto">
          <a:xfrm>
            <a:off x="104775" y="2867025"/>
            <a:ext cx="1619250" cy="704851"/>
            <a:chOff x="57150" y="2962275"/>
            <a:chExt cx="1619250" cy="704851"/>
          </a:xfrm>
        </xdr:grpSpPr>
        <xdr:sp macro="" textlink="">
          <xdr:nvSpPr>
            <xdr:cNvPr id="984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25" sqref="F25:J25"/>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192</v>
      </c>
      <c r="B1" s="143"/>
      <c r="H1" s="509" t="s">
        <v>315</v>
      </c>
      <c r="I1" s="509"/>
      <c r="J1" s="509"/>
      <c r="K1" s="509"/>
    </row>
    <row r="2" spans="1:11" s="1" customFormat="1" ht="18" customHeight="1" x14ac:dyDescent="0.15">
      <c r="B2" s="143"/>
      <c r="H2" s="509" t="s">
        <v>316</v>
      </c>
      <c r="I2" s="509"/>
      <c r="J2" s="509"/>
      <c r="K2" s="509"/>
    </row>
    <row r="3" spans="1:11" s="1" customFormat="1" ht="18" customHeight="1" x14ac:dyDescent="0.15">
      <c r="B3" s="143"/>
      <c r="K3" s="2"/>
    </row>
    <row r="4" spans="1:11" s="1" customFormat="1" ht="18" customHeight="1" x14ac:dyDescent="0.15">
      <c r="B4" s="143"/>
      <c r="H4" s="510" t="s">
        <v>374</v>
      </c>
      <c r="I4" s="510"/>
      <c r="J4" s="510"/>
      <c r="K4" s="510"/>
    </row>
    <row r="5" spans="1:11" s="1" customFormat="1" ht="18" customHeight="1" x14ac:dyDescent="0.15">
      <c r="B5" s="143"/>
      <c r="H5" s="511">
        <v>43577</v>
      </c>
      <c r="I5" s="510"/>
      <c r="J5" s="510"/>
      <c r="K5" s="510"/>
    </row>
    <row r="6" spans="1:11" s="1" customFormat="1" ht="18" customHeight="1" x14ac:dyDescent="0.15">
      <c r="A6" s="3" t="s">
        <v>2</v>
      </c>
      <c r="B6" s="143"/>
      <c r="H6" s="4"/>
      <c r="K6" s="11"/>
    </row>
    <row r="7" spans="1:11" s="1" customFormat="1" ht="18" customHeight="1" x14ac:dyDescent="0.15">
      <c r="A7" s="4"/>
      <c r="B7" s="143"/>
      <c r="H7" s="510" t="s">
        <v>318</v>
      </c>
      <c r="I7" s="510"/>
      <c r="J7" s="510"/>
      <c r="K7" s="510"/>
    </row>
    <row r="8" spans="1:11" s="1" customFormat="1" ht="18" customHeight="1" x14ac:dyDescent="0.15">
      <c r="A8" s="4"/>
      <c r="B8" s="143"/>
      <c r="H8" s="510" t="s">
        <v>319</v>
      </c>
      <c r="I8" s="510"/>
      <c r="J8" s="510"/>
      <c r="K8" s="510"/>
    </row>
    <row r="9" spans="1:11" s="1" customFormat="1" ht="42" customHeight="1" x14ac:dyDescent="0.15">
      <c r="A9" s="4"/>
      <c r="B9" s="143"/>
      <c r="H9" s="2"/>
      <c r="K9" s="44"/>
    </row>
    <row r="10" spans="1:11" s="5" customFormat="1" ht="24" customHeight="1" x14ac:dyDescent="0.15">
      <c r="A10" s="498" t="s">
        <v>235</v>
      </c>
      <c r="B10" s="498"/>
      <c r="C10" s="498"/>
      <c r="D10" s="498"/>
      <c r="E10" s="498"/>
      <c r="F10" s="498"/>
      <c r="G10" s="498"/>
      <c r="H10" s="498"/>
      <c r="I10" s="498"/>
      <c r="J10" s="498"/>
      <c r="K10" s="498"/>
    </row>
    <row r="11" spans="1:11" s="5" customFormat="1" ht="24" customHeight="1" x14ac:dyDescent="0.15">
      <c r="A11" s="499"/>
      <c r="B11" s="499"/>
      <c r="C11" s="499"/>
      <c r="D11" s="499"/>
      <c r="E11" s="499"/>
      <c r="F11" s="499"/>
      <c r="G11" s="499"/>
      <c r="H11" s="499"/>
      <c r="I11" s="499"/>
      <c r="J11" s="499"/>
      <c r="K11" s="499"/>
    </row>
    <row r="12" spans="1:11" s="5" customFormat="1" ht="24" customHeight="1" x14ac:dyDescent="0.15">
      <c r="A12" s="14" t="s">
        <v>236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00" t="s">
        <v>193</v>
      </c>
      <c r="B14" s="501"/>
      <c r="C14" s="502"/>
      <c r="D14" s="503">
        <v>1200000</v>
      </c>
      <c r="E14" s="504"/>
      <c r="F14" s="505"/>
      <c r="G14" s="512" t="s">
        <v>1</v>
      </c>
      <c r="H14" s="513"/>
      <c r="I14" s="514">
        <v>43574</v>
      </c>
      <c r="J14" s="515"/>
      <c r="K14" s="516"/>
    </row>
    <row r="15" spans="1:11" s="5" customFormat="1" ht="39" customHeight="1" thickBot="1" x14ac:dyDescent="0.2">
      <c r="A15" s="19"/>
      <c r="B15" s="18" t="s">
        <v>8</v>
      </c>
      <c r="C15" s="17" t="s">
        <v>9</v>
      </c>
      <c r="D15" s="16" t="s">
        <v>113</v>
      </c>
      <c r="E15" s="16" t="s">
        <v>112</v>
      </c>
      <c r="F15" s="17" t="s">
        <v>10</v>
      </c>
      <c r="G15" s="17" t="s">
        <v>11</v>
      </c>
      <c r="H15" s="435" t="s">
        <v>218</v>
      </c>
      <c r="I15" s="16" t="s">
        <v>12</v>
      </c>
      <c r="J15" s="434" t="s">
        <v>222</v>
      </c>
      <c r="K15" s="22" t="s">
        <v>15</v>
      </c>
    </row>
    <row r="16" spans="1:11" s="5" customFormat="1" ht="58.5" customHeight="1" thickTop="1" thickBot="1" x14ac:dyDescent="0.2">
      <c r="A16" s="21" t="s">
        <v>109</v>
      </c>
      <c r="B16" s="214">
        <f>'3-2'!K52</f>
        <v>83000</v>
      </c>
      <c r="C16" s="215">
        <f>'3-2'!K53</f>
        <v>326770</v>
      </c>
      <c r="D16" s="215">
        <f>'3-2'!K54</f>
        <v>352359</v>
      </c>
      <c r="E16" s="215">
        <f>'3-2'!K55</f>
        <v>0</v>
      </c>
      <c r="F16" s="215">
        <f>'3-2'!K56</f>
        <v>28400</v>
      </c>
      <c r="G16" s="215">
        <f>'3-2'!K57</f>
        <v>0</v>
      </c>
      <c r="H16" s="215">
        <f>'3-2'!K58</f>
        <v>0</v>
      </c>
      <c r="I16" s="215">
        <f>'3-2'!K59</f>
        <v>129700</v>
      </c>
      <c r="J16" s="216">
        <f>'3-2'!K60</f>
        <v>107120</v>
      </c>
      <c r="K16" s="217">
        <f>SUM(B16:J16)</f>
        <v>1027349</v>
      </c>
    </row>
    <row r="17" spans="1:11" ht="24" customHeight="1" thickBot="1" x14ac:dyDescent="0.2">
      <c r="F17" s="12"/>
      <c r="G17" s="12"/>
    </row>
    <row r="18" spans="1:11" ht="24" customHeight="1" thickBot="1" x14ac:dyDescent="0.2">
      <c r="A18" s="141" t="s">
        <v>129</v>
      </c>
      <c r="B18" s="517" t="s">
        <v>130</v>
      </c>
      <c r="C18" s="518"/>
      <c r="D18" s="517" t="s">
        <v>194</v>
      </c>
      <c r="E18" s="519"/>
      <c r="F18" s="518" t="s">
        <v>189</v>
      </c>
      <c r="G18" s="518"/>
      <c r="H18" s="518"/>
      <c r="I18" s="518"/>
      <c r="J18" s="519"/>
      <c r="K18" s="142" t="s">
        <v>128</v>
      </c>
    </row>
    <row r="19" spans="1:11" ht="48" customHeight="1" x14ac:dyDescent="0.15">
      <c r="A19" s="146">
        <v>1</v>
      </c>
      <c r="B19" s="520" t="s">
        <v>363</v>
      </c>
      <c r="C19" s="521"/>
      <c r="D19" s="523" t="s">
        <v>276</v>
      </c>
      <c r="E19" s="524"/>
      <c r="F19" s="525" t="s">
        <v>364</v>
      </c>
      <c r="G19" s="525"/>
      <c r="H19" s="525"/>
      <c r="I19" s="525"/>
      <c r="J19" s="524"/>
      <c r="K19" s="458" t="s">
        <v>365</v>
      </c>
    </row>
    <row r="20" spans="1:11" ht="48" customHeight="1" x14ac:dyDescent="0.15">
      <c r="A20" s="147">
        <v>2</v>
      </c>
      <c r="B20" s="496" t="s">
        <v>366</v>
      </c>
      <c r="C20" s="522"/>
      <c r="D20" s="493" t="s">
        <v>278</v>
      </c>
      <c r="E20" s="494"/>
      <c r="F20" s="495" t="s">
        <v>367</v>
      </c>
      <c r="G20" s="495"/>
      <c r="H20" s="495"/>
      <c r="I20" s="495"/>
      <c r="J20" s="494"/>
      <c r="K20" s="458" t="s">
        <v>368</v>
      </c>
    </row>
    <row r="21" spans="1:11" ht="48" customHeight="1" x14ac:dyDescent="0.15">
      <c r="A21" s="147">
        <v>3</v>
      </c>
      <c r="B21" s="496" t="s">
        <v>369</v>
      </c>
      <c r="C21" s="522"/>
      <c r="D21" s="493" t="s">
        <v>293</v>
      </c>
      <c r="E21" s="494"/>
      <c r="F21" s="495" t="s">
        <v>370</v>
      </c>
      <c r="G21" s="495"/>
      <c r="H21" s="495"/>
      <c r="I21" s="495"/>
      <c r="J21" s="494"/>
      <c r="K21" s="458" t="s">
        <v>365</v>
      </c>
    </row>
    <row r="22" spans="1:11" ht="48" customHeight="1" x14ac:dyDescent="0.15">
      <c r="A22" s="147">
        <v>4</v>
      </c>
      <c r="B22" s="496" t="s">
        <v>286</v>
      </c>
      <c r="C22" s="522"/>
      <c r="D22" s="493" t="s">
        <v>287</v>
      </c>
      <c r="E22" s="494"/>
      <c r="F22" s="495" t="s">
        <v>371</v>
      </c>
      <c r="G22" s="495"/>
      <c r="H22" s="495"/>
      <c r="I22" s="495"/>
      <c r="J22" s="494"/>
      <c r="K22" s="458" t="s">
        <v>365</v>
      </c>
    </row>
    <row r="23" spans="1:11" ht="48" customHeight="1" x14ac:dyDescent="0.15">
      <c r="A23" s="147">
        <v>5</v>
      </c>
      <c r="B23" s="496" t="s">
        <v>372</v>
      </c>
      <c r="C23" s="522"/>
      <c r="D23" s="493" t="s">
        <v>292</v>
      </c>
      <c r="E23" s="494"/>
      <c r="F23" s="495" t="s">
        <v>373</v>
      </c>
      <c r="G23" s="495"/>
      <c r="H23" s="495"/>
      <c r="I23" s="495"/>
      <c r="J23" s="494"/>
      <c r="K23" s="458" t="s">
        <v>365</v>
      </c>
    </row>
    <row r="24" spans="1:11" ht="48" customHeight="1" x14ac:dyDescent="0.15">
      <c r="A24" s="147"/>
      <c r="B24" s="496"/>
      <c r="C24" s="522"/>
      <c r="D24" s="493"/>
      <c r="E24" s="494"/>
      <c r="F24" s="495"/>
      <c r="G24" s="495"/>
      <c r="H24" s="495"/>
      <c r="I24" s="495"/>
      <c r="J24" s="494"/>
      <c r="K24" s="458"/>
    </row>
    <row r="25" spans="1:11" ht="48" customHeight="1" x14ac:dyDescent="0.15">
      <c r="A25" s="147"/>
      <c r="B25" s="496"/>
      <c r="C25" s="497"/>
      <c r="D25" s="493"/>
      <c r="E25" s="494"/>
      <c r="F25" s="495"/>
      <c r="G25" s="495"/>
      <c r="H25" s="495"/>
      <c r="I25" s="495"/>
      <c r="J25" s="494"/>
      <c r="K25" s="458"/>
    </row>
    <row r="26" spans="1:11" ht="48" customHeight="1" x14ac:dyDescent="0.15">
      <c r="A26" s="147"/>
      <c r="B26" s="496"/>
      <c r="C26" s="497"/>
      <c r="D26" s="493"/>
      <c r="E26" s="494"/>
      <c r="F26" s="495"/>
      <c r="G26" s="495"/>
      <c r="H26" s="495"/>
      <c r="I26" s="495"/>
      <c r="J26" s="494"/>
      <c r="K26" s="458"/>
    </row>
    <row r="27" spans="1:11" ht="48" customHeight="1" x14ac:dyDescent="0.15">
      <c r="A27" s="147"/>
      <c r="B27" s="496"/>
      <c r="C27" s="522"/>
      <c r="D27" s="493"/>
      <c r="E27" s="494"/>
      <c r="F27" s="495"/>
      <c r="G27" s="495"/>
      <c r="H27" s="495"/>
      <c r="I27" s="495"/>
      <c r="J27" s="494"/>
      <c r="K27" s="458"/>
    </row>
    <row r="28" spans="1:11" ht="48" customHeight="1" x14ac:dyDescent="0.15">
      <c r="A28" s="147"/>
      <c r="B28" s="496"/>
      <c r="C28" s="522"/>
      <c r="D28" s="493"/>
      <c r="E28" s="494"/>
      <c r="F28" s="495"/>
      <c r="G28" s="495"/>
      <c r="H28" s="495"/>
      <c r="I28" s="495"/>
      <c r="J28" s="494"/>
      <c r="K28" s="458"/>
    </row>
    <row r="29" spans="1:11" ht="48" customHeight="1" x14ac:dyDescent="0.15">
      <c r="A29" s="147"/>
      <c r="B29" s="496"/>
      <c r="C29" s="522"/>
      <c r="D29" s="493"/>
      <c r="E29" s="494"/>
      <c r="F29" s="495"/>
      <c r="G29" s="495"/>
      <c r="H29" s="495"/>
      <c r="I29" s="495"/>
      <c r="J29" s="494"/>
      <c r="K29" s="458"/>
    </row>
    <row r="30" spans="1:11" ht="48" customHeight="1" x14ac:dyDescent="0.15">
      <c r="A30" s="154"/>
      <c r="B30" s="496"/>
      <c r="C30" s="497"/>
      <c r="D30" s="493"/>
      <c r="E30" s="494"/>
      <c r="F30" s="495"/>
      <c r="G30" s="495"/>
      <c r="H30" s="495"/>
      <c r="I30" s="495"/>
      <c r="J30" s="494"/>
      <c r="K30" s="458"/>
    </row>
    <row r="31" spans="1:11" ht="48" customHeight="1" x14ac:dyDescent="0.15">
      <c r="A31" s="154"/>
      <c r="B31" s="496"/>
      <c r="C31" s="497"/>
      <c r="D31" s="493"/>
      <c r="E31" s="494"/>
      <c r="F31" s="495"/>
      <c r="G31" s="495"/>
      <c r="H31" s="495"/>
      <c r="I31" s="495"/>
      <c r="J31" s="494"/>
      <c r="K31" s="458"/>
    </row>
    <row r="32" spans="1:11" ht="48" customHeight="1" x14ac:dyDescent="0.15">
      <c r="A32" s="154"/>
      <c r="B32" s="496"/>
      <c r="C32" s="497"/>
      <c r="D32" s="493"/>
      <c r="E32" s="494"/>
      <c r="F32" s="495"/>
      <c r="G32" s="495"/>
      <c r="H32" s="495"/>
      <c r="I32" s="495"/>
      <c r="J32" s="494"/>
      <c r="K32" s="458"/>
    </row>
    <row r="33" spans="1:11" ht="48" customHeight="1" x14ac:dyDescent="0.15">
      <c r="A33" s="154"/>
      <c r="B33" s="496"/>
      <c r="C33" s="497"/>
      <c r="D33" s="493"/>
      <c r="E33" s="494"/>
      <c r="F33" s="495"/>
      <c r="G33" s="495"/>
      <c r="H33" s="495"/>
      <c r="I33" s="495"/>
      <c r="J33" s="494"/>
      <c r="K33" s="458"/>
    </row>
    <row r="34" spans="1:11" ht="48" customHeight="1" x14ac:dyDescent="0.15">
      <c r="A34" s="154"/>
      <c r="B34" s="496"/>
      <c r="C34" s="497"/>
      <c r="D34" s="493"/>
      <c r="E34" s="494"/>
      <c r="F34" s="495"/>
      <c r="G34" s="495"/>
      <c r="H34" s="495"/>
      <c r="I34" s="495"/>
      <c r="J34" s="494"/>
      <c r="K34" s="458"/>
    </row>
    <row r="35" spans="1:11" ht="48" customHeight="1" thickBot="1" x14ac:dyDescent="0.2">
      <c r="A35" s="148"/>
      <c r="B35" s="526"/>
      <c r="C35" s="527"/>
      <c r="D35" s="506"/>
      <c r="E35" s="507"/>
      <c r="F35" s="508"/>
      <c r="G35" s="508"/>
      <c r="H35" s="508"/>
      <c r="I35" s="508"/>
      <c r="J35" s="507"/>
      <c r="K35" s="458"/>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18" sqref="G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09" t="s">
        <v>129</v>
      </c>
      <c r="B3" s="294" t="s">
        <v>130</v>
      </c>
      <c r="C3" s="57" t="s">
        <v>132</v>
      </c>
      <c r="D3" s="94" t="s">
        <v>134</v>
      </c>
      <c r="E3" s="94" t="s">
        <v>0</v>
      </c>
      <c r="F3" s="94" t="s">
        <v>169</v>
      </c>
      <c r="G3" s="94" t="s">
        <v>91</v>
      </c>
      <c r="H3" s="459" t="s">
        <v>215</v>
      </c>
      <c r="I3" s="94" t="s">
        <v>92</v>
      </c>
      <c r="J3" s="94" t="s">
        <v>93</v>
      </c>
      <c r="K3" s="222" t="s">
        <v>103</v>
      </c>
      <c r="L3" s="290" t="s">
        <v>94</v>
      </c>
      <c r="M3" s="28" t="s">
        <v>98</v>
      </c>
    </row>
    <row r="4" spans="1:13" ht="13.5" customHeight="1" x14ac:dyDescent="0.15">
      <c r="A4" s="355">
        <v>3</v>
      </c>
      <c r="B4" s="356" t="s">
        <v>286</v>
      </c>
      <c r="C4" s="237" t="s">
        <v>287</v>
      </c>
      <c r="D4" s="238">
        <v>301</v>
      </c>
      <c r="E4" s="239" t="s">
        <v>114</v>
      </c>
      <c r="F4" s="240" t="s">
        <v>337</v>
      </c>
      <c r="G4" s="241">
        <v>39000</v>
      </c>
      <c r="H4" s="242">
        <v>1</v>
      </c>
      <c r="I4" s="242">
        <v>1</v>
      </c>
      <c r="J4" s="243">
        <f>G4*H4*I4</f>
        <v>39000</v>
      </c>
      <c r="K4" s="244"/>
      <c r="L4" s="245" t="s">
        <v>338</v>
      </c>
      <c r="M4" s="28" t="str">
        <f t="shared" ref="M4:M67" si="0">IF(K4="◎",J4,"")</f>
        <v/>
      </c>
    </row>
    <row r="5" spans="1:13" x14ac:dyDescent="0.15">
      <c r="A5" s="246">
        <v>2</v>
      </c>
      <c r="B5" s="247" t="s">
        <v>336</v>
      </c>
      <c r="C5" s="251" t="s">
        <v>293</v>
      </c>
      <c r="D5" s="249">
        <v>302</v>
      </c>
      <c r="E5" s="250" t="s">
        <v>86</v>
      </c>
      <c r="F5" s="251" t="s">
        <v>339</v>
      </c>
      <c r="G5" s="252">
        <v>29000</v>
      </c>
      <c r="H5" s="253">
        <v>1</v>
      </c>
      <c r="I5" s="253">
        <v>1</v>
      </c>
      <c r="J5" s="254">
        <f>G5*H5*I5</f>
        <v>29000</v>
      </c>
      <c r="K5" s="255"/>
      <c r="L5" s="256" t="s">
        <v>338</v>
      </c>
      <c r="M5" s="28" t="str">
        <f t="shared" si="0"/>
        <v/>
      </c>
    </row>
    <row r="6" spans="1:13" x14ac:dyDescent="0.15">
      <c r="A6" s="246">
        <v>2</v>
      </c>
      <c r="B6" s="247" t="s">
        <v>336</v>
      </c>
      <c r="C6" s="251" t="s">
        <v>293</v>
      </c>
      <c r="D6" s="249">
        <v>303</v>
      </c>
      <c r="E6" s="250" t="s">
        <v>86</v>
      </c>
      <c r="F6" s="251" t="s">
        <v>340</v>
      </c>
      <c r="G6" s="252">
        <v>31000</v>
      </c>
      <c r="H6" s="253">
        <v>1</v>
      </c>
      <c r="I6" s="253">
        <v>2</v>
      </c>
      <c r="J6" s="254">
        <f t="shared" ref="J6:J69" si="1">G6*H6*I6</f>
        <v>62000</v>
      </c>
      <c r="K6" s="255"/>
      <c r="L6" s="256" t="s">
        <v>338</v>
      </c>
      <c r="M6" s="28" t="str">
        <f t="shared" si="0"/>
        <v/>
      </c>
    </row>
    <row r="7" spans="1:13" x14ac:dyDescent="0.15">
      <c r="A7" s="489">
        <v>1</v>
      </c>
      <c r="B7" s="490" t="s">
        <v>342</v>
      </c>
      <c r="C7" s="491" t="s">
        <v>276</v>
      </c>
      <c r="D7" s="249">
        <v>304</v>
      </c>
      <c r="E7" s="250" t="s">
        <v>114</v>
      </c>
      <c r="F7" s="251" t="s">
        <v>343</v>
      </c>
      <c r="G7" s="252">
        <v>2000</v>
      </c>
      <c r="H7" s="253">
        <v>20</v>
      </c>
      <c r="I7" s="253">
        <v>1</v>
      </c>
      <c r="J7" s="254">
        <f t="shared" si="1"/>
        <v>40000</v>
      </c>
      <c r="K7" s="255"/>
      <c r="L7" s="256"/>
      <c r="M7" s="28" t="str">
        <f t="shared" si="0"/>
        <v/>
      </c>
    </row>
    <row r="8" spans="1:13" x14ac:dyDescent="0.15">
      <c r="A8" s="489">
        <v>1</v>
      </c>
      <c r="B8" s="490" t="s">
        <v>342</v>
      </c>
      <c r="C8" s="491" t="s">
        <v>276</v>
      </c>
      <c r="D8" s="249">
        <v>305</v>
      </c>
      <c r="E8" s="250" t="s">
        <v>114</v>
      </c>
      <c r="F8" s="251" t="s">
        <v>344</v>
      </c>
      <c r="G8" s="252">
        <v>5000</v>
      </c>
      <c r="H8" s="253">
        <v>4</v>
      </c>
      <c r="I8" s="253">
        <v>1</v>
      </c>
      <c r="J8" s="254">
        <f t="shared" si="1"/>
        <v>20000</v>
      </c>
      <c r="K8" s="255"/>
      <c r="L8" s="256"/>
      <c r="M8" s="28" t="str">
        <f t="shared" si="0"/>
        <v/>
      </c>
    </row>
    <row r="9" spans="1:13" x14ac:dyDescent="0.15">
      <c r="A9" s="489">
        <v>1</v>
      </c>
      <c r="B9" s="490" t="s">
        <v>342</v>
      </c>
      <c r="C9" s="491" t="s">
        <v>276</v>
      </c>
      <c r="D9" s="249">
        <v>306</v>
      </c>
      <c r="E9" s="251" t="s">
        <v>114</v>
      </c>
      <c r="F9" s="251" t="s">
        <v>345</v>
      </c>
      <c r="G9" s="252">
        <v>10000</v>
      </c>
      <c r="H9" s="253">
        <v>3</v>
      </c>
      <c r="I9" s="253">
        <v>1</v>
      </c>
      <c r="J9" s="254">
        <f t="shared" si="1"/>
        <v>30000</v>
      </c>
      <c r="K9" s="255"/>
      <c r="L9" s="256"/>
      <c r="M9" s="28" t="str">
        <f t="shared" si="0"/>
        <v/>
      </c>
    </row>
    <row r="10" spans="1:13" x14ac:dyDescent="0.15">
      <c r="A10" s="489">
        <v>1</v>
      </c>
      <c r="B10" s="490" t="s">
        <v>342</v>
      </c>
      <c r="C10" s="491" t="s">
        <v>276</v>
      </c>
      <c r="D10" s="249">
        <v>307</v>
      </c>
      <c r="E10" s="259" t="s">
        <v>114</v>
      </c>
      <c r="F10" s="259" t="s">
        <v>346</v>
      </c>
      <c r="G10" s="260">
        <v>43200</v>
      </c>
      <c r="H10" s="261">
        <v>1</v>
      </c>
      <c r="I10" s="261">
        <v>1</v>
      </c>
      <c r="J10" s="254">
        <f t="shared" si="1"/>
        <v>43200</v>
      </c>
      <c r="K10" s="255"/>
      <c r="L10" s="256"/>
      <c r="M10" s="28" t="str">
        <f t="shared" si="0"/>
        <v/>
      </c>
    </row>
    <row r="11" spans="1:13" ht="13.5" customHeight="1" x14ac:dyDescent="0.15">
      <c r="A11" s="489">
        <v>1</v>
      </c>
      <c r="B11" s="490" t="s">
        <v>342</v>
      </c>
      <c r="C11" s="491" t="s">
        <v>276</v>
      </c>
      <c r="D11" s="249">
        <v>308</v>
      </c>
      <c r="E11" s="250" t="s">
        <v>114</v>
      </c>
      <c r="F11" s="250" t="s">
        <v>347</v>
      </c>
      <c r="G11" s="264">
        <v>3700</v>
      </c>
      <c r="H11" s="265">
        <v>3</v>
      </c>
      <c r="I11" s="265">
        <v>1</v>
      </c>
      <c r="J11" s="254">
        <f t="shared" si="1"/>
        <v>11100</v>
      </c>
      <c r="K11" s="262"/>
      <c r="L11" s="263"/>
      <c r="M11" s="28" t="str">
        <f t="shared" si="0"/>
        <v/>
      </c>
    </row>
    <row r="12" spans="1:13" x14ac:dyDescent="0.15">
      <c r="A12" s="489">
        <v>3</v>
      </c>
      <c r="B12" s="490" t="s">
        <v>348</v>
      </c>
      <c r="C12" s="491" t="s">
        <v>292</v>
      </c>
      <c r="D12" s="249">
        <v>309</v>
      </c>
      <c r="E12" s="250" t="s">
        <v>114</v>
      </c>
      <c r="F12" s="250" t="s">
        <v>349</v>
      </c>
      <c r="G12" s="264">
        <v>6000</v>
      </c>
      <c r="H12" s="265">
        <v>2</v>
      </c>
      <c r="I12" s="265">
        <v>1</v>
      </c>
      <c r="J12" s="254">
        <f t="shared" si="1"/>
        <v>12000</v>
      </c>
      <c r="K12" s="266"/>
      <c r="L12" s="267"/>
      <c r="M12" s="28" t="str">
        <f t="shared" si="0"/>
        <v/>
      </c>
    </row>
    <row r="13" spans="1:13" x14ac:dyDescent="0.15">
      <c r="A13" s="489">
        <v>3</v>
      </c>
      <c r="B13" s="490" t="s">
        <v>348</v>
      </c>
      <c r="C13" s="491" t="s">
        <v>292</v>
      </c>
      <c r="D13" s="249">
        <v>310</v>
      </c>
      <c r="E13" s="251" t="s">
        <v>114</v>
      </c>
      <c r="F13" s="251" t="s">
        <v>350</v>
      </c>
      <c r="G13" s="252">
        <v>10000</v>
      </c>
      <c r="H13" s="253">
        <v>1</v>
      </c>
      <c r="I13" s="253">
        <v>1</v>
      </c>
      <c r="J13" s="254">
        <f t="shared" si="1"/>
        <v>10000</v>
      </c>
      <c r="K13" s="255"/>
      <c r="L13" s="256"/>
      <c r="M13" s="28" t="str">
        <f t="shared" si="0"/>
        <v/>
      </c>
    </row>
    <row r="14" spans="1:13" ht="13.5" customHeight="1" x14ac:dyDescent="0.15">
      <c r="A14" s="489">
        <v>2</v>
      </c>
      <c r="B14" s="490" t="s">
        <v>336</v>
      </c>
      <c r="C14" s="251" t="s">
        <v>293</v>
      </c>
      <c r="D14" s="249">
        <v>311</v>
      </c>
      <c r="E14" s="250" t="s">
        <v>114</v>
      </c>
      <c r="F14" s="251" t="s">
        <v>341</v>
      </c>
      <c r="G14" s="252">
        <v>43000</v>
      </c>
      <c r="H14" s="253">
        <v>1</v>
      </c>
      <c r="I14" s="253">
        <v>1</v>
      </c>
      <c r="J14" s="254">
        <f t="shared" si="1"/>
        <v>43000</v>
      </c>
      <c r="K14" s="269"/>
      <c r="L14" s="256"/>
      <c r="M14" s="28" t="str">
        <f t="shared" si="0"/>
        <v/>
      </c>
    </row>
    <row r="15" spans="1:13" x14ac:dyDescent="0.15">
      <c r="A15" s="246"/>
      <c r="B15" s="490"/>
      <c r="C15" s="491"/>
      <c r="D15" s="249">
        <v>312</v>
      </c>
      <c r="E15" s="250"/>
      <c r="F15" s="251"/>
      <c r="G15" s="252"/>
      <c r="H15" s="253"/>
      <c r="I15" s="253"/>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66"/>
      <c r="D54" s="249">
        <v>351</v>
      </c>
      <c r="E54" s="251"/>
      <c r="F54" s="251"/>
      <c r="G54" s="252"/>
      <c r="H54" s="253"/>
      <c r="I54" s="253"/>
      <c r="J54" s="254">
        <f t="shared" si="1"/>
        <v>0</v>
      </c>
      <c r="K54" s="255"/>
      <c r="L54" s="256"/>
      <c r="M54" s="28" t="str">
        <f t="shared" si="0"/>
        <v/>
      </c>
    </row>
    <row r="55" spans="1:13" x14ac:dyDescent="0.15">
      <c r="A55" s="276"/>
      <c r="B55" s="277"/>
      <c r="C55" s="466"/>
      <c r="D55" s="249">
        <v>352</v>
      </c>
      <c r="E55" s="251"/>
      <c r="F55" s="251"/>
      <c r="G55" s="252"/>
      <c r="H55" s="253"/>
      <c r="I55" s="253"/>
      <c r="J55" s="254">
        <f t="shared" si="1"/>
        <v>0</v>
      </c>
      <c r="K55" s="255"/>
      <c r="L55" s="256"/>
      <c r="M55" s="28" t="str">
        <f t="shared" si="0"/>
        <v/>
      </c>
    </row>
    <row r="56" spans="1:13" x14ac:dyDescent="0.15">
      <c r="A56" s="276"/>
      <c r="B56" s="277"/>
      <c r="C56" s="466"/>
      <c r="D56" s="249">
        <v>353</v>
      </c>
      <c r="E56" s="251"/>
      <c r="F56" s="251"/>
      <c r="G56" s="252"/>
      <c r="H56" s="253"/>
      <c r="I56" s="253"/>
      <c r="J56" s="254">
        <f t="shared" si="1"/>
        <v>0</v>
      </c>
      <c r="K56" s="255"/>
      <c r="L56" s="256"/>
      <c r="M56" s="28" t="str">
        <f t="shared" si="0"/>
        <v/>
      </c>
    </row>
    <row r="57" spans="1:13" x14ac:dyDescent="0.15">
      <c r="A57" s="276"/>
      <c r="B57" s="277"/>
      <c r="C57" s="466"/>
      <c r="D57" s="249">
        <v>354</v>
      </c>
      <c r="E57" s="251"/>
      <c r="F57" s="251"/>
      <c r="G57" s="252"/>
      <c r="H57" s="253"/>
      <c r="I57" s="253"/>
      <c r="J57" s="254">
        <f t="shared" si="1"/>
        <v>0</v>
      </c>
      <c r="K57" s="255"/>
      <c r="L57" s="256"/>
      <c r="M57" s="28" t="str">
        <f t="shared" si="0"/>
        <v/>
      </c>
    </row>
    <row r="58" spans="1:13" x14ac:dyDescent="0.15">
      <c r="A58" s="276"/>
      <c r="B58" s="277"/>
      <c r="C58" s="466"/>
      <c r="D58" s="249">
        <v>355</v>
      </c>
      <c r="E58" s="251"/>
      <c r="F58" s="251"/>
      <c r="G58" s="252"/>
      <c r="H58" s="253"/>
      <c r="I58" s="253"/>
      <c r="J58" s="254">
        <f t="shared" si="1"/>
        <v>0</v>
      </c>
      <c r="K58" s="255"/>
      <c r="L58" s="256"/>
      <c r="M58" s="28" t="str">
        <f t="shared" si="0"/>
        <v/>
      </c>
    </row>
    <row r="59" spans="1:13" x14ac:dyDescent="0.15">
      <c r="A59" s="276"/>
      <c r="B59" s="277"/>
      <c r="C59" s="466"/>
      <c r="D59" s="249">
        <v>356</v>
      </c>
      <c r="E59" s="251"/>
      <c r="F59" s="251"/>
      <c r="G59" s="252"/>
      <c r="H59" s="253"/>
      <c r="I59" s="253"/>
      <c r="J59" s="254">
        <f t="shared" si="1"/>
        <v>0</v>
      </c>
      <c r="K59" s="255"/>
      <c r="L59" s="256"/>
      <c r="M59" s="28" t="str">
        <f t="shared" si="0"/>
        <v/>
      </c>
    </row>
    <row r="60" spans="1:13" x14ac:dyDescent="0.15">
      <c r="A60" s="276"/>
      <c r="B60" s="277"/>
      <c r="C60" s="466"/>
      <c r="D60" s="249">
        <v>357</v>
      </c>
      <c r="E60" s="251"/>
      <c r="F60" s="251"/>
      <c r="G60" s="252"/>
      <c r="H60" s="253"/>
      <c r="I60" s="253"/>
      <c r="J60" s="254">
        <f t="shared" si="1"/>
        <v>0</v>
      </c>
      <c r="K60" s="255"/>
      <c r="L60" s="256"/>
      <c r="M60" s="28" t="str">
        <f t="shared" si="0"/>
        <v/>
      </c>
    </row>
    <row r="61" spans="1:13" x14ac:dyDescent="0.15">
      <c r="A61" s="276"/>
      <c r="B61" s="277"/>
      <c r="C61" s="466"/>
      <c r="D61" s="249">
        <v>358</v>
      </c>
      <c r="E61" s="251"/>
      <c r="F61" s="251"/>
      <c r="G61" s="252"/>
      <c r="H61" s="253"/>
      <c r="I61" s="253"/>
      <c r="J61" s="254">
        <f t="shared" si="1"/>
        <v>0</v>
      </c>
      <c r="K61" s="255"/>
      <c r="L61" s="256"/>
      <c r="M61" s="28" t="str">
        <f t="shared" si="0"/>
        <v/>
      </c>
    </row>
    <row r="62" spans="1:13" x14ac:dyDescent="0.15">
      <c r="A62" s="276"/>
      <c r="B62" s="277"/>
      <c r="C62" s="466"/>
      <c r="D62" s="249">
        <v>359</v>
      </c>
      <c r="E62" s="251"/>
      <c r="F62" s="251"/>
      <c r="G62" s="252"/>
      <c r="H62" s="253"/>
      <c r="I62" s="253"/>
      <c r="J62" s="254">
        <f t="shared" si="1"/>
        <v>0</v>
      </c>
      <c r="K62" s="255"/>
      <c r="L62" s="256"/>
      <c r="M62" s="28" t="str">
        <f t="shared" si="0"/>
        <v/>
      </c>
    </row>
    <row r="63" spans="1:13" x14ac:dyDescent="0.15">
      <c r="A63" s="276"/>
      <c r="B63" s="277"/>
      <c r="C63" s="46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5"/>
      <c r="F105" s="27" t="s">
        <v>15</v>
      </c>
      <c r="G105" s="27"/>
    </row>
    <row r="106" spans="1:13" ht="24" customHeight="1" thickBot="1" x14ac:dyDescent="0.2">
      <c r="D106" s="376"/>
      <c r="F106" s="419" t="s">
        <v>95</v>
      </c>
      <c r="G106" s="224" t="s">
        <v>96</v>
      </c>
      <c r="H106" s="576" t="s">
        <v>254</v>
      </c>
      <c r="I106" s="576"/>
      <c r="J106" s="576" t="s">
        <v>97</v>
      </c>
      <c r="K106" s="577"/>
    </row>
    <row r="107" spans="1:13" ht="14.25" thickTop="1" x14ac:dyDescent="0.15">
      <c r="D107" s="225"/>
      <c r="F107" s="291" t="s">
        <v>85</v>
      </c>
      <c r="G107" s="353">
        <f>SUMIF($E$4:$E$103,F107,$J$4:$J$103)</f>
        <v>0</v>
      </c>
      <c r="H107" s="554">
        <f>SUMIF($E$4:$E$103,F107,$M$4:$M$103)</f>
        <v>0</v>
      </c>
      <c r="I107" s="554"/>
      <c r="J107" s="554">
        <f t="shared" ref="J107:J115" si="4">G107-H107</f>
        <v>0</v>
      </c>
      <c r="K107" s="612"/>
    </row>
    <row r="108" spans="1:13" x14ac:dyDescent="0.15">
      <c r="D108" s="225"/>
      <c r="F108" s="292" t="s">
        <v>86</v>
      </c>
      <c r="G108" s="352">
        <f t="shared" ref="G108:G115" si="5">SUMIF($E$4:$E$103,F108,$J$4:$J$103)</f>
        <v>91000</v>
      </c>
      <c r="H108" s="534">
        <f t="shared" ref="H108:H114" si="6">SUMIF($E$4:$E$103,F108,$M$4:$M$103)</f>
        <v>0</v>
      </c>
      <c r="I108" s="534"/>
      <c r="J108" s="534">
        <f t="shared" si="4"/>
        <v>91000</v>
      </c>
      <c r="K108" s="537"/>
    </row>
    <row r="109" spans="1:13" x14ac:dyDescent="0.15">
      <c r="D109" s="225"/>
      <c r="F109" s="292" t="s">
        <v>114</v>
      </c>
      <c r="G109" s="352">
        <f t="shared" si="5"/>
        <v>248300</v>
      </c>
      <c r="H109" s="534">
        <f t="shared" si="6"/>
        <v>0</v>
      </c>
      <c r="I109" s="534"/>
      <c r="J109" s="534">
        <f t="shared" si="4"/>
        <v>248300</v>
      </c>
      <c r="K109" s="537"/>
    </row>
    <row r="110" spans="1:13" x14ac:dyDescent="0.15">
      <c r="D110" s="225"/>
      <c r="F110" s="292" t="s">
        <v>115</v>
      </c>
      <c r="G110" s="352">
        <f t="shared" si="5"/>
        <v>0</v>
      </c>
      <c r="H110" s="534">
        <f t="shared" si="6"/>
        <v>0</v>
      </c>
      <c r="I110" s="534"/>
      <c r="J110" s="534">
        <f t="shared" si="4"/>
        <v>0</v>
      </c>
      <c r="K110" s="537"/>
    </row>
    <row r="111" spans="1:13" x14ac:dyDescent="0.15">
      <c r="D111" s="225"/>
      <c r="F111" s="292" t="s">
        <v>87</v>
      </c>
      <c r="G111" s="352">
        <f t="shared" si="5"/>
        <v>0</v>
      </c>
      <c r="H111" s="534">
        <f t="shared" si="6"/>
        <v>0</v>
      </c>
      <c r="I111" s="534"/>
      <c r="J111" s="534">
        <f t="shared" si="4"/>
        <v>0</v>
      </c>
      <c r="K111" s="537"/>
    </row>
    <row r="112" spans="1:13" x14ac:dyDescent="0.15">
      <c r="D112" s="225"/>
      <c r="F112" s="292" t="s">
        <v>88</v>
      </c>
      <c r="G112" s="352">
        <f t="shared" si="5"/>
        <v>0</v>
      </c>
      <c r="H112" s="534">
        <f t="shared" si="6"/>
        <v>0</v>
      </c>
      <c r="I112" s="534"/>
      <c r="J112" s="534">
        <f t="shared" si="4"/>
        <v>0</v>
      </c>
      <c r="K112" s="537"/>
    </row>
    <row r="113" spans="4:11" x14ac:dyDescent="0.15">
      <c r="D113" s="225"/>
      <c r="F113" s="292" t="s">
        <v>89</v>
      </c>
      <c r="G113" s="352">
        <f t="shared" si="5"/>
        <v>0</v>
      </c>
      <c r="H113" s="534">
        <f t="shared" si="6"/>
        <v>0</v>
      </c>
      <c r="I113" s="534"/>
      <c r="J113" s="534">
        <f t="shared" si="4"/>
        <v>0</v>
      </c>
      <c r="K113" s="537"/>
    </row>
    <row r="114" spans="4:11" x14ac:dyDescent="0.15">
      <c r="D114" s="225"/>
      <c r="F114" s="292" t="s">
        <v>90</v>
      </c>
      <c r="G114" s="352">
        <f t="shared" si="5"/>
        <v>0</v>
      </c>
      <c r="H114" s="534">
        <f t="shared" si="6"/>
        <v>0</v>
      </c>
      <c r="I114" s="534"/>
      <c r="J114" s="534">
        <f t="shared" si="4"/>
        <v>0</v>
      </c>
      <c r="K114" s="537"/>
    </row>
    <row r="115" spans="4:11" ht="14.25" thickBot="1" x14ac:dyDescent="0.2">
      <c r="D115" s="225"/>
      <c r="F115" s="291" t="s">
        <v>126</v>
      </c>
      <c r="G115" s="352">
        <f t="shared" si="5"/>
        <v>0</v>
      </c>
      <c r="H115" s="598">
        <f>SUMIF($E$4:$E$103,F115,$M$4:$M$103)+'2-3'!I122</f>
        <v>0</v>
      </c>
      <c r="I115" s="598"/>
      <c r="J115" s="598">
        <f t="shared" si="4"/>
        <v>0</v>
      </c>
      <c r="K115" s="599"/>
    </row>
    <row r="116" spans="4:11" ht="15" thickTop="1" thickBot="1" x14ac:dyDescent="0.2">
      <c r="D116" s="376"/>
      <c r="F116" s="293" t="s">
        <v>15</v>
      </c>
      <c r="G116" s="354">
        <f>SUM(G107:G115)</f>
        <v>339300</v>
      </c>
      <c r="H116" s="595">
        <f>SUM(H107:I115)</f>
        <v>0</v>
      </c>
      <c r="I116" s="595"/>
      <c r="J116" s="595">
        <f>SUM(J107:K115)</f>
        <v>339300</v>
      </c>
      <c r="K116" s="59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173</v>
      </c>
      <c r="H1" s="509" t="s">
        <v>315</v>
      </c>
      <c r="I1" s="509"/>
      <c r="J1" s="509"/>
      <c r="K1" s="509"/>
    </row>
    <row r="2" spans="1:11" s="1" customFormat="1" ht="18" customHeight="1" x14ac:dyDescent="0.15">
      <c r="H2" s="509" t="s">
        <v>316</v>
      </c>
      <c r="I2" s="509"/>
      <c r="J2" s="509"/>
      <c r="K2" s="509"/>
    </row>
    <row r="3" spans="1:11" s="1" customFormat="1" ht="18" customHeight="1" x14ac:dyDescent="0.15">
      <c r="K3" s="2"/>
    </row>
    <row r="4" spans="1:11" s="1" customFormat="1" ht="18" customHeight="1" x14ac:dyDescent="0.15">
      <c r="H4" s="510" t="s">
        <v>324</v>
      </c>
      <c r="I4" s="510"/>
      <c r="J4" s="510"/>
      <c r="K4" s="510"/>
    </row>
    <row r="5" spans="1:11" s="1" customFormat="1" ht="18" customHeight="1" x14ac:dyDescent="0.15">
      <c r="H5" s="511">
        <v>43263</v>
      </c>
      <c r="I5" s="510"/>
      <c r="J5" s="510"/>
      <c r="K5" s="510"/>
    </row>
    <row r="6" spans="1:11" s="1" customFormat="1" ht="18" customHeight="1" x14ac:dyDescent="0.15">
      <c r="A6" s="3" t="s">
        <v>2</v>
      </c>
      <c r="H6" s="4"/>
      <c r="K6" s="11"/>
    </row>
    <row r="7" spans="1:11" s="1" customFormat="1" ht="18" customHeight="1" x14ac:dyDescent="0.15">
      <c r="A7" s="4"/>
      <c r="H7" s="510" t="s">
        <v>318</v>
      </c>
      <c r="I7" s="510"/>
      <c r="J7" s="510"/>
      <c r="K7" s="510"/>
    </row>
    <row r="8" spans="1:11" s="1" customFormat="1" ht="18" customHeight="1" x14ac:dyDescent="0.15">
      <c r="A8" s="4"/>
      <c r="H8" s="510" t="s">
        <v>319</v>
      </c>
      <c r="I8" s="510"/>
      <c r="J8" s="510"/>
      <c r="K8" s="510"/>
    </row>
    <row r="9" spans="1:11" s="1" customFormat="1" ht="42" customHeight="1" x14ac:dyDescent="0.15">
      <c r="A9" s="4"/>
      <c r="H9" s="2"/>
      <c r="K9" s="44"/>
    </row>
    <row r="10" spans="1:11" ht="24" customHeight="1" x14ac:dyDescent="0.15">
      <c r="A10" s="498" t="s">
        <v>234</v>
      </c>
      <c r="B10" s="498"/>
      <c r="C10" s="498"/>
      <c r="D10" s="498"/>
      <c r="E10" s="498"/>
      <c r="F10" s="498"/>
      <c r="G10" s="498"/>
      <c r="H10" s="498"/>
      <c r="I10" s="498"/>
      <c r="J10" s="498"/>
      <c r="K10" s="498"/>
    </row>
    <row r="11" spans="1:11" ht="24" customHeight="1" x14ac:dyDescent="0.15">
      <c r="A11" s="499"/>
      <c r="B11" s="499"/>
      <c r="C11" s="499"/>
      <c r="D11" s="499"/>
      <c r="E11" s="499"/>
      <c r="F11" s="499"/>
      <c r="G11" s="499"/>
      <c r="H11" s="499"/>
      <c r="I11" s="499"/>
      <c r="J11" s="499"/>
      <c r="K11" s="499"/>
    </row>
    <row r="12" spans="1:11" ht="24" customHeight="1" x14ac:dyDescent="0.15">
      <c r="A12" s="14" t="s">
        <v>5</v>
      </c>
      <c r="B12" s="14"/>
      <c r="C12" s="14"/>
      <c r="D12" s="14"/>
      <c r="E12" s="14"/>
      <c r="F12" s="14"/>
      <c r="G12" s="14"/>
      <c r="H12" s="6"/>
      <c r="I12" s="6"/>
      <c r="J12" s="6"/>
      <c r="K12" s="6"/>
    </row>
    <row r="13" spans="1:11" s="23" customFormat="1" ht="24" customHeight="1" thickBot="1" x14ac:dyDescent="0.2">
      <c r="A13" s="613"/>
      <c r="B13" s="605"/>
      <c r="C13" s="605"/>
      <c r="D13" s="605"/>
      <c r="E13" s="605"/>
      <c r="F13" s="605"/>
      <c r="G13" s="605"/>
      <c r="H13" s="605"/>
      <c r="I13" s="605"/>
      <c r="J13" s="605"/>
      <c r="K13" s="605"/>
    </row>
    <row r="14" spans="1:11" ht="39" customHeight="1" thickBot="1" x14ac:dyDescent="0.2">
      <c r="A14" s="19"/>
      <c r="B14" s="18" t="s">
        <v>8</v>
      </c>
      <c r="C14" s="17" t="s">
        <v>9</v>
      </c>
      <c r="D14" s="16" t="s">
        <v>113</v>
      </c>
      <c r="E14" s="16" t="s">
        <v>112</v>
      </c>
      <c r="F14" s="17" t="s">
        <v>10</v>
      </c>
      <c r="G14" s="17" t="s">
        <v>11</v>
      </c>
      <c r="H14" s="435" t="s">
        <v>218</v>
      </c>
      <c r="I14" s="16" t="s">
        <v>12</v>
      </c>
      <c r="J14" s="434" t="s">
        <v>222</v>
      </c>
      <c r="K14" s="22" t="s">
        <v>15</v>
      </c>
    </row>
    <row r="15" spans="1:11" ht="58.5" customHeight="1" thickTop="1" x14ac:dyDescent="0.15">
      <c r="A15" s="29" t="s">
        <v>150</v>
      </c>
      <c r="B15" s="439">
        <f>'随時①-2'!G27</f>
        <v>15000</v>
      </c>
      <c r="C15" s="440">
        <f>'随時①-2'!G28</f>
        <v>0</v>
      </c>
      <c r="D15" s="440">
        <f>'随時①-2'!G29</f>
        <v>0</v>
      </c>
      <c r="E15" s="440">
        <f>'随時①-2'!G30</f>
        <v>0</v>
      </c>
      <c r="F15" s="440">
        <f>'随時①-2'!G31</f>
        <v>0</v>
      </c>
      <c r="G15" s="440">
        <f>'随時①-2'!G32</f>
        <v>0</v>
      </c>
      <c r="H15" s="440">
        <f>'随時①-2'!G33</f>
        <v>0</v>
      </c>
      <c r="I15" s="440">
        <f>'随時①-2'!G34</f>
        <v>0</v>
      </c>
      <c r="J15" s="441">
        <f>'随時①-2'!G35</f>
        <v>0</v>
      </c>
      <c r="K15" s="442">
        <f>SUM(B15:J15)</f>
        <v>15000</v>
      </c>
    </row>
    <row r="16" spans="1:11" ht="58.5" customHeight="1" x14ac:dyDescent="0.15">
      <c r="A16" s="20" t="s">
        <v>158</v>
      </c>
      <c r="B16" s="443">
        <f>'随時①-2'!H27</f>
        <v>0</v>
      </c>
      <c r="C16" s="371">
        <f>'随時①-2'!H28</f>
        <v>0</v>
      </c>
      <c r="D16" s="371">
        <f>'随時①-2'!H29</f>
        <v>0</v>
      </c>
      <c r="E16" s="371">
        <f>'随時①-2'!H30</f>
        <v>0</v>
      </c>
      <c r="F16" s="371">
        <f>'随時①-2'!H31</f>
        <v>0</v>
      </c>
      <c r="G16" s="371">
        <f>'随時①-2'!H32</f>
        <v>0</v>
      </c>
      <c r="H16" s="371">
        <f>'随時①-2'!H33</f>
        <v>0</v>
      </c>
      <c r="I16" s="371">
        <f>'随時①-2'!H34</f>
        <v>0</v>
      </c>
      <c r="J16" s="444">
        <f>'随時①-2'!H35</f>
        <v>0</v>
      </c>
      <c r="K16" s="445">
        <f>SUM(B16:J16)</f>
        <v>0</v>
      </c>
    </row>
    <row r="17" spans="1:11" ht="58.5" customHeight="1" thickBot="1" x14ac:dyDescent="0.2">
      <c r="A17" s="20" t="s">
        <v>242</v>
      </c>
      <c r="B17" s="446">
        <f>B15-B16</f>
        <v>15000</v>
      </c>
      <c r="C17" s="447">
        <f>C15-C16</f>
        <v>0</v>
      </c>
      <c r="D17" s="447">
        <f t="shared" ref="D17:J17" si="0">D15-D16</f>
        <v>0</v>
      </c>
      <c r="E17" s="447">
        <f t="shared" si="0"/>
        <v>0</v>
      </c>
      <c r="F17" s="447">
        <f t="shared" si="0"/>
        <v>0</v>
      </c>
      <c r="G17" s="447">
        <f t="shared" si="0"/>
        <v>0</v>
      </c>
      <c r="H17" s="447">
        <f t="shared" si="0"/>
        <v>0</v>
      </c>
      <c r="I17" s="447">
        <f t="shared" si="0"/>
        <v>0</v>
      </c>
      <c r="J17" s="447">
        <f t="shared" si="0"/>
        <v>0</v>
      </c>
      <c r="K17" s="448">
        <f>K15-K16</f>
        <v>15000</v>
      </c>
    </row>
    <row r="18" spans="1:11" ht="39" customHeight="1" thickBot="1" x14ac:dyDescent="0.2">
      <c r="A18" s="31" t="s">
        <v>99</v>
      </c>
      <c r="B18" s="614">
        <v>43263</v>
      </c>
      <c r="C18" s="615"/>
      <c r="D18" s="615"/>
      <c r="E18" s="615"/>
      <c r="F18" s="615"/>
      <c r="G18" s="615"/>
      <c r="H18" s="615"/>
      <c r="I18" s="615"/>
      <c r="J18" s="615"/>
      <c r="K18" s="61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H8:K8"/>
    <mergeCell ref="A10:K11"/>
    <mergeCell ref="A13:K13"/>
    <mergeCell ref="B18:K18"/>
    <mergeCell ref="H1:K1"/>
    <mergeCell ref="H2:K2"/>
    <mergeCell ref="H4:K4"/>
    <mergeCell ref="H5:K5"/>
    <mergeCell ref="H7:K7"/>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E5" sqref="E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09" t="s">
        <v>129</v>
      </c>
      <c r="B3" s="294" t="s">
        <v>130</v>
      </c>
      <c r="C3" s="57" t="s">
        <v>132</v>
      </c>
      <c r="D3" s="377" t="s">
        <v>135</v>
      </c>
      <c r="E3" s="94" t="s">
        <v>0</v>
      </c>
      <c r="F3" s="94" t="s">
        <v>169</v>
      </c>
      <c r="G3" s="94" t="s">
        <v>91</v>
      </c>
      <c r="H3" s="459" t="s">
        <v>215</v>
      </c>
      <c r="I3" s="94" t="s">
        <v>92</v>
      </c>
      <c r="J3" s="94" t="s">
        <v>93</v>
      </c>
      <c r="K3" s="222" t="s">
        <v>103</v>
      </c>
      <c r="L3" s="290" t="s">
        <v>100</v>
      </c>
      <c r="M3" s="28" t="s">
        <v>98</v>
      </c>
    </row>
    <row r="4" spans="1:13" ht="13.5" customHeight="1" x14ac:dyDescent="0.15">
      <c r="A4" s="482">
        <v>1</v>
      </c>
      <c r="B4" s="483" t="s">
        <v>312</v>
      </c>
      <c r="C4" s="484" t="s">
        <v>313</v>
      </c>
      <c r="D4" s="238">
        <v>101</v>
      </c>
      <c r="E4" s="485" t="s">
        <v>85</v>
      </c>
      <c r="F4" s="486" t="s">
        <v>314</v>
      </c>
      <c r="G4" s="487">
        <v>5000</v>
      </c>
      <c r="H4" s="488">
        <v>1</v>
      </c>
      <c r="I4" s="488">
        <v>1</v>
      </c>
      <c r="J4" s="243">
        <f>G4*H4*I4</f>
        <v>5000</v>
      </c>
      <c r="K4" s="244"/>
      <c r="L4" s="245" t="s">
        <v>322</v>
      </c>
      <c r="M4" s="28" t="str">
        <f t="shared" ref="M4:M23" si="0">IF(K4="◎",J4,"")</f>
        <v/>
      </c>
    </row>
    <row r="5" spans="1:13" ht="13.5" customHeight="1" x14ac:dyDescent="0.15">
      <c r="A5" s="246">
        <v>2</v>
      </c>
      <c r="B5" s="378" t="s">
        <v>321</v>
      </c>
      <c r="C5" s="379" t="s">
        <v>276</v>
      </c>
      <c r="D5" s="249">
        <v>102</v>
      </c>
      <c r="E5" s="250" t="s">
        <v>85</v>
      </c>
      <c r="F5" s="251" t="s">
        <v>323</v>
      </c>
      <c r="G5" s="252">
        <v>10000</v>
      </c>
      <c r="H5" s="253">
        <v>1</v>
      </c>
      <c r="I5" s="253">
        <v>1</v>
      </c>
      <c r="J5" s="254">
        <f>G5*H5*I5</f>
        <v>10000</v>
      </c>
      <c r="K5" s="255"/>
      <c r="L5" s="256"/>
      <c r="M5" s="28" t="str">
        <f t="shared" si="0"/>
        <v/>
      </c>
    </row>
    <row r="6" spans="1:13" ht="13.5" customHeight="1" x14ac:dyDescent="0.15">
      <c r="A6" s="246"/>
      <c r="B6" s="380"/>
      <c r="C6" s="379"/>
      <c r="D6" s="249">
        <v>103</v>
      </c>
      <c r="E6" s="250"/>
      <c r="F6" s="251"/>
      <c r="G6" s="252"/>
      <c r="H6" s="253"/>
      <c r="I6" s="253"/>
      <c r="J6" s="254">
        <f t="shared" ref="J6:J23" si="1">G6*H6*I6</f>
        <v>0</v>
      </c>
      <c r="K6" s="255"/>
      <c r="L6" s="256"/>
      <c r="M6" s="28" t="str">
        <f t="shared" si="0"/>
        <v/>
      </c>
    </row>
    <row r="7" spans="1:13" ht="13.5" customHeight="1" x14ac:dyDescent="0.15">
      <c r="A7" s="246"/>
      <c r="B7" s="380"/>
      <c r="C7" s="379"/>
      <c r="D7" s="249">
        <v>104</v>
      </c>
      <c r="E7" s="250"/>
      <c r="F7" s="251"/>
      <c r="G7" s="252"/>
      <c r="H7" s="253"/>
      <c r="I7" s="253"/>
      <c r="J7" s="254">
        <f t="shared" si="1"/>
        <v>0</v>
      </c>
      <c r="K7" s="255"/>
      <c r="L7" s="256"/>
      <c r="M7" s="28" t="str">
        <f t="shared" si="0"/>
        <v/>
      </c>
    </row>
    <row r="8" spans="1:13" ht="13.5" customHeight="1" x14ac:dyDescent="0.15">
      <c r="A8" s="246"/>
      <c r="B8" s="380"/>
      <c r="C8" s="379"/>
      <c r="D8" s="249">
        <v>105</v>
      </c>
      <c r="E8" s="250"/>
      <c r="F8" s="251"/>
      <c r="G8" s="252"/>
      <c r="H8" s="253"/>
      <c r="I8" s="253"/>
      <c r="J8" s="254">
        <f t="shared" si="1"/>
        <v>0</v>
      </c>
      <c r="K8" s="255"/>
      <c r="L8" s="256"/>
      <c r="M8" s="28" t="str">
        <f t="shared" si="0"/>
        <v/>
      </c>
    </row>
    <row r="9" spans="1:13" ht="13.5" customHeight="1" x14ac:dyDescent="0.15">
      <c r="A9" s="246"/>
      <c r="B9" s="380"/>
      <c r="C9" s="379"/>
      <c r="D9" s="249">
        <v>106</v>
      </c>
      <c r="E9" s="250"/>
      <c r="F9" s="251"/>
      <c r="G9" s="252"/>
      <c r="H9" s="253"/>
      <c r="I9" s="253"/>
      <c r="J9" s="254">
        <f t="shared" si="1"/>
        <v>0</v>
      </c>
      <c r="K9" s="255"/>
      <c r="L9" s="256"/>
      <c r="M9" s="28" t="str">
        <f t="shared" si="0"/>
        <v/>
      </c>
    </row>
    <row r="10" spans="1:13" ht="13.5" customHeight="1" x14ac:dyDescent="0.15">
      <c r="A10" s="246"/>
      <c r="B10" s="380"/>
      <c r="C10" s="379"/>
      <c r="D10" s="249">
        <v>107</v>
      </c>
      <c r="E10" s="251"/>
      <c r="F10" s="251"/>
      <c r="G10" s="252"/>
      <c r="H10" s="253"/>
      <c r="I10" s="253"/>
      <c r="J10" s="254">
        <f t="shared" si="1"/>
        <v>0</v>
      </c>
      <c r="K10" s="255"/>
      <c r="L10" s="256"/>
      <c r="M10" s="28" t="str">
        <f t="shared" si="0"/>
        <v/>
      </c>
    </row>
    <row r="11" spans="1:13" ht="13.5" customHeight="1" x14ac:dyDescent="0.15">
      <c r="A11" s="246"/>
      <c r="B11" s="380"/>
      <c r="C11" s="381"/>
      <c r="D11" s="249">
        <v>108</v>
      </c>
      <c r="E11" s="251"/>
      <c r="F11" s="259"/>
      <c r="G11" s="252"/>
      <c r="H11" s="253"/>
      <c r="I11" s="253"/>
      <c r="J11" s="254">
        <f t="shared" si="1"/>
        <v>0</v>
      </c>
      <c r="K11" s="262"/>
      <c r="L11" s="263"/>
      <c r="M11" s="28" t="str">
        <f t="shared" si="0"/>
        <v/>
      </c>
    </row>
    <row r="12" spans="1:13" ht="13.5" customHeight="1" x14ac:dyDescent="0.15">
      <c r="A12" s="246"/>
      <c r="B12" s="380"/>
      <c r="C12" s="379"/>
      <c r="D12" s="249">
        <v>109</v>
      </c>
      <c r="E12" s="251"/>
      <c r="F12" s="250"/>
      <c r="G12" s="252"/>
      <c r="H12" s="253"/>
      <c r="I12" s="253"/>
      <c r="J12" s="254">
        <f t="shared" si="1"/>
        <v>0</v>
      </c>
      <c r="K12" s="266"/>
      <c r="L12" s="267"/>
      <c r="M12" s="28" t="str">
        <f t="shared" si="0"/>
        <v/>
      </c>
    </row>
    <row r="13" spans="1:13" ht="13.5" customHeight="1" x14ac:dyDescent="0.15">
      <c r="A13" s="246"/>
      <c r="B13" s="380"/>
      <c r="C13" s="379"/>
      <c r="D13" s="249">
        <v>110</v>
      </c>
      <c r="E13" s="251"/>
      <c r="F13" s="250"/>
      <c r="G13" s="252"/>
      <c r="H13" s="253"/>
      <c r="I13" s="253"/>
      <c r="J13" s="254">
        <f t="shared" si="1"/>
        <v>0</v>
      </c>
      <c r="K13" s="255"/>
      <c r="L13" s="256"/>
      <c r="M13" s="28" t="str">
        <f t="shared" si="0"/>
        <v/>
      </c>
    </row>
    <row r="14" spans="1:13" ht="13.5" customHeight="1" x14ac:dyDescent="0.15">
      <c r="A14" s="246"/>
      <c r="B14" s="380"/>
      <c r="C14" s="379"/>
      <c r="D14" s="249">
        <v>111</v>
      </c>
      <c r="E14" s="250"/>
      <c r="F14" s="251"/>
      <c r="G14" s="252"/>
      <c r="H14" s="253"/>
      <c r="I14" s="253"/>
      <c r="J14" s="254">
        <f t="shared" si="1"/>
        <v>0</v>
      </c>
      <c r="K14" s="255"/>
      <c r="L14" s="256"/>
      <c r="M14" s="28" t="str">
        <f t="shared" si="0"/>
        <v/>
      </c>
    </row>
    <row r="15" spans="1:13" ht="13.5" customHeight="1" x14ac:dyDescent="0.15">
      <c r="A15" s="246"/>
      <c r="B15" s="380"/>
      <c r="C15" s="379"/>
      <c r="D15" s="249">
        <v>112</v>
      </c>
      <c r="E15" s="250"/>
      <c r="F15" s="251"/>
      <c r="G15" s="252"/>
      <c r="H15" s="253"/>
      <c r="I15" s="253"/>
      <c r="J15" s="254">
        <f t="shared" si="1"/>
        <v>0</v>
      </c>
      <c r="K15" s="255"/>
      <c r="L15" s="256"/>
      <c r="M15" s="28" t="str">
        <f t="shared" si="0"/>
        <v/>
      </c>
    </row>
    <row r="16" spans="1:13" ht="13.5" customHeight="1" x14ac:dyDescent="0.15">
      <c r="A16" s="246"/>
      <c r="B16" s="380"/>
      <c r="C16" s="379"/>
      <c r="D16" s="249">
        <v>113</v>
      </c>
      <c r="E16" s="250"/>
      <c r="F16" s="251"/>
      <c r="G16" s="252"/>
      <c r="H16" s="253"/>
      <c r="I16" s="253"/>
      <c r="J16" s="254">
        <f t="shared" si="1"/>
        <v>0</v>
      </c>
      <c r="K16" s="255"/>
      <c r="L16" s="256"/>
      <c r="M16" s="28" t="str">
        <f t="shared" si="0"/>
        <v/>
      </c>
    </row>
    <row r="17" spans="1:13" ht="13.5" customHeight="1" x14ac:dyDescent="0.15">
      <c r="A17" s="246"/>
      <c r="B17" s="380"/>
      <c r="C17" s="379"/>
      <c r="D17" s="249">
        <v>114</v>
      </c>
      <c r="E17" s="250"/>
      <c r="F17" s="251"/>
      <c r="G17" s="252"/>
      <c r="H17" s="253"/>
      <c r="I17" s="253"/>
      <c r="J17" s="254">
        <f t="shared" si="1"/>
        <v>0</v>
      </c>
      <c r="K17" s="255"/>
      <c r="L17" s="256"/>
      <c r="M17" s="28" t="str">
        <f t="shared" si="0"/>
        <v/>
      </c>
    </row>
    <row r="18" spans="1:13" ht="13.5" customHeight="1" x14ac:dyDescent="0.15">
      <c r="A18" s="246"/>
      <c r="B18" s="380"/>
      <c r="C18" s="379"/>
      <c r="D18" s="249">
        <v>115</v>
      </c>
      <c r="E18" s="250"/>
      <c r="F18" s="251"/>
      <c r="G18" s="252"/>
      <c r="H18" s="253"/>
      <c r="I18" s="253"/>
      <c r="J18" s="254">
        <f t="shared" si="1"/>
        <v>0</v>
      </c>
      <c r="K18" s="255"/>
      <c r="L18" s="256"/>
      <c r="M18" s="28" t="str">
        <f t="shared" si="0"/>
        <v/>
      </c>
    </row>
    <row r="19" spans="1:13" ht="13.5" customHeight="1" x14ac:dyDescent="0.15">
      <c r="A19" s="246"/>
      <c r="B19" s="380"/>
      <c r="C19" s="379"/>
      <c r="D19" s="249">
        <v>116</v>
      </c>
      <c r="E19" s="251"/>
      <c r="F19" s="251"/>
      <c r="G19" s="252"/>
      <c r="H19" s="253"/>
      <c r="I19" s="253"/>
      <c r="J19" s="254">
        <f t="shared" si="1"/>
        <v>0</v>
      </c>
      <c r="K19" s="255"/>
      <c r="L19" s="256"/>
      <c r="M19" s="28" t="str">
        <f t="shared" si="0"/>
        <v/>
      </c>
    </row>
    <row r="20" spans="1:13" ht="13.5" customHeight="1" x14ac:dyDescent="0.15">
      <c r="A20" s="246"/>
      <c r="B20" s="380"/>
      <c r="C20" s="379"/>
      <c r="D20" s="249">
        <v>117</v>
      </c>
      <c r="E20" s="259"/>
      <c r="F20" s="251"/>
      <c r="G20" s="260"/>
      <c r="H20" s="261"/>
      <c r="I20" s="261"/>
      <c r="J20" s="254">
        <f t="shared" si="1"/>
        <v>0</v>
      </c>
      <c r="K20" s="255"/>
      <c r="L20" s="256"/>
      <c r="M20" s="28" t="str">
        <f t="shared" si="0"/>
        <v/>
      </c>
    </row>
    <row r="21" spans="1:13" ht="13.5" customHeight="1" x14ac:dyDescent="0.15">
      <c r="A21" s="246"/>
      <c r="B21" s="380"/>
      <c r="C21" s="379"/>
      <c r="D21" s="249">
        <v>118</v>
      </c>
      <c r="E21" s="250"/>
      <c r="F21" s="251"/>
      <c r="G21" s="252"/>
      <c r="H21" s="253"/>
      <c r="I21" s="253"/>
      <c r="J21" s="254">
        <f t="shared" si="1"/>
        <v>0</v>
      </c>
      <c r="K21" s="255"/>
      <c r="L21" s="256"/>
      <c r="M21" s="28" t="str">
        <f t="shared" si="0"/>
        <v/>
      </c>
    </row>
    <row r="22" spans="1:13" ht="13.5" customHeight="1" x14ac:dyDescent="0.15">
      <c r="A22" s="246"/>
      <c r="B22" s="380"/>
      <c r="C22" s="379"/>
      <c r="D22" s="249">
        <v>119</v>
      </c>
      <c r="E22" s="251"/>
      <c r="F22" s="251"/>
      <c r="G22" s="252"/>
      <c r="H22" s="253"/>
      <c r="I22" s="253"/>
      <c r="J22" s="254">
        <f t="shared" si="1"/>
        <v>0</v>
      </c>
      <c r="K22" s="255"/>
      <c r="L22" s="256"/>
      <c r="M22" s="28" t="str">
        <f t="shared" si="0"/>
        <v/>
      </c>
    </row>
    <row r="23" spans="1:13" ht="13.5" customHeight="1" thickBot="1" x14ac:dyDescent="0.2">
      <c r="A23" s="382"/>
      <c r="B23" s="383"/>
      <c r="C23" s="38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95</v>
      </c>
      <c r="G26" s="224" t="s">
        <v>96</v>
      </c>
      <c r="H26" s="576" t="s">
        <v>254</v>
      </c>
      <c r="I26" s="576"/>
      <c r="J26" s="576" t="s">
        <v>155</v>
      </c>
      <c r="K26" s="577"/>
    </row>
    <row r="27" spans="1:13" ht="13.5" customHeight="1" thickTop="1" x14ac:dyDescent="0.15">
      <c r="B27" s="51"/>
      <c r="C27" s="51"/>
      <c r="D27" s="65"/>
      <c r="F27" s="291" t="s">
        <v>85</v>
      </c>
      <c r="G27" s="342">
        <f>SUMIF($E$4:$E$23,F27,$J$4:$J$23)</f>
        <v>15000</v>
      </c>
      <c r="H27" s="554">
        <f>SUMIF($E$4:$E$23,F27,$M$4:$M$23)</f>
        <v>0</v>
      </c>
      <c r="I27" s="554"/>
      <c r="J27" s="554">
        <f t="shared" ref="J27:J35" si="2">G27-H27</f>
        <v>15000</v>
      </c>
      <c r="K27" s="612"/>
    </row>
    <row r="28" spans="1:13" ht="13.5" customHeight="1" x14ac:dyDescent="0.15">
      <c r="B28" s="51"/>
      <c r="C28" s="51"/>
      <c r="D28" s="65"/>
      <c r="F28" s="292" t="s">
        <v>86</v>
      </c>
      <c r="G28" s="342">
        <f t="shared" ref="G28:G35" si="3">SUMIF($E$4:$E$23,F28,$J$4:$J$23)</f>
        <v>0</v>
      </c>
      <c r="H28" s="534">
        <f t="shared" ref="H28:H35" si="4">SUMIF($E$4:$E$23,F28,$M$4:$M$23)</f>
        <v>0</v>
      </c>
      <c r="I28" s="534"/>
      <c r="J28" s="534">
        <f t="shared" si="2"/>
        <v>0</v>
      </c>
      <c r="K28" s="537"/>
    </row>
    <row r="29" spans="1:13" ht="13.5" customHeight="1" x14ac:dyDescent="0.15">
      <c r="B29" s="51"/>
      <c r="C29" s="51"/>
      <c r="D29" s="65"/>
      <c r="F29" s="292" t="s">
        <v>114</v>
      </c>
      <c r="G29" s="342">
        <f t="shared" si="3"/>
        <v>0</v>
      </c>
      <c r="H29" s="534">
        <f t="shared" si="4"/>
        <v>0</v>
      </c>
      <c r="I29" s="534"/>
      <c r="J29" s="534">
        <f t="shared" si="2"/>
        <v>0</v>
      </c>
      <c r="K29" s="537"/>
    </row>
    <row r="30" spans="1:13" ht="13.5" customHeight="1" x14ac:dyDescent="0.15">
      <c r="B30" s="51"/>
      <c r="C30" s="51"/>
      <c r="D30" s="65"/>
      <c r="F30" s="292" t="s">
        <v>115</v>
      </c>
      <c r="G30" s="342">
        <f t="shared" si="3"/>
        <v>0</v>
      </c>
      <c r="H30" s="534">
        <f t="shared" si="4"/>
        <v>0</v>
      </c>
      <c r="I30" s="534"/>
      <c r="J30" s="534">
        <f t="shared" si="2"/>
        <v>0</v>
      </c>
      <c r="K30" s="537"/>
    </row>
    <row r="31" spans="1:13" ht="13.5" customHeight="1" x14ac:dyDescent="0.15">
      <c r="B31" s="51"/>
      <c r="C31" s="51"/>
      <c r="D31" s="65"/>
      <c r="F31" s="292" t="s">
        <v>87</v>
      </c>
      <c r="G31" s="342">
        <f t="shared" si="3"/>
        <v>0</v>
      </c>
      <c r="H31" s="534">
        <f t="shared" si="4"/>
        <v>0</v>
      </c>
      <c r="I31" s="534"/>
      <c r="J31" s="534">
        <f t="shared" si="2"/>
        <v>0</v>
      </c>
      <c r="K31" s="537"/>
    </row>
    <row r="32" spans="1:13" ht="13.5" customHeight="1" x14ac:dyDescent="0.15">
      <c r="B32" s="51"/>
      <c r="C32" s="51"/>
      <c r="D32" s="65"/>
      <c r="F32" s="292" t="s">
        <v>88</v>
      </c>
      <c r="G32" s="342">
        <f t="shared" si="3"/>
        <v>0</v>
      </c>
      <c r="H32" s="534">
        <f t="shared" si="4"/>
        <v>0</v>
      </c>
      <c r="I32" s="534"/>
      <c r="J32" s="534">
        <f t="shared" si="2"/>
        <v>0</v>
      </c>
      <c r="K32" s="537"/>
    </row>
    <row r="33" spans="2:11" ht="13.5" customHeight="1" x14ac:dyDescent="0.15">
      <c r="B33" s="51"/>
      <c r="C33" s="51"/>
      <c r="D33" s="65"/>
      <c r="F33" s="292" t="s">
        <v>89</v>
      </c>
      <c r="G33" s="342">
        <f t="shared" si="3"/>
        <v>0</v>
      </c>
      <c r="H33" s="534">
        <f t="shared" si="4"/>
        <v>0</v>
      </c>
      <c r="I33" s="534"/>
      <c r="J33" s="534">
        <f t="shared" si="2"/>
        <v>0</v>
      </c>
      <c r="K33" s="537"/>
    </row>
    <row r="34" spans="2:11" ht="13.5" customHeight="1" x14ac:dyDescent="0.15">
      <c r="B34" s="51"/>
      <c r="C34" s="51"/>
      <c r="D34" s="65"/>
      <c r="F34" s="292" t="s">
        <v>90</v>
      </c>
      <c r="G34" s="342">
        <f t="shared" si="3"/>
        <v>0</v>
      </c>
      <c r="H34" s="534">
        <f t="shared" si="4"/>
        <v>0</v>
      </c>
      <c r="I34" s="534"/>
      <c r="J34" s="534">
        <f t="shared" si="2"/>
        <v>0</v>
      </c>
      <c r="K34" s="537"/>
    </row>
    <row r="35" spans="2:11" ht="13.5" customHeight="1" thickBot="1" x14ac:dyDescent="0.2">
      <c r="B35" s="51"/>
      <c r="C35" s="51"/>
      <c r="D35" s="65"/>
      <c r="F35" s="415" t="s">
        <v>126</v>
      </c>
      <c r="G35" s="417">
        <f t="shared" si="3"/>
        <v>0</v>
      </c>
      <c r="H35" s="598">
        <f t="shared" si="4"/>
        <v>0</v>
      </c>
      <c r="I35" s="598"/>
      <c r="J35" s="598">
        <f t="shared" si="2"/>
        <v>0</v>
      </c>
      <c r="K35" s="599"/>
    </row>
    <row r="36" spans="2:11" ht="13.5" customHeight="1" thickTop="1" thickBot="1" x14ac:dyDescent="0.2">
      <c r="B36" s="51"/>
      <c r="C36" s="51"/>
      <c r="D36" s="45"/>
      <c r="F36" s="413" t="s">
        <v>15</v>
      </c>
      <c r="G36" s="351">
        <f>SUM(G27:G35)</f>
        <v>15000</v>
      </c>
      <c r="H36" s="595">
        <f>SUM(H27:H35)</f>
        <v>0</v>
      </c>
      <c r="I36" s="595"/>
      <c r="J36" s="595">
        <f>SUM(J27:J35)</f>
        <v>15000</v>
      </c>
      <c r="K36" s="59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09" t="s">
        <v>315</v>
      </c>
      <c r="I1" s="509"/>
      <c r="J1" s="509"/>
      <c r="K1" s="509"/>
    </row>
    <row r="2" spans="1:11" s="1" customFormat="1" ht="18" customHeight="1" x14ac:dyDescent="0.15">
      <c r="H2" s="509" t="s">
        <v>316</v>
      </c>
      <c r="I2" s="509"/>
      <c r="J2" s="509"/>
      <c r="K2" s="509"/>
    </row>
    <row r="3" spans="1:11" s="1" customFormat="1" ht="18" customHeight="1" x14ac:dyDescent="0.15">
      <c r="K3" s="2"/>
    </row>
    <row r="4" spans="1:11" s="1" customFormat="1" ht="18" customHeight="1" x14ac:dyDescent="0.15">
      <c r="H4" s="510" t="s">
        <v>362</v>
      </c>
      <c r="I4" s="510"/>
      <c r="J4" s="510"/>
      <c r="K4" s="510"/>
    </row>
    <row r="5" spans="1:11" s="1" customFormat="1" ht="18" customHeight="1" x14ac:dyDescent="0.15">
      <c r="H5" s="511">
        <v>43535</v>
      </c>
      <c r="I5" s="510"/>
      <c r="J5" s="510"/>
      <c r="K5" s="510"/>
    </row>
    <row r="6" spans="1:11" s="1" customFormat="1" ht="18" customHeight="1" x14ac:dyDescent="0.15">
      <c r="A6" s="3" t="s">
        <v>2</v>
      </c>
      <c r="H6" s="4"/>
      <c r="K6" s="11"/>
    </row>
    <row r="7" spans="1:11" s="1" customFormat="1" ht="18" customHeight="1" x14ac:dyDescent="0.15">
      <c r="A7" s="4"/>
      <c r="H7" s="510" t="s">
        <v>318</v>
      </c>
      <c r="I7" s="510"/>
      <c r="J7" s="510"/>
      <c r="K7" s="510"/>
    </row>
    <row r="8" spans="1:11" s="1" customFormat="1" ht="18" customHeight="1" x14ac:dyDescent="0.15">
      <c r="A8" s="4"/>
      <c r="H8" s="510" t="s">
        <v>319</v>
      </c>
      <c r="I8" s="510"/>
      <c r="J8" s="510"/>
      <c r="K8" s="510"/>
    </row>
    <row r="9" spans="1:11" s="1" customFormat="1" ht="42" customHeight="1" x14ac:dyDescent="0.15">
      <c r="A9" s="4"/>
      <c r="H9" s="2"/>
      <c r="K9" s="44"/>
    </row>
    <row r="10" spans="1:11" ht="24" customHeight="1" x14ac:dyDescent="0.15">
      <c r="A10" s="498" t="s">
        <v>232</v>
      </c>
      <c r="B10" s="498"/>
      <c r="C10" s="498"/>
      <c r="D10" s="498"/>
      <c r="E10" s="498"/>
      <c r="F10" s="498"/>
      <c r="G10" s="498"/>
      <c r="H10" s="498"/>
      <c r="I10" s="498"/>
      <c r="J10" s="498"/>
      <c r="K10" s="498"/>
    </row>
    <row r="11" spans="1:11" ht="24" customHeight="1" x14ac:dyDescent="0.15">
      <c r="A11" s="499"/>
      <c r="B11" s="499"/>
      <c r="C11" s="499"/>
      <c r="D11" s="499"/>
      <c r="E11" s="499"/>
      <c r="F11" s="499"/>
      <c r="G11" s="499"/>
      <c r="H11" s="499"/>
      <c r="I11" s="499"/>
      <c r="J11" s="499"/>
      <c r="K11" s="49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0" t="s">
        <v>84</v>
      </c>
      <c r="B14" s="501"/>
      <c r="C14" s="502"/>
      <c r="D14" s="503">
        <v>1600000</v>
      </c>
      <c r="E14" s="504"/>
      <c r="F14" s="505"/>
      <c r="G14" s="604"/>
      <c r="H14" s="605"/>
      <c r="I14" s="605"/>
      <c r="J14" s="605"/>
      <c r="K14" s="95">
        <f>'1-1'!K14</f>
        <v>0</v>
      </c>
    </row>
    <row r="15" spans="1:11" ht="39" customHeight="1" thickBot="1" x14ac:dyDescent="0.2">
      <c r="A15" s="19"/>
      <c r="B15" s="18" t="s">
        <v>8</v>
      </c>
      <c r="C15" s="17" t="s">
        <v>9</v>
      </c>
      <c r="D15" s="16" t="s">
        <v>113</v>
      </c>
      <c r="E15" s="16" t="s">
        <v>112</v>
      </c>
      <c r="F15" s="17" t="s">
        <v>10</v>
      </c>
      <c r="G15" s="17" t="s">
        <v>11</v>
      </c>
      <c r="H15" s="435" t="s">
        <v>218</v>
      </c>
      <c r="I15" s="16" t="s">
        <v>12</v>
      </c>
      <c r="J15" s="434" t="s">
        <v>223</v>
      </c>
      <c r="K15" s="22" t="s">
        <v>15</v>
      </c>
    </row>
    <row r="16" spans="1:11" ht="39" customHeight="1" thickTop="1" thickBot="1" x14ac:dyDescent="0.2">
      <c r="A16" s="479" t="s">
        <v>240</v>
      </c>
      <c r="B16" s="424">
        <f>'1-1'!B21</f>
        <v>172640</v>
      </c>
      <c r="C16" s="425">
        <f>'1-1'!C21</f>
        <v>228040</v>
      </c>
      <c r="D16" s="425">
        <f>'1-1'!D21</f>
        <v>262154</v>
      </c>
      <c r="E16" s="425">
        <f>'1-1'!E21</f>
        <v>0</v>
      </c>
      <c r="F16" s="425">
        <f>'1-1'!F21</f>
        <v>84000</v>
      </c>
      <c r="G16" s="425">
        <f>'1-1'!G21</f>
        <v>0</v>
      </c>
      <c r="H16" s="425">
        <f>'1-1'!H21</f>
        <v>0</v>
      </c>
      <c r="I16" s="425">
        <f>'1-1'!I21</f>
        <v>129800</v>
      </c>
      <c r="J16" s="426">
        <f>'1-1'!J21</f>
        <v>113270</v>
      </c>
      <c r="K16" s="427">
        <f>'1-1'!K21</f>
        <v>989904</v>
      </c>
    </row>
    <row r="17" spans="1:11" ht="39" customHeight="1" x14ac:dyDescent="0.15">
      <c r="A17" s="474" t="s">
        <v>16</v>
      </c>
      <c r="B17" s="475">
        <f>'随時②-2'!G38</f>
        <v>-89640</v>
      </c>
      <c r="C17" s="476">
        <f>'随時②-2'!G39</f>
        <v>65800</v>
      </c>
      <c r="D17" s="476">
        <f>'随時②-2'!G40</f>
        <v>71800</v>
      </c>
      <c r="E17" s="476">
        <f>'随時②-2'!G41</f>
        <v>0</v>
      </c>
      <c r="F17" s="476">
        <f>'随時②-2'!G42</f>
        <v>-49000</v>
      </c>
      <c r="G17" s="476">
        <f>'随時②-2'!G43</f>
        <v>0</v>
      </c>
      <c r="H17" s="476">
        <f>'随時②-2'!G44</f>
        <v>0</v>
      </c>
      <c r="I17" s="476">
        <f>'随時②-2'!G45</f>
        <v>0</v>
      </c>
      <c r="J17" s="477">
        <f>'随時②-2'!G46</f>
        <v>0</v>
      </c>
      <c r="K17" s="478">
        <f t="shared" ref="K17:K22" si="0">SUM(B17:J17)</f>
        <v>-1040</v>
      </c>
    </row>
    <row r="18" spans="1:11" ht="39" customHeight="1" x14ac:dyDescent="0.15">
      <c r="A18" s="33" t="s">
        <v>158</v>
      </c>
      <c r="B18" s="424">
        <f>'随時②-2'!H38</f>
        <v>0</v>
      </c>
      <c r="C18" s="425">
        <f>'随時②-2'!H39</f>
        <v>0</v>
      </c>
      <c r="D18" s="425">
        <f>'随時②-2'!H40</f>
        <v>0</v>
      </c>
      <c r="E18" s="425">
        <f>'随時②-2'!H41</f>
        <v>0</v>
      </c>
      <c r="F18" s="425">
        <f>'随時②-2'!H42</f>
        <v>0</v>
      </c>
      <c r="G18" s="425">
        <f>'随時②-2'!H43</f>
        <v>0</v>
      </c>
      <c r="H18" s="425">
        <f>'随時②-2'!H44</f>
        <v>0</v>
      </c>
      <c r="I18" s="425">
        <f>'随時②-2'!H45</f>
        <v>0</v>
      </c>
      <c r="J18" s="426">
        <f>'随時②-2'!H46</f>
        <v>0</v>
      </c>
      <c r="K18" s="427">
        <f t="shared" si="0"/>
        <v>0</v>
      </c>
    </row>
    <row r="19" spans="1:11" ht="39" customHeight="1" thickBot="1" x14ac:dyDescent="0.2">
      <c r="A19" s="480" t="s">
        <v>102</v>
      </c>
      <c r="B19" s="214">
        <f>B17-B18</f>
        <v>-89640</v>
      </c>
      <c r="C19" s="214">
        <f t="shared" ref="C19:J19" si="1">C17-C18</f>
        <v>65800</v>
      </c>
      <c r="D19" s="214">
        <f t="shared" si="1"/>
        <v>71800</v>
      </c>
      <c r="E19" s="214">
        <f t="shared" si="1"/>
        <v>0</v>
      </c>
      <c r="F19" s="214">
        <f t="shared" si="1"/>
        <v>-49000</v>
      </c>
      <c r="G19" s="214">
        <f t="shared" si="1"/>
        <v>0</v>
      </c>
      <c r="H19" s="214">
        <f t="shared" si="1"/>
        <v>0</v>
      </c>
      <c r="I19" s="214">
        <f t="shared" si="1"/>
        <v>0</v>
      </c>
      <c r="J19" s="214">
        <f t="shared" si="1"/>
        <v>0</v>
      </c>
      <c r="K19" s="217">
        <f t="shared" si="0"/>
        <v>-1040</v>
      </c>
    </row>
    <row r="20" spans="1:11" ht="39" customHeight="1" thickBot="1" x14ac:dyDescent="0.2">
      <c r="A20" s="472" t="s">
        <v>245</v>
      </c>
      <c r="B20" s="218">
        <f>SUM(B16:B17)</f>
        <v>83000</v>
      </c>
      <c r="C20" s="218">
        <f t="shared" ref="C20:J20" si="2">SUM(C16:C17)</f>
        <v>293840</v>
      </c>
      <c r="D20" s="218">
        <f t="shared" si="2"/>
        <v>333954</v>
      </c>
      <c r="E20" s="218">
        <f t="shared" si="2"/>
        <v>0</v>
      </c>
      <c r="F20" s="218">
        <f t="shared" si="2"/>
        <v>35000</v>
      </c>
      <c r="G20" s="218">
        <f t="shared" si="2"/>
        <v>0</v>
      </c>
      <c r="H20" s="218">
        <f t="shared" si="2"/>
        <v>0</v>
      </c>
      <c r="I20" s="218">
        <f t="shared" si="2"/>
        <v>129800</v>
      </c>
      <c r="J20" s="218">
        <f t="shared" si="2"/>
        <v>113270</v>
      </c>
      <c r="K20" s="420">
        <f t="shared" si="0"/>
        <v>988864</v>
      </c>
    </row>
    <row r="21" spans="1:11" ht="39" hidden="1" customHeight="1" x14ac:dyDescent="0.15">
      <c r="A21" s="20" t="s">
        <v>153</v>
      </c>
      <c r="B21" s="438">
        <f>'1-1'!B22</f>
        <v>0</v>
      </c>
      <c r="C21" s="438">
        <f>'1-1'!C22</f>
        <v>0</v>
      </c>
      <c r="D21" s="438">
        <f>'1-1'!D22</f>
        <v>0</v>
      </c>
      <c r="E21" s="438">
        <f>'1-1'!E22</f>
        <v>0</v>
      </c>
      <c r="F21" s="438">
        <f>'1-1'!F22</f>
        <v>0</v>
      </c>
      <c r="G21" s="438">
        <f>'1-1'!G22</f>
        <v>0</v>
      </c>
      <c r="H21" s="438">
        <f>'1-1'!H22</f>
        <v>0</v>
      </c>
      <c r="I21" s="438">
        <f>'1-1'!I22</f>
        <v>0</v>
      </c>
      <c r="J21" s="438">
        <f>'1-1'!J22</f>
        <v>0</v>
      </c>
      <c r="K21" s="423">
        <f t="shared" si="0"/>
        <v>0</v>
      </c>
    </row>
    <row r="22" spans="1:11" ht="39" hidden="1" customHeight="1" thickBot="1" x14ac:dyDescent="0.2">
      <c r="A22" s="21" t="s">
        <v>152</v>
      </c>
      <c r="B22" s="214">
        <f>SUM(B20:B21)</f>
        <v>83000</v>
      </c>
      <c r="C22" s="214">
        <f t="shared" ref="C22:J22" si="3">SUM(C20:C21)</f>
        <v>293840</v>
      </c>
      <c r="D22" s="214">
        <f t="shared" si="3"/>
        <v>333954</v>
      </c>
      <c r="E22" s="214">
        <f t="shared" si="3"/>
        <v>0</v>
      </c>
      <c r="F22" s="214">
        <f t="shared" si="3"/>
        <v>35000</v>
      </c>
      <c r="G22" s="214">
        <f t="shared" si="3"/>
        <v>0</v>
      </c>
      <c r="H22" s="214">
        <f t="shared" si="3"/>
        <v>0</v>
      </c>
      <c r="I22" s="214">
        <f t="shared" si="3"/>
        <v>129800</v>
      </c>
      <c r="J22" s="214">
        <f t="shared" si="3"/>
        <v>113270</v>
      </c>
      <c r="K22" s="217">
        <f t="shared" si="0"/>
        <v>988864</v>
      </c>
    </row>
    <row r="23" spans="1:11" ht="39" customHeight="1" thickBot="1" x14ac:dyDescent="0.2">
      <c r="A23" s="31" t="s">
        <v>99</v>
      </c>
      <c r="B23" s="614">
        <v>43535</v>
      </c>
      <c r="C23" s="615"/>
      <c r="D23" s="615"/>
      <c r="E23" s="615"/>
      <c r="F23" s="615"/>
      <c r="G23" s="615"/>
      <c r="H23" s="615"/>
      <c r="I23" s="615"/>
      <c r="J23" s="615"/>
      <c r="K23" s="616"/>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F31" sqref="F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231</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94" t="s">
        <v>134</v>
      </c>
      <c r="E3" s="94" t="s">
        <v>0</v>
      </c>
      <c r="F3" s="94" t="s">
        <v>169</v>
      </c>
      <c r="G3" s="94" t="s">
        <v>91</v>
      </c>
      <c r="H3" s="459" t="s">
        <v>215</v>
      </c>
      <c r="I3" s="94" t="s">
        <v>92</v>
      </c>
      <c r="J3" s="94" t="s">
        <v>93</v>
      </c>
      <c r="K3" s="222" t="s">
        <v>103</v>
      </c>
      <c r="L3" s="395" t="s">
        <v>100</v>
      </c>
    </row>
    <row r="4" spans="1:13" ht="13.5" customHeight="1" x14ac:dyDescent="0.15">
      <c r="A4" s="89"/>
      <c r="B4" s="65"/>
      <c r="C4" s="65"/>
      <c r="D4" s="396">
        <v>23</v>
      </c>
      <c r="E4" s="310" t="str">
        <f>IF($D4="","",IF($D4&lt;=100,VLOOKUP($D4,'1-2'!$D$4:$L$103,2),VLOOKUP($D4,'随時①-2'!$D$4:$L$23,2)))</f>
        <v>旅費</v>
      </c>
      <c r="F4" s="310" t="str">
        <f>IF($D4="","",IF($D4&lt;=100,VLOOKUP($D4,'1-2'!$D$4:$L$103,3),VLOOKUP($D4,'随時①-2'!$D$4:$L$23,3)))</f>
        <v>全国特別支援学校長会旅費</v>
      </c>
      <c r="G4" s="219">
        <f>IF($D4="","",IF($D4&lt;=100,VLOOKUP($D4,'1-2'!$D$4:$L$103,4),VLOOKUP($D4,'随時①-2'!$D$4:$L$23,4)))</f>
        <v>39000</v>
      </c>
      <c r="H4" s="311">
        <f>IF($D4="","",IF($D4&lt;=100,VLOOKUP($D4,'1-2'!$D$4:$L$103,5),VLOOKUP($D4,'随時①-2'!$D$4:$L$23,5)))</f>
        <v>1</v>
      </c>
      <c r="I4" s="311">
        <f>IF($D4="","",IF($D4&lt;=100,VLOOKUP($D4,'1-2'!$D$4:$L$103,6),VLOOKUP($D4,'随時①-2'!$D$4:$L$23,6)))</f>
        <v>1</v>
      </c>
      <c r="J4" s="219">
        <f>IF($D4="","",IF($D4&lt;=100,VLOOKUP($D4,'1-2'!$D$4:$L$103,7),VLOOKUP($D4,'随時①-2'!$D$4:$L$23,7)))</f>
        <v>39000</v>
      </c>
      <c r="K4" s="397">
        <f>IF($D4="","",IF($D4&lt;=100,VLOOKUP($D4,'1-2'!$D$4:$L$103,8),VLOOKUP($D4,'随時①-2'!$D$4:$L$23,8)))</f>
        <v>0</v>
      </c>
      <c r="L4" s="398">
        <f>IF($D4="","",IF($D4&lt;=100,VLOOKUP($D4,'1-2'!$D$4:$L$103,9),VLOOKUP($D4,'随時①-2'!$D$4:$L$23,9)))</f>
        <v>0</v>
      </c>
      <c r="M4" s="5" t="str">
        <f t="shared" ref="M4:M17" si="0">IF(K4="◎",J4,"")</f>
        <v/>
      </c>
    </row>
    <row r="5" spans="1:13" x14ac:dyDescent="0.15">
      <c r="A5" s="89"/>
      <c r="B5" s="65"/>
      <c r="C5" s="65"/>
      <c r="D5" s="399">
        <v>24</v>
      </c>
      <c r="E5" s="310" t="str">
        <f>IF($D5="","",IF($D5&lt;=100,VLOOKUP($D5,'1-2'!$D$4:$L$103,2),VLOOKUP($D5,'随時①-2'!$D$4:$L$23,2)))</f>
        <v>旅費</v>
      </c>
      <c r="F5" s="310" t="str">
        <f>IF($D5="","",IF($D5&lt;=100,VLOOKUP($D5,'1-2'!$D$4:$L$103,3),VLOOKUP($D5,'随時①-2'!$D$4:$L$23,3)))</f>
        <v>全国聾学校教頭会</v>
      </c>
      <c r="G5" s="219">
        <f>IF($D5="","",IF($D5&lt;=100,VLOOKUP($D5,'1-2'!$D$4:$L$103,4),VLOOKUP($D5,'随時①-2'!$D$4:$L$23,4)))</f>
        <v>20000</v>
      </c>
      <c r="H5" s="311">
        <f>IF($D5="","",IF($D5&lt;=100,VLOOKUP($D5,'1-2'!$D$4:$L$103,5),VLOOKUP($D5,'随時①-2'!$D$4:$L$23,5)))</f>
        <v>1</v>
      </c>
      <c r="I5" s="311">
        <f>IF($D5="","",IF($D5&lt;=100,VLOOKUP($D5,'1-2'!$D$4:$L$103,6),VLOOKUP($D5,'随時①-2'!$D$4:$L$23,6)))</f>
        <v>1</v>
      </c>
      <c r="J5" s="219">
        <f>IF($D5="","",IF($D5&lt;=100,VLOOKUP($D5,'1-2'!$D$4:$L$103,7),VLOOKUP($D5,'随時①-2'!$D$4:$L$23,7)))</f>
        <v>20000</v>
      </c>
      <c r="K5" s="397">
        <f>IF($D5="","",IF($D5&lt;=100,VLOOKUP($D5,'1-2'!$D$4:$L$103,8),VLOOKUP($D5,'随時①-2'!$D$4:$L$23,8)))</f>
        <v>0</v>
      </c>
      <c r="L5" s="398">
        <f>IF($D5="","",IF($D5&lt;=100,VLOOKUP($D5,'1-2'!$D$4:$L$103,9),VLOOKUP($D5,'随時①-2'!$D$4:$L$23,9)))</f>
        <v>0</v>
      </c>
      <c r="M5" s="5" t="str">
        <f t="shared" si="0"/>
        <v/>
      </c>
    </row>
    <row r="6" spans="1:13" x14ac:dyDescent="0.15">
      <c r="A6" s="89"/>
      <c r="B6" s="65"/>
      <c r="C6" s="65"/>
      <c r="D6" s="399">
        <v>30</v>
      </c>
      <c r="E6" s="310" t="str">
        <f>IF($D6="","",IF($D6&lt;=100,VLOOKUP($D6,'1-2'!$D$4:$L$103,2),VLOOKUP($D6,'随時①-2'!$D$4:$L$23,2)))</f>
        <v>負担金、補助及び交付金</v>
      </c>
      <c r="F6" s="310" t="str">
        <f>IF($D6="","",IF($D6&lt;=100,VLOOKUP($D6,'1-2'!$D$4:$L$103,3),VLOOKUP($D6,'随時①-2'!$D$4:$L$23,3)))</f>
        <v>全国聾学校教頭会参加費</v>
      </c>
      <c r="G6" s="219">
        <f>IF($D6="","",IF($D6&lt;=100,VLOOKUP($D6,'1-2'!$D$4:$L$103,4),VLOOKUP($D6,'随時①-2'!$D$4:$L$23,4)))</f>
        <v>5000</v>
      </c>
      <c r="H6" s="311">
        <f>IF($D6="","",IF($D6&lt;=100,VLOOKUP($D6,'1-2'!$D$4:$L$103,5),VLOOKUP($D6,'随時①-2'!$D$4:$L$23,5)))</f>
        <v>1</v>
      </c>
      <c r="I6" s="311">
        <f>IF($D6="","",IF($D6&lt;=100,VLOOKUP($D6,'1-2'!$D$4:$L$103,6),VLOOKUP($D6,'随時①-2'!$D$4:$L$23,6)))</f>
        <v>1</v>
      </c>
      <c r="J6" s="219">
        <f>IF($D6="","",IF($D6&lt;=100,VLOOKUP($D6,'1-2'!$D$4:$L$103,7),VLOOKUP($D6,'随時①-2'!$D$4:$L$23,7)))</f>
        <v>5000</v>
      </c>
      <c r="K6" s="397">
        <f>IF($D6="","",IF($D6&lt;=100,VLOOKUP($D6,'1-2'!$D$4:$L$103,8),VLOOKUP($D6,'随時①-2'!$D$4:$L$23,8)))</f>
        <v>0</v>
      </c>
      <c r="L6" s="398">
        <f>IF($D6="","",IF($D6&lt;=100,VLOOKUP($D6,'1-2'!$D$4:$L$103,9),VLOOKUP($D6,'随時①-2'!$D$4:$L$23,9)))</f>
        <v>0</v>
      </c>
      <c r="M6" s="5" t="str">
        <f t="shared" si="0"/>
        <v/>
      </c>
    </row>
    <row r="7" spans="1:13" x14ac:dyDescent="0.15">
      <c r="A7" s="89"/>
      <c r="B7" s="65"/>
      <c r="C7" s="65"/>
      <c r="D7" s="399">
        <v>11</v>
      </c>
      <c r="E7" s="310" t="str">
        <f>IF($D7="","",IF($D7&lt;=100,VLOOKUP($D7,'1-2'!$D$4:$L$103,2),VLOOKUP($D7,'随時①-2'!$D$4:$L$23,2)))</f>
        <v>報償費</v>
      </c>
      <c r="F7" s="310" t="str">
        <f>IF($D7="","",IF($D7&lt;=100,VLOOKUP($D7,'1-2'!$D$4:$L$103,3),VLOOKUP($D7,'随時①-2'!$D$4:$L$23,3)))</f>
        <v>講師謝金（職員研修会）</v>
      </c>
      <c r="G7" s="219">
        <f>IF($D7="","",IF($D7&lt;=100,VLOOKUP($D7,'1-2'!$D$4:$L$103,4),VLOOKUP($D7,'随時①-2'!$D$4:$L$23,4)))</f>
        <v>10000</v>
      </c>
      <c r="H7" s="311">
        <f>IF($D7="","",IF($D7&lt;=100,VLOOKUP($D7,'1-2'!$D$4:$L$103,5),VLOOKUP($D7,'随時①-2'!$D$4:$L$23,5)))</f>
        <v>2</v>
      </c>
      <c r="I7" s="311">
        <f>IF($D7="","",IF($D7&lt;=100,VLOOKUP($D7,'1-2'!$D$4:$L$103,6),VLOOKUP($D7,'随時①-2'!$D$4:$L$23,6)))</f>
        <v>2</v>
      </c>
      <c r="J7" s="219">
        <f>IF($D7="","",IF($D7&lt;=100,VLOOKUP($D7,'1-2'!$D$4:$L$103,7),VLOOKUP($D7,'随時①-2'!$D$4:$L$23,7)))</f>
        <v>40000</v>
      </c>
      <c r="K7" s="397">
        <f>IF($D7="","",IF($D7&lt;=100,VLOOKUP($D7,'1-2'!$D$4:$L$103,8),VLOOKUP($D7,'随時①-2'!$D$4:$L$23,8)))</f>
        <v>0</v>
      </c>
      <c r="L7" s="398">
        <f>IF($D7="","",IF($D7&lt;=100,VLOOKUP($D7,'1-2'!$D$4:$L$103,9),VLOOKUP($D7,'随時①-2'!$D$4:$L$23,9)))</f>
        <v>0</v>
      </c>
      <c r="M7" s="5" t="str">
        <f t="shared" si="0"/>
        <v/>
      </c>
    </row>
    <row r="8" spans="1:13" x14ac:dyDescent="0.15">
      <c r="A8" s="89"/>
      <c r="B8" s="65"/>
      <c r="C8" s="65"/>
      <c r="D8" s="399">
        <v>12</v>
      </c>
      <c r="E8" s="310" t="str">
        <f>IF($D8="","",IF($D8&lt;=100,VLOOKUP($D8,'1-2'!$D$4:$L$103,2),VLOOKUP($D8,'随時①-2'!$D$4:$L$23,2)))</f>
        <v>役務費</v>
      </c>
      <c r="F8" s="310" t="str">
        <f>IF($D8="","",IF($D8&lt;=100,VLOOKUP($D8,'1-2'!$D$4:$L$103,3),VLOOKUP($D8,'随時①-2'!$D$4:$L$23,3)))</f>
        <v>校内研修等手話通訳</v>
      </c>
      <c r="G8" s="219">
        <f>IF($D8="","",IF($D8&lt;=100,VLOOKUP($D8,'1-2'!$D$4:$L$103,4),VLOOKUP($D8,'随時①-2'!$D$4:$L$23,4)))</f>
        <v>7000</v>
      </c>
      <c r="H8" s="311">
        <f>IF($D8="","",IF($D8&lt;=100,VLOOKUP($D8,'1-2'!$D$4:$L$103,5),VLOOKUP($D8,'随時①-2'!$D$4:$L$23,5)))</f>
        <v>4</v>
      </c>
      <c r="I8" s="311">
        <f>IF($D8="","",IF($D8&lt;=100,VLOOKUP($D8,'1-2'!$D$4:$L$103,6),VLOOKUP($D8,'随時①-2'!$D$4:$L$23,6)))</f>
        <v>2</v>
      </c>
      <c r="J8" s="219">
        <f>IF($D8="","",IF($D8&lt;=100,VLOOKUP($D8,'1-2'!$D$4:$L$103,7),VLOOKUP($D8,'随時①-2'!$D$4:$L$23,7)))</f>
        <v>56000</v>
      </c>
      <c r="K8" s="397">
        <f>IF($D8="","",IF($D8&lt;=100,VLOOKUP($D8,'1-2'!$D$4:$L$103,8),VLOOKUP($D8,'随時①-2'!$D$4:$L$23,8)))</f>
        <v>0</v>
      </c>
      <c r="L8" s="398">
        <f>IF($D8="","",IF($D8&lt;=100,VLOOKUP($D8,'1-2'!$D$4:$L$103,9),VLOOKUP($D8,'随時①-2'!$D$4:$L$23,9)))</f>
        <v>0</v>
      </c>
      <c r="M8" s="5" t="str">
        <f t="shared" si="0"/>
        <v/>
      </c>
    </row>
    <row r="9" spans="1:13" x14ac:dyDescent="0.15">
      <c r="A9" s="89"/>
      <c r="B9" s="65"/>
      <c r="C9" s="65"/>
      <c r="D9" s="399">
        <v>32</v>
      </c>
      <c r="E9" s="310" t="str">
        <f>IF($D9="","",IF($D9&lt;=100,VLOOKUP($D9,'1-2'!$D$4:$L$103,2),VLOOKUP($D9,'随時①-2'!$D$4:$L$23,2)))</f>
        <v>報償費</v>
      </c>
      <c r="F9" s="310" t="str">
        <f>IF($D9="","",IF($D9&lt;=100,VLOOKUP($D9,'1-2'!$D$4:$L$103,3),VLOOKUP($D9,'随時①-2'!$D$4:$L$23,3)))</f>
        <v>講師謝金（養護教諭セミナー）</v>
      </c>
      <c r="G9" s="219">
        <f>IF($D9="","",IF($D9&lt;=100,VLOOKUP($D9,'1-2'!$D$4:$L$103,4),VLOOKUP($D9,'随時①-2'!$D$4:$L$23,4)))</f>
        <v>10000</v>
      </c>
      <c r="H9" s="311">
        <f>IF($D9="","",IF($D9&lt;=100,VLOOKUP($D9,'1-2'!$D$4:$L$103,5),VLOOKUP($D9,'随時①-2'!$D$4:$L$23,5)))</f>
        <v>1</v>
      </c>
      <c r="I9" s="311">
        <f>IF($D9="","",IF($D9&lt;=100,VLOOKUP($D9,'1-2'!$D$4:$L$103,6),VLOOKUP($D9,'随時①-2'!$D$4:$L$23,6)))</f>
        <v>2</v>
      </c>
      <c r="J9" s="219">
        <f>IF($D9="","",IF($D9&lt;=100,VLOOKUP($D9,'1-2'!$D$4:$L$103,7),VLOOKUP($D9,'随時①-2'!$D$4:$L$23,7)))</f>
        <v>20000</v>
      </c>
      <c r="K9" s="397">
        <f>IF($D9="","",IF($D9&lt;=100,VLOOKUP($D9,'1-2'!$D$4:$L$103,8),VLOOKUP($D9,'随時①-2'!$D$4:$L$23,8)))</f>
        <v>0</v>
      </c>
      <c r="L9" s="398">
        <f>IF($D9="","",IF($D9&lt;=100,VLOOKUP($D9,'1-2'!$D$4:$L$103,9),VLOOKUP($D9,'随時①-2'!$D$4:$L$23,9)))</f>
        <v>0</v>
      </c>
      <c r="M9" s="5" t="str">
        <f t="shared" si="0"/>
        <v/>
      </c>
    </row>
    <row r="10" spans="1:13" x14ac:dyDescent="0.15">
      <c r="A10" s="89"/>
      <c r="B10" s="65"/>
      <c r="C10" s="65"/>
      <c r="D10" s="399">
        <v>13</v>
      </c>
      <c r="E10" s="310" t="str">
        <f>IF($D10="","",IF($D10&lt;=100,VLOOKUP($D10,'1-2'!$D$4:$L$103,2),VLOOKUP($D10,'随時①-2'!$D$4:$L$23,2)))</f>
        <v>報償費</v>
      </c>
      <c r="F10" s="310" t="str">
        <f>IF($D10="","",IF($D10&lt;=100,VLOOKUP($D10,'1-2'!$D$4:$L$103,3),VLOOKUP($D10,'随時①-2'!$D$4:$L$23,3)))</f>
        <v>講師謝金（幼稚部研究会）</v>
      </c>
      <c r="G10" s="219">
        <f>IF($D10="","",IF($D10&lt;=100,VLOOKUP($D10,'1-2'!$D$4:$L$103,4),VLOOKUP($D10,'随時①-2'!$D$4:$L$23,4)))</f>
        <v>13880</v>
      </c>
      <c r="H10" s="311">
        <f>IF($D10="","",IF($D10&lt;=100,VLOOKUP($D10,'1-2'!$D$4:$L$103,5),VLOOKUP($D10,'随時①-2'!$D$4:$L$23,5)))</f>
        <v>3</v>
      </c>
      <c r="I10" s="311">
        <f>IF($D10="","",IF($D10&lt;=100,VLOOKUP($D10,'1-2'!$D$4:$L$103,6),VLOOKUP($D10,'随時①-2'!$D$4:$L$23,6)))</f>
        <v>1</v>
      </c>
      <c r="J10" s="219">
        <f>IF($D10="","",IF($D10&lt;=100,VLOOKUP($D10,'1-2'!$D$4:$L$103,7),VLOOKUP($D10,'随時①-2'!$D$4:$L$23,7)))</f>
        <v>41640</v>
      </c>
      <c r="K10" s="397">
        <f>IF($D10="","",IF($D10&lt;=100,VLOOKUP($D10,'1-2'!$D$4:$L$103,8),VLOOKUP($D10,'随時①-2'!$D$4:$L$23,8)))</f>
        <v>0</v>
      </c>
      <c r="L10" s="398">
        <f>IF($D10="","",IF($D10&lt;=100,VLOOKUP($D10,'1-2'!$D$4:$L$103,9),VLOOKUP($D10,'随時①-2'!$D$4:$L$23,9)))</f>
        <v>0</v>
      </c>
      <c r="M10" s="5" t="str">
        <f t="shared" si="0"/>
        <v/>
      </c>
    </row>
    <row r="11" spans="1:13" ht="13.5" customHeight="1" x14ac:dyDescent="0.15">
      <c r="A11" s="89"/>
      <c r="B11" s="65"/>
      <c r="C11" s="65"/>
      <c r="D11" s="39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397" t="str">
        <f>IF($D11="","",IF($D11&lt;=100,VLOOKUP($D11,'1-2'!$D$4:$L$103,8),VLOOKUP($D11,'随時①-2'!$D$4:$L$23,8)))</f>
        <v/>
      </c>
      <c r="L11" s="398" t="str">
        <f>IF($D11="","",IF($D11&lt;=100,VLOOKUP($D11,'1-2'!$D$4:$L$103,9),VLOOKUP($D11,'随時①-2'!$D$4:$L$23,9)))</f>
        <v/>
      </c>
      <c r="M11" s="5" t="str">
        <f t="shared" si="0"/>
        <v/>
      </c>
    </row>
    <row r="12" spans="1:13" x14ac:dyDescent="0.15">
      <c r="A12" s="89"/>
      <c r="B12" s="65"/>
      <c r="C12" s="65"/>
      <c r="D12" s="39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397" t="str">
        <f>IF($D12="","",IF($D12&lt;=100,VLOOKUP($D12,'1-2'!$D$4:$L$103,8),VLOOKUP($D12,'随時①-2'!$D$4:$L$23,8)))</f>
        <v/>
      </c>
      <c r="L12" s="398" t="str">
        <f>IF($D12="","",IF($D12&lt;=100,VLOOKUP($D12,'1-2'!$D$4:$L$103,9),VLOOKUP($D12,'随時①-2'!$D$4:$L$23,9)))</f>
        <v/>
      </c>
      <c r="M12" s="5" t="str">
        <f t="shared" si="0"/>
        <v/>
      </c>
    </row>
    <row r="13" spans="1:13" x14ac:dyDescent="0.15">
      <c r="A13" s="89"/>
      <c r="B13" s="65"/>
      <c r="C13" s="65"/>
      <c r="D13" s="39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397" t="str">
        <f>IF($D13="","",IF($D13&lt;=100,VLOOKUP($D13,'1-2'!$D$4:$L$103,8),VLOOKUP($D13,'随時①-2'!$D$4:$L$23,8)))</f>
        <v/>
      </c>
      <c r="L13" s="398" t="str">
        <f>IF($D13="","",IF($D13&lt;=100,VLOOKUP($D13,'1-2'!$D$4:$L$103,9),VLOOKUP($D13,'随時①-2'!$D$4:$L$23,9)))</f>
        <v/>
      </c>
      <c r="M13" s="5" t="str">
        <f t="shared" si="0"/>
        <v/>
      </c>
    </row>
    <row r="14" spans="1:13" x14ac:dyDescent="0.15">
      <c r="A14" s="89"/>
      <c r="B14" s="65"/>
      <c r="C14" s="65"/>
      <c r="D14" s="39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397" t="str">
        <f>IF($D14="","",IF($D14&lt;=100,VLOOKUP($D14,'1-2'!$D$4:$L$103,8),VLOOKUP($D14,'随時①-2'!$D$4:$L$23,8)))</f>
        <v/>
      </c>
      <c r="L14" s="398" t="str">
        <f>IF($D14="","",IF($D14&lt;=100,VLOOKUP($D14,'1-2'!$D$4:$L$103,9),VLOOKUP($D14,'随時①-2'!$D$4:$L$23,9)))</f>
        <v/>
      </c>
      <c r="M14" s="5" t="str">
        <f t="shared" si="0"/>
        <v/>
      </c>
    </row>
    <row r="15" spans="1:13" x14ac:dyDescent="0.15">
      <c r="A15" s="89"/>
      <c r="B15" s="65"/>
      <c r="C15" s="65"/>
      <c r="D15" s="39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397" t="str">
        <f>IF($D15="","",IF($D15&lt;=100,VLOOKUP($D15,'1-2'!$D$4:$L$103,8),VLOOKUP($D15,'随時①-2'!$D$4:$L$23,8)))</f>
        <v/>
      </c>
      <c r="L15" s="398" t="str">
        <f>IF($D15="","",IF($D15&lt;=100,VLOOKUP($D15,'1-2'!$D$4:$L$103,9),VLOOKUP($D15,'随時①-2'!$D$4:$L$23,9)))</f>
        <v/>
      </c>
      <c r="M15" s="5" t="str">
        <f t="shared" si="0"/>
        <v/>
      </c>
    </row>
    <row r="16" spans="1:13" x14ac:dyDescent="0.15">
      <c r="A16" s="89"/>
      <c r="B16" s="65"/>
      <c r="C16" s="65"/>
      <c r="D16" s="39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397" t="str">
        <f>IF($D16="","",IF($D16&lt;=100,VLOOKUP($D16,'1-2'!$D$4:$L$103,8),VLOOKUP($D16,'随時①-2'!$D$4:$L$23,8)))</f>
        <v/>
      </c>
      <c r="L16" s="398" t="str">
        <f>IF($D16="","",IF($D16&lt;=100,VLOOKUP($D16,'1-2'!$D$4:$L$103,9),VLOOKUP($D16,'随時①-2'!$D$4:$L$23,9)))</f>
        <v/>
      </c>
      <c r="M16" s="5" t="str">
        <f t="shared" si="0"/>
        <v/>
      </c>
    </row>
    <row r="17" spans="1:13" x14ac:dyDescent="0.15">
      <c r="A17" s="89"/>
      <c r="B17" s="65"/>
      <c r="C17" s="65"/>
      <c r="D17" s="39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397" t="str">
        <f>IF($D17="","",IF($D17&lt;=100,VLOOKUP($D17,'1-2'!$D$4:$L$103,8),VLOOKUP($D17,'随時①-2'!$D$4:$L$23,8)))</f>
        <v/>
      </c>
      <c r="L17" s="398" t="str">
        <f>IF($D17="","",IF($D17&lt;=100,VLOOKUP($D17,'1-2'!$D$4:$L$103,9),VLOOKUP($D17,'随時①-2'!$D$4:$L$23,9)))</f>
        <v/>
      </c>
      <c r="M17" s="5" t="str">
        <f t="shared" si="0"/>
        <v/>
      </c>
    </row>
    <row r="18" spans="1:13" ht="14.25" thickBot="1" x14ac:dyDescent="0.2">
      <c r="A18" s="89"/>
      <c r="B18" s="65"/>
      <c r="C18" s="65"/>
      <c r="D18" s="400"/>
      <c r="E18" s="340" t="str">
        <f>IF($D18="","",IF($D18&lt;=100,VLOOKUP($D18,'1-2'!$D$4:$L$103,2),VLOOKUP($D18,'随時①-2'!$D$4:$L$23,2)))</f>
        <v/>
      </c>
      <c r="F18" s="340" t="str">
        <f>IF($D18="","",IF($D18&lt;=100,VLOOKUP($D18,'1-2'!$D$4:$L$103,3),VLOOKUP($D18,'随時①-2'!$D$4:$L$23,3)))</f>
        <v/>
      </c>
      <c r="G18" s="401" t="str">
        <f>IF($D18="","",IF($D18&lt;=100,VLOOKUP($D18,'1-2'!$D$4:$L$103,4),VLOOKUP($D18,'随時①-2'!$D$4:$L$23,4)))</f>
        <v/>
      </c>
      <c r="H18" s="402" t="str">
        <f>IF($D18="","",IF($D18&lt;=100,VLOOKUP($D18,'1-2'!$D$4:$L$103,5),VLOOKUP($D18,'随時①-2'!$D$4:$L$23,5)))</f>
        <v/>
      </c>
      <c r="I18" s="402" t="str">
        <f>IF($D18="","",IF($D18&lt;=100,VLOOKUP($D18,'1-2'!$D$4:$L$103,6),VLOOKUP($D18,'随時①-2'!$D$4:$L$23,6)))</f>
        <v/>
      </c>
      <c r="J18" s="401" t="str">
        <f>IF($D18="","",IF($D18&lt;=100,VLOOKUP($D18,'1-2'!$D$4:$L$103,7),VLOOKUP($D18,'随時①-2'!$D$4:$L$23,7)))</f>
        <v/>
      </c>
      <c r="K18" s="403" t="str">
        <f>IF($D18="","",IF($D18&lt;=100,VLOOKUP($D18,'1-2'!$D$4:$L$103,8),VLOOKUP($D18,'随時①-2'!$D$4:$L$23,8)))</f>
        <v/>
      </c>
      <c r="L18" s="404" t="str">
        <f>IF($D18="","",IF($D18&lt;=100,VLOOKUP($D18,'1-2'!$D$4:$L$103,9),VLOOKUP($D18,'随時①-2'!$D$4:$L$23,9)))</f>
        <v/>
      </c>
      <c r="M18" s="5" t="str">
        <f>IF(K18="◎",J18,"")</f>
        <v/>
      </c>
    </row>
    <row r="19" spans="1:13" ht="24" customHeight="1" thickBot="1" x14ac:dyDescent="0.2">
      <c r="A19" s="90"/>
      <c r="B19" s="90"/>
      <c r="C19" s="90"/>
      <c r="D19" s="45"/>
      <c r="E19" s="27" t="s">
        <v>172</v>
      </c>
      <c r="F19" s="91"/>
      <c r="G19" s="91"/>
      <c r="H19" s="91"/>
      <c r="I19" s="91"/>
      <c r="J19" s="91"/>
      <c r="K19" s="91"/>
      <c r="L19" s="84"/>
    </row>
    <row r="20" spans="1:13" ht="24" customHeight="1" x14ac:dyDescent="0.15">
      <c r="A20" s="411" t="s">
        <v>129</v>
      </c>
      <c r="B20" s="394" t="s">
        <v>130</v>
      </c>
      <c r="C20" s="92" t="s">
        <v>132</v>
      </c>
      <c r="D20" s="92" t="s">
        <v>135</v>
      </c>
      <c r="E20" s="94" t="s">
        <v>0</v>
      </c>
      <c r="F20" s="94" t="s">
        <v>169</v>
      </c>
      <c r="G20" s="94" t="s">
        <v>91</v>
      </c>
      <c r="H20" s="459" t="s">
        <v>215</v>
      </c>
      <c r="I20" s="94" t="s">
        <v>92</v>
      </c>
      <c r="J20" s="94" t="s">
        <v>93</v>
      </c>
      <c r="K20" s="222" t="s">
        <v>103</v>
      </c>
      <c r="L20" s="395" t="s">
        <v>100</v>
      </c>
    </row>
    <row r="21" spans="1:13" x14ac:dyDescent="0.15">
      <c r="A21" s="355">
        <v>1</v>
      </c>
      <c r="B21" s="236" t="s">
        <v>333</v>
      </c>
      <c r="C21" s="257" t="s">
        <v>276</v>
      </c>
      <c r="D21" s="387">
        <v>201</v>
      </c>
      <c r="E21" s="270" t="s">
        <v>86</v>
      </c>
      <c r="F21" s="270" t="s">
        <v>334</v>
      </c>
      <c r="G21" s="271">
        <v>59000</v>
      </c>
      <c r="H21" s="272">
        <v>1</v>
      </c>
      <c r="I21" s="272">
        <v>1</v>
      </c>
      <c r="J21" s="388">
        <f>G21*H21*I21</f>
        <v>59000</v>
      </c>
      <c r="K21" s="273"/>
      <c r="L21" s="274" t="s">
        <v>353</v>
      </c>
      <c r="M21" s="5" t="str">
        <f t="shared" ref="M21:M35" si="1">IF(K21="◎",J21,"")</f>
        <v/>
      </c>
    </row>
    <row r="22" spans="1:13" x14ac:dyDescent="0.15">
      <c r="A22" s="246">
        <v>2</v>
      </c>
      <c r="B22" s="247" t="s">
        <v>281</v>
      </c>
      <c r="C22" s="251" t="s">
        <v>293</v>
      </c>
      <c r="D22" s="389">
        <v>202</v>
      </c>
      <c r="E22" s="270" t="s">
        <v>126</v>
      </c>
      <c r="F22" s="251" t="s">
        <v>335</v>
      </c>
      <c r="G22" s="252">
        <v>5000</v>
      </c>
      <c r="H22" s="253">
        <v>1</v>
      </c>
      <c r="I22" s="253">
        <v>1</v>
      </c>
      <c r="J22" s="254">
        <f>G22*H22*I22</f>
        <v>5000</v>
      </c>
      <c r="K22" s="255"/>
      <c r="L22" s="256" t="s">
        <v>353</v>
      </c>
      <c r="M22" s="5" t="str">
        <f t="shared" si="1"/>
        <v/>
      </c>
    </row>
    <row r="23" spans="1:13" x14ac:dyDescent="0.15">
      <c r="A23" s="246">
        <v>3</v>
      </c>
      <c r="B23" s="236" t="s">
        <v>281</v>
      </c>
      <c r="C23" s="251" t="s">
        <v>293</v>
      </c>
      <c r="D23" s="389">
        <v>203</v>
      </c>
      <c r="E23" s="270" t="s">
        <v>87</v>
      </c>
      <c r="F23" s="251" t="s">
        <v>352</v>
      </c>
      <c r="G23" s="252">
        <v>7000</v>
      </c>
      <c r="H23" s="253">
        <v>1</v>
      </c>
      <c r="I23" s="253">
        <v>1</v>
      </c>
      <c r="J23" s="254">
        <f t="shared" ref="J23:J35" si="2">G23*H23*I23</f>
        <v>7000</v>
      </c>
      <c r="K23" s="255"/>
      <c r="L23" s="256" t="s">
        <v>353</v>
      </c>
      <c r="M23" s="5" t="str">
        <f t="shared" si="1"/>
        <v/>
      </c>
    </row>
    <row r="24" spans="1:13" x14ac:dyDescent="0.15">
      <c r="A24" s="246">
        <v>4</v>
      </c>
      <c r="B24" s="247" t="s">
        <v>333</v>
      </c>
      <c r="C24" s="248" t="s">
        <v>276</v>
      </c>
      <c r="D24" s="389">
        <v>204</v>
      </c>
      <c r="E24" s="270" t="s">
        <v>86</v>
      </c>
      <c r="F24" s="251" t="s">
        <v>334</v>
      </c>
      <c r="G24" s="252">
        <v>65800</v>
      </c>
      <c r="H24" s="253">
        <v>1</v>
      </c>
      <c r="I24" s="253">
        <v>1</v>
      </c>
      <c r="J24" s="254">
        <f t="shared" si="2"/>
        <v>65800</v>
      </c>
      <c r="K24" s="255"/>
      <c r="L24" s="256" t="s">
        <v>353</v>
      </c>
      <c r="M24" s="5" t="str">
        <f t="shared" si="1"/>
        <v/>
      </c>
    </row>
    <row r="25" spans="1:13" x14ac:dyDescent="0.15">
      <c r="A25" s="246">
        <v>5</v>
      </c>
      <c r="B25" s="247" t="s">
        <v>333</v>
      </c>
      <c r="C25" s="248" t="s">
        <v>276</v>
      </c>
      <c r="D25" s="389">
        <v>205</v>
      </c>
      <c r="E25" s="270" t="s">
        <v>114</v>
      </c>
      <c r="F25" s="251" t="s">
        <v>354</v>
      </c>
      <c r="G25" s="252">
        <v>43200</v>
      </c>
      <c r="H25" s="253">
        <v>1</v>
      </c>
      <c r="I25" s="253">
        <v>1</v>
      </c>
      <c r="J25" s="254">
        <f t="shared" si="2"/>
        <v>43200</v>
      </c>
      <c r="K25" s="255"/>
      <c r="L25" s="256" t="s">
        <v>353</v>
      </c>
      <c r="M25" s="5" t="str">
        <f t="shared" si="1"/>
        <v/>
      </c>
    </row>
    <row r="26" spans="1:13" x14ac:dyDescent="0.15">
      <c r="A26" s="246">
        <v>6</v>
      </c>
      <c r="B26" s="236" t="s">
        <v>281</v>
      </c>
      <c r="C26" s="251" t="s">
        <v>293</v>
      </c>
      <c r="D26" s="389">
        <v>206</v>
      </c>
      <c r="E26" s="270" t="s">
        <v>355</v>
      </c>
      <c r="F26" s="251" t="s">
        <v>356</v>
      </c>
      <c r="G26" s="252">
        <v>12000</v>
      </c>
      <c r="H26" s="253">
        <v>1</v>
      </c>
      <c r="I26" s="253">
        <v>1</v>
      </c>
      <c r="J26" s="254">
        <f t="shared" si="2"/>
        <v>12000</v>
      </c>
      <c r="K26" s="255"/>
      <c r="L26" s="256"/>
      <c r="M26" s="5" t="str">
        <f t="shared" si="1"/>
        <v/>
      </c>
    </row>
    <row r="27" spans="1:13" x14ac:dyDescent="0.15">
      <c r="A27" s="246">
        <v>7</v>
      </c>
      <c r="B27" s="247" t="s">
        <v>357</v>
      </c>
      <c r="C27" s="248" t="s">
        <v>292</v>
      </c>
      <c r="D27" s="389">
        <v>207</v>
      </c>
      <c r="E27" s="270" t="s">
        <v>114</v>
      </c>
      <c r="F27" s="251" t="s">
        <v>358</v>
      </c>
      <c r="G27" s="252">
        <v>15120</v>
      </c>
      <c r="H27" s="253">
        <v>1</v>
      </c>
      <c r="I27" s="253">
        <v>1</v>
      </c>
      <c r="J27" s="254">
        <f t="shared" si="2"/>
        <v>15120</v>
      </c>
      <c r="K27" s="255"/>
      <c r="L27" s="256"/>
      <c r="M27" s="5" t="str">
        <f t="shared" si="1"/>
        <v/>
      </c>
    </row>
    <row r="28" spans="1:13" x14ac:dyDescent="0.15">
      <c r="A28" s="246">
        <v>8</v>
      </c>
      <c r="B28" s="490" t="s">
        <v>357</v>
      </c>
      <c r="C28" s="491" t="s">
        <v>292</v>
      </c>
      <c r="D28" s="389">
        <v>208</v>
      </c>
      <c r="E28" s="270" t="s">
        <v>114</v>
      </c>
      <c r="F28" s="251" t="s">
        <v>359</v>
      </c>
      <c r="G28" s="252">
        <v>6480</v>
      </c>
      <c r="H28" s="253">
        <v>1</v>
      </c>
      <c r="I28" s="253">
        <v>1</v>
      </c>
      <c r="J28" s="254">
        <f t="shared" si="2"/>
        <v>6480</v>
      </c>
      <c r="K28" s="255"/>
      <c r="L28" s="256"/>
      <c r="M28" s="5" t="str">
        <f t="shared" si="1"/>
        <v/>
      </c>
    </row>
    <row r="29" spans="1:13" x14ac:dyDescent="0.15">
      <c r="A29" s="246">
        <v>9</v>
      </c>
      <c r="B29" s="490" t="s">
        <v>291</v>
      </c>
      <c r="C29" s="491" t="s">
        <v>292</v>
      </c>
      <c r="D29" s="389">
        <v>209</v>
      </c>
      <c r="E29" s="270" t="s">
        <v>114</v>
      </c>
      <c r="F29" s="251" t="s">
        <v>360</v>
      </c>
      <c r="G29" s="252">
        <v>600</v>
      </c>
      <c r="H29" s="253">
        <v>5</v>
      </c>
      <c r="I29" s="253">
        <v>1</v>
      </c>
      <c r="J29" s="254">
        <f t="shared" si="2"/>
        <v>3000</v>
      </c>
      <c r="K29" s="255"/>
      <c r="L29" s="256"/>
      <c r="M29" s="5" t="str">
        <f t="shared" si="1"/>
        <v/>
      </c>
    </row>
    <row r="30" spans="1:13" x14ac:dyDescent="0.15">
      <c r="A30" s="246">
        <v>10</v>
      </c>
      <c r="B30" s="490" t="s">
        <v>291</v>
      </c>
      <c r="C30" s="491" t="s">
        <v>292</v>
      </c>
      <c r="D30" s="389">
        <v>210</v>
      </c>
      <c r="E30" s="270" t="s">
        <v>114</v>
      </c>
      <c r="F30" s="251" t="s">
        <v>361</v>
      </c>
      <c r="G30" s="252">
        <v>4000</v>
      </c>
      <c r="H30" s="253">
        <v>1</v>
      </c>
      <c r="I30" s="253">
        <v>1</v>
      </c>
      <c r="J30" s="254">
        <f t="shared" si="2"/>
        <v>4000</v>
      </c>
      <c r="K30" s="255"/>
      <c r="L30" s="256"/>
      <c r="M30" s="5" t="str">
        <f t="shared" si="1"/>
        <v/>
      </c>
    </row>
    <row r="31" spans="1:13" x14ac:dyDescent="0.15">
      <c r="A31" s="246"/>
      <c r="B31" s="247"/>
      <c r="C31" s="248"/>
      <c r="D31" s="389">
        <v>211</v>
      </c>
      <c r="E31" s="270"/>
      <c r="F31" s="251"/>
      <c r="G31" s="252"/>
      <c r="H31" s="253"/>
      <c r="I31" s="253"/>
      <c r="J31" s="254">
        <f t="shared" si="2"/>
        <v>0</v>
      </c>
      <c r="K31" s="255"/>
      <c r="L31" s="256"/>
      <c r="M31" s="5" t="str">
        <f t="shared" si="1"/>
        <v/>
      </c>
    </row>
    <row r="32" spans="1:13" x14ac:dyDescent="0.15">
      <c r="A32" s="246"/>
      <c r="B32" s="247"/>
      <c r="C32" s="248"/>
      <c r="D32" s="389">
        <v>212</v>
      </c>
      <c r="E32" s="270"/>
      <c r="F32" s="251"/>
      <c r="G32" s="252"/>
      <c r="H32" s="253"/>
      <c r="I32" s="253"/>
      <c r="J32" s="254">
        <f t="shared" si="2"/>
        <v>0</v>
      </c>
      <c r="K32" s="255"/>
      <c r="L32" s="256"/>
      <c r="M32" s="5" t="str">
        <f t="shared" si="1"/>
        <v/>
      </c>
    </row>
    <row r="33" spans="1:13" x14ac:dyDescent="0.15">
      <c r="A33" s="246"/>
      <c r="B33" s="247"/>
      <c r="C33" s="248"/>
      <c r="D33" s="389">
        <v>213</v>
      </c>
      <c r="E33" s="270"/>
      <c r="F33" s="251"/>
      <c r="G33" s="252"/>
      <c r="H33" s="253"/>
      <c r="I33" s="253"/>
      <c r="J33" s="254">
        <f t="shared" si="2"/>
        <v>0</v>
      </c>
      <c r="K33" s="255"/>
      <c r="L33" s="256"/>
      <c r="M33" s="5" t="str">
        <f t="shared" si="1"/>
        <v/>
      </c>
    </row>
    <row r="34" spans="1:13" x14ac:dyDescent="0.15">
      <c r="A34" s="246"/>
      <c r="B34" s="247"/>
      <c r="C34" s="248"/>
      <c r="D34" s="389">
        <v>214</v>
      </c>
      <c r="E34" s="270"/>
      <c r="F34" s="251"/>
      <c r="G34" s="252"/>
      <c r="H34" s="253"/>
      <c r="I34" s="253"/>
      <c r="J34" s="254">
        <f t="shared" si="2"/>
        <v>0</v>
      </c>
      <c r="K34" s="255"/>
      <c r="L34" s="256"/>
      <c r="M34" s="5" t="str">
        <f t="shared" si="1"/>
        <v/>
      </c>
    </row>
    <row r="35" spans="1:13" ht="14.25" thickBot="1" x14ac:dyDescent="0.2">
      <c r="A35" s="382"/>
      <c r="B35" s="390"/>
      <c r="C35" s="391"/>
      <c r="D35" s="392">
        <v>215</v>
      </c>
      <c r="E35" s="283"/>
      <c r="F35" s="283"/>
      <c r="G35" s="284"/>
      <c r="H35" s="285"/>
      <c r="I35" s="285"/>
      <c r="J35" s="286">
        <f t="shared" si="2"/>
        <v>0</v>
      </c>
      <c r="K35" s="393"/>
      <c r="L35" s="288"/>
      <c r="M35" s="5" t="str">
        <f t="shared" si="1"/>
        <v/>
      </c>
    </row>
    <row r="36" spans="1:13" ht="24" customHeight="1" thickBot="1" x14ac:dyDescent="0.2">
      <c r="A36" s="51"/>
      <c r="B36" s="51"/>
      <c r="C36" s="51"/>
      <c r="D36" s="51"/>
      <c r="E36" s="27" t="s">
        <v>217</v>
      </c>
      <c r="F36" s="620"/>
      <c r="G36" s="620"/>
    </row>
    <row r="37" spans="1:13" ht="24" customHeight="1" thickBot="1" x14ac:dyDescent="0.2">
      <c r="A37" s="51"/>
      <c r="B37" s="51"/>
      <c r="C37" s="51"/>
      <c r="D37" s="51"/>
      <c r="E37" s="234" t="s">
        <v>95</v>
      </c>
      <c r="F37" s="224" t="s">
        <v>264</v>
      </c>
      <c r="G37" s="153" t="s">
        <v>16</v>
      </c>
      <c r="H37" s="621" t="s">
        <v>265</v>
      </c>
      <c r="I37" s="622"/>
      <c r="J37" s="224" t="s">
        <v>101</v>
      </c>
      <c r="K37" s="547" t="s">
        <v>266</v>
      </c>
      <c r="L37" s="584"/>
    </row>
    <row r="38" spans="1:13" ht="14.25" thickTop="1" x14ac:dyDescent="0.15">
      <c r="A38" s="51"/>
      <c r="B38" s="51"/>
      <c r="C38" s="51"/>
      <c r="D38" s="51"/>
      <c r="E38" s="291" t="s">
        <v>85</v>
      </c>
      <c r="F38" s="342">
        <f>'1-1'!B21</f>
        <v>172640</v>
      </c>
      <c r="G38" s="344">
        <f t="shared" ref="G38:G46" si="3">-SUMIF($E$4:$E$18,$E38,$J$4:$J$18)+SUMIF($E$21:$E$35,$E38,$J$21:$J$35)</f>
        <v>-89640</v>
      </c>
      <c r="H38" s="554">
        <f t="shared" ref="H38:H46" si="4">-SUMIF($E$4:$E$18,$E38,$M$4:$M$18)+SUMIF($E$21:$E$35,$E38,$M$21:$M$35)</f>
        <v>0</v>
      </c>
      <c r="I38" s="554"/>
      <c r="J38" s="343">
        <f t="shared" ref="J38:J46" si="5">G38-H38</f>
        <v>-89640</v>
      </c>
      <c r="K38" s="554">
        <f t="shared" ref="K38:K46" si="6">F38+G38</f>
        <v>83000</v>
      </c>
      <c r="L38" s="612"/>
    </row>
    <row r="39" spans="1:13" x14ac:dyDescent="0.15">
      <c r="A39" s="51"/>
      <c r="B39" s="51"/>
      <c r="C39" s="51"/>
      <c r="D39" s="51"/>
      <c r="E39" s="292" t="s">
        <v>86</v>
      </c>
      <c r="F39" s="346">
        <f>'1-1'!C21</f>
        <v>228040</v>
      </c>
      <c r="G39" s="344">
        <f t="shared" si="3"/>
        <v>65800</v>
      </c>
      <c r="H39" s="534">
        <f t="shared" si="4"/>
        <v>0</v>
      </c>
      <c r="I39" s="534"/>
      <c r="J39" s="346">
        <f t="shared" si="5"/>
        <v>65800</v>
      </c>
      <c r="K39" s="534">
        <f t="shared" si="6"/>
        <v>293840</v>
      </c>
      <c r="L39" s="537"/>
    </row>
    <row r="40" spans="1:13" x14ac:dyDescent="0.15">
      <c r="A40" s="51"/>
      <c r="B40" s="51"/>
      <c r="C40" s="51"/>
      <c r="D40" s="51"/>
      <c r="E40" s="292" t="s">
        <v>114</v>
      </c>
      <c r="F40" s="346">
        <f>'1-1'!D21</f>
        <v>262154</v>
      </c>
      <c r="G40" s="344">
        <f t="shared" si="3"/>
        <v>71800</v>
      </c>
      <c r="H40" s="534">
        <f t="shared" si="4"/>
        <v>0</v>
      </c>
      <c r="I40" s="534"/>
      <c r="J40" s="346">
        <f t="shared" si="5"/>
        <v>71800</v>
      </c>
      <c r="K40" s="534">
        <f t="shared" si="6"/>
        <v>333954</v>
      </c>
      <c r="L40" s="537"/>
    </row>
    <row r="41" spans="1:13" x14ac:dyDescent="0.15">
      <c r="A41" s="51"/>
      <c r="B41" s="51"/>
      <c r="C41" s="51"/>
      <c r="D41" s="51"/>
      <c r="E41" s="292" t="s">
        <v>115</v>
      </c>
      <c r="F41" s="346">
        <f>'1-1'!E21</f>
        <v>0</v>
      </c>
      <c r="G41" s="344">
        <f t="shared" si="3"/>
        <v>0</v>
      </c>
      <c r="H41" s="534">
        <f t="shared" si="4"/>
        <v>0</v>
      </c>
      <c r="I41" s="534"/>
      <c r="J41" s="346">
        <f t="shared" si="5"/>
        <v>0</v>
      </c>
      <c r="K41" s="534">
        <f t="shared" si="6"/>
        <v>0</v>
      </c>
      <c r="L41" s="537"/>
    </row>
    <row r="42" spans="1:13" x14ac:dyDescent="0.15">
      <c r="A42" s="51"/>
      <c r="B42" s="51"/>
      <c r="C42" s="51"/>
      <c r="D42" s="51"/>
      <c r="E42" s="292" t="s">
        <v>87</v>
      </c>
      <c r="F42" s="346">
        <f>'1-1'!F21</f>
        <v>84000</v>
      </c>
      <c r="G42" s="344">
        <f t="shared" si="3"/>
        <v>-49000</v>
      </c>
      <c r="H42" s="534">
        <f t="shared" si="4"/>
        <v>0</v>
      </c>
      <c r="I42" s="534"/>
      <c r="J42" s="346">
        <f t="shared" si="5"/>
        <v>-49000</v>
      </c>
      <c r="K42" s="534">
        <f t="shared" si="6"/>
        <v>35000</v>
      </c>
      <c r="L42" s="537"/>
    </row>
    <row r="43" spans="1:13" x14ac:dyDescent="0.15">
      <c r="A43" s="51"/>
      <c r="B43" s="51"/>
      <c r="C43" s="51"/>
      <c r="D43" s="51"/>
      <c r="E43" s="292" t="s">
        <v>88</v>
      </c>
      <c r="F43" s="346">
        <f>'1-1'!G21</f>
        <v>0</v>
      </c>
      <c r="G43" s="344">
        <f t="shared" si="3"/>
        <v>0</v>
      </c>
      <c r="H43" s="534">
        <f t="shared" si="4"/>
        <v>0</v>
      </c>
      <c r="I43" s="534"/>
      <c r="J43" s="346">
        <f t="shared" si="5"/>
        <v>0</v>
      </c>
      <c r="K43" s="534">
        <f t="shared" si="6"/>
        <v>0</v>
      </c>
      <c r="L43" s="537"/>
    </row>
    <row r="44" spans="1:13" x14ac:dyDescent="0.15">
      <c r="A44" s="51"/>
      <c r="B44" s="51"/>
      <c r="C44" s="51"/>
      <c r="D44" s="51"/>
      <c r="E44" s="292" t="s">
        <v>89</v>
      </c>
      <c r="F44" s="346">
        <f>'1-1'!H21</f>
        <v>0</v>
      </c>
      <c r="G44" s="344">
        <f t="shared" si="3"/>
        <v>0</v>
      </c>
      <c r="H44" s="534">
        <f t="shared" si="4"/>
        <v>0</v>
      </c>
      <c r="I44" s="534"/>
      <c r="J44" s="346">
        <f t="shared" si="5"/>
        <v>0</v>
      </c>
      <c r="K44" s="534">
        <f t="shared" si="6"/>
        <v>0</v>
      </c>
      <c r="L44" s="537"/>
    </row>
    <row r="45" spans="1:13" x14ac:dyDescent="0.15">
      <c r="A45" s="51"/>
      <c r="B45" s="51"/>
      <c r="C45" s="51"/>
      <c r="D45" s="51"/>
      <c r="E45" s="292" t="s">
        <v>90</v>
      </c>
      <c r="F45" s="346">
        <f>'1-1'!I21</f>
        <v>129800</v>
      </c>
      <c r="G45" s="344">
        <f t="shared" si="3"/>
        <v>0</v>
      </c>
      <c r="H45" s="534">
        <f t="shared" si="4"/>
        <v>0</v>
      </c>
      <c r="I45" s="534"/>
      <c r="J45" s="346">
        <f t="shared" si="5"/>
        <v>0</v>
      </c>
      <c r="K45" s="534">
        <f t="shared" si="6"/>
        <v>129800</v>
      </c>
      <c r="L45" s="537"/>
    </row>
    <row r="46" spans="1:13" ht="14.25" thickBot="1" x14ac:dyDescent="0.2">
      <c r="A46" s="51"/>
      <c r="B46" s="51"/>
      <c r="C46" s="51"/>
      <c r="D46" s="51"/>
      <c r="E46" s="292" t="s">
        <v>126</v>
      </c>
      <c r="F46" s="385">
        <f>'1-1'!J21</f>
        <v>113270</v>
      </c>
      <c r="G46" s="344">
        <f t="shared" si="3"/>
        <v>0</v>
      </c>
      <c r="H46" s="598">
        <f t="shared" si="4"/>
        <v>0</v>
      </c>
      <c r="I46" s="598"/>
      <c r="J46" s="347">
        <f t="shared" si="5"/>
        <v>0</v>
      </c>
      <c r="K46" s="598">
        <f t="shared" si="6"/>
        <v>113270</v>
      </c>
      <c r="L46" s="599"/>
    </row>
    <row r="47" spans="1:13" ht="15" thickTop="1" thickBot="1" x14ac:dyDescent="0.2">
      <c r="A47" s="51"/>
      <c r="B47" s="51"/>
      <c r="C47" s="51"/>
      <c r="D47" s="51"/>
      <c r="E47" s="386" t="s">
        <v>15</v>
      </c>
      <c r="F47" s="349">
        <f>SUM(F38:F46)</f>
        <v>989904</v>
      </c>
      <c r="G47" s="350">
        <f>SUM(G38:G46)</f>
        <v>-1040</v>
      </c>
      <c r="H47" s="617">
        <f>SUM(H38:I46)</f>
        <v>0</v>
      </c>
      <c r="I47" s="619"/>
      <c r="J47" s="351">
        <f>SUM(J38:J46)</f>
        <v>-1040</v>
      </c>
      <c r="K47" s="617">
        <f>SUM(K38:L46)</f>
        <v>988864</v>
      </c>
      <c r="L47" s="61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09" t="s">
        <v>14</v>
      </c>
      <c r="I1" s="509"/>
      <c r="J1" s="509"/>
      <c r="K1" s="509"/>
    </row>
    <row r="2" spans="1:11" s="1" customFormat="1" ht="18" customHeight="1" x14ac:dyDescent="0.15">
      <c r="H2" s="509" t="s">
        <v>7</v>
      </c>
      <c r="I2" s="509"/>
      <c r="J2" s="509"/>
      <c r="K2" s="509"/>
    </row>
    <row r="3" spans="1:11" s="1" customFormat="1" ht="18" customHeight="1" x14ac:dyDescent="0.15">
      <c r="K3" s="2"/>
    </row>
    <row r="4" spans="1:11" s="1" customFormat="1" ht="18" customHeight="1" x14ac:dyDescent="0.15">
      <c r="H4" s="510" t="s">
        <v>6</v>
      </c>
      <c r="I4" s="510"/>
      <c r="J4" s="510"/>
      <c r="K4" s="510"/>
    </row>
    <row r="5" spans="1:11" s="1" customFormat="1" ht="18" customHeight="1" x14ac:dyDescent="0.15">
      <c r="H5" s="510" t="s">
        <v>133</v>
      </c>
      <c r="I5" s="510"/>
      <c r="J5" s="510"/>
      <c r="K5" s="510"/>
    </row>
    <row r="6" spans="1:11" s="1" customFormat="1" ht="18" customHeight="1" x14ac:dyDescent="0.15">
      <c r="A6" s="3" t="s">
        <v>2</v>
      </c>
      <c r="H6" s="4"/>
      <c r="K6" s="11"/>
    </row>
    <row r="7" spans="1:11" s="1" customFormat="1" ht="18" customHeight="1" x14ac:dyDescent="0.15">
      <c r="A7" s="4"/>
      <c r="H7" s="510" t="s">
        <v>3</v>
      </c>
      <c r="I7" s="510"/>
      <c r="J7" s="510"/>
      <c r="K7" s="510"/>
    </row>
    <row r="8" spans="1:11" s="1" customFormat="1" ht="18" customHeight="1" x14ac:dyDescent="0.15">
      <c r="A8" s="4"/>
      <c r="H8" s="510" t="s">
        <v>4</v>
      </c>
      <c r="I8" s="510"/>
      <c r="J8" s="510"/>
      <c r="K8" s="510"/>
    </row>
    <row r="9" spans="1:11" s="1" customFormat="1" ht="42" customHeight="1" x14ac:dyDescent="0.15">
      <c r="A9" s="4"/>
      <c r="H9" s="2"/>
      <c r="K9" s="44"/>
    </row>
    <row r="10" spans="1:11" ht="24" customHeight="1" x14ac:dyDescent="0.15">
      <c r="A10" s="498" t="s">
        <v>230</v>
      </c>
      <c r="B10" s="498"/>
      <c r="C10" s="498"/>
      <c r="D10" s="498"/>
      <c r="E10" s="498"/>
      <c r="F10" s="498"/>
      <c r="G10" s="498"/>
      <c r="H10" s="498"/>
      <c r="I10" s="498"/>
      <c r="J10" s="498"/>
      <c r="K10" s="498"/>
    </row>
    <row r="11" spans="1:11" ht="24" customHeight="1" x14ac:dyDescent="0.15">
      <c r="A11" s="499"/>
      <c r="B11" s="499"/>
      <c r="C11" s="499"/>
      <c r="D11" s="499"/>
      <c r="E11" s="499"/>
      <c r="F11" s="499"/>
      <c r="G11" s="499"/>
      <c r="H11" s="499"/>
      <c r="I11" s="499"/>
      <c r="J11" s="499"/>
      <c r="K11" s="49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00" t="s">
        <v>84</v>
      </c>
      <c r="B14" s="501"/>
      <c r="C14" s="502"/>
      <c r="D14" s="503">
        <v>1800000</v>
      </c>
      <c r="E14" s="504"/>
      <c r="F14" s="505"/>
      <c r="G14" s="604"/>
      <c r="H14" s="605"/>
      <c r="I14" s="605"/>
      <c r="J14" s="605"/>
      <c r="K14" s="95">
        <f>'1-1'!K14</f>
        <v>0</v>
      </c>
    </row>
    <row r="15" spans="1:11" ht="39" customHeight="1" thickBot="1" x14ac:dyDescent="0.2">
      <c r="A15" s="19"/>
      <c r="B15" s="18" t="s">
        <v>8</v>
      </c>
      <c r="C15" s="17" t="s">
        <v>9</v>
      </c>
      <c r="D15" s="16" t="s">
        <v>113</v>
      </c>
      <c r="E15" s="16" t="s">
        <v>112</v>
      </c>
      <c r="F15" s="17" t="s">
        <v>10</v>
      </c>
      <c r="G15" s="17" t="s">
        <v>11</v>
      </c>
      <c r="H15" s="435" t="s">
        <v>218</v>
      </c>
      <c r="I15" s="16" t="s">
        <v>12</v>
      </c>
      <c r="J15" s="434" t="s">
        <v>222</v>
      </c>
      <c r="K15" s="22" t="s">
        <v>15</v>
      </c>
    </row>
    <row r="16" spans="1:11" ht="39" customHeight="1" thickTop="1" x14ac:dyDescent="0.15">
      <c r="A16" s="20" t="s">
        <v>260</v>
      </c>
      <c r="B16" s="421">
        <f>'2-1'!B23</f>
        <v>0</v>
      </c>
      <c r="C16" s="421">
        <f>'2-1'!C23</f>
        <v>91000</v>
      </c>
      <c r="D16" s="421">
        <f>'2-1'!D23</f>
        <v>248300</v>
      </c>
      <c r="E16" s="421">
        <f>'2-1'!E23</f>
        <v>0</v>
      </c>
      <c r="F16" s="421">
        <f>'2-1'!F23</f>
        <v>0</v>
      </c>
      <c r="G16" s="421">
        <f>'2-1'!G23</f>
        <v>0</v>
      </c>
      <c r="H16" s="421">
        <f>'2-1'!H23</f>
        <v>0</v>
      </c>
      <c r="I16" s="421">
        <f>'2-1'!I23</f>
        <v>0</v>
      </c>
      <c r="J16" s="421">
        <f>'2-1'!J23</f>
        <v>0</v>
      </c>
      <c r="K16" s="423">
        <f t="shared" ref="K16:K23" si="0">SUM(B16:J16)</f>
        <v>339300</v>
      </c>
    </row>
    <row r="17" spans="1:11" ht="39" customHeight="1" x14ac:dyDescent="0.15">
      <c r="A17" s="20" t="s">
        <v>261</v>
      </c>
      <c r="B17" s="421">
        <f>'2-1'!B24</f>
        <v>0</v>
      </c>
      <c r="C17" s="421">
        <f>'2-1'!C24</f>
        <v>0</v>
      </c>
      <c r="D17" s="421">
        <f>'2-1'!D24</f>
        <v>0</v>
      </c>
      <c r="E17" s="421">
        <f>'2-1'!E24</f>
        <v>0</v>
      </c>
      <c r="F17" s="421">
        <f>'2-1'!F24</f>
        <v>0</v>
      </c>
      <c r="G17" s="421">
        <f>'2-1'!G24</f>
        <v>0</v>
      </c>
      <c r="H17" s="421">
        <f>'2-1'!H24</f>
        <v>0</v>
      </c>
      <c r="I17" s="421">
        <f>'2-1'!I24</f>
        <v>0</v>
      </c>
      <c r="J17" s="421">
        <f>'2-1'!J24</f>
        <v>0</v>
      </c>
      <c r="K17" s="423">
        <f t="shared" si="0"/>
        <v>0</v>
      </c>
    </row>
    <row r="18" spans="1:11" ht="39" customHeight="1" x14ac:dyDescent="0.15">
      <c r="A18" s="33" t="s">
        <v>270</v>
      </c>
      <c r="B18" s="424">
        <f>B16-B17</f>
        <v>0</v>
      </c>
      <c r="C18" s="424">
        <f t="shared" ref="C18:J18" si="1">C16-C17</f>
        <v>91000</v>
      </c>
      <c r="D18" s="424">
        <f t="shared" si="1"/>
        <v>248300</v>
      </c>
      <c r="E18" s="424">
        <f t="shared" si="1"/>
        <v>0</v>
      </c>
      <c r="F18" s="424">
        <f t="shared" si="1"/>
        <v>0</v>
      </c>
      <c r="G18" s="424">
        <f t="shared" si="1"/>
        <v>0</v>
      </c>
      <c r="H18" s="424">
        <f t="shared" si="1"/>
        <v>0</v>
      </c>
      <c r="I18" s="424">
        <f t="shared" si="1"/>
        <v>0</v>
      </c>
      <c r="J18" s="424">
        <f t="shared" si="1"/>
        <v>0</v>
      </c>
      <c r="K18" s="427">
        <f t="shared" si="0"/>
        <v>339300</v>
      </c>
    </row>
    <row r="19" spans="1:11" ht="39" customHeight="1" x14ac:dyDescent="0.15">
      <c r="A19" s="20" t="s">
        <v>16</v>
      </c>
      <c r="B19" s="421">
        <f>'随時③-2'!G38</f>
        <v>0</v>
      </c>
      <c r="C19" s="316">
        <f>'随時③-2'!G39</f>
        <v>0</v>
      </c>
      <c r="D19" s="316">
        <f>'随時③-2'!G40</f>
        <v>0</v>
      </c>
      <c r="E19" s="316">
        <f>'随時③-2'!G41</f>
        <v>0</v>
      </c>
      <c r="F19" s="316">
        <f>'随時③-2'!G42</f>
        <v>0</v>
      </c>
      <c r="G19" s="316">
        <f>'随時③-2'!G43</f>
        <v>0</v>
      </c>
      <c r="H19" s="316">
        <f>'随時③-2'!G44</f>
        <v>0</v>
      </c>
      <c r="I19" s="316">
        <f>'随時③-2'!G45</f>
        <v>0</v>
      </c>
      <c r="J19" s="422">
        <f>'随時③-2'!G46</f>
        <v>0</v>
      </c>
      <c r="K19" s="423">
        <f t="shared" si="0"/>
        <v>0</v>
      </c>
    </row>
    <row r="20" spans="1:11" ht="39" customHeight="1" thickBot="1" x14ac:dyDescent="0.2">
      <c r="A20" s="41" t="s">
        <v>261</v>
      </c>
      <c r="B20" s="436">
        <f>'随時③-2'!H38</f>
        <v>0</v>
      </c>
      <c r="C20" s="436">
        <f>'随時③-2'!H39</f>
        <v>0</v>
      </c>
      <c r="D20" s="436">
        <f>'随時③-2'!H40</f>
        <v>0</v>
      </c>
      <c r="E20" s="436">
        <f>'随時③-2'!H41</f>
        <v>0</v>
      </c>
      <c r="F20" s="436">
        <f>'随時③-2'!H42</f>
        <v>0</v>
      </c>
      <c r="G20" s="436">
        <f>'随時③-2'!H43</f>
        <v>0</v>
      </c>
      <c r="H20" s="436">
        <f>'随時③-2'!H44</f>
        <v>0</v>
      </c>
      <c r="I20" s="436">
        <f>'随時③-2'!H45</f>
        <v>0</v>
      </c>
      <c r="J20" s="436">
        <f>'随時③-2'!H46</f>
        <v>0</v>
      </c>
      <c r="K20" s="437">
        <f t="shared" si="0"/>
        <v>0</v>
      </c>
    </row>
    <row r="21" spans="1:11" ht="39" customHeight="1" thickBot="1" x14ac:dyDescent="0.2">
      <c r="A21" s="31" t="s">
        <v>102</v>
      </c>
      <c r="B21" s="428">
        <f>B19-B20</f>
        <v>0</v>
      </c>
      <c r="C21" s="428">
        <f t="shared" ref="C21:J21" si="2">C19-C20</f>
        <v>0</v>
      </c>
      <c r="D21" s="428">
        <f t="shared" si="2"/>
        <v>0</v>
      </c>
      <c r="E21" s="428">
        <f t="shared" si="2"/>
        <v>0</v>
      </c>
      <c r="F21" s="428">
        <f t="shared" si="2"/>
        <v>0</v>
      </c>
      <c r="G21" s="428">
        <f t="shared" si="2"/>
        <v>0</v>
      </c>
      <c r="H21" s="428">
        <f t="shared" si="2"/>
        <v>0</v>
      </c>
      <c r="I21" s="428">
        <f t="shared" si="2"/>
        <v>0</v>
      </c>
      <c r="J21" s="428">
        <f t="shared" si="2"/>
        <v>0</v>
      </c>
      <c r="K21" s="430">
        <f t="shared" si="0"/>
        <v>0</v>
      </c>
    </row>
    <row r="22" spans="1:11" ht="39" customHeight="1" x14ac:dyDescent="0.15">
      <c r="A22" s="29" t="s">
        <v>262</v>
      </c>
      <c r="B22" s="218">
        <f>B16+B19</f>
        <v>0</v>
      </c>
      <c r="C22" s="218">
        <f t="shared" ref="C22:J22" si="3">C16+C19</f>
        <v>91000</v>
      </c>
      <c r="D22" s="218">
        <f t="shared" si="3"/>
        <v>248300</v>
      </c>
      <c r="E22" s="218">
        <f t="shared" si="3"/>
        <v>0</v>
      </c>
      <c r="F22" s="218">
        <f t="shared" si="3"/>
        <v>0</v>
      </c>
      <c r="G22" s="218">
        <f t="shared" si="3"/>
        <v>0</v>
      </c>
      <c r="H22" s="218">
        <f t="shared" si="3"/>
        <v>0</v>
      </c>
      <c r="I22" s="218">
        <f t="shared" si="3"/>
        <v>0</v>
      </c>
      <c r="J22" s="218">
        <f t="shared" si="3"/>
        <v>0</v>
      </c>
      <c r="K22" s="420">
        <f t="shared" si="0"/>
        <v>339300</v>
      </c>
    </row>
    <row r="23" spans="1:11" ht="39" customHeight="1" thickBot="1" x14ac:dyDescent="0.2">
      <c r="A23" s="21" t="s">
        <v>154</v>
      </c>
      <c r="B23" s="214">
        <f>'2-1'!B19+'随時③-1'!B22</f>
        <v>83000</v>
      </c>
      <c r="C23" s="214">
        <f>'2-1'!C19+'随時③-1'!C22</f>
        <v>362930</v>
      </c>
      <c r="D23" s="214">
        <f>'2-1'!D19+'随時③-1'!D22</f>
        <v>492783</v>
      </c>
      <c r="E23" s="214">
        <f>'2-1'!E19+'随時③-1'!E22</f>
        <v>0</v>
      </c>
      <c r="F23" s="214">
        <f>'2-1'!F19+'随時③-1'!F22</f>
        <v>28400</v>
      </c>
      <c r="G23" s="214">
        <f>'2-1'!G19+'随時③-1'!G22</f>
        <v>0</v>
      </c>
      <c r="H23" s="214">
        <f>'2-1'!H19+'随時③-1'!H22</f>
        <v>0</v>
      </c>
      <c r="I23" s="214">
        <f>'2-1'!I19+'随時③-1'!I22</f>
        <v>129700</v>
      </c>
      <c r="J23" s="214">
        <f>'2-1'!J19+'随時③-1'!J22</f>
        <v>107120</v>
      </c>
      <c r="K23" s="217">
        <f t="shared" si="0"/>
        <v>1203933</v>
      </c>
    </row>
    <row r="24" spans="1:11" ht="39" customHeight="1" thickBot="1" x14ac:dyDescent="0.2">
      <c r="A24" s="31" t="s">
        <v>99</v>
      </c>
      <c r="B24" s="623" t="s">
        <v>111</v>
      </c>
      <c r="C24" s="563"/>
      <c r="D24" s="563"/>
      <c r="E24" s="563"/>
      <c r="F24" s="563"/>
      <c r="G24" s="563"/>
      <c r="H24" s="563"/>
      <c r="I24" s="563"/>
      <c r="J24" s="563"/>
      <c r="K24" s="56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34" zoomScaleNormal="100" zoomScaleSheetLayoutView="100" workbookViewId="0">
      <selection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229</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08" t="s">
        <v>134</v>
      </c>
      <c r="E3" s="94" t="s">
        <v>0</v>
      </c>
      <c r="F3" s="94" t="s">
        <v>169</v>
      </c>
      <c r="G3" s="94" t="s">
        <v>91</v>
      </c>
      <c r="H3" s="459" t="s">
        <v>215</v>
      </c>
      <c r="I3" s="94" t="s">
        <v>92</v>
      </c>
      <c r="J3" s="94" t="s">
        <v>93</v>
      </c>
      <c r="K3" s="222" t="s">
        <v>103</v>
      </c>
      <c r="L3" s="290" t="s">
        <v>100</v>
      </c>
    </row>
    <row r="4" spans="1:13" x14ac:dyDescent="0.15">
      <c r="A4" s="89"/>
      <c r="B4" s="65"/>
      <c r="C4" s="65"/>
      <c r="D4" s="39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5" t="str">
        <f>IF($D4="","",IF($D4&lt;=100,VLOOKUP($D4,'1-2'!$D$4:$L$103,9),IF($D4&lt;=200,VLOOKUP($D4,'随時①-2'!$D$4:$L$23,9),IF($D4&lt;=300,VLOOKUP($D4,'随時②-2'!$D$21:$L$35,9),VLOOKUP($D4,'2-4'!$D$4:$L$103,9)))))</f>
        <v/>
      </c>
      <c r="M4" s="5" t="str">
        <f t="shared" ref="M4:M18" si="0">IF(K4="◎",J4,"")</f>
        <v/>
      </c>
    </row>
    <row r="5" spans="1:13" x14ac:dyDescent="0.15">
      <c r="A5" s="89"/>
      <c r="B5" s="65"/>
      <c r="C5" s="65"/>
      <c r="D5" s="39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5" t="str">
        <f>IF($D5="","",IF($D5&lt;=100,VLOOKUP($D5,'1-2'!$D$4:$L$103,9),IF($D5&lt;=200,VLOOKUP($D5,'随時①-2'!$D$4:$L$23,9),IF($D5&lt;=300,VLOOKUP($D5,'随時②-2'!$D$21:$L$35,9),VLOOKUP($D5,'2-4'!$D$4:$L$103,9)))))</f>
        <v/>
      </c>
      <c r="M5" s="5" t="str">
        <f t="shared" si="0"/>
        <v/>
      </c>
    </row>
    <row r="6" spans="1:13" x14ac:dyDescent="0.15">
      <c r="A6" s="89"/>
      <c r="B6" s="65"/>
      <c r="C6" s="65"/>
      <c r="D6" s="39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5" t="str">
        <f>IF($D6="","",IF($D6&lt;=100,VLOOKUP($D6,'1-2'!$D$4:$L$103,9),IF($D6&lt;=200,VLOOKUP($D6,'随時①-2'!$D$4:$L$23,9),IF($D6&lt;=300,VLOOKUP($D6,'随時②-2'!$D$21:$L$35,9),VLOOKUP($D6,'2-4'!$D$4:$L$103,9)))))</f>
        <v/>
      </c>
      <c r="M6" s="5" t="str">
        <f t="shared" si="0"/>
        <v/>
      </c>
    </row>
    <row r="7" spans="1:13" x14ac:dyDescent="0.15">
      <c r="A7" s="89"/>
      <c r="B7" s="65"/>
      <c r="C7" s="65"/>
      <c r="D7" s="39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5" t="str">
        <f>IF($D7="","",IF($D7&lt;=100,VLOOKUP($D7,'1-2'!$D$4:$L$103,9),IF($D7&lt;=200,VLOOKUP($D7,'随時①-2'!$D$4:$L$23,9),IF($D7&lt;=300,VLOOKUP($D7,'随時②-2'!$D$21:$L$35,9),VLOOKUP($D7,'2-4'!$D$4:$L$103,9)))))</f>
        <v/>
      </c>
      <c r="M7" s="5" t="str">
        <f t="shared" si="0"/>
        <v/>
      </c>
    </row>
    <row r="8" spans="1:13" x14ac:dyDescent="0.15">
      <c r="A8" s="89"/>
      <c r="B8" s="65"/>
      <c r="C8" s="65"/>
      <c r="D8" s="39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5" t="str">
        <f>IF($D8="","",IF($D8&lt;=100,VLOOKUP($D8,'1-2'!$D$4:$L$103,9),IF($D8&lt;=200,VLOOKUP($D8,'随時①-2'!$D$4:$L$23,9),IF($D8&lt;=300,VLOOKUP($D8,'随時②-2'!$D$21:$L$35,9),VLOOKUP($D8,'2-4'!$D$4:$L$103,9)))))</f>
        <v/>
      </c>
      <c r="M8" s="5" t="str">
        <f t="shared" si="0"/>
        <v/>
      </c>
    </row>
    <row r="9" spans="1:13" x14ac:dyDescent="0.15">
      <c r="A9" s="89"/>
      <c r="B9" s="65"/>
      <c r="C9" s="65"/>
      <c r="D9" s="39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5" t="str">
        <f>IF($D9="","",IF($D9&lt;=100,VLOOKUP($D9,'1-2'!$D$4:$L$103,9),IF($D9&lt;=200,VLOOKUP($D9,'随時①-2'!$D$4:$L$23,9),IF($D9&lt;=300,VLOOKUP($D9,'随時②-2'!$D$21:$L$35,9),VLOOKUP($D9,'2-4'!$D$4:$L$103,9)))))</f>
        <v/>
      </c>
      <c r="M9" s="5" t="str">
        <f t="shared" si="0"/>
        <v/>
      </c>
    </row>
    <row r="10" spans="1:13" x14ac:dyDescent="0.15">
      <c r="A10" s="89"/>
      <c r="B10" s="65"/>
      <c r="C10" s="65"/>
      <c r="D10" s="39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5" t="str">
        <f>IF($D10="","",IF($D10&lt;=100,VLOOKUP($D10,'1-2'!$D$4:$L$103,9),IF($D10&lt;=200,VLOOKUP($D10,'随時①-2'!$D$4:$L$23,9),IF($D10&lt;=300,VLOOKUP($D10,'随時②-2'!$D$21:$L$35,9),VLOOKUP($D10,'2-4'!$D$4:$L$103,9)))))</f>
        <v/>
      </c>
      <c r="M10" s="5" t="str">
        <f t="shared" si="0"/>
        <v/>
      </c>
    </row>
    <row r="11" spans="1:13" x14ac:dyDescent="0.15">
      <c r="A11" s="89"/>
      <c r="B11" s="65"/>
      <c r="C11" s="65"/>
      <c r="D11" s="39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5" t="str">
        <f>IF($D11="","",IF($D11&lt;=100,VLOOKUP($D11,'1-2'!$D$4:$L$103,9),IF($D11&lt;=200,VLOOKUP($D11,'随時①-2'!$D$4:$L$23,9),IF($D11&lt;=300,VLOOKUP($D11,'随時②-2'!$D$21:$L$35,9),VLOOKUP($D11,'2-4'!$D$4:$L$103,9)))))</f>
        <v/>
      </c>
      <c r="M11" s="5" t="str">
        <f t="shared" si="0"/>
        <v/>
      </c>
    </row>
    <row r="12" spans="1:13" x14ac:dyDescent="0.15">
      <c r="A12" s="89"/>
      <c r="B12" s="65"/>
      <c r="C12" s="65"/>
      <c r="D12" s="39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69" t="str">
        <f>IF($D12="","",IF($D12&lt;=100,VLOOKUP($D12,'1-2'!$D$4:$L$103,8),IF($D12&lt;=200,VLOOKUP($D12,'随時①-2'!$D$4:$L$23,8),IF($D12&lt;=300,VLOOKUP($D12,'随時②-2'!$D$21:$L$35,8),VLOOKUP($D12,'2-4'!$D$4:$L$103,8)))))</f>
        <v/>
      </c>
      <c r="L12" s="405" t="str">
        <f>IF($D12="","",IF($D12&lt;=100,VLOOKUP($D12,'1-2'!$D$4:$L$103,9),IF($D12&lt;=200,VLOOKUP($D12,'随時①-2'!$D$4:$L$23,9),IF($D12&lt;=300,VLOOKUP($D12,'随時②-2'!$D$21:$L$35,9),VLOOKUP($D12,'2-4'!$D$4:$L$103,9)))))</f>
        <v/>
      </c>
      <c r="M12" s="5" t="str">
        <f t="shared" si="0"/>
        <v/>
      </c>
    </row>
    <row r="13" spans="1:13" x14ac:dyDescent="0.15">
      <c r="A13" s="89"/>
      <c r="B13" s="65"/>
      <c r="C13" s="65"/>
      <c r="D13" s="39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5" t="str">
        <f>IF($D13="","",IF($D13&lt;=100,VLOOKUP($D13,'1-2'!$D$4:$L$103,9),IF($D13&lt;=200,VLOOKUP($D13,'随時①-2'!$D$4:$L$23,9),IF($D13&lt;=300,VLOOKUP($D13,'随時②-2'!$D$21:$L$35,9),VLOOKUP($D13,'2-4'!$D$4:$L$103,9)))))</f>
        <v/>
      </c>
      <c r="M13" s="5" t="str">
        <f t="shared" si="0"/>
        <v/>
      </c>
    </row>
    <row r="14" spans="1:13" x14ac:dyDescent="0.15">
      <c r="A14" s="89"/>
      <c r="B14" s="65"/>
      <c r="C14" s="65"/>
      <c r="D14" s="39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5" t="str">
        <f>IF($D14="","",IF($D14&lt;=100,VLOOKUP($D14,'1-2'!$D$4:$L$103,9),IF($D14&lt;=200,VLOOKUP($D14,'随時①-2'!$D$4:$L$23,9),IF($D14&lt;=300,VLOOKUP($D14,'随時②-2'!$D$21:$L$35,9),VLOOKUP($D14,'2-4'!$D$4:$L$103,9)))))</f>
        <v/>
      </c>
      <c r="M14" s="5" t="str">
        <f t="shared" si="0"/>
        <v/>
      </c>
    </row>
    <row r="15" spans="1:13" x14ac:dyDescent="0.15">
      <c r="A15" s="89"/>
      <c r="B15" s="65"/>
      <c r="C15" s="65"/>
      <c r="D15" s="39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5" t="str">
        <f>IF($D15="","",IF($D15&lt;=100,VLOOKUP($D15,'1-2'!$D$4:$L$103,9),IF($D15&lt;=200,VLOOKUP($D15,'随時①-2'!$D$4:$L$23,9),IF($D15&lt;=300,VLOOKUP($D15,'随時②-2'!$D$21:$L$35,9),VLOOKUP($D15,'2-4'!$D$4:$L$103,9)))))</f>
        <v/>
      </c>
      <c r="M15" s="5" t="str">
        <f t="shared" si="0"/>
        <v/>
      </c>
    </row>
    <row r="16" spans="1:13" x14ac:dyDescent="0.15">
      <c r="A16" s="89"/>
      <c r="B16" s="65"/>
      <c r="C16" s="65"/>
      <c r="D16" s="39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5" t="str">
        <f>IF($D16="","",IF($D16&lt;=100,VLOOKUP($D16,'1-2'!$D$4:$L$103,9),IF($D16&lt;=200,VLOOKUP($D16,'随時①-2'!$D$4:$L$23,9),IF($D16&lt;=300,VLOOKUP($D16,'随時②-2'!$D$21:$L$35,9),VLOOKUP($D16,'2-4'!$D$4:$L$103,9)))))</f>
        <v/>
      </c>
      <c r="M16" s="5" t="str">
        <f t="shared" si="0"/>
        <v/>
      </c>
    </row>
    <row r="17" spans="1:13" x14ac:dyDescent="0.15">
      <c r="A17" s="89"/>
      <c r="B17" s="65"/>
      <c r="C17" s="65"/>
      <c r="D17" s="39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5" t="str">
        <f>IF($D17="","",IF($D17&lt;=100,VLOOKUP($D17,'1-2'!$D$4:$L$103,9),IF($D17&lt;=200,VLOOKUP($D17,'随時①-2'!$D$4:$L$23,9),IF($D17&lt;=300,VLOOKUP($D17,'随時②-2'!$D$21:$L$35,9),VLOOKUP($D17,'2-4'!$D$4:$L$103,9)))))</f>
        <v/>
      </c>
      <c r="M17" s="5" t="str">
        <f t="shared" si="0"/>
        <v/>
      </c>
    </row>
    <row r="18" spans="1:13" ht="14.25" thickBot="1" x14ac:dyDescent="0.2">
      <c r="A18" s="89"/>
      <c r="B18" s="65"/>
      <c r="C18" s="65"/>
      <c r="D18" s="400"/>
      <c r="E18" s="340" t="str">
        <f>IF($D18="","",IF($D18&lt;=100,VLOOKUP($D18,'1-2'!$D$4:$L$103,2),IF($D18&lt;=200,VLOOKUP($D18,'随時①-2'!$D$4:$L$23,2),IF($D18&lt;=300,VLOOKUP($D18,'随時②-2'!$D$21:$L$35,2),VLOOKUP($D18,'2-4'!$D$4:$L$103,2)))))</f>
        <v/>
      </c>
      <c r="F18" s="406" t="str">
        <f>IF($D18="","",IF($D18&lt;=100,VLOOKUP($D18,'1-2'!$D$4:$L$103,3),IF($D18&lt;=200,VLOOKUP($D18,'随時①-2'!$D$4:$L$23,3),IF($D18&lt;=300,VLOOKUP($D18,'随時②-2'!$D$21:$L$35,3),VLOOKUP($D18,'2-4'!$D$4:$L$103,3)))))</f>
        <v/>
      </c>
      <c r="G18" s="401" t="str">
        <f>IF($D18="","",IF($D18&lt;=100,VLOOKUP($D18,'1-2'!$D$4:$L$103,4),IF($D18&lt;=200,VLOOKUP($D18,'随時①-2'!$D$4:$L$23,4),IF($D18&lt;=300,VLOOKUP($D18,'随時②-2'!$D$21:$L$35,4),VLOOKUP($D18,'2-4'!$D$4:$L$103,4)))))</f>
        <v/>
      </c>
      <c r="H18" s="402" t="str">
        <f>IF($D18="","",IF($D18&lt;=100,VLOOKUP($D18,'1-2'!$D$4:$L$103,5),IF($D18&lt;=200,VLOOKUP($D18,'随時①-2'!$D$4:$L$23,5),IF($D18&lt;=300,VLOOKUP($D18,'随時②-2'!$D$21:$L$35,5),VLOOKUP($D18,'2-4'!$D$4:$L$103,5)))))</f>
        <v/>
      </c>
      <c r="I18" s="402" t="str">
        <f>IF($D18="","",IF($D18&lt;=100,VLOOKUP($D18,'1-2'!$D$4:$L$103,6),IF($D18&lt;=200,VLOOKUP($D18,'随時①-2'!$D$4:$L$23,6),IF($D18&lt;=300,VLOOKUP($D18,'随時②-2'!$D$21:$L$35,6),VLOOKUP($D18,'2-4'!$D$4:$L$103,6)))))</f>
        <v/>
      </c>
      <c r="J18" s="401" t="str">
        <f>IF($D18="","",IF($D18&lt;=100,VLOOKUP($D18,'1-2'!$D$4:$L$103,7),IF($D18&lt;=200,VLOOKUP($D18,'随時①-2'!$D$4:$L$23,7),IF($D18&lt;=300,VLOOKUP($D18,'随時②-2'!$D$21:$L$35,7),VLOOKUP($D18,'2-4'!$D$4:$L$103,7)))))</f>
        <v/>
      </c>
      <c r="K18" s="406" t="str">
        <f>IF($D18="","",IF($D18&lt;=100,VLOOKUP($D18,'1-2'!$D$4:$L$103,8),IF($D18&lt;=200,VLOOKUP($D18,'随時①-2'!$D$4:$L$23,8),IF($D18&lt;=300,VLOOKUP($D18,'随時②-2'!$D$21:$L$35,8),VLOOKUP($D18,'2-4'!$D$4:$L$103,8)))))</f>
        <v/>
      </c>
      <c r="L18" s="40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172</v>
      </c>
      <c r="F19" s="91"/>
      <c r="G19" s="91"/>
      <c r="H19" s="91"/>
      <c r="I19" s="91"/>
      <c r="J19" s="91"/>
      <c r="K19" s="91"/>
      <c r="L19" s="84"/>
    </row>
    <row r="20" spans="1:13" ht="24" customHeight="1" x14ac:dyDescent="0.15">
      <c r="A20" s="412" t="s">
        <v>129</v>
      </c>
      <c r="B20" s="394" t="s">
        <v>130</v>
      </c>
      <c r="C20" s="94" t="s">
        <v>132</v>
      </c>
      <c r="D20" s="92" t="s">
        <v>134</v>
      </c>
      <c r="E20" s="94" t="s">
        <v>0</v>
      </c>
      <c r="F20" s="94" t="s">
        <v>169</v>
      </c>
      <c r="G20" s="94" t="s">
        <v>91</v>
      </c>
      <c r="H20" s="459" t="s">
        <v>215</v>
      </c>
      <c r="I20" s="94" t="s">
        <v>92</v>
      </c>
      <c r="J20" s="94" t="s">
        <v>93</v>
      </c>
      <c r="K20" s="222" t="s">
        <v>103</v>
      </c>
      <c r="L20" s="395" t="s">
        <v>100</v>
      </c>
    </row>
    <row r="21" spans="1:13" s="451" customFormat="1" ht="13.5" customHeight="1" x14ac:dyDescent="0.15">
      <c r="A21" s="355"/>
      <c r="B21" s="236"/>
      <c r="C21" s="251"/>
      <c r="D21" s="450">
        <v>401</v>
      </c>
      <c r="E21" s="270"/>
      <c r="F21" s="270"/>
      <c r="G21" s="335"/>
      <c r="H21" s="336"/>
      <c r="I21" s="336"/>
      <c r="J21" s="370">
        <f>G21*H21*I21</f>
        <v>0</v>
      </c>
      <c r="K21" s="273"/>
      <c r="L21" s="274"/>
      <c r="M21" s="451" t="str">
        <f t="shared" ref="M21:M35" si="1">IF(K21="◎",J21,"")</f>
        <v/>
      </c>
    </row>
    <row r="22" spans="1:13" s="451" customFormat="1" ht="13.5" customHeight="1" x14ac:dyDescent="0.15">
      <c r="A22" s="246"/>
      <c r="B22" s="247"/>
      <c r="C22" s="248"/>
      <c r="D22" s="452">
        <v>402</v>
      </c>
      <c r="E22" s="270"/>
      <c r="F22" s="251"/>
      <c r="G22" s="314"/>
      <c r="H22" s="315"/>
      <c r="I22" s="315"/>
      <c r="J22" s="370">
        <f t="shared" ref="J22:J35" si="2">G22*H22*I22</f>
        <v>0</v>
      </c>
      <c r="K22" s="255"/>
      <c r="L22" s="256"/>
      <c r="M22" s="451" t="str">
        <f t="shared" si="1"/>
        <v/>
      </c>
    </row>
    <row r="23" spans="1:13" s="451" customFormat="1" ht="13.5" customHeight="1" x14ac:dyDescent="0.15">
      <c r="A23" s="246"/>
      <c r="B23" s="247"/>
      <c r="C23" s="248"/>
      <c r="D23" s="452">
        <v>403</v>
      </c>
      <c r="E23" s="270"/>
      <c r="F23" s="251"/>
      <c r="G23" s="314"/>
      <c r="H23" s="315"/>
      <c r="I23" s="315"/>
      <c r="J23" s="370">
        <f t="shared" si="2"/>
        <v>0</v>
      </c>
      <c r="K23" s="255"/>
      <c r="L23" s="256"/>
      <c r="M23" s="451" t="str">
        <f t="shared" si="1"/>
        <v/>
      </c>
    </row>
    <row r="24" spans="1:13" s="451" customFormat="1" ht="13.5" customHeight="1" x14ac:dyDescent="0.15">
      <c r="A24" s="246"/>
      <c r="B24" s="247"/>
      <c r="C24" s="248"/>
      <c r="D24" s="452">
        <v>404</v>
      </c>
      <c r="E24" s="270"/>
      <c r="F24" s="251"/>
      <c r="G24" s="314"/>
      <c r="H24" s="315"/>
      <c r="I24" s="315"/>
      <c r="J24" s="370">
        <f t="shared" si="2"/>
        <v>0</v>
      </c>
      <c r="K24" s="255"/>
      <c r="L24" s="256"/>
      <c r="M24" s="451" t="str">
        <f t="shared" si="1"/>
        <v/>
      </c>
    </row>
    <row r="25" spans="1:13" s="451" customFormat="1" ht="13.5" customHeight="1" x14ac:dyDescent="0.15">
      <c r="A25" s="246"/>
      <c r="B25" s="247"/>
      <c r="C25" s="248"/>
      <c r="D25" s="452">
        <v>405</v>
      </c>
      <c r="E25" s="270"/>
      <c r="F25" s="251"/>
      <c r="G25" s="314"/>
      <c r="H25" s="315"/>
      <c r="I25" s="315"/>
      <c r="J25" s="370">
        <f t="shared" si="2"/>
        <v>0</v>
      </c>
      <c r="K25" s="255"/>
      <c r="L25" s="256"/>
      <c r="M25" s="451" t="str">
        <f t="shared" si="1"/>
        <v/>
      </c>
    </row>
    <row r="26" spans="1:13" s="451" customFormat="1" ht="13.5" customHeight="1" x14ac:dyDescent="0.15">
      <c r="A26" s="246"/>
      <c r="B26" s="247"/>
      <c r="C26" s="248"/>
      <c r="D26" s="452">
        <v>406</v>
      </c>
      <c r="E26" s="270"/>
      <c r="F26" s="251"/>
      <c r="G26" s="314"/>
      <c r="H26" s="315"/>
      <c r="I26" s="315"/>
      <c r="J26" s="370">
        <f t="shared" si="2"/>
        <v>0</v>
      </c>
      <c r="K26" s="255"/>
      <c r="L26" s="256"/>
      <c r="M26" s="451" t="str">
        <f t="shared" si="1"/>
        <v/>
      </c>
    </row>
    <row r="27" spans="1:13" s="451" customFormat="1" ht="13.5" customHeight="1" x14ac:dyDescent="0.15">
      <c r="A27" s="246"/>
      <c r="B27" s="247"/>
      <c r="C27" s="248"/>
      <c r="D27" s="452">
        <v>407</v>
      </c>
      <c r="E27" s="270"/>
      <c r="F27" s="251"/>
      <c r="G27" s="314"/>
      <c r="H27" s="315"/>
      <c r="I27" s="315"/>
      <c r="J27" s="370">
        <f t="shared" si="2"/>
        <v>0</v>
      </c>
      <c r="K27" s="255"/>
      <c r="L27" s="256"/>
      <c r="M27" s="451" t="str">
        <f t="shared" si="1"/>
        <v/>
      </c>
    </row>
    <row r="28" spans="1:13" s="451" customFormat="1" ht="13.5" customHeight="1" x14ac:dyDescent="0.15">
      <c r="A28" s="246"/>
      <c r="B28" s="247"/>
      <c r="C28" s="248"/>
      <c r="D28" s="452">
        <v>408</v>
      </c>
      <c r="E28" s="270"/>
      <c r="F28" s="251"/>
      <c r="G28" s="314"/>
      <c r="H28" s="315"/>
      <c r="I28" s="315"/>
      <c r="J28" s="370">
        <f t="shared" si="2"/>
        <v>0</v>
      </c>
      <c r="K28" s="255"/>
      <c r="L28" s="256"/>
      <c r="M28" s="451" t="str">
        <f t="shared" si="1"/>
        <v/>
      </c>
    </row>
    <row r="29" spans="1:13" s="451" customFormat="1" ht="13.5" customHeight="1" x14ac:dyDescent="0.15">
      <c r="A29" s="246"/>
      <c r="B29" s="247"/>
      <c r="C29" s="248"/>
      <c r="D29" s="452">
        <v>409</v>
      </c>
      <c r="E29" s="270"/>
      <c r="F29" s="270"/>
      <c r="G29" s="314"/>
      <c r="H29" s="315"/>
      <c r="I29" s="315"/>
      <c r="J29" s="370">
        <f t="shared" si="2"/>
        <v>0</v>
      </c>
      <c r="K29" s="255"/>
      <c r="L29" s="256"/>
      <c r="M29" s="451" t="str">
        <f t="shared" si="1"/>
        <v/>
      </c>
    </row>
    <row r="30" spans="1:13" s="451" customFormat="1" ht="13.5" customHeight="1" x14ac:dyDescent="0.15">
      <c r="A30" s="246"/>
      <c r="B30" s="247"/>
      <c r="C30" s="248"/>
      <c r="D30" s="452">
        <v>410</v>
      </c>
      <c r="E30" s="270"/>
      <c r="F30" s="251"/>
      <c r="G30" s="314"/>
      <c r="H30" s="315"/>
      <c r="I30" s="315"/>
      <c r="J30" s="370">
        <f t="shared" si="2"/>
        <v>0</v>
      </c>
      <c r="K30" s="255"/>
      <c r="L30" s="256"/>
      <c r="M30" s="451" t="str">
        <f t="shared" si="1"/>
        <v/>
      </c>
    </row>
    <row r="31" spans="1:13" s="451" customFormat="1" ht="13.5" customHeight="1" x14ac:dyDescent="0.15">
      <c r="A31" s="246"/>
      <c r="B31" s="247"/>
      <c r="C31" s="248"/>
      <c r="D31" s="452">
        <v>411</v>
      </c>
      <c r="E31" s="270"/>
      <c r="F31" s="251"/>
      <c r="G31" s="314"/>
      <c r="H31" s="315"/>
      <c r="I31" s="315"/>
      <c r="J31" s="370">
        <f t="shared" si="2"/>
        <v>0</v>
      </c>
      <c r="K31" s="255"/>
      <c r="L31" s="256"/>
      <c r="M31" s="451" t="str">
        <f t="shared" si="1"/>
        <v/>
      </c>
    </row>
    <row r="32" spans="1:13" s="451" customFormat="1" ht="13.5" customHeight="1" x14ac:dyDescent="0.15">
      <c r="A32" s="246"/>
      <c r="B32" s="247"/>
      <c r="C32" s="248"/>
      <c r="D32" s="452">
        <v>412</v>
      </c>
      <c r="E32" s="270"/>
      <c r="F32" s="251"/>
      <c r="G32" s="314"/>
      <c r="H32" s="315"/>
      <c r="I32" s="315"/>
      <c r="J32" s="370">
        <f t="shared" si="2"/>
        <v>0</v>
      </c>
      <c r="K32" s="255"/>
      <c r="L32" s="256"/>
      <c r="M32" s="451" t="str">
        <f t="shared" si="1"/>
        <v/>
      </c>
    </row>
    <row r="33" spans="1:13" s="451" customFormat="1" ht="13.5" customHeight="1" x14ac:dyDescent="0.15">
      <c r="A33" s="246"/>
      <c r="B33" s="247"/>
      <c r="C33" s="248"/>
      <c r="D33" s="452">
        <v>413</v>
      </c>
      <c r="E33" s="270"/>
      <c r="F33" s="251"/>
      <c r="G33" s="314"/>
      <c r="H33" s="315"/>
      <c r="I33" s="315"/>
      <c r="J33" s="370">
        <f t="shared" si="2"/>
        <v>0</v>
      </c>
      <c r="K33" s="255"/>
      <c r="L33" s="256"/>
      <c r="M33" s="451" t="str">
        <f t="shared" si="1"/>
        <v/>
      </c>
    </row>
    <row r="34" spans="1:13" s="451" customFormat="1" ht="13.5" customHeight="1" x14ac:dyDescent="0.15">
      <c r="A34" s="246"/>
      <c r="B34" s="247"/>
      <c r="C34" s="248"/>
      <c r="D34" s="452">
        <v>414</v>
      </c>
      <c r="E34" s="270"/>
      <c r="F34" s="251"/>
      <c r="G34" s="314"/>
      <c r="H34" s="315"/>
      <c r="I34" s="315"/>
      <c r="J34" s="370">
        <f t="shared" si="2"/>
        <v>0</v>
      </c>
      <c r="K34" s="255"/>
      <c r="L34" s="256"/>
      <c r="M34" s="451" t="str">
        <f t="shared" si="1"/>
        <v/>
      </c>
    </row>
    <row r="35" spans="1:13" s="451" customFormat="1" ht="13.5" customHeight="1" thickBot="1" x14ac:dyDescent="0.2">
      <c r="A35" s="382"/>
      <c r="B35" s="390"/>
      <c r="C35" s="391"/>
      <c r="D35" s="453">
        <v>415</v>
      </c>
      <c r="E35" s="283"/>
      <c r="F35" s="283"/>
      <c r="G35" s="454"/>
      <c r="H35" s="455"/>
      <c r="I35" s="455"/>
      <c r="J35" s="447">
        <f t="shared" si="2"/>
        <v>0</v>
      </c>
      <c r="K35" s="456"/>
      <c r="L35" s="457"/>
      <c r="M35" s="451" t="str">
        <f t="shared" si="1"/>
        <v/>
      </c>
    </row>
    <row r="36" spans="1:13" ht="24" customHeight="1" thickBot="1" x14ac:dyDescent="0.2">
      <c r="A36" s="51"/>
      <c r="B36" s="51"/>
      <c r="C36" s="51"/>
      <c r="E36" s="418" t="s">
        <v>216</v>
      </c>
      <c r="F36" s="620"/>
      <c r="G36" s="620"/>
    </row>
    <row r="37" spans="1:13" ht="24" customHeight="1" thickBot="1" x14ac:dyDescent="0.2">
      <c r="A37" s="51"/>
      <c r="B37" s="51"/>
      <c r="C37" s="51"/>
      <c r="E37" s="234" t="s">
        <v>95</v>
      </c>
      <c r="F37" s="224" t="s">
        <v>268</v>
      </c>
      <c r="G37" s="224" t="s">
        <v>16</v>
      </c>
      <c r="H37" s="621" t="s">
        <v>265</v>
      </c>
      <c r="I37" s="622"/>
      <c r="J37" s="153" t="s">
        <v>101</v>
      </c>
      <c r="K37" s="600" t="s">
        <v>269</v>
      </c>
      <c r="L37" s="601"/>
    </row>
    <row r="38" spans="1:13" ht="14.25" thickTop="1" x14ac:dyDescent="0.15">
      <c r="A38" s="51"/>
      <c r="B38" s="51"/>
      <c r="C38" s="51"/>
      <c r="E38" s="292" t="s">
        <v>85</v>
      </c>
      <c r="F38" s="342">
        <f>'2-1'!B23</f>
        <v>0</v>
      </c>
      <c r="G38" s="342">
        <f t="shared" ref="G38:G46" si="3">-SUMIF($E$4:$E$18,$E38,$J$4:$J$18)+SUMIF($E$21:$E$35,$E38,$J$21:$J$35)</f>
        <v>0</v>
      </c>
      <c r="H38" s="555">
        <f t="shared" ref="H38:H46" si="4">-SUMIF($E$4:$E$18,$E38,$M$4:$M$18)+SUMIF($E$21:$E$35,$E38,$M$21:$M$35)</f>
        <v>0</v>
      </c>
      <c r="I38" s="591"/>
      <c r="J38" s="344">
        <f t="shared" ref="J38:J46" si="5">G38-H38</f>
        <v>0</v>
      </c>
      <c r="K38" s="538">
        <f t="shared" ref="K38:K46" si="6">F38+G38</f>
        <v>0</v>
      </c>
      <c r="L38" s="602"/>
    </row>
    <row r="39" spans="1:13" x14ac:dyDescent="0.15">
      <c r="A39" s="51"/>
      <c r="B39" s="51"/>
      <c r="C39" s="51"/>
      <c r="E39" s="292" t="s">
        <v>86</v>
      </c>
      <c r="F39" s="346">
        <f>'2-1'!C23</f>
        <v>91000</v>
      </c>
      <c r="G39" s="342">
        <f t="shared" si="3"/>
        <v>0</v>
      </c>
      <c r="H39" s="535">
        <f t="shared" si="4"/>
        <v>0</v>
      </c>
      <c r="I39" s="580"/>
      <c r="J39" s="344">
        <f t="shared" si="5"/>
        <v>0</v>
      </c>
      <c r="K39" s="538">
        <f t="shared" si="6"/>
        <v>91000</v>
      </c>
      <c r="L39" s="602"/>
    </row>
    <row r="40" spans="1:13" x14ac:dyDescent="0.15">
      <c r="A40" s="51"/>
      <c r="B40" s="51"/>
      <c r="C40" s="51"/>
      <c r="E40" s="292" t="s">
        <v>114</v>
      </c>
      <c r="F40" s="346">
        <f>'2-1'!D23</f>
        <v>248300</v>
      </c>
      <c r="G40" s="342">
        <f t="shared" si="3"/>
        <v>0</v>
      </c>
      <c r="H40" s="535">
        <f t="shared" si="4"/>
        <v>0</v>
      </c>
      <c r="I40" s="580"/>
      <c r="J40" s="344">
        <f t="shared" si="5"/>
        <v>0</v>
      </c>
      <c r="K40" s="538">
        <f t="shared" si="6"/>
        <v>248300</v>
      </c>
      <c r="L40" s="602"/>
    </row>
    <row r="41" spans="1:13" x14ac:dyDescent="0.15">
      <c r="A41" s="51"/>
      <c r="B41" s="51"/>
      <c r="C41" s="51"/>
      <c r="E41" s="292" t="s">
        <v>115</v>
      </c>
      <c r="F41" s="346">
        <f>'2-1'!E23</f>
        <v>0</v>
      </c>
      <c r="G41" s="342">
        <f t="shared" si="3"/>
        <v>0</v>
      </c>
      <c r="H41" s="535">
        <f t="shared" si="4"/>
        <v>0</v>
      </c>
      <c r="I41" s="580"/>
      <c r="J41" s="344">
        <f t="shared" si="5"/>
        <v>0</v>
      </c>
      <c r="K41" s="538">
        <f t="shared" si="6"/>
        <v>0</v>
      </c>
      <c r="L41" s="602"/>
    </row>
    <row r="42" spans="1:13" x14ac:dyDescent="0.15">
      <c r="A42" s="51"/>
      <c r="B42" s="51"/>
      <c r="C42" s="51"/>
      <c r="E42" s="292" t="s">
        <v>87</v>
      </c>
      <c r="F42" s="346">
        <f>'2-1'!F23</f>
        <v>0</v>
      </c>
      <c r="G42" s="342">
        <f t="shared" si="3"/>
        <v>0</v>
      </c>
      <c r="H42" s="535">
        <f t="shared" si="4"/>
        <v>0</v>
      </c>
      <c r="I42" s="580"/>
      <c r="J42" s="344">
        <f t="shared" si="5"/>
        <v>0</v>
      </c>
      <c r="K42" s="538">
        <f t="shared" si="6"/>
        <v>0</v>
      </c>
      <c r="L42" s="602"/>
    </row>
    <row r="43" spans="1:13" x14ac:dyDescent="0.15">
      <c r="A43" s="51"/>
      <c r="B43" s="51"/>
      <c r="C43" s="51"/>
      <c r="E43" s="292" t="s">
        <v>88</v>
      </c>
      <c r="F43" s="346">
        <f>'2-1'!G23</f>
        <v>0</v>
      </c>
      <c r="G43" s="342">
        <f t="shared" si="3"/>
        <v>0</v>
      </c>
      <c r="H43" s="535">
        <f t="shared" si="4"/>
        <v>0</v>
      </c>
      <c r="I43" s="580"/>
      <c r="J43" s="344">
        <f t="shared" si="5"/>
        <v>0</v>
      </c>
      <c r="K43" s="538">
        <f t="shared" si="6"/>
        <v>0</v>
      </c>
      <c r="L43" s="602"/>
    </row>
    <row r="44" spans="1:13" x14ac:dyDescent="0.15">
      <c r="A44" s="51"/>
      <c r="B44" s="51"/>
      <c r="C44" s="51"/>
      <c r="E44" s="292" t="s">
        <v>89</v>
      </c>
      <c r="F44" s="346">
        <f>'2-1'!H23</f>
        <v>0</v>
      </c>
      <c r="G44" s="342">
        <f t="shared" si="3"/>
        <v>0</v>
      </c>
      <c r="H44" s="535">
        <f t="shared" si="4"/>
        <v>0</v>
      </c>
      <c r="I44" s="580"/>
      <c r="J44" s="344">
        <f t="shared" si="5"/>
        <v>0</v>
      </c>
      <c r="K44" s="538">
        <f t="shared" si="6"/>
        <v>0</v>
      </c>
      <c r="L44" s="602"/>
    </row>
    <row r="45" spans="1:13" x14ac:dyDescent="0.15">
      <c r="A45" s="51"/>
      <c r="B45" s="51"/>
      <c r="C45" s="51"/>
      <c r="E45" s="292" t="s">
        <v>90</v>
      </c>
      <c r="F45" s="346">
        <f>'2-1'!I23</f>
        <v>0</v>
      </c>
      <c r="G45" s="342">
        <f t="shared" si="3"/>
        <v>0</v>
      </c>
      <c r="H45" s="535">
        <f t="shared" si="4"/>
        <v>0</v>
      </c>
      <c r="I45" s="580"/>
      <c r="J45" s="344">
        <f t="shared" si="5"/>
        <v>0</v>
      </c>
      <c r="K45" s="538">
        <f t="shared" si="6"/>
        <v>0</v>
      </c>
      <c r="L45" s="602"/>
    </row>
    <row r="46" spans="1:13" ht="14.25" thickBot="1" x14ac:dyDescent="0.2">
      <c r="A46" s="51"/>
      <c r="B46" s="51"/>
      <c r="C46" s="51"/>
      <c r="E46" s="292" t="s">
        <v>126</v>
      </c>
      <c r="F46" s="385">
        <f>'2-1'!J23</f>
        <v>0</v>
      </c>
      <c r="G46" s="342">
        <f t="shared" si="3"/>
        <v>0</v>
      </c>
      <c r="H46" s="625">
        <f t="shared" si="4"/>
        <v>0</v>
      </c>
      <c r="I46" s="626"/>
      <c r="J46" s="344">
        <f t="shared" si="5"/>
        <v>0</v>
      </c>
      <c r="K46" s="598">
        <f t="shared" si="6"/>
        <v>0</v>
      </c>
      <c r="L46" s="599"/>
    </row>
    <row r="47" spans="1:13" ht="15" thickTop="1" thickBot="1" x14ac:dyDescent="0.2">
      <c r="A47" s="51"/>
      <c r="B47" s="51"/>
      <c r="C47" s="51"/>
      <c r="E47" s="386" t="s">
        <v>15</v>
      </c>
      <c r="F47" s="349">
        <f>SUM(F38:F46)</f>
        <v>339300</v>
      </c>
      <c r="G47" s="349">
        <f>SUM(G38:G46)</f>
        <v>0</v>
      </c>
      <c r="H47" s="624">
        <f>SUM(H38:I46)</f>
        <v>0</v>
      </c>
      <c r="I47" s="619"/>
      <c r="J47" s="350">
        <f>SUM(J38:J46)</f>
        <v>0</v>
      </c>
      <c r="K47" s="595">
        <f>SUM(K38:L46)</f>
        <v>339300</v>
      </c>
      <c r="L47" s="59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61"/>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C58" sqref="C5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239</v>
      </c>
      <c r="C1" s="43"/>
      <c r="D1" s="69"/>
      <c r="E1" s="13"/>
      <c r="F1" s="13"/>
      <c r="G1" s="13"/>
      <c r="H1" s="13"/>
      <c r="I1" s="13"/>
      <c r="J1" s="13"/>
      <c r="K1" s="13"/>
      <c r="L1" s="13"/>
      <c r="M1" s="13"/>
      <c r="N1" s="13"/>
      <c r="O1" s="13"/>
      <c r="P1" s="13"/>
    </row>
    <row r="2" spans="1:23" ht="15" customHeight="1" thickBot="1" x14ac:dyDescent="0.2">
      <c r="A2" s="54"/>
      <c r="B2" s="52"/>
      <c r="C2" s="52"/>
      <c r="D2" s="52"/>
      <c r="E2" s="46"/>
      <c r="F2" s="552" t="s">
        <v>131</v>
      </c>
      <c r="G2" s="550"/>
      <c r="H2" s="550"/>
      <c r="I2" s="550"/>
      <c r="J2" s="553"/>
      <c r="K2" s="549" t="s">
        <v>106</v>
      </c>
      <c r="L2" s="550"/>
      <c r="M2" s="550"/>
      <c r="N2" s="550"/>
      <c r="O2" s="551"/>
      <c r="P2" s="13"/>
    </row>
    <row r="3" spans="1:23" ht="24" customHeight="1" x14ac:dyDescent="0.15">
      <c r="A3" s="409" t="s">
        <v>129</v>
      </c>
      <c r="B3" s="289" t="s">
        <v>130</v>
      </c>
      <c r="C3" s="58" t="s">
        <v>132</v>
      </c>
      <c r="D3" s="94" t="s">
        <v>149</v>
      </c>
      <c r="E3" s="94" t="s">
        <v>0</v>
      </c>
      <c r="F3" s="94" t="s">
        <v>169</v>
      </c>
      <c r="G3" s="94" t="s">
        <v>91</v>
      </c>
      <c r="H3" s="459" t="s">
        <v>215</v>
      </c>
      <c r="I3" s="94" t="s">
        <v>92</v>
      </c>
      <c r="J3" s="94" t="s">
        <v>93</v>
      </c>
      <c r="K3" s="372" t="s">
        <v>171</v>
      </c>
      <c r="L3" s="373" t="s">
        <v>91</v>
      </c>
      <c r="M3" s="459" t="s">
        <v>215</v>
      </c>
      <c r="N3" s="373" t="s">
        <v>92</v>
      </c>
      <c r="O3" s="374" t="s">
        <v>93</v>
      </c>
      <c r="P3" s="222" t="s">
        <v>103</v>
      </c>
      <c r="Q3" s="290" t="s">
        <v>100</v>
      </c>
      <c r="R3" s="60" t="s">
        <v>136</v>
      </c>
      <c r="S3" s="59" t="s">
        <v>137</v>
      </c>
      <c r="T3" s="59" t="s">
        <v>138</v>
      </c>
      <c r="U3" s="59" t="s">
        <v>139</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87270</v>
      </c>
      <c r="H4" s="299">
        <f>'2-2'!H4</f>
        <v>1</v>
      </c>
      <c r="I4" s="299">
        <f>'2-2'!I4</f>
        <v>1</v>
      </c>
      <c r="J4" s="360">
        <f>'2-2'!J4</f>
        <v>87270</v>
      </c>
      <c r="K4" s="361" t="str">
        <f>'2-2'!K4</f>
        <v>各種団体負担金（会費）</v>
      </c>
      <c r="L4" s="298">
        <f>'2-2'!L4</f>
        <v>85620</v>
      </c>
      <c r="M4" s="299">
        <f>'2-2'!M4</f>
        <v>1</v>
      </c>
      <c r="N4" s="299">
        <f>'2-2'!N4</f>
        <v>1</v>
      </c>
      <c r="O4" s="362">
        <f>L4*M4*N4</f>
        <v>85620</v>
      </c>
      <c r="P4" s="363">
        <f>'2-2'!P4</f>
        <v>0</v>
      </c>
      <c r="Q4" s="364" t="str">
        <f>'2-2'!Q4</f>
        <v>詳細は様式２－３のとおり</v>
      </c>
      <c r="R4" s="24">
        <f>IF(AND(ISNA(MATCH($D4,'随時②-2'!$D$4:$D$18,0)),ISNA(MATCH($D4,'随時③-2'!$D$4:$D$18,0))),0,1)</f>
        <v>0</v>
      </c>
      <c r="S4" s="61" t="str">
        <f t="shared" ref="S4:S30" si="0">IF(P4="◎",J4,"")</f>
        <v/>
      </c>
      <c r="T4" s="61" t="str">
        <f t="shared" ref="T4:T30" si="1">IF(P4="◎",O4,"")</f>
        <v/>
      </c>
      <c r="U4" s="5">
        <f>IF($E4=0,"",VLOOKUP($E4,$V$5:$X$13,2))</f>
        <v>9</v>
      </c>
    </row>
    <row r="5" spans="1:23" ht="30" customHeight="1" x14ac:dyDescent="0.15">
      <c r="A5" s="365">
        <f>'1-2'!A5</f>
        <v>1</v>
      </c>
      <c r="B5" s="366" t="str">
        <f>'1-2'!B5</f>
        <v>1-（１）</v>
      </c>
      <c r="C5" s="367" t="str">
        <f>'1-2'!C5</f>
        <v>安全への意識改革</v>
      </c>
      <c r="D5" s="249">
        <v>2</v>
      </c>
      <c r="E5" s="309" t="str">
        <f>'2-2'!E5</f>
        <v>消耗需用費</v>
      </c>
      <c r="F5" s="309" t="str">
        <f>'2-2'!F5</f>
        <v>コーナークッション</v>
      </c>
      <c r="G5" s="316">
        <f>'2-2'!G5</f>
        <v>200</v>
      </c>
      <c r="H5" s="317">
        <f>'2-2'!H5</f>
        <v>102</v>
      </c>
      <c r="I5" s="317">
        <f>'2-2'!I5</f>
        <v>1</v>
      </c>
      <c r="J5" s="368">
        <f>'2-2'!J5</f>
        <v>20400</v>
      </c>
      <c r="K5" s="627" t="str">
        <f>'2-2'!K5</f>
        <v>コーナークッション</v>
      </c>
      <c r="L5" s="316">
        <f>'2-2'!L5</f>
        <v>216</v>
      </c>
      <c r="M5" s="317">
        <f>'2-2'!M5</f>
        <v>70</v>
      </c>
      <c r="N5" s="317">
        <f>'2-2'!N5</f>
        <v>1</v>
      </c>
      <c r="O5" s="304">
        <f>L5*M5*N5</f>
        <v>15120</v>
      </c>
      <c r="P5" s="628">
        <f>'2-2'!P5</f>
        <v>0</v>
      </c>
      <c r="Q5" s="629">
        <f>'2-2'!Q5</f>
        <v>0</v>
      </c>
      <c r="R5" s="24">
        <f>IF(AND(ISNA(MATCH($D5,'随時②-2'!$D$4:$D$18,0)),ISNA(MATCH($D5,'随時③-2'!$D$4:$D$18,0))),0,1)</f>
        <v>0</v>
      </c>
      <c r="S5" s="61" t="str">
        <f t="shared" si="0"/>
        <v/>
      </c>
      <c r="T5" s="61" t="str">
        <f t="shared" si="1"/>
        <v/>
      </c>
      <c r="U5" s="5">
        <f t="shared" ref="U5:U30" si="2">IF($E5=0,"",VLOOKUP($E5,$V$5:$X$13,2))</f>
        <v>7</v>
      </c>
      <c r="V5" s="5" t="s">
        <v>140</v>
      </c>
      <c r="W5" s="5">
        <v>6</v>
      </c>
    </row>
    <row r="6" spans="1:23" ht="30" customHeight="1" x14ac:dyDescent="0.15">
      <c r="A6" s="365">
        <f>'1-2'!A6</f>
        <v>1</v>
      </c>
      <c r="B6" s="366" t="str">
        <f>'1-2'!B6</f>
        <v>1-（１）</v>
      </c>
      <c r="C6" s="367" t="str">
        <f>'1-2'!C6</f>
        <v>安全への意識改革</v>
      </c>
      <c r="D6" s="249">
        <v>3</v>
      </c>
      <c r="E6" s="309" t="str">
        <f>'2-2'!E6</f>
        <v>消耗需用費</v>
      </c>
      <c r="F6" s="309" t="str">
        <f>'2-2'!F6</f>
        <v>Ｌ字クッション</v>
      </c>
      <c r="G6" s="316">
        <f>'2-2'!G6</f>
        <v>800</v>
      </c>
      <c r="H6" s="317">
        <f>'2-2'!H6</f>
        <v>79</v>
      </c>
      <c r="I6" s="317">
        <f>'2-2'!I6</f>
        <v>1</v>
      </c>
      <c r="J6" s="368">
        <f>'2-2'!J6</f>
        <v>63200</v>
      </c>
      <c r="K6" s="627" t="str">
        <f>'2-2'!K6</f>
        <v>Ｌ字クッション</v>
      </c>
      <c r="L6" s="316">
        <f>'2-2'!L6</f>
        <v>810</v>
      </c>
      <c r="M6" s="317">
        <f>'2-2'!M6</f>
        <v>45</v>
      </c>
      <c r="N6" s="317">
        <f>'2-2'!N6</f>
        <v>1</v>
      </c>
      <c r="O6" s="304">
        <f t="shared" ref="O6:O30" si="3">L6*M6*N6</f>
        <v>36450</v>
      </c>
      <c r="P6" s="628">
        <f>'2-2'!P6</f>
        <v>0</v>
      </c>
      <c r="Q6" s="629">
        <f>'2-2'!Q6</f>
        <v>0</v>
      </c>
      <c r="R6" s="24">
        <f>IF(AND(ISNA(MATCH($D6,'随時②-2'!$D$4:$D$18,0)),ISNA(MATCH($D6,'随時③-2'!$D$4:$D$18,0))),0,1)</f>
        <v>0</v>
      </c>
      <c r="S6" s="61" t="str">
        <f t="shared" si="0"/>
        <v/>
      </c>
      <c r="T6" s="61" t="str">
        <f t="shared" si="1"/>
        <v/>
      </c>
      <c r="U6" s="5">
        <f t="shared" si="2"/>
        <v>7</v>
      </c>
      <c r="V6" s="5" t="s">
        <v>141</v>
      </c>
      <c r="W6" s="5">
        <v>4</v>
      </c>
    </row>
    <row r="7" spans="1:23" ht="30" customHeight="1" x14ac:dyDescent="0.15">
      <c r="A7" s="365">
        <f>'1-2'!A7</f>
        <v>1</v>
      </c>
      <c r="B7" s="366" t="str">
        <f>'1-2'!B7</f>
        <v>1-（１）</v>
      </c>
      <c r="C7" s="367" t="str">
        <f>'1-2'!C7</f>
        <v>安全への意識改革</v>
      </c>
      <c r="D7" s="249">
        <v>4</v>
      </c>
      <c r="E7" s="309" t="str">
        <f>'2-2'!E7</f>
        <v>消耗需用費</v>
      </c>
      <c r="F7" s="309" t="str">
        <f>'2-2'!F7</f>
        <v>Ｔ字路用　コーナーミラー</v>
      </c>
      <c r="G7" s="316">
        <f>'2-2'!G7</f>
        <v>18000</v>
      </c>
      <c r="H7" s="317">
        <f>'2-2'!H7</f>
        <v>4</v>
      </c>
      <c r="I7" s="317">
        <f>'2-2'!I7</f>
        <v>1</v>
      </c>
      <c r="J7" s="368">
        <f>'2-2'!J7</f>
        <v>72000</v>
      </c>
      <c r="K7" s="627" t="str">
        <f>'2-2'!K7</f>
        <v>Ｔ字路用　コーナーミラー</v>
      </c>
      <c r="L7" s="316">
        <f>'2-2'!L7</f>
        <v>9300</v>
      </c>
      <c r="M7" s="317">
        <f>'2-2'!M7</f>
        <v>4</v>
      </c>
      <c r="N7" s="317">
        <f>'2-2'!N7</f>
        <v>1</v>
      </c>
      <c r="O7" s="304">
        <f t="shared" si="3"/>
        <v>37200</v>
      </c>
      <c r="P7" s="628">
        <f>'2-2'!P7</f>
        <v>0</v>
      </c>
      <c r="Q7" s="629">
        <f>'2-2'!Q7</f>
        <v>0</v>
      </c>
      <c r="R7" s="24">
        <f>IF(AND(ISNA(MATCH($D7,'随時②-2'!$D$4:$D$18,0)),ISNA(MATCH($D7,'随時③-2'!$D$4:$D$18,0))),0,1)</f>
        <v>0</v>
      </c>
      <c r="S7" s="61" t="str">
        <f t="shared" si="0"/>
        <v/>
      </c>
      <c r="T7" s="61" t="str">
        <f t="shared" si="1"/>
        <v/>
      </c>
      <c r="U7" s="5">
        <f t="shared" si="2"/>
        <v>7</v>
      </c>
      <c r="V7" s="5" t="s">
        <v>142</v>
      </c>
      <c r="W7" s="5">
        <v>7</v>
      </c>
    </row>
    <row r="8" spans="1:23" ht="30" customHeight="1" x14ac:dyDescent="0.15">
      <c r="A8" s="365">
        <f>'1-2'!A8</f>
        <v>1</v>
      </c>
      <c r="B8" s="366" t="str">
        <f>'1-2'!B8</f>
        <v>1-（１）</v>
      </c>
      <c r="C8" s="367" t="str">
        <f>'1-2'!C8</f>
        <v>安全への意識改革</v>
      </c>
      <c r="D8" s="249">
        <v>5</v>
      </c>
      <c r="E8" s="309" t="str">
        <f>'2-2'!E8</f>
        <v>消耗需用費</v>
      </c>
      <c r="F8" s="309" t="str">
        <f>'2-2'!F8</f>
        <v>ＬＥＤランタン</v>
      </c>
      <c r="G8" s="316">
        <f>'2-2'!G8</f>
        <v>3099</v>
      </c>
      <c r="H8" s="317">
        <f>'2-2'!H8</f>
        <v>2</v>
      </c>
      <c r="I8" s="317">
        <f>'2-2'!I8</f>
        <v>1</v>
      </c>
      <c r="J8" s="368">
        <f>'2-2'!J8</f>
        <v>6198</v>
      </c>
      <c r="K8" s="627" t="str">
        <f>'2-2'!K8</f>
        <v>ＬＥＤランタン</v>
      </c>
      <c r="L8" s="316">
        <f>'2-2'!L8</f>
        <v>2980</v>
      </c>
      <c r="M8" s="317">
        <f>'2-2'!M8</f>
        <v>2</v>
      </c>
      <c r="N8" s="317">
        <f>'2-2'!N8</f>
        <v>1</v>
      </c>
      <c r="O8" s="304">
        <f t="shared" si="3"/>
        <v>5960</v>
      </c>
      <c r="P8" s="628">
        <f>'2-2'!P8</f>
        <v>0</v>
      </c>
      <c r="Q8" s="629">
        <f>'2-2'!Q8</f>
        <v>0</v>
      </c>
      <c r="R8" s="24">
        <f>IF(AND(ISNA(MATCH($D8,'随時②-2'!$D$4:$D$18,0)),ISNA(MATCH($D8,'随時③-2'!$D$4:$D$18,0))),0,1)</f>
        <v>0</v>
      </c>
      <c r="S8" s="61" t="str">
        <f t="shared" si="0"/>
        <v/>
      </c>
      <c r="T8" s="61" t="str">
        <f t="shared" si="1"/>
        <v/>
      </c>
      <c r="U8" s="5">
        <f t="shared" si="2"/>
        <v>7</v>
      </c>
      <c r="V8" s="5" t="s">
        <v>143</v>
      </c>
      <c r="W8" s="5">
        <v>3</v>
      </c>
    </row>
    <row r="9" spans="1:23" ht="30" customHeight="1" x14ac:dyDescent="0.15">
      <c r="A9" s="365">
        <f>'1-2'!A9</f>
        <v>1</v>
      </c>
      <c r="B9" s="366" t="str">
        <f>'1-2'!B9</f>
        <v>1-（１）</v>
      </c>
      <c r="C9" s="367" t="str">
        <f>'1-2'!C9</f>
        <v>安全への意識改革</v>
      </c>
      <c r="D9" s="249">
        <v>6</v>
      </c>
      <c r="E9" s="309" t="str">
        <f>'2-2'!E9</f>
        <v>消耗需用費</v>
      </c>
      <c r="F9" s="309" t="str">
        <f>'2-2'!F9</f>
        <v>コンパクトデジタルカメラ</v>
      </c>
      <c r="G9" s="316">
        <f>'2-2'!G9</f>
        <v>10800</v>
      </c>
      <c r="H9" s="317">
        <f>'2-2'!H9</f>
        <v>1</v>
      </c>
      <c r="I9" s="317">
        <f>'2-2'!I9</f>
        <v>1</v>
      </c>
      <c r="J9" s="368">
        <f>'2-2'!J9</f>
        <v>10800</v>
      </c>
      <c r="K9" s="627" t="str">
        <f>'2-2'!K9</f>
        <v>コンパクトデジタルカメラ</v>
      </c>
      <c r="L9" s="316">
        <f>'2-2'!L9</f>
        <v>11500</v>
      </c>
      <c r="M9" s="317">
        <f>'2-2'!M9</f>
        <v>1</v>
      </c>
      <c r="N9" s="317">
        <f>'2-2'!N9</f>
        <v>1</v>
      </c>
      <c r="O9" s="304">
        <f t="shared" si="3"/>
        <v>11500</v>
      </c>
      <c r="P9" s="628">
        <f>'2-2'!P9</f>
        <v>0</v>
      </c>
      <c r="Q9" s="629">
        <f>'2-2'!Q9</f>
        <v>0</v>
      </c>
      <c r="R9" s="24">
        <f>IF(AND(ISNA(MATCH($D9,'随時②-2'!$D$4:$D$18,0)),ISNA(MATCH($D9,'随時③-2'!$D$4:$D$18,0))),0,1)</f>
        <v>0</v>
      </c>
      <c r="S9" s="61" t="str">
        <f t="shared" si="0"/>
        <v/>
      </c>
      <c r="T9" s="61" t="str">
        <f t="shared" si="1"/>
        <v/>
      </c>
      <c r="U9" s="5">
        <f t="shared" si="2"/>
        <v>7</v>
      </c>
      <c r="V9" s="5" t="s">
        <v>144</v>
      </c>
      <c r="W9" s="5">
        <v>8</v>
      </c>
    </row>
    <row r="10" spans="1:23" ht="30" customHeight="1" x14ac:dyDescent="0.15">
      <c r="A10" s="365">
        <f>'1-2'!A10</f>
        <v>1</v>
      </c>
      <c r="B10" s="366" t="str">
        <f>'1-2'!B10</f>
        <v>1-（１）</v>
      </c>
      <c r="C10" s="367" t="str">
        <f>'1-2'!C10</f>
        <v>安全への意識改革</v>
      </c>
      <c r="D10" s="249">
        <v>7</v>
      </c>
      <c r="E10" s="309" t="str">
        <f>'2-2'!E10</f>
        <v>報償費</v>
      </c>
      <c r="F10" s="309" t="str">
        <f>'2-2'!F10</f>
        <v>講師謝金（薬物乱用防止等講習会）</v>
      </c>
      <c r="G10" s="316">
        <f>'2-2'!G10</f>
        <v>7000</v>
      </c>
      <c r="H10" s="317">
        <f>'2-2'!H10</f>
        <v>1</v>
      </c>
      <c r="I10" s="317">
        <f>'2-2'!I10</f>
        <v>2</v>
      </c>
      <c r="J10" s="368">
        <f>'2-2'!J10</f>
        <v>14000</v>
      </c>
      <c r="K10" s="627" t="str">
        <f>'2-2'!K10</f>
        <v>講師謝金（薬物乱用防止等講習会）</v>
      </c>
      <c r="L10" s="316">
        <f>'2-2'!L10</f>
        <v>7000</v>
      </c>
      <c r="M10" s="317">
        <f>'2-2'!M10</f>
        <v>1</v>
      </c>
      <c r="N10" s="317">
        <f>'2-2'!N10</f>
        <v>2</v>
      </c>
      <c r="O10" s="304">
        <f t="shared" si="3"/>
        <v>14000</v>
      </c>
      <c r="P10" s="628">
        <f>'2-2'!P10</f>
        <v>0</v>
      </c>
      <c r="Q10" s="629">
        <f>'2-2'!Q10</f>
        <v>0</v>
      </c>
      <c r="R10" s="24">
        <f>IF(AND(ISNA(MATCH($D10,'随時②-2'!$D$4:$D$18,0)),ISNA(MATCH($D10,'随時③-2'!$D$4:$D$18,0))),0,1)</f>
        <v>0</v>
      </c>
      <c r="S10" s="61" t="str">
        <f t="shared" si="0"/>
        <v/>
      </c>
      <c r="T10" s="61" t="str">
        <f t="shared" si="1"/>
        <v/>
      </c>
      <c r="U10" s="5">
        <f t="shared" si="2"/>
        <v>1</v>
      </c>
      <c r="V10" s="5" t="s">
        <v>148</v>
      </c>
      <c r="W10" s="5">
        <v>9</v>
      </c>
    </row>
    <row r="11" spans="1:23" ht="30" customHeight="1" x14ac:dyDescent="0.15">
      <c r="A11" s="365">
        <f>'1-2'!A11</f>
        <v>1</v>
      </c>
      <c r="B11" s="366" t="str">
        <f>'1-2'!B11</f>
        <v>1-（１）</v>
      </c>
      <c r="C11" s="367" t="str">
        <f>'1-2'!C11</f>
        <v>安全への意識改革</v>
      </c>
      <c r="D11" s="249">
        <v>8</v>
      </c>
      <c r="E11" s="309" t="str">
        <f>'2-2'!E11</f>
        <v>報償費</v>
      </c>
      <c r="F11" s="309" t="str">
        <f>'2-2'!F11</f>
        <v>講師謝金（はみがき講習会）</v>
      </c>
      <c r="G11" s="316">
        <f>'2-2'!G11</f>
        <v>10000</v>
      </c>
      <c r="H11" s="317">
        <f>'2-2'!H11</f>
        <v>1</v>
      </c>
      <c r="I11" s="317">
        <f>'2-2'!I11</f>
        <v>1</v>
      </c>
      <c r="J11" s="368">
        <f>'2-2'!J11</f>
        <v>10000</v>
      </c>
      <c r="K11" s="627" t="str">
        <f>'2-2'!K11</f>
        <v>講師謝金（はみがき講習会）</v>
      </c>
      <c r="L11" s="316">
        <f>'2-2'!L11</f>
        <v>10000</v>
      </c>
      <c r="M11" s="317">
        <f>'2-2'!M11</f>
        <v>1</v>
      </c>
      <c r="N11" s="317">
        <f>'2-2'!N11</f>
        <v>1</v>
      </c>
      <c r="O11" s="304">
        <f t="shared" si="3"/>
        <v>10000</v>
      </c>
      <c r="P11" s="628">
        <f>'2-2'!P11</f>
        <v>0</v>
      </c>
      <c r="Q11" s="629">
        <f>'2-2'!Q11</f>
        <v>0</v>
      </c>
      <c r="R11" s="24">
        <f>IF(AND(ISNA(MATCH($D11,'随時②-2'!$D$4:$D$18,0)),ISNA(MATCH($D11,'随時③-2'!$D$4:$D$18,0))),0,1)</f>
        <v>0</v>
      </c>
      <c r="S11" s="61" t="str">
        <f t="shared" si="0"/>
        <v/>
      </c>
      <c r="T11" s="61" t="str">
        <f t="shared" si="1"/>
        <v/>
      </c>
      <c r="U11" s="5">
        <f t="shared" si="2"/>
        <v>1</v>
      </c>
      <c r="V11" s="5" t="s">
        <v>145</v>
      </c>
      <c r="W11" s="5">
        <v>1</v>
      </c>
    </row>
    <row r="12" spans="1:23" ht="30" customHeight="1" x14ac:dyDescent="0.15">
      <c r="A12" s="365">
        <f>'1-2'!A12</f>
        <v>2</v>
      </c>
      <c r="B12" s="366" t="str">
        <f>'1-2'!B12</f>
        <v>２－（１）</v>
      </c>
      <c r="C12" s="367" t="str">
        <f>'1-2'!C12</f>
        <v>キャリア教育</v>
      </c>
      <c r="D12" s="249">
        <v>9</v>
      </c>
      <c r="E12" s="309" t="str">
        <f>'2-2'!E12</f>
        <v>消耗需用費</v>
      </c>
      <c r="F12" s="309" t="str">
        <f>'2-2'!F12</f>
        <v>ソフトスクリーン（３連タイプ）</v>
      </c>
      <c r="G12" s="316">
        <f>'2-2'!G12</f>
        <v>32000</v>
      </c>
      <c r="H12" s="317">
        <f>'2-2'!H12</f>
        <v>1</v>
      </c>
      <c r="I12" s="317">
        <f>'2-2'!I12</f>
        <v>1</v>
      </c>
      <c r="J12" s="368">
        <f>'2-2'!J12</f>
        <v>32000</v>
      </c>
      <c r="K12" s="627" t="str">
        <f>'2-2'!K12</f>
        <v>ソフトスクリーン（３連タイプ）</v>
      </c>
      <c r="L12" s="316">
        <f>'2-2'!L12</f>
        <v>26400</v>
      </c>
      <c r="M12" s="317">
        <f>'2-2'!M12</f>
        <v>1</v>
      </c>
      <c r="N12" s="317">
        <f>'2-2'!N12</f>
        <v>1</v>
      </c>
      <c r="O12" s="304">
        <f t="shared" si="3"/>
        <v>26400</v>
      </c>
      <c r="P12" s="628">
        <f>'2-2'!P12</f>
        <v>0</v>
      </c>
      <c r="Q12" s="629">
        <f>'2-2'!Q12</f>
        <v>0</v>
      </c>
      <c r="R12" s="24">
        <f>IF(AND(ISNA(MATCH($D12,'随時②-2'!$D$4:$D$18,0)),ISNA(MATCH($D12,'随時③-2'!$D$4:$D$18,0))),0,1)</f>
        <v>0</v>
      </c>
      <c r="S12" s="61" t="str">
        <f t="shared" si="0"/>
        <v/>
      </c>
      <c r="T12" s="61" t="str">
        <f t="shared" si="1"/>
        <v/>
      </c>
      <c r="U12" s="5">
        <f t="shared" si="2"/>
        <v>7</v>
      </c>
      <c r="V12" s="5" t="s">
        <v>146</v>
      </c>
      <c r="W12" s="5">
        <v>5</v>
      </c>
    </row>
    <row r="13" spans="1:23" ht="30" customHeight="1" x14ac:dyDescent="0.15">
      <c r="A13" s="365">
        <f>'1-2'!A13</f>
        <v>2</v>
      </c>
      <c r="B13" s="366" t="str">
        <f>'1-2'!B13</f>
        <v>２－（１）</v>
      </c>
      <c r="C13" s="367" t="str">
        <f>'1-2'!C13</f>
        <v>キャリア教育</v>
      </c>
      <c r="D13" s="249">
        <v>10</v>
      </c>
      <c r="E13" s="309" t="str">
        <f>'2-2'!E13</f>
        <v>報償費</v>
      </c>
      <c r="F13" s="309" t="str">
        <f>'2-2'!F13</f>
        <v>講師謝金（進路講演会）</v>
      </c>
      <c r="G13" s="316">
        <f>'2-2'!G13</f>
        <v>3000</v>
      </c>
      <c r="H13" s="317">
        <f>'2-2'!H13</f>
        <v>4</v>
      </c>
      <c r="I13" s="317">
        <f>'2-2'!I13</f>
        <v>1</v>
      </c>
      <c r="J13" s="368">
        <f>'2-2'!J13</f>
        <v>12000</v>
      </c>
      <c r="K13" s="627" t="str">
        <f>'2-2'!K13</f>
        <v>講師謝金（進路講演会）</v>
      </c>
      <c r="L13" s="316">
        <f>'2-2'!L13</f>
        <v>3000</v>
      </c>
      <c r="M13" s="317">
        <f>'2-2'!M13</f>
        <v>4</v>
      </c>
      <c r="N13" s="317">
        <f>'2-2'!N13</f>
        <v>1</v>
      </c>
      <c r="O13" s="304">
        <f t="shared" si="3"/>
        <v>12000</v>
      </c>
      <c r="P13" s="628">
        <f>'2-2'!P13</f>
        <v>0</v>
      </c>
      <c r="Q13" s="629">
        <f>'2-2'!Q13</f>
        <v>0</v>
      </c>
      <c r="R13" s="24">
        <f>IF(AND(ISNA(MATCH($D13,'随時②-2'!$D$4:$D$18,0)),ISNA(MATCH($D13,'随時③-2'!$D$4:$D$18,0))),0,1)</f>
        <v>0</v>
      </c>
      <c r="S13" s="61" t="str">
        <f t="shared" si="0"/>
        <v/>
      </c>
      <c r="T13" s="61" t="str">
        <f t="shared" si="1"/>
        <v/>
      </c>
      <c r="U13" s="5">
        <f t="shared" si="2"/>
        <v>1</v>
      </c>
      <c r="V13" s="5" t="s">
        <v>147</v>
      </c>
      <c r="W13" s="5">
        <v>2</v>
      </c>
    </row>
    <row r="14" spans="1:23" ht="30" customHeight="1" x14ac:dyDescent="0.15">
      <c r="A14" s="365">
        <f>'1-2'!A17</f>
        <v>2</v>
      </c>
      <c r="B14" s="366" t="str">
        <f>'1-2'!B17</f>
        <v>２－（２）</v>
      </c>
      <c r="C14" s="367" t="str">
        <f>'1-2'!C17</f>
        <v>多様な課題と専門性の向上</v>
      </c>
      <c r="D14" s="249">
        <v>14</v>
      </c>
      <c r="E14" s="309" t="str">
        <f>'2-2'!E17</f>
        <v>旅費</v>
      </c>
      <c r="F14" s="309" t="str">
        <f>'2-2'!F17</f>
        <v>関東地区聾教育実践研修会</v>
      </c>
      <c r="G14" s="316">
        <f>'2-2'!G17</f>
        <v>35000</v>
      </c>
      <c r="H14" s="317">
        <f>'2-2'!H17</f>
        <v>1</v>
      </c>
      <c r="I14" s="317">
        <f>'2-2'!I17</f>
        <v>1</v>
      </c>
      <c r="J14" s="368">
        <f>'2-2'!J17</f>
        <v>35000</v>
      </c>
      <c r="K14" s="627" t="str">
        <f>'2-2'!K17</f>
        <v>関東地区聾教育実践研修会</v>
      </c>
      <c r="L14" s="316">
        <f>'2-2'!L17</f>
        <v>30200</v>
      </c>
      <c r="M14" s="317">
        <f>'2-2'!M17</f>
        <v>1</v>
      </c>
      <c r="N14" s="317">
        <f>'2-2'!N17</f>
        <v>1</v>
      </c>
      <c r="O14" s="304">
        <f t="shared" si="3"/>
        <v>30200</v>
      </c>
      <c r="P14" s="628">
        <f>'2-2'!P17</f>
        <v>0</v>
      </c>
      <c r="Q14" s="629">
        <f>'2-2'!Q17</f>
        <v>0</v>
      </c>
      <c r="R14" s="24">
        <f>IF(AND(ISNA(MATCH($D14,'随時②-2'!$D$4:$D$18,0)),ISNA(MATCH($D14,'随時③-2'!$D$4:$D$18,0))),0,1)</f>
        <v>0</v>
      </c>
      <c r="S14" s="61" t="str">
        <f t="shared" si="0"/>
        <v/>
      </c>
      <c r="T14" s="61" t="str">
        <f t="shared" si="1"/>
        <v/>
      </c>
      <c r="U14" s="5">
        <f t="shared" si="2"/>
        <v>2</v>
      </c>
    </row>
    <row r="15" spans="1:23" ht="30" customHeight="1" x14ac:dyDescent="0.15">
      <c r="A15" s="365">
        <f>'1-2'!A18</f>
        <v>2</v>
      </c>
      <c r="B15" s="366" t="str">
        <f>'1-2'!B18</f>
        <v>２－（２）</v>
      </c>
      <c r="C15" s="367" t="str">
        <f>'1-2'!C18</f>
        <v>多様な課題と専門性の向上</v>
      </c>
      <c r="D15" s="249">
        <v>15</v>
      </c>
      <c r="E15" s="309" t="str">
        <f>'2-2'!E18</f>
        <v>負担金、補助及び交付金</v>
      </c>
      <c r="F15" s="309" t="str">
        <f>'2-2'!F18</f>
        <v>近畿高等学校家庭科教育研究大会</v>
      </c>
      <c r="G15" s="316">
        <f>'2-2'!G18</f>
        <v>3500</v>
      </c>
      <c r="H15" s="317">
        <f>'2-2'!H18</f>
        <v>2</v>
      </c>
      <c r="I15" s="317">
        <f>'2-2'!I18</f>
        <v>1</v>
      </c>
      <c r="J15" s="368">
        <f>'2-2'!J18</f>
        <v>7000</v>
      </c>
      <c r="K15" s="627" t="str">
        <f>'2-2'!K18</f>
        <v>近畿高等学校家庭科教育研究大会</v>
      </c>
      <c r="L15" s="316">
        <f>'2-2'!L18</f>
        <v>3500</v>
      </c>
      <c r="M15" s="317">
        <f>'2-2'!M18</f>
        <v>1</v>
      </c>
      <c r="N15" s="317">
        <f>'2-2'!N18</f>
        <v>1</v>
      </c>
      <c r="O15" s="304">
        <f t="shared" si="3"/>
        <v>3500</v>
      </c>
      <c r="P15" s="628">
        <f>'2-2'!P18</f>
        <v>0</v>
      </c>
      <c r="Q15" s="629">
        <f>'2-2'!Q18</f>
        <v>0</v>
      </c>
      <c r="R15" s="24">
        <f>IF(AND(ISNA(MATCH($D15,'随時②-2'!$D$4:$D$18,0)),ISNA(MATCH($D15,'随時③-2'!$D$4:$D$18,0))),0,1)</f>
        <v>0</v>
      </c>
      <c r="S15" s="61" t="str">
        <f t="shared" si="0"/>
        <v/>
      </c>
      <c r="T15" s="61" t="str">
        <f t="shared" si="1"/>
        <v/>
      </c>
      <c r="U15" s="5">
        <f t="shared" si="2"/>
        <v>9</v>
      </c>
    </row>
    <row r="16" spans="1:23" ht="30" customHeight="1" x14ac:dyDescent="0.15">
      <c r="A16" s="365">
        <f>'1-2'!A19</f>
        <v>2</v>
      </c>
      <c r="B16" s="366" t="str">
        <f>'1-2'!B19</f>
        <v>２－（２）</v>
      </c>
      <c r="C16" s="367" t="str">
        <f>'1-2'!C19</f>
        <v>多様な課題と専門性の向上</v>
      </c>
      <c r="D16" s="249">
        <v>16</v>
      </c>
      <c r="E16" s="309" t="str">
        <f>'2-2'!E19</f>
        <v>旅費</v>
      </c>
      <c r="F16" s="309" t="str">
        <f>'2-2'!F19</f>
        <v>教育支援機構　ｶﾘｷｭﾗﾑﾏﾈｼﾞﾒﾝﾄ実践研修</v>
      </c>
      <c r="G16" s="316">
        <f>'2-2'!G19</f>
        <v>51040</v>
      </c>
      <c r="H16" s="317">
        <f>'2-2'!H19</f>
        <v>1</v>
      </c>
      <c r="I16" s="317">
        <f>'2-2'!I19</f>
        <v>1</v>
      </c>
      <c r="J16" s="368">
        <f>'2-2'!J19</f>
        <v>51040</v>
      </c>
      <c r="K16" s="627" t="str">
        <f>'2-2'!K19</f>
        <v>教育支援機構　ｶﾘｷｭﾗﾑﾏﾈｼﾞﾒﾝﾄ実践研修</v>
      </c>
      <c r="L16" s="316">
        <f>'2-2'!L19</f>
        <v>43390</v>
      </c>
      <c r="M16" s="317">
        <f>'2-2'!M19</f>
        <v>1</v>
      </c>
      <c r="N16" s="317">
        <f>'2-2'!N19</f>
        <v>1</v>
      </c>
      <c r="O16" s="304">
        <f t="shared" si="3"/>
        <v>43390</v>
      </c>
      <c r="P16" s="628">
        <f>'2-2'!P19</f>
        <v>0</v>
      </c>
      <c r="Q16" s="629">
        <f>'2-2'!Q19</f>
        <v>0</v>
      </c>
      <c r="R16" s="24">
        <f>IF(AND(ISNA(MATCH($D16,'随時②-2'!$D$4:$D$18,0)),ISNA(MATCH($D16,'随時③-2'!$D$4:$D$18,0))),0,1)</f>
        <v>0</v>
      </c>
      <c r="S16" s="61" t="str">
        <f t="shared" si="0"/>
        <v/>
      </c>
      <c r="T16" s="61" t="str">
        <f t="shared" si="1"/>
        <v/>
      </c>
      <c r="U16" s="5">
        <f t="shared" si="2"/>
        <v>2</v>
      </c>
    </row>
    <row r="17" spans="1:21" ht="30" customHeight="1" x14ac:dyDescent="0.15">
      <c r="A17" s="365">
        <f>'1-2'!A20</f>
        <v>2</v>
      </c>
      <c r="B17" s="366" t="str">
        <f>'1-2'!B20</f>
        <v>２－（２）</v>
      </c>
      <c r="C17" s="367" t="str">
        <f>'1-2'!C20</f>
        <v>多様な課題と専門性の向上</v>
      </c>
      <c r="D17" s="249">
        <v>17</v>
      </c>
      <c r="E17" s="309" t="str">
        <f>'2-2'!E20</f>
        <v>報償費</v>
      </c>
      <c r="F17" s="309" t="str">
        <f>'2-2'!F20</f>
        <v>講師謝金（校内研修会）</v>
      </c>
      <c r="G17" s="316">
        <f>'2-2'!G20</f>
        <v>10000</v>
      </c>
      <c r="H17" s="317">
        <f>'2-2'!H20</f>
        <v>1</v>
      </c>
      <c r="I17" s="317">
        <f>'2-2'!I20</f>
        <v>2</v>
      </c>
      <c r="J17" s="368">
        <f>'2-2'!J20</f>
        <v>20000</v>
      </c>
      <c r="K17" s="627" t="str">
        <f>'2-2'!K20</f>
        <v>講師謝金（校内研修会）</v>
      </c>
      <c r="L17" s="316">
        <f>'2-2'!L20</f>
        <v>10000</v>
      </c>
      <c r="M17" s="317">
        <f>'2-2'!M20</f>
        <v>1</v>
      </c>
      <c r="N17" s="317">
        <f>'2-2'!N20</f>
        <v>2</v>
      </c>
      <c r="O17" s="304">
        <f t="shared" si="3"/>
        <v>20000</v>
      </c>
      <c r="P17" s="628">
        <f>'2-2'!P20</f>
        <v>0</v>
      </c>
      <c r="Q17" s="629">
        <f>'2-2'!Q20</f>
        <v>0</v>
      </c>
      <c r="R17" s="24">
        <f>IF(AND(ISNA(MATCH($D17,'随時②-2'!$D$4:$D$18,0)),ISNA(MATCH($D17,'随時③-2'!$D$4:$D$18,0))),0,1)</f>
        <v>0</v>
      </c>
      <c r="S17" s="61" t="str">
        <f t="shared" si="0"/>
        <v/>
      </c>
      <c r="T17" s="61" t="str">
        <f t="shared" si="1"/>
        <v/>
      </c>
      <c r="U17" s="5">
        <f t="shared" si="2"/>
        <v>1</v>
      </c>
    </row>
    <row r="18" spans="1:21" ht="30" customHeight="1" x14ac:dyDescent="0.15">
      <c r="A18" s="365">
        <f>'1-2'!A21</f>
        <v>2</v>
      </c>
      <c r="B18" s="366" t="str">
        <f>'1-2'!B21</f>
        <v>２－（２）</v>
      </c>
      <c r="C18" s="367" t="str">
        <f>'1-2'!C21</f>
        <v>多様な課題と専門性の向上</v>
      </c>
      <c r="D18" s="249">
        <v>18</v>
      </c>
      <c r="E18" s="309" t="str">
        <f>'2-2'!E21</f>
        <v>旅費</v>
      </c>
      <c r="F18" s="309" t="str">
        <f>'2-2'!F21</f>
        <v>講師旅費</v>
      </c>
      <c r="G18" s="316">
        <f>'2-2'!G21</f>
        <v>50000</v>
      </c>
      <c r="H18" s="317">
        <f>'2-2'!H21</f>
        <v>1</v>
      </c>
      <c r="I18" s="317">
        <f>'2-2'!I21</f>
        <v>1</v>
      </c>
      <c r="J18" s="368">
        <f>'2-2'!J21</f>
        <v>50000</v>
      </c>
      <c r="K18" s="627" t="str">
        <f>'2-2'!K21</f>
        <v>講師旅費</v>
      </c>
      <c r="L18" s="316">
        <f>'2-2'!L21</f>
        <v>1540</v>
      </c>
      <c r="M18" s="317">
        <f>'2-2'!M21</f>
        <v>1</v>
      </c>
      <c r="N18" s="317">
        <f>'2-2'!N21</f>
        <v>1</v>
      </c>
      <c r="O18" s="304">
        <f t="shared" si="3"/>
        <v>1540</v>
      </c>
      <c r="P18" s="628">
        <f>'2-2'!P21</f>
        <v>0</v>
      </c>
      <c r="Q18" s="629">
        <f>'2-2'!Q21</f>
        <v>0</v>
      </c>
      <c r="R18" s="24">
        <f>IF(AND(ISNA(MATCH($D18,'随時②-2'!$D$4:$D$18,0)),ISNA(MATCH($D18,'随時③-2'!$D$4:$D$18,0))),0,1)</f>
        <v>0</v>
      </c>
      <c r="S18" s="61" t="str">
        <f t="shared" si="0"/>
        <v/>
      </c>
      <c r="T18" s="61" t="str">
        <f t="shared" si="1"/>
        <v/>
      </c>
      <c r="U18" s="5">
        <f t="shared" si="2"/>
        <v>2</v>
      </c>
    </row>
    <row r="19" spans="1:21" ht="30" customHeight="1" x14ac:dyDescent="0.15">
      <c r="A19" s="365">
        <f>'1-2'!A22</f>
        <v>2</v>
      </c>
      <c r="B19" s="366" t="str">
        <f>'1-2'!B22</f>
        <v>２－（２）</v>
      </c>
      <c r="C19" s="367" t="str">
        <f>'1-2'!C22</f>
        <v>多様な課題と専門性の向上</v>
      </c>
      <c r="D19" s="249">
        <v>19</v>
      </c>
      <c r="E19" s="309" t="str">
        <f>'2-2'!E22</f>
        <v>役務費</v>
      </c>
      <c r="F19" s="309" t="str">
        <f>'2-2'!F22</f>
        <v>校内研修等手話通訳</v>
      </c>
      <c r="G19" s="316">
        <f>'2-2'!G22</f>
        <v>7000</v>
      </c>
      <c r="H19" s="317">
        <f>'2-2'!H22</f>
        <v>2</v>
      </c>
      <c r="I19" s="317">
        <f>'2-2'!I22</f>
        <v>2</v>
      </c>
      <c r="J19" s="368">
        <f>'2-2'!J22</f>
        <v>28000</v>
      </c>
      <c r="K19" s="627" t="str">
        <f>'2-2'!K22</f>
        <v>校内研修等手話通訳</v>
      </c>
      <c r="L19" s="316">
        <f>'2-2'!L22</f>
        <v>10400</v>
      </c>
      <c r="M19" s="317">
        <f>'2-2'!M22</f>
        <v>1</v>
      </c>
      <c r="N19" s="317">
        <f>'2-2'!N22</f>
        <v>2</v>
      </c>
      <c r="O19" s="304">
        <f t="shared" si="3"/>
        <v>20800</v>
      </c>
      <c r="P19" s="628">
        <f>'2-2'!P22</f>
        <v>0</v>
      </c>
      <c r="Q19" s="629">
        <f>'2-2'!Q22</f>
        <v>0</v>
      </c>
      <c r="R19" s="24">
        <f>IF(AND(ISNA(MATCH($D19,'随時②-2'!$D$4:$D$18,0)),ISNA(MATCH($D19,'随時③-2'!$D$4:$D$18,0))),0,1)</f>
        <v>0</v>
      </c>
      <c r="S19" s="61" t="str">
        <f t="shared" si="0"/>
        <v/>
      </c>
      <c r="T19" s="61" t="str">
        <f t="shared" si="1"/>
        <v/>
      </c>
      <c r="U19" s="5">
        <f t="shared" si="2"/>
        <v>5</v>
      </c>
    </row>
    <row r="20" spans="1:21" ht="30" customHeight="1" x14ac:dyDescent="0.15">
      <c r="A20" s="365">
        <f>'1-2'!A23</f>
        <v>2</v>
      </c>
      <c r="B20" s="366" t="str">
        <f>'1-2'!B23</f>
        <v>２－（２）</v>
      </c>
      <c r="C20" s="367" t="str">
        <f>'1-2'!C23</f>
        <v>多様な課題と専門性の向上</v>
      </c>
      <c r="D20" s="249">
        <v>20</v>
      </c>
      <c r="E20" s="309" t="str">
        <f>'2-2'!E23</f>
        <v>負担金、補助及び交付金</v>
      </c>
      <c r="F20" s="309" t="str">
        <f>'2-2'!F23</f>
        <v>全日本聾教育研究大会参加費</v>
      </c>
      <c r="G20" s="316">
        <f>'2-2'!G23</f>
        <v>2000</v>
      </c>
      <c r="H20" s="317">
        <f>'2-2'!H23</f>
        <v>3</v>
      </c>
      <c r="I20" s="317">
        <f>'2-2'!I23</f>
        <v>1</v>
      </c>
      <c r="J20" s="368">
        <f>'2-2'!J23</f>
        <v>6000</v>
      </c>
      <c r="K20" s="627" t="str">
        <f>'2-2'!K23</f>
        <v>全日本聾教育研究大会参加費</v>
      </c>
      <c r="L20" s="316">
        <f>'2-2'!L23</f>
        <v>2000</v>
      </c>
      <c r="M20" s="317">
        <f>'2-2'!M23</f>
        <v>3</v>
      </c>
      <c r="N20" s="317">
        <f>'2-2'!N23</f>
        <v>1</v>
      </c>
      <c r="O20" s="304">
        <f t="shared" si="3"/>
        <v>6000</v>
      </c>
      <c r="P20" s="628">
        <f>'2-2'!P23</f>
        <v>0</v>
      </c>
      <c r="Q20" s="629">
        <f>'2-2'!Q23</f>
        <v>0</v>
      </c>
      <c r="R20" s="24">
        <f>IF(AND(ISNA(MATCH($D20,'随時②-2'!$D$4:$D$18,0)),ISNA(MATCH($D20,'随時③-2'!$D$4:$D$18,0))),0,1)</f>
        <v>0</v>
      </c>
      <c r="S20" s="61" t="str">
        <f t="shared" si="0"/>
        <v/>
      </c>
      <c r="T20" s="61" t="str">
        <f t="shared" si="1"/>
        <v/>
      </c>
      <c r="U20" s="5">
        <f t="shared" si="2"/>
        <v>9</v>
      </c>
    </row>
    <row r="21" spans="1:21" ht="30" customHeight="1" x14ac:dyDescent="0.15">
      <c r="A21" s="365">
        <f>'1-2'!A24</f>
        <v>2</v>
      </c>
      <c r="B21" s="366" t="str">
        <f>'1-2'!B24</f>
        <v>２－（２）</v>
      </c>
      <c r="C21" s="367" t="str">
        <f>'1-2'!C24</f>
        <v>多様な課題と専門性の向上</v>
      </c>
      <c r="D21" s="249">
        <v>21</v>
      </c>
      <c r="E21" s="309" t="str">
        <f>'2-2'!E24</f>
        <v>消耗需用費</v>
      </c>
      <c r="F21" s="309" t="str">
        <f>'2-2'!F24</f>
        <v>全日本聾教育研究大会資料代</v>
      </c>
      <c r="G21" s="316">
        <f>'2-2'!G24</f>
        <v>2000</v>
      </c>
      <c r="H21" s="317">
        <f>'2-2'!H24</f>
        <v>3</v>
      </c>
      <c r="I21" s="317">
        <f>'2-2'!I24</f>
        <v>1</v>
      </c>
      <c r="J21" s="368">
        <f>'2-2'!J24</f>
        <v>6000</v>
      </c>
      <c r="K21" s="627" t="str">
        <f>'2-2'!K24</f>
        <v>全日本聾教育研究大会資料代</v>
      </c>
      <c r="L21" s="316">
        <f>'2-2'!L24</f>
        <v>2000</v>
      </c>
      <c r="M21" s="317">
        <f>'2-2'!M24</f>
        <v>1</v>
      </c>
      <c r="N21" s="317">
        <f>'2-2'!N24</f>
        <v>1</v>
      </c>
      <c r="O21" s="304">
        <f t="shared" si="3"/>
        <v>2000</v>
      </c>
      <c r="P21" s="628">
        <f>'2-2'!P24</f>
        <v>0</v>
      </c>
      <c r="Q21" s="629">
        <f>'2-2'!Q24</f>
        <v>0</v>
      </c>
      <c r="R21" s="24">
        <f>IF(AND(ISNA(MATCH($D21,'随時②-2'!$D$4:$D$18,0)),ISNA(MATCH($D21,'随時③-2'!$D$4:$D$18,0))),0,1)</f>
        <v>0</v>
      </c>
      <c r="S21" s="61" t="str">
        <f t="shared" si="0"/>
        <v/>
      </c>
      <c r="T21" s="61" t="str">
        <f t="shared" si="1"/>
        <v/>
      </c>
      <c r="U21" s="5">
        <f t="shared" si="2"/>
        <v>7</v>
      </c>
    </row>
    <row r="22" spans="1:21" ht="30" customHeight="1" x14ac:dyDescent="0.15">
      <c r="A22" s="365">
        <f>'1-2'!A28</f>
        <v>2</v>
      </c>
      <c r="B22" s="366" t="str">
        <f>'1-2'!B28</f>
        <v>２－（２）</v>
      </c>
      <c r="C22" s="367" t="str">
        <f>'1-2'!C28</f>
        <v>多様な課題と専門性の向上</v>
      </c>
      <c r="D22" s="249">
        <v>25</v>
      </c>
      <c r="E22" s="309" t="str">
        <f>'2-2'!E28</f>
        <v>消耗需用費</v>
      </c>
      <c r="F22" s="309" t="str">
        <f>'2-2'!F28</f>
        <v>全国特別支援学校長研究大会資料代</v>
      </c>
      <c r="G22" s="316">
        <f>'2-2'!G28</f>
        <v>3000</v>
      </c>
      <c r="H22" s="317">
        <f>'2-2'!H28</f>
        <v>1</v>
      </c>
      <c r="I22" s="317">
        <f>'2-2'!I28</f>
        <v>1</v>
      </c>
      <c r="J22" s="368">
        <f>'2-2'!J28</f>
        <v>3000</v>
      </c>
      <c r="K22" s="627" t="str">
        <f>'2-2'!K28</f>
        <v>全国特別支援学校長研究大会資料代</v>
      </c>
      <c r="L22" s="316">
        <f>'2-2'!L28</f>
        <v>3000</v>
      </c>
      <c r="M22" s="317">
        <f>'2-2'!M28</f>
        <v>1</v>
      </c>
      <c r="N22" s="317">
        <f>'2-2'!N28</f>
        <v>1</v>
      </c>
      <c r="O22" s="304">
        <f t="shared" si="3"/>
        <v>3000</v>
      </c>
      <c r="P22" s="628">
        <f>'2-2'!P28</f>
        <v>0</v>
      </c>
      <c r="Q22" s="629">
        <f>'2-2'!Q28</f>
        <v>0</v>
      </c>
      <c r="R22" s="24">
        <f>IF(AND(ISNA(MATCH($D22,'随時②-2'!$D$4:$D$18,0)),ISNA(MATCH($D22,'随時③-2'!$D$4:$D$18,0))),0,1)</f>
        <v>0</v>
      </c>
      <c r="S22" s="61" t="str">
        <f t="shared" si="0"/>
        <v/>
      </c>
      <c r="T22" s="61" t="str">
        <f t="shared" si="1"/>
        <v/>
      </c>
      <c r="U22" s="5">
        <f t="shared" si="2"/>
        <v>7</v>
      </c>
    </row>
    <row r="23" spans="1:21" ht="30" customHeight="1" x14ac:dyDescent="0.15">
      <c r="A23" s="365">
        <f>'1-2'!A29</f>
        <v>2</v>
      </c>
      <c r="B23" s="366" t="str">
        <f>'1-2'!B29</f>
        <v>２－（２）</v>
      </c>
      <c r="C23" s="367" t="str">
        <f>'1-2'!C29</f>
        <v>多様な課題と専門性の向上</v>
      </c>
      <c r="D23" s="249">
        <v>26</v>
      </c>
      <c r="E23" s="309" t="str">
        <f>'2-2'!E29</f>
        <v>消耗需用費</v>
      </c>
      <c r="F23" s="309" t="str">
        <f>'2-2'!F29</f>
        <v>全国聾学校長研究大会資料代</v>
      </c>
      <c r="G23" s="316">
        <f>'2-2'!G29</f>
        <v>7000</v>
      </c>
      <c r="H23" s="317">
        <f>'2-2'!H29</f>
        <v>1</v>
      </c>
      <c r="I23" s="317">
        <f>'2-2'!I29</f>
        <v>1</v>
      </c>
      <c r="J23" s="368">
        <f>'2-2'!J29</f>
        <v>7000</v>
      </c>
      <c r="K23" s="627" t="str">
        <f>'2-2'!K29</f>
        <v>全国聾学校長研究大会資料代</v>
      </c>
      <c r="L23" s="316">
        <f>'2-2'!L29</f>
        <v>3000</v>
      </c>
      <c r="M23" s="317">
        <f>'2-2'!M29</f>
        <v>1</v>
      </c>
      <c r="N23" s="317">
        <f>'2-2'!N29</f>
        <v>1</v>
      </c>
      <c r="O23" s="304">
        <f t="shared" si="3"/>
        <v>3000</v>
      </c>
      <c r="P23" s="628">
        <f>'2-2'!P29</f>
        <v>0</v>
      </c>
      <c r="Q23" s="629">
        <f>'2-2'!Q29</f>
        <v>0</v>
      </c>
      <c r="R23" s="24">
        <f>IF(AND(ISNA(MATCH($D23,'随時②-2'!$D$4:$D$18,0)),ISNA(MATCH($D23,'随時③-2'!$D$4:$D$18,0))),0,1)</f>
        <v>0</v>
      </c>
      <c r="S23" s="61" t="str">
        <f t="shared" si="0"/>
        <v/>
      </c>
      <c r="T23" s="61" t="str">
        <f t="shared" si="1"/>
        <v/>
      </c>
      <c r="U23" s="5">
        <f t="shared" si="2"/>
        <v>7</v>
      </c>
    </row>
    <row r="24" spans="1:21" ht="30" customHeight="1" x14ac:dyDescent="0.15">
      <c r="A24" s="365">
        <f>'1-2'!A31</f>
        <v>2</v>
      </c>
      <c r="B24" s="366" t="str">
        <f>'1-2'!B31</f>
        <v>２－（２）</v>
      </c>
      <c r="C24" s="367" t="str">
        <f>'1-2'!C31</f>
        <v>多様な課題と専門性の向上</v>
      </c>
      <c r="D24" s="249">
        <v>28</v>
      </c>
      <c r="E24" s="309" t="str">
        <f>'2-2'!E31</f>
        <v>負担金、補助及び交付金</v>
      </c>
      <c r="F24" s="309" t="str">
        <f>'2-2'!F31</f>
        <v>全国特別支援学校長研究大会参加費</v>
      </c>
      <c r="G24" s="316">
        <f>'2-2'!G31</f>
        <v>3000</v>
      </c>
      <c r="H24" s="317">
        <f>'2-2'!H31</f>
        <v>1</v>
      </c>
      <c r="I24" s="317">
        <f>'2-2'!I31</f>
        <v>1</v>
      </c>
      <c r="J24" s="368">
        <f>'2-2'!J31</f>
        <v>3000</v>
      </c>
      <c r="K24" s="627" t="str">
        <f>'2-2'!K31</f>
        <v>全国特別支援学校長研究大会参加費</v>
      </c>
      <c r="L24" s="316">
        <f>'2-2'!L31</f>
        <v>3000</v>
      </c>
      <c r="M24" s="317">
        <f>'2-2'!M31</f>
        <v>1</v>
      </c>
      <c r="N24" s="317">
        <f>'2-2'!N31</f>
        <v>1</v>
      </c>
      <c r="O24" s="304">
        <f t="shared" si="3"/>
        <v>3000</v>
      </c>
      <c r="P24" s="628">
        <f>'2-2'!P31</f>
        <v>0</v>
      </c>
      <c r="Q24" s="629">
        <f>'2-2'!Q31</f>
        <v>0</v>
      </c>
      <c r="R24" s="24">
        <f>IF(AND(ISNA(MATCH($D24,'随時②-2'!$D$4:$D$18,0)),ISNA(MATCH($D24,'随時③-2'!$D$4:$D$18,0))),0,1)</f>
        <v>0</v>
      </c>
      <c r="S24" s="61" t="str">
        <f t="shared" si="0"/>
        <v/>
      </c>
      <c r="T24" s="61" t="str">
        <f t="shared" si="1"/>
        <v/>
      </c>
      <c r="U24" s="5">
        <f t="shared" si="2"/>
        <v>9</v>
      </c>
    </row>
    <row r="25" spans="1:21" ht="30" customHeight="1" x14ac:dyDescent="0.15">
      <c r="A25" s="365">
        <f>'1-2'!A32</f>
        <v>2</v>
      </c>
      <c r="B25" s="366" t="str">
        <f>'1-2'!B32</f>
        <v>２－（２）</v>
      </c>
      <c r="C25" s="367" t="str">
        <f>'1-2'!C32</f>
        <v>多様な課題と専門性の向上</v>
      </c>
      <c r="D25" s="249">
        <v>29</v>
      </c>
      <c r="E25" s="309" t="str">
        <f>'2-2'!E32</f>
        <v>負担金、補助及び交付金</v>
      </c>
      <c r="F25" s="309" t="str">
        <f>'2-2'!F32</f>
        <v>全国聾学校長研究大会参加費</v>
      </c>
      <c r="G25" s="316">
        <f>'2-2'!G32</f>
        <v>5000</v>
      </c>
      <c r="H25" s="317">
        <f>'2-2'!H32</f>
        <v>1</v>
      </c>
      <c r="I25" s="317">
        <f>'2-2'!I32</f>
        <v>1</v>
      </c>
      <c r="J25" s="368">
        <f>'2-2'!J32</f>
        <v>5000</v>
      </c>
      <c r="K25" s="627" t="str">
        <f>'2-2'!K32</f>
        <v>全国聾学校長研究大会参加費</v>
      </c>
      <c r="L25" s="316">
        <f>'2-2'!L32</f>
        <v>3000</v>
      </c>
      <c r="M25" s="317">
        <f>'2-2'!M32</f>
        <v>1</v>
      </c>
      <c r="N25" s="317">
        <f>'2-2'!N32</f>
        <v>1</v>
      </c>
      <c r="O25" s="304">
        <f t="shared" si="3"/>
        <v>3000</v>
      </c>
      <c r="P25" s="628">
        <f>'2-2'!P32</f>
        <v>0</v>
      </c>
      <c r="Q25" s="629">
        <f>'2-2'!Q32</f>
        <v>0</v>
      </c>
      <c r="R25" s="24">
        <f>IF(AND(ISNA(MATCH($D25,'随時②-2'!$D$4:$D$18,0)),ISNA(MATCH($D25,'随時③-2'!$D$4:$D$18,0))),0,1)</f>
        <v>0</v>
      </c>
      <c r="S25" s="61" t="str">
        <f t="shared" si="0"/>
        <v/>
      </c>
      <c r="T25" s="61" t="str">
        <f t="shared" si="1"/>
        <v/>
      </c>
      <c r="U25" s="5">
        <f t="shared" si="2"/>
        <v>9</v>
      </c>
    </row>
    <row r="26" spans="1:21" ht="30" customHeight="1" x14ac:dyDescent="0.15">
      <c r="A26" s="365">
        <f>'1-2'!A36</f>
        <v>3</v>
      </c>
      <c r="B26" s="366" t="str">
        <f>'1-2'!B36</f>
        <v>３－（１）</v>
      </c>
      <c r="C26" s="367" t="str">
        <f>'1-2'!C36</f>
        <v>地域への相談支援</v>
      </c>
      <c r="D26" s="249">
        <v>33</v>
      </c>
      <c r="E26" s="309" t="str">
        <f>'2-2'!E36</f>
        <v>備品購入費</v>
      </c>
      <c r="F26" s="309" t="str">
        <f>'2-2'!F36</f>
        <v>ノートＰＣ</v>
      </c>
      <c r="G26" s="316">
        <f>'2-2'!G36</f>
        <v>129800</v>
      </c>
      <c r="H26" s="317">
        <f>'2-2'!H36</f>
        <v>1</v>
      </c>
      <c r="I26" s="317">
        <f>'2-2'!I36</f>
        <v>1</v>
      </c>
      <c r="J26" s="368">
        <f>'2-2'!J36</f>
        <v>129800</v>
      </c>
      <c r="K26" s="627" t="str">
        <f>'2-2'!K36</f>
        <v>ノートＰＣ</v>
      </c>
      <c r="L26" s="316">
        <f>'2-2'!L36</f>
        <v>129700</v>
      </c>
      <c r="M26" s="317">
        <f>'2-2'!M36</f>
        <v>1</v>
      </c>
      <c r="N26" s="317">
        <f>'2-2'!N36</f>
        <v>1</v>
      </c>
      <c r="O26" s="304">
        <f t="shared" si="3"/>
        <v>129700</v>
      </c>
      <c r="P26" s="628">
        <f>'2-2'!P36</f>
        <v>0</v>
      </c>
      <c r="Q26" s="629">
        <f>'2-2'!Q36</f>
        <v>0</v>
      </c>
      <c r="R26" s="24">
        <f>IF(AND(ISNA(MATCH($D26,'随時②-2'!$D$4:$D$18,0)),ISNA(MATCH($D26,'随時③-2'!$D$4:$D$18,0))),0,1)</f>
        <v>0</v>
      </c>
      <c r="S26" s="61" t="str">
        <f t="shared" si="0"/>
        <v/>
      </c>
      <c r="T26" s="61" t="str">
        <f t="shared" si="1"/>
        <v/>
      </c>
      <c r="U26" s="5">
        <f t="shared" si="2"/>
        <v>8</v>
      </c>
    </row>
    <row r="27" spans="1:21" ht="30" customHeight="1" x14ac:dyDescent="0.15">
      <c r="A27" s="365">
        <f>'1-2'!A37</f>
        <v>3</v>
      </c>
      <c r="B27" s="366" t="str">
        <f>'1-2'!B37</f>
        <v>３－（１）</v>
      </c>
      <c r="C27" s="367" t="str">
        <f>'1-2'!C37</f>
        <v>地域への相談支援</v>
      </c>
      <c r="D27" s="249">
        <v>34</v>
      </c>
      <c r="E27" s="309" t="str">
        <f>'2-2'!E37</f>
        <v>消耗需用費</v>
      </c>
      <c r="F27" s="309" t="str">
        <f>'2-2'!F37</f>
        <v>カラー刷　ポスター</v>
      </c>
      <c r="G27" s="316">
        <f>'2-2'!G37</f>
        <v>100</v>
      </c>
      <c r="H27" s="317">
        <f>'2-2'!H37</f>
        <v>100</v>
      </c>
      <c r="I27" s="317">
        <f>'2-2'!I37</f>
        <v>1</v>
      </c>
      <c r="J27" s="368">
        <f>'2-2'!J37</f>
        <v>10000</v>
      </c>
      <c r="K27" s="627" t="str">
        <f>'2-2'!K37</f>
        <v>カラー刷　ポスター</v>
      </c>
      <c r="L27" s="316">
        <f>'2-2'!L37</f>
        <v>200</v>
      </c>
      <c r="M27" s="317">
        <f>'2-2'!M37</f>
        <v>50</v>
      </c>
      <c r="N27" s="317">
        <f>'2-2'!N37</f>
        <v>1</v>
      </c>
      <c r="O27" s="304">
        <f t="shared" si="3"/>
        <v>10000</v>
      </c>
      <c r="P27" s="628">
        <f>'2-2'!P37</f>
        <v>0</v>
      </c>
      <c r="Q27" s="629">
        <f>'2-2'!Q37</f>
        <v>0</v>
      </c>
      <c r="R27" s="24">
        <f>IF(AND(ISNA(MATCH($D27,'随時②-2'!$D$4:$D$18,0)),ISNA(MATCH($D27,'随時③-2'!$D$4:$D$18,0))),0,1)</f>
        <v>0</v>
      </c>
      <c r="S27" s="61" t="str">
        <f t="shared" si="0"/>
        <v/>
      </c>
      <c r="T27" s="61" t="str">
        <f t="shared" si="1"/>
        <v/>
      </c>
      <c r="U27" s="5">
        <f t="shared" si="2"/>
        <v>7</v>
      </c>
    </row>
    <row r="28" spans="1:21" ht="30" customHeight="1" x14ac:dyDescent="0.15">
      <c r="A28" s="365">
        <f>'1-2'!A38</f>
        <v>3</v>
      </c>
      <c r="B28" s="366" t="str">
        <f>'1-2'!B38</f>
        <v>３－（１）</v>
      </c>
      <c r="C28" s="367" t="str">
        <f>'1-2'!C38</f>
        <v>地域への相談支援</v>
      </c>
      <c r="D28" s="249">
        <v>35</v>
      </c>
      <c r="E28" s="309" t="str">
        <f>'2-2'!E38</f>
        <v>消耗需用費</v>
      </c>
      <c r="F28" s="309" t="str">
        <f>'2-2'!F38</f>
        <v>イヤーマフ</v>
      </c>
      <c r="G28" s="316">
        <f>'2-2'!G38</f>
        <v>4000</v>
      </c>
      <c r="H28" s="317">
        <f>'2-2'!H38</f>
        <v>3</v>
      </c>
      <c r="I28" s="317">
        <f>'2-2'!I38</f>
        <v>1</v>
      </c>
      <c r="J28" s="368">
        <f>'2-2'!J38</f>
        <v>12000</v>
      </c>
      <c r="K28" s="627" t="str">
        <f>'2-2'!K38</f>
        <v>イヤーマフ</v>
      </c>
      <c r="L28" s="316">
        <f>'2-2'!L38</f>
        <v>4500</v>
      </c>
      <c r="M28" s="317">
        <f>'2-2'!M38</f>
        <v>6</v>
      </c>
      <c r="N28" s="317">
        <f>'2-2'!N38</f>
        <v>1</v>
      </c>
      <c r="O28" s="304">
        <f t="shared" si="3"/>
        <v>27000</v>
      </c>
      <c r="P28" s="628">
        <f>'2-2'!P38</f>
        <v>0</v>
      </c>
      <c r="Q28" s="629">
        <f>'2-2'!Q38</f>
        <v>0</v>
      </c>
      <c r="R28" s="24">
        <f>IF(AND(ISNA(MATCH($D28,'随時②-2'!$D$4:$D$18,0)),ISNA(MATCH($D28,'随時③-2'!$D$4:$D$18,0))),0,1)</f>
        <v>0</v>
      </c>
      <c r="S28" s="61" t="str">
        <f t="shared" si="0"/>
        <v/>
      </c>
      <c r="T28" s="61" t="str">
        <f t="shared" si="1"/>
        <v/>
      </c>
      <c r="U28" s="5">
        <f t="shared" si="2"/>
        <v>7</v>
      </c>
    </row>
    <row r="29" spans="1:21" ht="30" customHeight="1" x14ac:dyDescent="0.15">
      <c r="A29" s="365">
        <f>'1-2'!A39</f>
        <v>3</v>
      </c>
      <c r="B29" s="366" t="str">
        <f>'1-2'!B39</f>
        <v>３－（１）</v>
      </c>
      <c r="C29" s="367" t="str">
        <f>'1-2'!C39</f>
        <v>地域への相談支援</v>
      </c>
      <c r="D29" s="249">
        <v>36</v>
      </c>
      <c r="E29" s="309" t="str">
        <f>'2-2'!E39</f>
        <v>消耗需用費</v>
      </c>
      <c r="F29" s="309" t="str">
        <f>'2-2'!F39</f>
        <v>コンパクトデジタルカメラ</v>
      </c>
      <c r="G29" s="316">
        <f>'2-2'!G39</f>
        <v>10800</v>
      </c>
      <c r="H29" s="317">
        <f>'2-2'!H39</f>
        <v>1</v>
      </c>
      <c r="I29" s="317">
        <f>'2-2'!I39</f>
        <v>1</v>
      </c>
      <c r="J29" s="368">
        <f>'2-2'!J39</f>
        <v>10800</v>
      </c>
      <c r="K29" s="627" t="str">
        <f>'2-2'!K39</f>
        <v>コンパクトデジタルカメラ</v>
      </c>
      <c r="L29" s="316">
        <f>'2-2'!L39</f>
        <v>9700</v>
      </c>
      <c r="M29" s="317">
        <f>'2-2'!M39</f>
        <v>1</v>
      </c>
      <c r="N29" s="317">
        <f>'2-2'!N39</f>
        <v>1</v>
      </c>
      <c r="O29" s="304">
        <f t="shared" si="3"/>
        <v>9700</v>
      </c>
      <c r="P29" s="628">
        <f>'2-2'!P39</f>
        <v>0</v>
      </c>
      <c r="Q29" s="629">
        <f>'2-2'!Q39</f>
        <v>0</v>
      </c>
      <c r="R29" s="24">
        <f>IF(AND(ISNA(MATCH($D29,'随時②-2'!$D$4:$D$18,0)),ISNA(MATCH($D29,'随時③-2'!$D$4:$D$18,0))),0,1)</f>
        <v>0</v>
      </c>
      <c r="S29" s="61" t="str">
        <f t="shared" si="0"/>
        <v/>
      </c>
      <c r="T29" s="61" t="str">
        <f t="shared" si="1"/>
        <v/>
      </c>
      <c r="U29" s="5">
        <f t="shared" si="2"/>
        <v>7</v>
      </c>
    </row>
    <row r="30" spans="1:21" ht="30" customHeight="1" x14ac:dyDescent="0.15">
      <c r="A30" s="365">
        <f>'1-2'!A40</f>
        <v>3</v>
      </c>
      <c r="B30" s="366" t="str">
        <f>'1-2'!B40</f>
        <v>３－（２）</v>
      </c>
      <c r="C30" s="367" t="str">
        <f>'1-2'!C40</f>
        <v>地域支援の充実</v>
      </c>
      <c r="D30" s="249">
        <v>37</v>
      </c>
      <c r="E30" s="309" t="str">
        <f>'2-2'!E40</f>
        <v>消耗需用費</v>
      </c>
      <c r="F30" s="309" t="str">
        <f>'2-2'!F40</f>
        <v>読書力診断テスト</v>
      </c>
      <c r="G30" s="316">
        <f>'2-2'!G40</f>
        <v>300</v>
      </c>
      <c r="H30" s="317">
        <f>'2-2'!H40</f>
        <v>1</v>
      </c>
      <c r="I30" s="317">
        <f>'2-2'!I40</f>
        <v>1</v>
      </c>
      <c r="J30" s="368">
        <f>'2-2'!J40</f>
        <v>300</v>
      </c>
      <c r="K30" s="627" t="str">
        <f>'2-2'!K40</f>
        <v>読書力診断テスト</v>
      </c>
      <c r="L30" s="316">
        <f>'2-2'!L40</f>
        <v>300</v>
      </c>
      <c r="M30" s="317">
        <f>'2-2'!M40</f>
        <v>1</v>
      </c>
      <c r="N30" s="317">
        <f>'2-2'!N40</f>
        <v>1</v>
      </c>
      <c r="O30" s="304">
        <f t="shared" si="3"/>
        <v>300</v>
      </c>
      <c r="P30" s="628">
        <f>'2-2'!P40</f>
        <v>0</v>
      </c>
      <c r="Q30" s="629">
        <f>'2-2'!Q40</f>
        <v>0</v>
      </c>
      <c r="R30" s="24">
        <f>IF(AND(ISNA(MATCH($D30,'随時②-2'!$D$4:$D$18,0)),ISNA(MATCH($D30,'随時③-2'!$D$4:$D$18,0))),0,1)</f>
        <v>0</v>
      </c>
      <c r="S30" s="61" t="str">
        <f t="shared" si="0"/>
        <v/>
      </c>
      <c r="T30" s="61" t="str">
        <f t="shared" si="1"/>
        <v/>
      </c>
      <c r="U30" s="5">
        <f t="shared" si="2"/>
        <v>7</v>
      </c>
    </row>
    <row r="31" spans="1:21" ht="30" customHeight="1" x14ac:dyDescent="0.15">
      <c r="A31" s="365">
        <f>'随時①-2'!A4</f>
        <v>1</v>
      </c>
      <c r="B31" s="366" t="str">
        <f>'随時①-2'!B4</f>
        <v>2-(1)</v>
      </c>
      <c r="C31" s="367" t="str">
        <f>'随時①-2'!C4</f>
        <v>指導力の向上</v>
      </c>
      <c r="D31" s="249">
        <v>101</v>
      </c>
      <c r="E31" s="309" t="str">
        <f>'2-2'!E104</f>
        <v>報償費</v>
      </c>
      <c r="F31" s="309" t="str">
        <f>'2-2'!F104</f>
        <v>「進路講演会」の講師謝礼</v>
      </c>
      <c r="G31" s="316">
        <f>'2-2'!G104</f>
        <v>5000</v>
      </c>
      <c r="H31" s="317">
        <f>'2-2'!H104</f>
        <v>1</v>
      </c>
      <c r="I31" s="317">
        <f>'2-2'!I104</f>
        <v>1</v>
      </c>
      <c r="J31" s="368">
        <f>'2-2'!J104</f>
        <v>5000</v>
      </c>
      <c r="K31" s="627" t="str">
        <f>'2-2'!K104</f>
        <v>「進路講演会」の講師謝礼</v>
      </c>
      <c r="L31" s="316">
        <f>'2-2'!L104</f>
        <v>5000</v>
      </c>
      <c r="M31" s="317">
        <f>'2-2'!M104</f>
        <v>1</v>
      </c>
      <c r="N31" s="317">
        <f>'2-2'!N104</f>
        <v>1</v>
      </c>
      <c r="O31" s="304">
        <f t="shared" ref="O31:O42" si="4">L31*M31*N31</f>
        <v>5000</v>
      </c>
      <c r="P31" s="628">
        <f>'2-2'!P104</f>
        <v>0</v>
      </c>
      <c r="Q31" s="629"/>
      <c r="R31" s="24">
        <f>IF(AND(ISNA(MATCH($D31,'随時②-2'!$D$4:$D$18,0)),ISNA(MATCH($D31,'随時③-2'!$D$4:$D$18,0))),0,1)</f>
        <v>0</v>
      </c>
      <c r="S31" s="61" t="str">
        <f t="shared" ref="S31:S40" si="5">IF(P31="◎",J31,"")</f>
        <v/>
      </c>
      <c r="T31" s="61" t="str">
        <f t="shared" ref="T31:T40" si="6">IF(P31="◎",O31,"")</f>
        <v/>
      </c>
      <c r="U31" s="5">
        <f t="shared" ref="U31:U41" si="7">IF($E31=0,"",VLOOKUP($E31,$V$5:$X$13,2))</f>
        <v>1</v>
      </c>
    </row>
    <row r="32" spans="1:21" ht="30" customHeight="1" x14ac:dyDescent="0.15">
      <c r="A32" s="365">
        <f>'随時①-2'!A5</f>
        <v>2</v>
      </c>
      <c r="B32" s="366" t="str">
        <f>'随時①-2'!B5</f>
        <v>1-(1)</v>
      </c>
      <c r="C32" s="367" t="str">
        <f>'随時①-2'!C5</f>
        <v>安全への意識改革</v>
      </c>
      <c r="D32" s="249">
        <v>102</v>
      </c>
      <c r="E32" s="309" t="str">
        <f>'2-2'!E105</f>
        <v>報償費</v>
      </c>
      <c r="F32" s="309" t="str">
        <f>'2-2'!F105</f>
        <v>「歯みがき講習会」の講師謝礼</v>
      </c>
      <c r="G32" s="316">
        <f>'2-2'!G105</f>
        <v>10000</v>
      </c>
      <c r="H32" s="317">
        <f>'2-2'!H105</f>
        <v>1</v>
      </c>
      <c r="I32" s="317">
        <f>'2-2'!I105</f>
        <v>1</v>
      </c>
      <c r="J32" s="368">
        <f>'2-2'!J105</f>
        <v>10000</v>
      </c>
      <c r="K32" s="627" t="str">
        <f>'2-2'!K105</f>
        <v>「歯みがき講習会」の講師謝礼</v>
      </c>
      <c r="L32" s="316">
        <f>'2-2'!L105</f>
        <v>10000</v>
      </c>
      <c r="M32" s="317">
        <f>'2-2'!M105</f>
        <v>1</v>
      </c>
      <c r="N32" s="317">
        <f>'2-2'!N105</f>
        <v>1</v>
      </c>
      <c r="O32" s="304">
        <f t="shared" si="4"/>
        <v>10000</v>
      </c>
      <c r="P32" s="628">
        <f>'2-2'!P105</f>
        <v>0</v>
      </c>
      <c r="Q32" s="629">
        <f>'2-2'!Q105</f>
        <v>0</v>
      </c>
      <c r="R32" s="24">
        <f>IF(AND(ISNA(MATCH($D32,'随時②-2'!$D$4:$D$18,0)),ISNA(MATCH($D32,'随時③-2'!$D$4:$D$18,0))),0,1)</f>
        <v>0</v>
      </c>
      <c r="S32" s="61" t="str">
        <f t="shared" si="5"/>
        <v/>
      </c>
      <c r="T32" s="61" t="str">
        <f t="shared" si="6"/>
        <v/>
      </c>
      <c r="U32" s="5">
        <f t="shared" si="7"/>
        <v>1</v>
      </c>
    </row>
    <row r="33" spans="1:21" ht="30" customHeight="1" x14ac:dyDescent="0.15">
      <c r="A33" s="365">
        <f>'随時②-2'!A21</f>
        <v>1</v>
      </c>
      <c r="B33" s="366" t="str">
        <f>'随時②-2'!B21</f>
        <v>１－（１）</v>
      </c>
      <c r="C33" s="367" t="str">
        <f>'随時②-2'!C21</f>
        <v>安全への意識改革</v>
      </c>
      <c r="D33" s="249">
        <v>201</v>
      </c>
      <c r="E33" s="309" t="str">
        <f>'2-2'!E124</f>
        <v>旅費</v>
      </c>
      <c r="F33" s="309" t="str">
        <f>'2-2'!F124</f>
        <v>ＳＰＳ先進地視察</v>
      </c>
      <c r="G33" s="316">
        <f>'2-2'!G124</f>
        <v>59000</v>
      </c>
      <c r="H33" s="317">
        <f>'2-2'!H124</f>
        <v>1</v>
      </c>
      <c r="I33" s="317">
        <f>'2-2'!I124</f>
        <v>1</v>
      </c>
      <c r="J33" s="368">
        <f>'2-2'!J124</f>
        <v>59000</v>
      </c>
      <c r="K33" s="627" t="str">
        <f>'2-2'!K124</f>
        <v>ＳＰＳ先進地視察</v>
      </c>
      <c r="L33" s="316">
        <f>'2-2'!L124</f>
        <v>58740</v>
      </c>
      <c r="M33" s="317">
        <f>'2-2'!M124</f>
        <v>1</v>
      </c>
      <c r="N33" s="317">
        <f>'2-2'!N124</f>
        <v>1</v>
      </c>
      <c r="O33" s="304">
        <f t="shared" si="4"/>
        <v>58740</v>
      </c>
      <c r="P33" s="628">
        <f>'2-2'!P124</f>
        <v>0</v>
      </c>
      <c r="Q33" s="629"/>
      <c r="R33" s="24">
        <f>IF(AND(ISNA(MATCH($D33,'随時②-2'!$D$4:$D$18,0)),ISNA(MATCH($D33,'随時③-2'!$D$4:$D$18,0))),0,1)</f>
        <v>0</v>
      </c>
      <c r="S33" s="61" t="str">
        <f t="shared" si="5"/>
        <v/>
      </c>
      <c r="T33" s="61" t="str">
        <f t="shared" si="6"/>
        <v/>
      </c>
      <c r="U33" s="5">
        <f t="shared" si="7"/>
        <v>2</v>
      </c>
    </row>
    <row r="34" spans="1:21" ht="30" customHeight="1" x14ac:dyDescent="0.15">
      <c r="A34" s="365">
        <f>'随時②-2'!A22</f>
        <v>2</v>
      </c>
      <c r="B34" s="366" t="str">
        <f>'随時②-2'!B22</f>
        <v>２－（２）</v>
      </c>
      <c r="C34" s="367" t="str">
        <f>'随時②-2'!C22</f>
        <v>多様な課題と専門性の向上</v>
      </c>
      <c r="D34" s="249">
        <v>202</v>
      </c>
      <c r="E34" s="309" t="str">
        <f>'2-2'!E125</f>
        <v>負担金、補助及び交付金</v>
      </c>
      <c r="F34" s="309" t="str">
        <f>'2-2'!F125</f>
        <v>関東地区聾教育研究会参加費</v>
      </c>
      <c r="G34" s="316">
        <f>'2-2'!G125</f>
        <v>5000</v>
      </c>
      <c r="H34" s="317">
        <f>'2-2'!H125</f>
        <v>1</v>
      </c>
      <c r="I34" s="317">
        <f>'2-2'!I125</f>
        <v>1</v>
      </c>
      <c r="J34" s="368">
        <f>'2-2'!J125</f>
        <v>5000</v>
      </c>
      <c r="K34" s="627" t="str">
        <f>'2-2'!K125</f>
        <v>関東地区聾教育研究会参加費</v>
      </c>
      <c r="L34" s="316">
        <f>'2-2'!L125</f>
        <v>6000</v>
      </c>
      <c r="M34" s="317">
        <f>'2-2'!M125</f>
        <v>1</v>
      </c>
      <c r="N34" s="317">
        <f>'2-2'!N125</f>
        <v>1</v>
      </c>
      <c r="O34" s="304">
        <f t="shared" si="4"/>
        <v>6000</v>
      </c>
      <c r="P34" s="628">
        <f>'2-2'!P125</f>
        <v>0</v>
      </c>
      <c r="Q34" s="629"/>
      <c r="R34" s="24">
        <f>IF(AND(ISNA(MATCH($D34,'随時②-2'!$D$4:$D$18,0)),ISNA(MATCH($D34,'随時③-2'!$D$4:$D$18,0))),0,1)</f>
        <v>0</v>
      </c>
      <c r="S34" s="61" t="str">
        <f t="shared" si="5"/>
        <v/>
      </c>
      <c r="T34" s="61" t="str">
        <f t="shared" si="6"/>
        <v/>
      </c>
      <c r="U34" s="5">
        <f t="shared" si="7"/>
        <v>9</v>
      </c>
    </row>
    <row r="35" spans="1:21" ht="30" customHeight="1" x14ac:dyDescent="0.15">
      <c r="A35" s="365">
        <f>'随時②-2'!A23</f>
        <v>3</v>
      </c>
      <c r="B35" s="366" t="str">
        <f>'随時②-2'!B23</f>
        <v>２－（２）</v>
      </c>
      <c r="C35" s="367" t="str">
        <f>'随時②-2'!C23</f>
        <v>多様な課題と専門性の向上</v>
      </c>
      <c r="D35" s="249">
        <v>203</v>
      </c>
      <c r="E35" s="309" t="str">
        <f>'2-2'!E126</f>
        <v>役務費</v>
      </c>
      <c r="F35" s="309" t="str">
        <f>'2-2'!F126</f>
        <v>校内研修等手話通訳</v>
      </c>
      <c r="G35" s="316">
        <f>'2-2'!G126</f>
        <v>7000</v>
      </c>
      <c r="H35" s="317">
        <f>'2-2'!H126</f>
        <v>1</v>
      </c>
      <c r="I35" s="317">
        <f>'2-2'!I126</f>
        <v>1</v>
      </c>
      <c r="J35" s="368">
        <f>'2-2'!J126</f>
        <v>7000</v>
      </c>
      <c r="K35" s="627" t="str">
        <f>'2-2'!K126</f>
        <v>校内研修等手話通訳</v>
      </c>
      <c r="L35" s="316">
        <f>'2-2'!L126</f>
        <v>7600</v>
      </c>
      <c r="M35" s="317">
        <f>'2-2'!M126</f>
        <v>1</v>
      </c>
      <c r="N35" s="317">
        <f>'2-2'!N126</f>
        <v>1</v>
      </c>
      <c r="O35" s="304">
        <f t="shared" si="4"/>
        <v>7600</v>
      </c>
      <c r="P35" s="628">
        <f>'2-2'!P126</f>
        <v>0</v>
      </c>
      <c r="Q35" s="629"/>
      <c r="R35" s="24">
        <f>IF(AND(ISNA(MATCH($D35,'随時②-2'!$D$4:$D$18,0)),ISNA(MATCH($D35,'随時③-2'!$D$4:$D$18,0))),0,1)</f>
        <v>0</v>
      </c>
      <c r="S35" s="61" t="str">
        <f t="shared" si="5"/>
        <v/>
      </c>
      <c r="T35" s="61" t="str">
        <f t="shared" si="6"/>
        <v/>
      </c>
      <c r="U35" s="5">
        <f t="shared" si="7"/>
        <v>5</v>
      </c>
    </row>
    <row r="36" spans="1:21" ht="30" customHeight="1" x14ac:dyDescent="0.15">
      <c r="A36" s="365">
        <f>'随時②-2'!A24</f>
        <v>4</v>
      </c>
      <c r="B36" s="366" t="str">
        <f>'随時②-2'!B24</f>
        <v>１－（１）</v>
      </c>
      <c r="C36" s="367" t="str">
        <f>'随時②-2'!C24</f>
        <v>安全への意識改革</v>
      </c>
      <c r="D36" s="249">
        <v>204</v>
      </c>
      <c r="E36" s="309" t="str">
        <f>'2-2'!E127</f>
        <v>旅費</v>
      </c>
      <c r="F36" s="309" t="str">
        <f>'2-2'!F127</f>
        <v>ＳＰＳ先進地視察</v>
      </c>
      <c r="G36" s="316">
        <f>'2-2'!G127</f>
        <v>65800</v>
      </c>
      <c r="H36" s="317">
        <f>'2-2'!H127</f>
        <v>1</v>
      </c>
      <c r="I36" s="317">
        <f>'2-2'!I127</f>
        <v>1</v>
      </c>
      <c r="J36" s="368">
        <f>'2-2'!J127</f>
        <v>65800</v>
      </c>
      <c r="K36" s="627" t="str">
        <f>'2-2'!K127</f>
        <v>ＳＰＳ先進地視察</v>
      </c>
      <c r="L36" s="316">
        <f>'2-2'!L127</f>
        <v>69030</v>
      </c>
      <c r="M36" s="317">
        <f>'2-2'!M127</f>
        <v>1</v>
      </c>
      <c r="N36" s="317">
        <f>'2-2'!N127</f>
        <v>2</v>
      </c>
      <c r="O36" s="304">
        <f t="shared" si="4"/>
        <v>138060</v>
      </c>
      <c r="P36" s="628">
        <f>'2-2'!P127</f>
        <v>0</v>
      </c>
      <c r="Q36" s="629"/>
      <c r="R36" s="24">
        <f>IF(AND(ISNA(MATCH($D36,'随時②-2'!$D$4:$D$18,0)),ISNA(MATCH($D36,'随時③-2'!$D$4:$D$18,0))),0,1)</f>
        <v>0</v>
      </c>
      <c r="S36" s="61" t="str">
        <f t="shared" si="5"/>
        <v/>
      </c>
      <c r="T36" s="61" t="str">
        <f t="shared" si="6"/>
        <v/>
      </c>
      <c r="U36" s="5">
        <f t="shared" si="7"/>
        <v>2</v>
      </c>
    </row>
    <row r="37" spans="1:21" ht="30" customHeight="1" x14ac:dyDescent="0.15">
      <c r="A37" s="365">
        <f>'随時②-2'!A25</f>
        <v>5</v>
      </c>
      <c r="B37" s="366" t="str">
        <f>'随時②-2'!B25</f>
        <v>１－（１）</v>
      </c>
      <c r="C37" s="367" t="str">
        <f>'随時②-2'!C25</f>
        <v>安全への意識改革</v>
      </c>
      <c r="D37" s="249">
        <v>205</v>
      </c>
      <c r="E37" s="309" t="str">
        <f>'2-2'!E128</f>
        <v>消耗需用費</v>
      </c>
      <c r="F37" s="309" t="str">
        <f>'2-2'!F128</f>
        <v>レスキューボードベンチ</v>
      </c>
      <c r="G37" s="316">
        <f>'2-2'!G128</f>
        <v>43200</v>
      </c>
      <c r="H37" s="317">
        <f>'2-2'!H128</f>
        <v>1</v>
      </c>
      <c r="I37" s="317">
        <f>'2-2'!I128</f>
        <v>1</v>
      </c>
      <c r="J37" s="368">
        <f>'2-2'!J128</f>
        <v>43200</v>
      </c>
      <c r="K37" s="627" t="str">
        <f>'2-2'!K128</f>
        <v>レスキューボードベンチ</v>
      </c>
      <c r="L37" s="316">
        <f>'2-2'!L128</f>
        <v>30024</v>
      </c>
      <c r="M37" s="317">
        <f>'2-2'!M128</f>
        <v>1</v>
      </c>
      <c r="N37" s="317">
        <f>'2-2'!N128</f>
        <v>1</v>
      </c>
      <c r="O37" s="304">
        <f t="shared" si="4"/>
        <v>30024</v>
      </c>
      <c r="P37" s="628">
        <f>'2-2'!P128</f>
        <v>0</v>
      </c>
      <c r="Q37" s="629"/>
      <c r="R37" s="24">
        <f>IF(AND(ISNA(MATCH($D37,'随時②-2'!$D$4:$D$18,0)),ISNA(MATCH($D37,'随時③-2'!$D$4:$D$18,0))),0,1)</f>
        <v>0</v>
      </c>
      <c r="S37" s="61" t="str">
        <f t="shared" si="5"/>
        <v/>
      </c>
      <c r="T37" s="61" t="str">
        <f t="shared" si="6"/>
        <v/>
      </c>
      <c r="U37" s="5">
        <f t="shared" si="7"/>
        <v>7</v>
      </c>
    </row>
    <row r="38" spans="1:21" ht="30" customHeight="1" x14ac:dyDescent="0.15">
      <c r="A38" s="365">
        <f>'随時②-2'!A26</f>
        <v>6</v>
      </c>
      <c r="B38" s="366" t="str">
        <f>'随時②-2'!B26</f>
        <v>２－（２）</v>
      </c>
      <c r="C38" s="367" t="str">
        <f>'随時②-2'!C26</f>
        <v>多様な課題と専門性の向上</v>
      </c>
      <c r="D38" s="249">
        <v>206</v>
      </c>
      <c r="E38" s="309" t="str">
        <f>'2-2'!E129</f>
        <v>報償費</v>
      </c>
      <c r="F38" s="309" t="str">
        <f>'2-2'!F129</f>
        <v>講師謝金（幼稚部研究会）</v>
      </c>
      <c r="G38" s="316">
        <f>'2-2'!G129</f>
        <v>12000</v>
      </c>
      <c r="H38" s="317">
        <f>'2-2'!H129</f>
        <v>1</v>
      </c>
      <c r="I38" s="317">
        <f>'2-2'!I129</f>
        <v>1</v>
      </c>
      <c r="J38" s="368">
        <f>'2-2'!J129</f>
        <v>12000</v>
      </c>
      <c r="K38" s="627" t="str">
        <f>'2-2'!K129</f>
        <v>講師謝金（幼稚部研究会）</v>
      </c>
      <c r="L38" s="316">
        <f>'2-2'!L129</f>
        <v>12000</v>
      </c>
      <c r="M38" s="317">
        <f>'2-2'!M129</f>
        <v>1</v>
      </c>
      <c r="N38" s="317">
        <f>'2-2'!N129</f>
        <v>1</v>
      </c>
      <c r="O38" s="304">
        <f t="shared" si="4"/>
        <v>12000</v>
      </c>
      <c r="P38" s="628">
        <f>'2-2'!P129</f>
        <v>0</v>
      </c>
      <c r="Q38" s="629">
        <f>'2-2'!Q129</f>
        <v>0</v>
      </c>
      <c r="R38" s="24">
        <f>IF(AND(ISNA(MATCH($D38,'随時②-2'!$D$4:$D$18,0)),ISNA(MATCH($D38,'随時③-2'!$D$4:$D$18,0))),0,1)</f>
        <v>0</v>
      </c>
      <c r="S38" s="61" t="str">
        <f t="shared" si="5"/>
        <v/>
      </c>
      <c r="T38" s="61" t="str">
        <f t="shared" si="6"/>
        <v/>
      </c>
      <c r="U38" s="5">
        <f t="shared" si="7"/>
        <v>1</v>
      </c>
    </row>
    <row r="39" spans="1:21" ht="30" customHeight="1" x14ac:dyDescent="0.15">
      <c r="A39" s="365">
        <f>'随時②-2'!A27</f>
        <v>7</v>
      </c>
      <c r="B39" s="366" t="str">
        <f>'随時②-2'!B27</f>
        <v>３－（２）</v>
      </c>
      <c r="C39" s="367" t="str">
        <f>'随時②-2'!C27</f>
        <v>地域支援の充実</v>
      </c>
      <c r="D39" s="249">
        <v>207</v>
      </c>
      <c r="E39" s="309" t="str">
        <f>'2-2'!E130</f>
        <v>消耗需用費</v>
      </c>
      <c r="F39" s="309" t="str">
        <f>'2-2'!F130</f>
        <v>KABC-Ⅱ記録用紙（記録・習得度シート）</v>
      </c>
      <c r="G39" s="316">
        <f>'2-2'!G130</f>
        <v>15120</v>
      </c>
      <c r="H39" s="317">
        <f>'2-2'!H130</f>
        <v>1</v>
      </c>
      <c r="I39" s="317">
        <f>'2-2'!I130</f>
        <v>1</v>
      </c>
      <c r="J39" s="368">
        <f>'2-2'!J130</f>
        <v>15120</v>
      </c>
      <c r="K39" s="627" t="str">
        <f>'2-2'!K130</f>
        <v>KABC-Ⅱ記録用紙（記録・習得度シート）</v>
      </c>
      <c r="L39" s="316">
        <f>'2-2'!L130</f>
        <v>6858</v>
      </c>
      <c r="M39" s="317">
        <f>'2-2'!M130</f>
        <v>1</v>
      </c>
      <c r="N39" s="317">
        <f>'2-2'!N130</f>
        <v>1</v>
      </c>
      <c r="O39" s="304">
        <f t="shared" si="4"/>
        <v>6858</v>
      </c>
      <c r="P39" s="628">
        <f>'2-2'!P130</f>
        <v>0</v>
      </c>
      <c r="Q39" s="629">
        <f>'2-2'!Q130</f>
        <v>0</v>
      </c>
      <c r="R39" s="24">
        <f>IF(AND(ISNA(MATCH($D39,'随時②-2'!$D$4:$D$18,0)),ISNA(MATCH($D39,'随時③-2'!$D$4:$D$18,0))),0,1)</f>
        <v>0</v>
      </c>
      <c r="S39" s="61" t="str">
        <f t="shared" si="5"/>
        <v/>
      </c>
      <c r="T39" s="61" t="str">
        <f t="shared" si="6"/>
        <v/>
      </c>
      <c r="U39" s="5">
        <f t="shared" si="7"/>
        <v>7</v>
      </c>
    </row>
    <row r="40" spans="1:21" ht="30" customHeight="1" x14ac:dyDescent="0.15">
      <c r="A40" s="365">
        <f>'随時②-2'!A28</f>
        <v>8</v>
      </c>
      <c r="B40" s="366" t="str">
        <f>'随時②-2'!B28</f>
        <v>３－（２）</v>
      </c>
      <c r="C40" s="367" t="str">
        <f>'随時②-2'!C28</f>
        <v>地域支援の充実</v>
      </c>
      <c r="D40" s="249">
        <v>208</v>
      </c>
      <c r="E40" s="309" t="str">
        <f>'2-2'!E131</f>
        <v>消耗需用費</v>
      </c>
      <c r="F40" s="309" t="str">
        <f>'2-2'!F131</f>
        <v>絵画語彙検査用紙</v>
      </c>
      <c r="G40" s="316">
        <f>'2-2'!G131</f>
        <v>6480</v>
      </c>
      <c r="H40" s="317">
        <f>'2-2'!H131</f>
        <v>1</v>
      </c>
      <c r="I40" s="317">
        <f>'2-2'!I131</f>
        <v>1</v>
      </c>
      <c r="J40" s="368">
        <f>'2-2'!J131</f>
        <v>6480</v>
      </c>
      <c r="K40" s="627" t="str">
        <f>'2-2'!K131</f>
        <v>絵画語彙検査用紙</v>
      </c>
      <c r="L40" s="316">
        <f>'2-2'!L131</f>
        <v>7484</v>
      </c>
      <c r="M40" s="317">
        <f>'2-2'!M131</f>
        <v>1</v>
      </c>
      <c r="N40" s="317">
        <f>'2-2'!N131</f>
        <v>1</v>
      </c>
      <c r="O40" s="304">
        <f t="shared" si="4"/>
        <v>7484</v>
      </c>
      <c r="P40" s="628">
        <f>'2-2'!P131</f>
        <v>0</v>
      </c>
      <c r="Q40" s="629">
        <f>'2-2'!Q131</f>
        <v>0</v>
      </c>
      <c r="R40" s="24">
        <f>IF(AND(ISNA(MATCH($D40,'随時②-2'!$D$4:$D$18,0)),ISNA(MATCH($D40,'随時③-2'!$D$4:$D$18,0))),0,1)</f>
        <v>0</v>
      </c>
      <c r="S40" s="61" t="str">
        <f t="shared" si="5"/>
        <v/>
      </c>
      <c r="T40" s="61" t="str">
        <f t="shared" si="6"/>
        <v/>
      </c>
      <c r="U40" s="5">
        <f t="shared" si="7"/>
        <v>7</v>
      </c>
    </row>
    <row r="41" spans="1:21" ht="30" customHeight="1" x14ac:dyDescent="0.15">
      <c r="A41" s="365">
        <f>'随時②-2'!A29</f>
        <v>9</v>
      </c>
      <c r="B41" s="366" t="str">
        <f>'随時②-2'!B29</f>
        <v>３－（２）</v>
      </c>
      <c r="C41" s="367" t="str">
        <f>'随時②-2'!C29</f>
        <v>地域支援の充実</v>
      </c>
      <c r="D41" s="249">
        <v>209</v>
      </c>
      <c r="E41" s="309" t="str">
        <f>'2-2'!E132</f>
        <v>消耗需用費</v>
      </c>
      <c r="F41" s="309" t="str">
        <f>'2-2'!F132</f>
        <v>インクカートリッジ（黒）</v>
      </c>
      <c r="G41" s="316">
        <f>'2-2'!G132</f>
        <v>600</v>
      </c>
      <c r="H41" s="317">
        <f>'2-2'!H132</f>
        <v>5</v>
      </c>
      <c r="I41" s="317">
        <f>'2-2'!I132</f>
        <v>1</v>
      </c>
      <c r="J41" s="368">
        <f>'2-2'!J132</f>
        <v>3000</v>
      </c>
      <c r="K41" s="627" t="str">
        <f>'2-2'!K132</f>
        <v>インクカートリッジ（黒）</v>
      </c>
      <c r="L41" s="316">
        <f>'2-2'!L132</f>
        <v>1714</v>
      </c>
      <c r="M41" s="317">
        <f>'2-2'!M132</f>
        <v>5</v>
      </c>
      <c r="N41" s="317">
        <f>'2-2'!N132</f>
        <v>1</v>
      </c>
      <c r="O41" s="304">
        <f t="shared" si="4"/>
        <v>8570</v>
      </c>
      <c r="P41" s="628">
        <f>'2-2'!P132</f>
        <v>0</v>
      </c>
      <c r="Q41" s="629">
        <f>'2-2'!Q132</f>
        <v>0</v>
      </c>
      <c r="R41" s="24">
        <f>IF(AND(ISNA(MATCH($D41,'随時②-2'!$D$4:$D$18,0)),ISNA(MATCH($D41,'随時③-2'!$D$4:$D$18,0))),0,1)</f>
        <v>0</v>
      </c>
      <c r="S41" s="61" t="str">
        <f t="shared" ref="S41:S48" si="8">IF(P41="◎",J41,"")</f>
        <v/>
      </c>
      <c r="T41" s="61" t="str">
        <f t="shared" ref="T41:T48" si="9">IF(P41="◎",O41,"")</f>
        <v/>
      </c>
      <c r="U41" s="5">
        <f t="shared" si="7"/>
        <v>7</v>
      </c>
    </row>
    <row r="42" spans="1:21" ht="30" customHeight="1" x14ac:dyDescent="0.15">
      <c r="A42" s="365">
        <f>'随時②-2'!A30</f>
        <v>10</v>
      </c>
      <c r="B42" s="366" t="str">
        <f>'随時②-2'!B30</f>
        <v>３－（２）</v>
      </c>
      <c r="C42" s="367" t="str">
        <f>'随時②-2'!C30</f>
        <v>地域支援の充実</v>
      </c>
      <c r="D42" s="249">
        <v>210</v>
      </c>
      <c r="E42" s="309" t="str">
        <f>'2-2'!E133</f>
        <v>消耗需用費</v>
      </c>
      <c r="F42" s="309" t="str">
        <f>'2-2'!F133</f>
        <v>インクカートリッジ（カラー）</v>
      </c>
      <c r="G42" s="316">
        <f>'2-2'!G133</f>
        <v>4000</v>
      </c>
      <c r="H42" s="317">
        <f>'2-2'!H133</f>
        <v>1</v>
      </c>
      <c r="I42" s="317">
        <f>'2-2'!I133</f>
        <v>1</v>
      </c>
      <c r="J42" s="368">
        <f>'2-2'!J133</f>
        <v>4000</v>
      </c>
      <c r="K42" s="627" t="str">
        <f>'2-2'!K133</f>
        <v>インクカートリッジ（カラー）</v>
      </c>
      <c r="L42" s="316">
        <f>'2-2'!L133</f>
        <v>3917</v>
      </c>
      <c r="M42" s="317">
        <f>'2-2'!M133</f>
        <v>1</v>
      </c>
      <c r="N42" s="317">
        <f>'2-2'!N133</f>
        <v>1</v>
      </c>
      <c r="O42" s="304">
        <f t="shared" si="4"/>
        <v>3917</v>
      </c>
      <c r="P42" s="628">
        <f>'2-2'!P133</f>
        <v>0</v>
      </c>
      <c r="Q42" s="629">
        <f>'2-2'!Q133</f>
        <v>0</v>
      </c>
      <c r="R42" s="24">
        <f>IF(AND(ISNA(MATCH($D42,'随時②-2'!$D$4:$D$18,0)),ISNA(MATCH($D42,'随時③-2'!$D$4:$D$18,0))),0,1)</f>
        <v>0</v>
      </c>
      <c r="S42" s="61" t="str">
        <f t="shared" si="8"/>
        <v/>
      </c>
      <c r="T42" s="61" t="str">
        <f t="shared" si="9"/>
        <v/>
      </c>
      <c r="U42" s="5">
        <f>IF($E42=0,"",VLOOKUP($E42,$V$5:$X$13,2))</f>
        <v>7</v>
      </c>
    </row>
    <row r="43" spans="1:21" ht="30" customHeight="1" x14ac:dyDescent="0.15">
      <c r="A43" s="365">
        <f>'2-4'!A4</f>
        <v>3</v>
      </c>
      <c r="B43" s="366" t="str">
        <f>'2-4'!B4</f>
        <v>３－（１）</v>
      </c>
      <c r="C43" s="367" t="str">
        <f>'2-4'!C4</f>
        <v>地域への相談支援</v>
      </c>
      <c r="D43" s="249">
        <v>301</v>
      </c>
      <c r="E43" s="309" t="str">
        <f>IF($R43=1,"",VLOOKUP($D43,'2-4'!$D$4:$L$103,2))</f>
        <v>消耗需用費</v>
      </c>
      <c r="F43" s="309" t="str">
        <f>IF($R43=1,"取消し",VLOOKUP($D43,'2-4'!$D$4:$L$103,3))</f>
        <v>パソコンビジネスソフト</v>
      </c>
      <c r="G43" s="316">
        <f>IF($R43=1,,VLOOKUP($D43,'2-4'!$D$4:$L$103,4))</f>
        <v>39000</v>
      </c>
      <c r="H43" s="317">
        <f>IF($R43=1,,VLOOKUP($D43,'2-4'!$D$4:$L$103,5))</f>
        <v>1</v>
      </c>
      <c r="I43" s="317">
        <f>IF($R43=1,,VLOOKUP($D43,'2-4'!$D$4:$L$103,6))</f>
        <v>1</v>
      </c>
      <c r="J43" s="316">
        <f>IF($R43=1,,VLOOKUP($D43,'2-4'!$D$4:$L$103,7))</f>
        <v>39000</v>
      </c>
      <c r="K43" s="313" t="str">
        <f t="shared" ref="K43:K48" si="10">F43</f>
        <v>パソコンビジネスソフト</v>
      </c>
      <c r="L43" s="314">
        <v>38000</v>
      </c>
      <c r="M43" s="315">
        <f>H43</f>
        <v>1</v>
      </c>
      <c r="N43" s="315">
        <f t="shared" ref="N43:N48" si="11">I43</f>
        <v>1</v>
      </c>
      <c r="O43" s="304">
        <f>L43*M43*N43</f>
        <v>38000</v>
      </c>
      <c r="P43" s="630">
        <f>IF($R43=1,"",VLOOKUP($D43,'2-4'!$D$4:$L$103,8))</f>
        <v>0</v>
      </c>
      <c r="Q43" s="256"/>
      <c r="R43" s="24">
        <f>IF(AND(ISNA(MATCH($D43,'随時②-2'!$D$4:$D$18,0)),ISNA(MATCH($D43,'随時③-2'!$D$4:$D$18,0))),0,1)</f>
        <v>0</v>
      </c>
      <c r="S43" s="61" t="str">
        <f t="shared" si="8"/>
        <v/>
      </c>
      <c r="T43" s="61" t="str">
        <f t="shared" si="9"/>
        <v/>
      </c>
    </row>
    <row r="44" spans="1:21" ht="30" customHeight="1" x14ac:dyDescent="0.15">
      <c r="A44" s="365">
        <f>'2-4'!A5</f>
        <v>2</v>
      </c>
      <c r="B44" s="366" t="str">
        <f>'2-4'!B5</f>
        <v>２－（２）</v>
      </c>
      <c r="C44" s="367" t="str">
        <f>'2-4'!C5</f>
        <v>多様な課題と専門性の向上</v>
      </c>
      <c r="D44" s="249">
        <v>302</v>
      </c>
      <c r="E44" s="309" t="str">
        <f>IF($R44=1,"",VLOOKUP($D44,'2-4'!$D$4:$L$103,2))</f>
        <v>旅費</v>
      </c>
      <c r="F44" s="309" t="str">
        <f>IF($R44=1,"取消し",VLOOKUP($D44,'2-4'!$D$4:$L$103,3))</f>
        <v>関東地区聾教育研究会</v>
      </c>
      <c r="G44" s="316">
        <f>IF($R44=1,,VLOOKUP($D44,'2-4'!$D$4:$L$103,4))</f>
        <v>29000</v>
      </c>
      <c r="H44" s="317">
        <f>IF($R44=1,,VLOOKUP($D44,'2-4'!$D$4:$L$103,5))</f>
        <v>1</v>
      </c>
      <c r="I44" s="317">
        <f>IF($R44=1,,VLOOKUP($D44,'2-4'!$D$4:$L$103,6))</f>
        <v>1</v>
      </c>
      <c r="J44" s="316">
        <f>IF($R44=1,,VLOOKUP($D44,'2-4'!$D$4:$L$103,7))</f>
        <v>29000</v>
      </c>
      <c r="K44" s="313" t="str">
        <f t="shared" si="10"/>
        <v>関東地区聾教育研究会</v>
      </c>
      <c r="L44" s="314">
        <v>24800</v>
      </c>
      <c r="M44" s="315">
        <f>H44</f>
        <v>1</v>
      </c>
      <c r="N44" s="315">
        <f t="shared" si="11"/>
        <v>1</v>
      </c>
      <c r="O44" s="304">
        <f t="shared" ref="O44:O48" si="12">L44*M44*N44</f>
        <v>24800</v>
      </c>
      <c r="P44" s="630">
        <f>IF($R44=1,"",VLOOKUP($D44,'2-4'!$D$4:$L$103,8))</f>
        <v>0</v>
      </c>
      <c r="Q44" s="256"/>
      <c r="R44" s="24">
        <f>IF(AND(ISNA(MATCH($D44,'随時②-2'!$D$4:$D$18,0)),ISNA(MATCH($D44,'随時③-2'!$D$4:$D$18,0))),0,1)</f>
        <v>0</v>
      </c>
      <c r="S44" s="61" t="str">
        <f t="shared" si="8"/>
        <v/>
      </c>
      <c r="T44" s="61" t="str">
        <f t="shared" si="9"/>
        <v/>
      </c>
    </row>
    <row r="45" spans="1:21" ht="30" customHeight="1" x14ac:dyDescent="0.15">
      <c r="A45" s="365">
        <f>'2-4'!A6</f>
        <v>2</v>
      </c>
      <c r="B45" s="366" t="str">
        <f>'2-4'!B6</f>
        <v>２－（２）</v>
      </c>
      <c r="C45" s="367" t="str">
        <f>'2-4'!C6</f>
        <v>多様な課題と専門性の向上</v>
      </c>
      <c r="D45" s="249">
        <v>303</v>
      </c>
      <c r="E45" s="309" t="str">
        <f>IF($R45=1,"",VLOOKUP($D45,'2-4'!$D$4:$L$103,2))</f>
        <v>旅費</v>
      </c>
      <c r="F45" s="309" t="str">
        <f>IF($R45=1,"取消し",VLOOKUP($D45,'2-4'!$D$4:$L$103,3))</f>
        <v>特別支援学校公開研究会</v>
      </c>
      <c r="G45" s="316">
        <f>IF($R45=1,,VLOOKUP($D45,'2-4'!$D$4:$L$103,4))</f>
        <v>31000</v>
      </c>
      <c r="H45" s="317">
        <f>IF($R45=1,,VLOOKUP($D45,'2-4'!$D$4:$L$103,5))</f>
        <v>1</v>
      </c>
      <c r="I45" s="317">
        <f>IF($R45=1,,VLOOKUP($D45,'2-4'!$D$4:$L$103,6))</f>
        <v>2</v>
      </c>
      <c r="J45" s="316">
        <f>IF($R45=1,,VLOOKUP($D45,'2-4'!$D$4:$L$103,7))</f>
        <v>62000</v>
      </c>
      <c r="K45" s="313" t="str">
        <f t="shared" si="10"/>
        <v>特別支援学校公開研究会</v>
      </c>
      <c r="L45" s="314">
        <v>30040</v>
      </c>
      <c r="M45" s="315">
        <f>H45</f>
        <v>1</v>
      </c>
      <c r="N45" s="315">
        <v>1</v>
      </c>
      <c r="O45" s="304">
        <f t="shared" si="12"/>
        <v>30040</v>
      </c>
      <c r="P45" s="630">
        <f>IF($R45=1,"",VLOOKUP($D45,'2-4'!$D$4:$L$103,8))</f>
        <v>0</v>
      </c>
      <c r="Q45" s="256"/>
      <c r="R45" s="24">
        <f>IF(AND(ISNA(MATCH($D45,'随時②-2'!$D$4:$D$18,0)),ISNA(MATCH($D45,'随時③-2'!$D$4:$D$18,0))),0,1)</f>
        <v>0</v>
      </c>
      <c r="S45" s="61" t="str">
        <f t="shared" si="8"/>
        <v/>
      </c>
      <c r="T45" s="61" t="str">
        <f t="shared" si="9"/>
        <v/>
      </c>
    </row>
    <row r="46" spans="1:21" ht="30" customHeight="1" x14ac:dyDescent="0.15">
      <c r="A46" s="365">
        <f>'2-4'!A7</f>
        <v>1</v>
      </c>
      <c r="B46" s="366" t="str">
        <f>'2-4'!B7</f>
        <v>１－（１）</v>
      </c>
      <c r="C46" s="367" t="str">
        <f>'2-4'!C7</f>
        <v>安全への意識改革</v>
      </c>
      <c r="D46" s="249">
        <v>304</v>
      </c>
      <c r="E46" s="309" t="str">
        <f>IF($R46=1,"",VLOOKUP($D46,'2-4'!$D$4:$L$103,2))</f>
        <v>消耗需用費</v>
      </c>
      <c r="F46" s="309" t="str">
        <f>IF($R46=1,"取消し",VLOOKUP($D46,'2-4'!$D$4:$L$103,3))</f>
        <v>ヘルメット</v>
      </c>
      <c r="G46" s="316">
        <f>IF($R46=1,,VLOOKUP($D46,'2-4'!$D$4:$L$103,4))</f>
        <v>2000</v>
      </c>
      <c r="H46" s="317">
        <f>IF($R46=1,,VLOOKUP($D46,'2-4'!$D$4:$L$103,5))</f>
        <v>20</v>
      </c>
      <c r="I46" s="317">
        <f>IF($R46=1,,VLOOKUP($D46,'2-4'!$D$4:$L$103,6))</f>
        <v>1</v>
      </c>
      <c r="J46" s="316">
        <f>IF($R46=1,,VLOOKUP($D46,'2-4'!$D$4:$L$103,7))</f>
        <v>40000</v>
      </c>
      <c r="K46" s="313" t="str">
        <f t="shared" si="10"/>
        <v>ヘルメット</v>
      </c>
      <c r="L46" s="314">
        <v>1890</v>
      </c>
      <c r="M46" s="315">
        <v>12</v>
      </c>
      <c r="N46" s="315">
        <f t="shared" si="11"/>
        <v>1</v>
      </c>
      <c r="O46" s="304">
        <f t="shared" si="12"/>
        <v>22680</v>
      </c>
      <c r="P46" s="630">
        <f>IF($R46=1,"",VLOOKUP($D46,'2-4'!$D$4:$L$103,8))</f>
        <v>0</v>
      </c>
      <c r="Q46" s="256"/>
      <c r="R46" s="24">
        <f>IF(AND(ISNA(MATCH($D46,'随時②-2'!$D$4:$D$18,0)),ISNA(MATCH($D46,'随時③-2'!$D$4:$D$18,0))),0,1)</f>
        <v>0</v>
      </c>
      <c r="S46" s="61" t="str">
        <f t="shared" si="8"/>
        <v/>
      </c>
      <c r="T46" s="61" t="str">
        <f t="shared" si="9"/>
        <v/>
      </c>
    </row>
    <row r="47" spans="1:21" ht="30" customHeight="1" x14ac:dyDescent="0.15">
      <c r="A47" s="365">
        <f>'2-4'!A8</f>
        <v>1</v>
      </c>
      <c r="B47" s="366" t="str">
        <f>'2-4'!B8</f>
        <v>１－（１）</v>
      </c>
      <c r="C47" s="367" t="str">
        <f>'2-4'!C8</f>
        <v>安全への意識改革</v>
      </c>
      <c r="D47" s="249">
        <v>305</v>
      </c>
      <c r="E47" s="309" t="str">
        <f>IF($R47=1,"",VLOOKUP($D47,'2-4'!$D$4:$L$103,2))</f>
        <v>消耗需用費</v>
      </c>
      <c r="F47" s="309" t="str">
        <f>IF($R47=1,"取消し",VLOOKUP($D47,'2-4'!$D$4:$L$103,3))</f>
        <v>カッティングシート</v>
      </c>
      <c r="G47" s="316">
        <f>IF($R47=1,,VLOOKUP($D47,'2-4'!$D$4:$L$103,4))</f>
        <v>5000</v>
      </c>
      <c r="H47" s="317">
        <f>IF($R47=1,,VLOOKUP($D47,'2-4'!$D$4:$L$103,5))</f>
        <v>4</v>
      </c>
      <c r="I47" s="317">
        <f>IF($R47=1,,VLOOKUP($D47,'2-4'!$D$4:$L$103,6))</f>
        <v>1</v>
      </c>
      <c r="J47" s="316">
        <f>IF($R47=1,,VLOOKUP($D47,'2-4'!$D$4:$L$103,7))</f>
        <v>20000</v>
      </c>
      <c r="K47" s="313" t="str">
        <f t="shared" si="10"/>
        <v>カッティングシート</v>
      </c>
      <c r="L47" s="314">
        <v>7398</v>
      </c>
      <c r="M47" s="315">
        <v>2</v>
      </c>
      <c r="N47" s="315">
        <f t="shared" si="11"/>
        <v>1</v>
      </c>
      <c r="O47" s="304">
        <f t="shared" si="12"/>
        <v>14796</v>
      </c>
      <c r="P47" s="630">
        <f>IF($R47=1,"",VLOOKUP($D47,'2-4'!$D$4:$L$103,8))</f>
        <v>0</v>
      </c>
      <c r="Q47" s="256">
        <f>IF($R47=1,"",VLOOKUP($D47,'2-4'!$D$4:$L$103,9))</f>
        <v>0</v>
      </c>
      <c r="R47" s="24">
        <f>IF(AND(ISNA(MATCH($D47,'随時②-2'!$D$4:$D$18,0)),ISNA(MATCH($D47,'随時③-2'!$D$4:$D$18,0))),0,1)</f>
        <v>0</v>
      </c>
      <c r="S47" s="61" t="str">
        <f t="shared" si="8"/>
        <v/>
      </c>
      <c r="T47" s="61" t="str">
        <f t="shared" si="9"/>
        <v/>
      </c>
    </row>
    <row r="48" spans="1:21" ht="30" customHeight="1" thickBot="1" x14ac:dyDescent="0.2">
      <c r="A48" s="631">
        <f>'2-4'!A9</f>
        <v>1</v>
      </c>
      <c r="B48" s="632" t="str">
        <f>'2-4'!B9</f>
        <v>１－（１）</v>
      </c>
      <c r="C48" s="633" t="str">
        <f>'2-4'!C9</f>
        <v>安全への意識改革</v>
      </c>
      <c r="D48" s="282">
        <v>306</v>
      </c>
      <c r="E48" s="340" t="str">
        <f>IF($R48=1,"",VLOOKUP($D48,'2-4'!$D$4:$L$103,2))</f>
        <v>消耗需用費</v>
      </c>
      <c r="F48" s="340" t="str">
        <f>IF($R48=1,"取消し",VLOOKUP($D48,'2-4'!$D$4:$L$103,3))</f>
        <v>さすまた</v>
      </c>
      <c r="G48" s="215">
        <f>IF($R48=1,,VLOOKUP($D48,'2-4'!$D$4:$L$103,4))</f>
        <v>10000</v>
      </c>
      <c r="H48" s="634">
        <f>IF($R48=1,,VLOOKUP($D48,'2-4'!$D$4:$L$103,5))</f>
        <v>3</v>
      </c>
      <c r="I48" s="634">
        <f>IF($R48=1,,VLOOKUP($D48,'2-4'!$D$4:$L$103,6))</f>
        <v>1</v>
      </c>
      <c r="J48" s="215">
        <f>IF($R48=1,,VLOOKUP($D48,'2-4'!$D$4:$L$103,7))</f>
        <v>30000</v>
      </c>
      <c r="K48" s="635" t="str">
        <f t="shared" si="10"/>
        <v>さすまた</v>
      </c>
      <c r="L48" s="454">
        <v>32400</v>
      </c>
      <c r="M48" s="455">
        <v>1</v>
      </c>
      <c r="N48" s="455">
        <f t="shared" si="11"/>
        <v>1</v>
      </c>
      <c r="O48" s="636">
        <f t="shared" si="12"/>
        <v>32400</v>
      </c>
      <c r="P48" s="637">
        <f>IF($R48=1,"",VLOOKUP($D48,'2-4'!$D$4:$L$103,8))</f>
        <v>0</v>
      </c>
      <c r="Q48" s="288">
        <f>IF($R48=1,"",VLOOKUP($D48,'2-4'!$D$4:$L$103,9))</f>
        <v>0</v>
      </c>
      <c r="R48" s="24">
        <f>IF(AND(ISNA(MATCH($D48,'随時②-2'!$D$4:$D$18,0)),ISNA(MATCH($D48,'随時③-2'!$D$4:$D$18,0))),0,1)</f>
        <v>0</v>
      </c>
      <c r="S48" s="61" t="str">
        <f t="shared" si="8"/>
        <v/>
      </c>
      <c r="T48" s="61" t="str">
        <f t="shared" si="9"/>
        <v/>
      </c>
    </row>
    <row r="49" spans="1:17" x14ac:dyDescent="0.15">
      <c r="A49" s="49"/>
      <c r="B49" s="49"/>
      <c r="C49" s="49"/>
      <c r="D49" s="71"/>
      <c r="E49" s="62"/>
      <c r="F49" s="62"/>
      <c r="G49" s="47"/>
      <c r="H49" s="63"/>
      <c r="I49" s="63"/>
      <c r="J49" s="50">
        <f>G49*H49*I49</f>
        <v>0</v>
      </c>
      <c r="K49" s="62"/>
      <c r="L49" s="34"/>
      <c r="M49" s="66"/>
      <c r="N49" s="66"/>
      <c r="O49" s="34"/>
      <c r="P49" s="35"/>
      <c r="Q49" s="67"/>
    </row>
    <row r="50" spans="1:17" ht="24" customHeight="1" thickBot="1" x14ac:dyDescent="0.2">
      <c r="F50" s="27"/>
      <c r="G50" s="27"/>
      <c r="I50" s="546" t="s">
        <v>15</v>
      </c>
      <c r="J50" s="546"/>
    </row>
    <row r="51" spans="1:17" ht="27" customHeight="1" thickBot="1" x14ac:dyDescent="0.2">
      <c r="D51" s="5"/>
      <c r="F51" s="23"/>
      <c r="G51" s="23"/>
      <c r="I51" s="558" t="s">
        <v>95</v>
      </c>
      <c r="J51" s="559"/>
      <c r="K51" s="36" t="s">
        <v>166</v>
      </c>
      <c r="L51" s="547" t="s">
        <v>254</v>
      </c>
      <c r="M51" s="548"/>
      <c r="N51" s="643" t="s">
        <v>167</v>
      </c>
      <c r="O51" s="644"/>
    </row>
    <row r="52" spans="1:17" ht="27" customHeight="1" thickTop="1" x14ac:dyDescent="0.15">
      <c r="D52" s="5"/>
      <c r="I52" s="560" t="s">
        <v>85</v>
      </c>
      <c r="J52" s="561"/>
      <c r="K52" s="343">
        <f>SUMIF($E$4:$E$48,$I52,$O$4:$O$48)</f>
        <v>83000</v>
      </c>
      <c r="L52" s="554">
        <f>SUMIF($E$4:$E$48,$I52,$T$4:$T$48)</f>
        <v>0</v>
      </c>
      <c r="M52" s="555">
        <f>SUMIF($E$4:$E$48,$I52,$O$4:$O$48)</f>
        <v>83000</v>
      </c>
      <c r="N52" s="556">
        <f>K52-L52</f>
        <v>83000</v>
      </c>
      <c r="O52" s="557"/>
    </row>
    <row r="53" spans="1:17" ht="27" customHeight="1" x14ac:dyDescent="0.15">
      <c r="D53" s="5"/>
      <c r="I53" s="528" t="s">
        <v>86</v>
      </c>
      <c r="J53" s="529"/>
      <c r="K53" s="346">
        <f>SUMIF($E$4:$E$48,$I53,$O$4:$O$48)</f>
        <v>326770</v>
      </c>
      <c r="L53" s="534">
        <f>SUMIF($E$4:$E$48,$I53,$T$4:$T$48)</f>
        <v>0</v>
      </c>
      <c r="M53" s="535">
        <f>SUMIF($E$4:$E$48,$I53,$O$4:$O$48)</f>
        <v>326770</v>
      </c>
      <c r="N53" s="536">
        <f t="shared" ref="N53:N60" si="13">K53-L53</f>
        <v>326770</v>
      </c>
      <c r="O53" s="537"/>
    </row>
    <row r="54" spans="1:17" ht="27" customHeight="1" x14ac:dyDescent="0.15">
      <c r="D54" s="5"/>
      <c r="I54" s="528" t="s">
        <v>114</v>
      </c>
      <c r="J54" s="529"/>
      <c r="K54" s="342">
        <f>SUMIF($E$4:$E$48,$I54,$O$4:$O$48)</f>
        <v>352359</v>
      </c>
      <c r="L54" s="534">
        <f>SUMIF($E$4:$E$48,$I54,$T$4:$T$48)</f>
        <v>0</v>
      </c>
      <c r="M54" s="535">
        <f>SUMIF($E$4:$E$48,$I54,$O$4:$O$48)</f>
        <v>352359</v>
      </c>
      <c r="N54" s="536">
        <f t="shared" si="13"/>
        <v>352359</v>
      </c>
      <c r="O54" s="537"/>
    </row>
    <row r="55" spans="1:17" ht="27" customHeight="1" x14ac:dyDescent="0.15">
      <c r="D55" s="5"/>
      <c r="I55" s="528" t="s">
        <v>115</v>
      </c>
      <c r="J55" s="529"/>
      <c r="K55" s="342">
        <f>SUMIF($E$4:$E$48,$I55,$O$4:$O$48)</f>
        <v>0</v>
      </c>
      <c r="L55" s="534">
        <f>SUMIF($E$4:$E$48,$I55,$T$4:$T$48)</f>
        <v>0</v>
      </c>
      <c r="M55" s="535">
        <f>SUMIF($E$4:$E$48,$I55,$O$4:$O$48)</f>
        <v>0</v>
      </c>
      <c r="N55" s="536">
        <f t="shared" si="13"/>
        <v>0</v>
      </c>
      <c r="O55" s="537"/>
    </row>
    <row r="56" spans="1:17" ht="27" customHeight="1" x14ac:dyDescent="0.15">
      <c r="D56" s="5"/>
      <c r="I56" s="528" t="s">
        <v>87</v>
      </c>
      <c r="J56" s="529"/>
      <c r="K56" s="342">
        <f>SUMIF($E$4:$E$48,$I56,$O$4:$O$48)</f>
        <v>28400</v>
      </c>
      <c r="L56" s="534">
        <f>SUMIF($E$4:$E$48,$I56,$T$4:$T$48)</f>
        <v>0</v>
      </c>
      <c r="M56" s="535">
        <f>SUMIF($E$4:$E$48,$I56,$O$4:$O$48)</f>
        <v>28400</v>
      </c>
      <c r="N56" s="536">
        <f t="shared" si="13"/>
        <v>28400</v>
      </c>
      <c r="O56" s="537"/>
    </row>
    <row r="57" spans="1:17" ht="27" customHeight="1" x14ac:dyDescent="0.15">
      <c r="D57" s="5"/>
      <c r="I57" s="528" t="s">
        <v>88</v>
      </c>
      <c r="J57" s="529"/>
      <c r="K57" s="342">
        <f>SUMIF($E$4:$E$48,$I57,$O$4:$O$48)</f>
        <v>0</v>
      </c>
      <c r="L57" s="534">
        <f>SUMIF($E$4:$E$48,$I57,$T$4:$T$48)</f>
        <v>0</v>
      </c>
      <c r="M57" s="535">
        <f>SUMIF($E$4:$E$48,$I57,$O$4:$O$48)</f>
        <v>0</v>
      </c>
      <c r="N57" s="536">
        <f t="shared" si="13"/>
        <v>0</v>
      </c>
      <c r="O57" s="537"/>
    </row>
    <row r="58" spans="1:17" ht="27" customHeight="1" x14ac:dyDescent="0.15">
      <c r="D58" s="5"/>
      <c r="I58" s="528" t="s">
        <v>89</v>
      </c>
      <c r="J58" s="529"/>
      <c r="K58" s="342">
        <f>SUMIF($E$4:$E$48,$I58,$O$4:$O$48)</f>
        <v>0</v>
      </c>
      <c r="L58" s="534">
        <f>SUMIF($E$4:$E$48,$I58,$T$4:$T$48)</f>
        <v>0</v>
      </c>
      <c r="M58" s="535">
        <f>SUMIF($E$4:$E$48,$I58,$O$4:$O$48)</f>
        <v>0</v>
      </c>
      <c r="N58" s="536">
        <f t="shared" si="13"/>
        <v>0</v>
      </c>
      <c r="O58" s="537"/>
    </row>
    <row r="59" spans="1:17" ht="27" customHeight="1" x14ac:dyDescent="0.15">
      <c r="D59" s="5"/>
      <c r="I59" s="528" t="s">
        <v>90</v>
      </c>
      <c r="J59" s="529"/>
      <c r="K59" s="342">
        <f>SUMIF($E$4:$E$48,$I59,$O$4:$O$48)</f>
        <v>129700</v>
      </c>
      <c r="L59" s="534">
        <f>SUMIF($E$4:$E$48,$I59,$T$4:$T$48)</f>
        <v>0</v>
      </c>
      <c r="M59" s="535">
        <f>SUMIF($E$4:$E$48,$I59,$O$4:$O$48)</f>
        <v>129700</v>
      </c>
      <c r="N59" s="536">
        <f t="shared" si="13"/>
        <v>129700</v>
      </c>
      <c r="O59" s="537"/>
    </row>
    <row r="60" spans="1:17" ht="27" customHeight="1" thickBot="1" x14ac:dyDescent="0.2">
      <c r="D60" s="5"/>
      <c r="I60" s="542" t="s">
        <v>126</v>
      </c>
      <c r="J60" s="543"/>
      <c r="K60" s="342">
        <f>SUMIF($E$4:$E$48,$I60,$O$4:$O$48)</f>
        <v>107120</v>
      </c>
      <c r="L60" s="538">
        <f>SUMIF($E$4:$E$48,$I60,$T$4:$T$48)+'3-3'!F26</f>
        <v>11000</v>
      </c>
      <c r="M60" s="539">
        <f>SUMIF($E$4:$E$48,$I60,$O$4:$O$48)</f>
        <v>107120</v>
      </c>
      <c r="N60" s="540">
        <f t="shared" si="13"/>
        <v>96120</v>
      </c>
      <c r="O60" s="541"/>
    </row>
    <row r="61" spans="1:17" ht="27" customHeight="1" thickTop="1" thickBot="1" x14ac:dyDescent="0.2">
      <c r="D61" s="5"/>
      <c r="I61" s="544" t="s">
        <v>15</v>
      </c>
      <c r="J61" s="545"/>
      <c r="K61" s="349">
        <f>SUM(K52:K60)</f>
        <v>1027349</v>
      </c>
      <c r="L61" s="530">
        <f>SUM(L52:L60)</f>
        <v>11000</v>
      </c>
      <c r="M61" s="531"/>
      <c r="N61" s="532">
        <f>SUM(N52:N60)</f>
        <v>1016349</v>
      </c>
      <c r="O61" s="533"/>
    </row>
  </sheetData>
  <sheetProtection formatCells="0" selectLockedCells="1"/>
  <mergeCells count="36">
    <mergeCell ref="I50:J50"/>
    <mergeCell ref="L51:M51"/>
    <mergeCell ref="N51:O51"/>
    <mergeCell ref="K2:O2"/>
    <mergeCell ref="F2:J2"/>
    <mergeCell ref="L52:M52"/>
    <mergeCell ref="N52:O52"/>
    <mergeCell ref="I51:J51"/>
    <mergeCell ref="I52:J52"/>
    <mergeCell ref="L53:M53"/>
    <mergeCell ref="N53:O53"/>
    <mergeCell ref="L54:M54"/>
    <mergeCell ref="N54:O54"/>
    <mergeCell ref="I53:J53"/>
    <mergeCell ref="I54:J54"/>
    <mergeCell ref="L55:M55"/>
    <mergeCell ref="N55:O55"/>
    <mergeCell ref="L56:M56"/>
    <mergeCell ref="N56:O56"/>
    <mergeCell ref="I55:J55"/>
    <mergeCell ref="I56:J56"/>
    <mergeCell ref="L57:M57"/>
    <mergeCell ref="N57:O57"/>
    <mergeCell ref="L58:M58"/>
    <mergeCell ref="N58:O58"/>
    <mergeCell ref="I57:J57"/>
    <mergeCell ref="I58:J58"/>
    <mergeCell ref="I59:J59"/>
    <mergeCell ref="L61:M61"/>
    <mergeCell ref="N61:O61"/>
    <mergeCell ref="L59:M59"/>
    <mergeCell ref="N59:O59"/>
    <mergeCell ref="L60:M60"/>
    <mergeCell ref="N60:O60"/>
    <mergeCell ref="I60:J60"/>
    <mergeCell ref="I61:J61"/>
  </mergeCells>
  <phoneticPr fontId="2"/>
  <conditionalFormatting sqref="B2:E2 J49 J4:J42">
    <cfRule type="cellIs" dxfId="26" priority="32" stopIfTrue="1" operator="equal">
      <formula>0</formula>
    </cfRule>
  </conditionalFormatting>
  <conditionalFormatting sqref="O4:O42 K43:O49">
    <cfRule type="cellIs" dxfId="25" priority="30" stopIfTrue="1" operator="notEqual">
      <formula>F4</formula>
    </cfRule>
  </conditionalFormatting>
  <dataValidations count="2">
    <dataValidation type="list" allowBlank="1" showInputMessage="1" showErrorMessage="1" sqref="E49 I52:I60">
      <formula1>"報償費,旅費,消耗需用費,維持需用費,役務費,委託料,使用料及び賃借料,備品購入費,負担金、補助及び交付金"</formula1>
    </dataValidation>
    <dataValidation type="list" allowBlank="1" showInputMessage="1" showErrorMessage="1" sqref="P4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sqref="A1:F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62" t="s">
        <v>267</v>
      </c>
      <c r="B1" s="562"/>
      <c r="C1" s="562"/>
      <c r="D1" s="562"/>
      <c r="E1" s="562"/>
      <c r="F1" s="562"/>
    </row>
    <row r="2" spans="1:6" ht="15" customHeight="1" thickBot="1" x14ac:dyDescent="0.2">
      <c r="A2" s="8"/>
      <c r="B2" s="7" t="s">
        <v>214</v>
      </c>
      <c r="C2" s="85"/>
      <c r="E2" s="70" t="s">
        <v>190</v>
      </c>
      <c r="F2" s="179">
        <f>SUM(E4:E23)</f>
        <v>85620</v>
      </c>
    </row>
    <row r="3" spans="1:6" ht="15" customHeight="1" thickBot="1" x14ac:dyDescent="0.2">
      <c r="A3" s="97" t="s">
        <v>17</v>
      </c>
      <c r="B3" s="98" t="s">
        <v>175</v>
      </c>
      <c r="C3" s="98" t="s">
        <v>176</v>
      </c>
      <c r="D3" s="96" t="s">
        <v>18</v>
      </c>
      <c r="E3" s="39" t="s">
        <v>191</v>
      </c>
      <c r="F3" s="99" t="s">
        <v>19</v>
      </c>
    </row>
    <row r="4" spans="1:6" ht="15" customHeight="1" x14ac:dyDescent="0.15">
      <c r="A4" s="107">
        <v>1</v>
      </c>
      <c r="B4" s="124" t="str">
        <f>IF('1-3'!B4="","",'1-3'!B4)</f>
        <v>全国</v>
      </c>
      <c r="C4" s="124" t="str">
        <f>IF('1-3'!C4="","",'1-3'!C4)</f>
        <v>校長</v>
      </c>
      <c r="D4" s="139" t="str">
        <f>IF('1-3'!D4="","",'1-3'!D4)</f>
        <v>全国高等学校長協会</v>
      </c>
      <c r="E4" s="210">
        <f>IF('2-3'!H5="",'2-3'!E5,'2-3'!H5)</f>
        <v>8000</v>
      </c>
      <c r="F4" s="126" t="s">
        <v>325</v>
      </c>
    </row>
    <row r="5" spans="1:6" ht="15" customHeight="1" x14ac:dyDescent="0.15">
      <c r="A5" s="102">
        <v>4</v>
      </c>
      <c r="B5" s="125" t="str">
        <f>IF('1-3'!B7="","",'1-3'!B7)</f>
        <v>全国</v>
      </c>
      <c r="C5" s="125" t="str">
        <f>IF('1-3'!C7="","",'1-3'!C7)</f>
        <v>校長</v>
      </c>
      <c r="D5" s="140" t="str">
        <f>IF('1-3'!D7="","",'1-3'!D7)</f>
        <v>全国高等学校長協会特別支援学校部会</v>
      </c>
      <c r="E5" s="642">
        <v>2000</v>
      </c>
      <c r="F5" s="82" t="str">
        <f>IF('2-3'!I8="",'2-3'!G8,'2-3'!I8)</f>
        <v/>
      </c>
    </row>
    <row r="6" spans="1:6" ht="15" customHeight="1" x14ac:dyDescent="0.15">
      <c r="A6" s="102">
        <v>14</v>
      </c>
      <c r="B6" s="125" t="str">
        <f>IF('1-3'!B17="","",'1-3'!B17)</f>
        <v>全国</v>
      </c>
      <c r="C6" s="125" t="str">
        <f>IF('1-3'!C17="","",'1-3'!C17)</f>
        <v>校長</v>
      </c>
      <c r="D6" s="140" t="str">
        <f>IF('1-3'!D17="","",'1-3'!D17)</f>
        <v>全国特別支援学校長会</v>
      </c>
      <c r="E6" s="642">
        <f>IF('2-3'!H18="",'2-3'!E18,'2-3'!H18)</f>
        <v>8000</v>
      </c>
      <c r="F6" s="82" t="str">
        <f>IF('2-3'!I18="",'2-3'!G18,'2-3'!I18)</f>
        <v/>
      </c>
    </row>
    <row r="7" spans="1:6" ht="15" customHeight="1" x14ac:dyDescent="0.15">
      <c r="A7" s="102">
        <v>16</v>
      </c>
      <c r="B7" s="125" t="str">
        <f>IF('1-3'!B19="","",'1-3'!B19)</f>
        <v>全国</v>
      </c>
      <c r="C7" s="125" t="str">
        <f>IF('1-3'!C19="","",'1-3'!C19)</f>
        <v>校長</v>
      </c>
      <c r="D7" s="140" t="str">
        <f>IF('1-3'!D19="","",'1-3'!D19)</f>
        <v>全国聾学校長会（全聾長）</v>
      </c>
      <c r="E7" s="642">
        <f>IF('2-3'!H20="",'2-3'!E20,'2-3'!H20)</f>
        <v>18000</v>
      </c>
      <c r="F7" s="82" t="str">
        <f>IF('2-3'!I20="",'2-3'!G20,'2-3'!I20)</f>
        <v/>
      </c>
    </row>
    <row r="8" spans="1:6" ht="15" customHeight="1" x14ac:dyDescent="0.15">
      <c r="A8" s="102">
        <v>24</v>
      </c>
      <c r="B8" s="125" t="str">
        <f>IF('1-3'!B27="","",'1-3'!B27)</f>
        <v>全国</v>
      </c>
      <c r="C8" s="125" t="str">
        <f>IF('1-3'!C27="","",'1-3'!C27)</f>
        <v>教頭</v>
      </c>
      <c r="D8" s="140" t="str">
        <f>IF('1-3'!D27="","",'1-3'!D27)</f>
        <v>全国聾学校教頭会（全聾頭）</v>
      </c>
      <c r="E8" s="642">
        <f>IF('2-3'!H28="",'2-3'!E28,'2-3'!H28)</f>
        <v>8000</v>
      </c>
      <c r="F8" s="82" t="str">
        <f>IF('2-3'!I28="",'2-3'!G28,'2-3'!I28)</f>
        <v/>
      </c>
    </row>
    <row r="9" spans="1:6" ht="15" customHeight="1" x14ac:dyDescent="0.15">
      <c r="A9" s="102">
        <v>28</v>
      </c>
      <c r="B9" s="125" t="str">
        <f>IF('1-3'!B31="","",'1-3'!B31)</f>
        <v>全国</v>
      </c>
      <c r="C9" s="125" t="str">
        <f>IF('1-3'!C31="","",'1-3'!C31)</f>
        <v>事務長</v>
      </c>
      <c r="D9" s="140" t="str">
        <f>IF('1-3'!D31="","",'1-3'!D31)</f>
        <v>全国公立学校事務長会</v>
      </c>
      <c r="E9" s="642">
        <f>IF('2-3'!H32="",'2-3'!E32,'2-3'!H32)</f>
        <v>3000</v>
      </c>
      <c r="F9" s="82" t="s">
        <v>325</v>
      </c>
    </row>
    <row r="10" spans="1:6" ht="15" customHeight="1" x14ac:dyDescent="0.15">
      <c r="A10" s="102">
        <v>45</v>
      </c>
      <c r="B10" s="125" t="str">
        <f>IF('1-3'!B48="","",'1-3'!B48)</f>
        <v>全国</v>
      </c>
      <c r="C10" s="125" t="str">
        <f>IF('1-3'!C48="","",'1-3'!C48)</f>
        <v/>
      </c>
      <c r="D10" s="140" t="str">
        <f>IF('1-3'!D48="","",'1-3'!D48)</f>
        <v>日本教育会</v>
      </c>
      <c r="E10" s="642">
        <f>IF('2-3'!H49="",'2-3'!E49,'2-3'!H49)</f>
        <v>3600</v>
      </c>
      <c r="F10" s="82" t="str">
        <f>IF('2-3'!I49="",'2-3'!G49,'2-3'!I49)</f>
        <v/>
      </c>
    </row>
    <row r="11" spans="1:6" ht="15" customHeight="1" x14ac:dyDescent="0.15">
      <c r="A11" s="102">
        <v>51</v>
      </c>
      <c r="B11" s="125" t="str">
        <f>IF('1-3'!B54="","",'1-3'!B54)</f>
        <v>近畿・西日本</v>
      </c>
      <c r="C11" s="125" t="str">
        <f>IF('1-3'!C54="","",'1-3'!C54)</f>
        <v>校長</v>
      </c>
      <c r="D11" s="140" t="str">
        <f>IF('1-3'!D54="","",'1-3'!D54)</f>
        <v>近畿地区聾学校長会（近聾長）</v>
      </c>
      <c r="E11" s="642">
        <f>IF('2-3'!H55="",'2-3'!E55,'2-3'!H55)</f>
        <v>5000</v>
      </c>
      <c r="F11" s="82" t="str">
        <f>IF('2-3'!I55="",'2-3'!G55,'2-3'!I55)</f>
        <v/>
      </c>
    </row>
    <row r="12" spans="1:6" ht="15" customHeight="1" x14ac:dyDescent="0.15">
      <c r="A12" s="102">
        <v>56</v>
      </c>
      <c r="B12" s="125" t="str">
        <f>IF('1-3'!B59="","",'1-3'!B59)</f>
        <v>近畿・西日本</v>
      </c>
      <c r="C12" s="125" t="str">
        <f>IF('1-3'!C59="","",'1-3'!C59)</f>
        <v>教頭</v>
      </c>
      <c r="D12" s="140" t="str">
        <f>IF('1-3'!D59="","",'1-3'!D59)</f>
        <v>近畿地区聾学校教頭会（近聾頭）</v>
      </c>
      <c r="E12" s="642">
        <f>IF('2-3'!H60="",'2-3'!E60,'2-3'!H60)</f>
        <v>4000</v>
      </c>
      <c r="F12" s="82" t="str">
        <f>IF('2-3'!I60="",'2-3'!G60,'2-3'!I60)</f>
        <v/>
      </c>
    </row>
    <row r="13" spans="1:6" ht="15" customHeight="1" x14ac:dyDescent="0.15">
      <c r="A13" s="102">
        <v>60</v>
      </c>
      <c r="B13" s="125" t="str">
        <f>IF('1-3'!B63="","",'1-3'!B63)</f>
        <v>近畿・西日本</v>
      </c>
      <c r="C13" s="125" t="str">
        <f>IF('1-3'!C63="","",'1-3'!C63)</f>
        <v>事務長</v>
      </c>
      <c r="D13" s="140" t="str">
        <f>IF('1-3'!D63="","",'1-3'!D63)</f>
        <v>近畿公立学校事務長会</v>
      </c>
      <c r="E13" s="642">
        <f>IF('2-3'!H64="",'2-3'!E64,'2-3'!H64)</f>
        <v>1800</v>
      </c>
      <c r="F13" s="82" t="str">
        <f>IF('2-3'!I64="",'2-3'!G64,'2-3'!I64)</f>
        <v/>
      </c>
    </row>
    <row r="14" spans="1:6" ht="15" customHeight="1" x14ac:dyDescent="0.15">
      <c r="A14" s="102">
        <v>61</v>
      </c>
      <c r="B14" s="125" t="str">
        <f>IF('1-3'!B64="","",'1-3'!B64)</f>
        <v>近畿・西日本</v>
      </c>
      <c r="C14" s="125" t="str">
        <f>IF('1-3'!C64="","",'1-3'!C64)</f>
        <v>事務長</v>
      </c>
      <c r="D14" s="140" t="str">
        <f>IF('1-3'!D64="","",'1-3'!D64)</f>
        <v>近畿地区特別支援学校事務長会</v>
      </c>
      <c r="E14" s="642">
        <f>IF('2-3'!H65="",'2-3'!E65,'2-3'!H65)</f>
        <v>2500</v>
      </c>
      <c r="F14" s="82" t="str">
        <f>IF('2-3'!I65="",'2-3'!G65,'2-3'!I65)</f>
        <v/>
      </c>
    </row>
    <row r="15" spans="1:6" ht="15" customHeight="1" x14ac:dyDescent="0.15">
      <c r="A15" s="102">
        <v>79</v>
      </c>
      <c r="B15" s="125" t="str">
        <f>IF('1-3'!B82="","",'1-3'!B82)</f>
        <v>大阪</v>
      </c>
      <c r="C15" s="125" t="str">
        <f>IF('1-3'!C82="","",'1-3'!C82)</f>
        <v>事務長</v>
      </c>
      <c r="D15" s="140" t="str">
        <f>IF('1-3'!D82="","",'1-3'!D82)</f>
        <v>大阪府立学校事務長会</v>
      </c>
      <c r="E15" s="642">
        <f>IF('2-3'!H83="",'2-3'!E83,'2-3'!H83)</f>
        <v>1000</v>
      </c>
      <c r="F15" s="82" t="str">
        <f>IF('2-3'!I83="",'2-3'!G83,'2-3'!I83)</f>
        <v/>
      </c>
    </row>
    <row r="16" spans="1:6" ht="15" customHeight="1" x14ac:dyDescent="0.15">
      <c r="A16" s="102">
        <v>85</v>
      </c>
      <c r="B16" s="125" t="str">
        <f>IF('1-3'!B88="","",'1-3'!B88)</f>
        <v>大阪</v>
      </c>
      <c r="C16" s="125" t="str">
        <f>IF('1-3'!C88="","",'1-3'!C88)</f>
        <v/>
      </c>
      <c r="D16" s="140" t="str">
        <f>IF('1-3'!D88="","",'1-3'!D88)</f>
        <v>大阪府高等学校進路指導研究会</v>
      </c>
      <c r="E16" s="642">
        <f>IF('2-3'!H89="",'2-3'!E89,'2-3'!H89)</f>
        <v>1500</v>
      </c>
      <c r="F16" s="82" t="str">
        <f>IF('2-3'!I89="",'2-3'!G89,'2-3'!I89)</f>
        <v/>
      </c>
    </row>
    <row r="17" spans="1:6" ht="15" customHeight="1" x14ac:dyDescent="0.15">
      <c r="A17" s="102">
        <v>87</v>
      </c>
      <c r="B17" s="125" t="str">
        <f>IF('1-3'!B90="","",'1-3'!B90)</f>
        <v>大阪</v>
      </c>
      <c r="C17" s="125" t="str">
        <f>IF('1-3'!C90="","",'1-3'!C90)</f>
        <v/>
      </c>
      <c r="D17" s="140" t="str">
        <f>IF('1-3'!D90="","",'1-3'!D90)</f>
        <v>大阪府支援教育研究会</v>
      </c>
      <c r="E17" s="642">
        <f>IF('2-3'!H91="",'2-3'!E91,'2-3'!H91)</f>
        <v>1700</v>
      </c>
      <c r="F17" s="82" t="str">
        <f>IF('2-3'!I91="",'2-3'!G91,'2-3'!I91)</f>
        <v/>
      </c>
    </row>
    <row r="18" spans="1:6" ht="15" customHeight="1" x14ac:dyDescent="0.15">
      <c r="A18" s="102">
        <v>91</v>
      </c>
      <c r="B18" s="125" t="str">
        <f>IF('1-3'!B94="","",'1-3'!B94)</f>
        <v>大阪</v>
      </c>
      <c r="C18" s="125" t="str">
        <f>IF('1-3'!C94="","",'1-3'!C94)</f>
        <v/>
      </c>
      <c r="D18" s="140" t="str">
        <f>IF('1-3'!D94="","",'1-3'!D94)</f>
        <v>大阪府立学校人権教育研究会</v>
      </c>
      <c r="E18" s="642">
        <f>IF('2-3'!H95="",'2-3'!E95,'2-3'!H95)</f>
        <v>2120</v>
      </c>
      <c r="F18" s="82" t="str">
        <f>IF('2-3'!I95="",'2-3'!G95,'2-3'!I95)</f>
        <v/>
      </c>
    </row>
    <row r="19" spans="1:6" ht="15" customHeight="1" x14ac:dyDescent="0.15">
      <c r="A19" s="102">
        <v>93</v>
      </c>
      <c r="B19" s="125" t="str">
        <f>IF('1-3'!B96="","",'1-3'!B96)</f>
        <v>大阪</v>
      </c>
      <c r="C19" s="125" t="str">
        <f>IF('1-3'!C96="","",'1-3'!C96)</f>
        <v/>
      </c>
      <c r="D19" s="140" t="str">
        <f>IF('1-3'!D96="","",'1-3'!D96)</f>
        <v>大阪府立高等学校保健研究会</v>
      </c>
      <c r="E19" s="642">
        <f>IF('2-3'!H97="",'2-3'!E97,'2-3'!H97)</f>
        <v>2400</v>
      </c>
      <c r="F19" s="82" t="str">
        <f>IF('2-3'!I97="",'2-3'!G97,'2-3'!I97)</f>
        <v/>
      </c>
    </row>
    <row r="20" spans="1:6" ht="15" customHeight="1" x14ac:dyDescent="0.15">
      <c r="A20" s="102">
        <v>94</v>
      </c>
      <c r="B20" s="125" t="str">
        <f>IF('1-3'!B97="","",'1-3'!B97)</f>
        <v>大阪</v>
      </c>
      <c r="C20" s="125" t="str">
        <f>IF('1-3'!C97="","",'1-3'!C97)</f>
        <v/>
      </c>
      <c r="D20" s="140" t="str">
        <f>IF('1-3'!D97="","",'1-3'!D97)</f>
        <v>大阪府立高等学校養護教諭研究会(府養研)</v>
      </c>
      <c r="E20" s="642">
        <f>IF('2-3'!H98="",'2-3'!E98,'2-3'!H98)</f>
        <v>5000</v>
      </c>
      <c r="F20" s="82" t="str">
        <f>IF('2-3'!I98="",'2-3'!G98,'2-3'!I98)</f>
        <v/>
      </c>
    </row>
    <row r="21" spans="1:6" ht="15" customHeight="1" x14ac:dyDescent="0.15">
      <c r="A21" s="102">
        <v>97</v>
      </c>
      <c r="B21" s="125" t="str">
        <f>IF('1-3'!B100="","",'1-3'!B100)</f>
        <v>大阪</v>
      </c>
      <c r="C21" s="125" t="str">
        <f>IF('1-3'!C100="","",'1-3'!C100)</f>
        <v/>
      </c>
      <c r="D21" s="140" t="str">
        <f>IF('1-3'!D100="","",'1-3'!D100)</f>
        <v>大阪府高等学校生活指導研究会</v>
      </c>
      <c r="E21" s="642">
        <f>IF('2-3'!H101="",'2-3'!E101,'2-3'!H101)</f>
        <v>4000</v>
      </c>
      <c r="F21" s="82" t="str">
        <f>IF('2-3'!I101="",'2-3'!G101,'2-3'!I101)</f>
        <v/>
      </c>
    </row>
    <row r="22" spans="1:6" ht="15" customHeight="1" thickBot="1" x14ac:dyDescent="0.2">
      <c r="A22" s="102">
        <v>98</v>
      </c>
      <c r="B22" s="125" t="str">
        <f>IF('1-3'!B101="","",'1-3'!B101)</f>
        <v>大阪</v>
      </c>
      <c r="C22" s="125" t="str">
        <f>IF('1-3'!C101="","",'1-3'!C101)</f>
        <v/>
      </c>
      <c r="D22" s="140" t="str">
        <f>IF('1-3'!D101="","",'1-3'!D101)</f>
        <v>大阪府立支援学校栄養教諭研究会</v>
      </c>
      <c r="E22" s="642">
        <f>IF('2-3'!H102="",'2-3'!E102,'2-3'!H102)</f>
        <v>2000</v>
      </c>
      <c r="F22" s="82" t="str">
        <f>IF('2-3'!I102="",'2-3'!G102,'2-3'!I102)</f>
        <v/>
      </c>
    </row>
    <row r="23" spans="1:6" ht="15" customHeight="1" thickBot="1" x14ac:dyDescent="0.2">
      <c r="A23" s="97">
        <v>102</v>
      </c>
      <c r="B23" s="638" t="str">
        <f>IF('2-3'!B106="","",'2-3'!B106)</f>
        <v>大阪</v>
      </c>
      <c r="C23" s="638" t="str">
        <f>IF('2-3'!C106="","",'2-3'!C106)</f>
        <v/>
      </c>
      <c r="D23" s="639" t="str">
        <f>IF('2-3'!D106="","",'2-3'!D106)</f>
        <v>大阪府聴覚障がい児教育研究会</v>
      </c>
      <c r="E23" s="640">
        <f>IF('2-3'!H106="",'2-3'!E106,'2-3'!H106)</f>
        <v>2000</v>
      </c>
      <c r="F23" s="641" t="str">
        <f>IF('2-3'!I106="",'2-3'!G106,'2-3'!I106)</f>
        <v/>
      </c>
    </row>
    <row r="24" spans="1:6" ht="15" customHeight="1" thickBot="1" x14ac:dyDescent="0.2">
      <c r="D24" s="78"/>
      <c r="E24" s="78"/>
      <c r="F24" s="79"/>
    </row>
    <row r="25" spans="1:6" ht="15" customHeight="1" x14ac:dyDescent="0.15">
      <c r="D25" s="78"/>
      <c r="E25" s="10" t="s">
        <v>190</v>
      </c>
      <c r="F25" s="176">
        <f>SUM(E4:E23)</f>
        <v>85620</v>
      </c>
    </row>
    <row r="26" spans="1:6" ht="15" customHeight="1" x14ac:dyDescent="0.15">
      <c r="D26" s="78"/>
      <c r="E26" s="37" t="s">
        <v>254</v>
      </c>
      <c r="F26" s="177">
        <f>SUMIF($F$4:$F$23,"◎",$E$4:$E$23)</f>
        <v>11000</v>
      </c>
    </row>
    <row r="27" spans="1:6" ht="15" customHeight="1" thickBot="1" x14ac:dyDescent="0.2">
      <c r="D27" s="78"/>
      <c r="E27" s="80" t="s">
        <v>13</v>
      </c>
      <c r="F27" s="178">
        <f>F25-F26</f>
        <v>74620</v>
      </c>
    </row>
  </sheetData>
  <sheetProtection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09" t="s">
        <v>315</v>
      </c>
      <c r="I1" s="509"/>
      <c r="J1" s="509"/>
      <c r="K1" s="509"/>
    </row>
    <row r="2" spans="1:11" s="1" customFormat="1" ht="18" customHeight="1" x14ac:dyDescent="0.15">
      <c r="H2" s="509" t="s">
        <v>316</v>
      </c>
      <c r="I2" s="509"/>
      <c r="J2" s="509"/>
      <c r="K2" s="509"/>
    </row>
    <row r="3" spans="1:11" s="1" customFormat="1" ht="18" customHeight="1" x14ac:dyDescent="0.15">
      <c r="K3" s="2"/>
    </row>
    <row r="4" spans="1:11" s="1" customFormat="1" ht="18" customHeight="1" x14ac:dyDescent="0.15">
      <c r="H4" s="510" t="s">
        <v>317</v>
      </c>
      <c r="I4" s="510"/>
      <c r="J4" s="510"/>
      <c r="K4" s="510"/>
    </row>
    <row r="5" spans="1:11" s="1" customFormat="1" ht="18" customHeight="1" x14ac:dyDescent="0.15">
      <c r="H5" s="511">
        <v>43251</v>
      </c>
      <c r="I5" s="510"/>
      <c r="J5" s="510"/>
      <c r="K5" s="510"/>
    </row>
    <row r="6" spans="1:11" s="1" customFormat="1" ht="18" customHeight="1" x14ac:dyDescent="0.15">
      <c r="A6" s="3" t="s">
        <v>2</v>
      </c>
      <c r="H6" s="4"/>
      <c r="K6" s="11"/>
    </row>
    <row r="7" spans="1:11" s="1" customFormat="1" ht="18" customHeight="1" x14ac:dyDescent="0.15">
      <c r="A7" s="4"/>
      <c r="H7" s="510" t="s">
        <v>318</v>
      </c>
      <c r="I7" s="510"/>
      <c r="J7" s="510"/>
      <c r="K7" s="510"/>
    </row>
    <row r="8" spans="1:11" s="1" customFormat="1" ht="18" customHeight="1" x14ac:dyDescent="0.15">
      <c r="A8" s="4"/>
      <c r="H8" s="510" t="s">
        <v>319</v>
      </c>
      <c r="I8" s="510"/>
      <c r="J8" s="510"/>
      <c r="K8" s="510"/>
    </row>
    <row r="9" spans="1:11" s="1" customFormat="1" ht="42" customHeight="1" x14ac:dyDescent="0.15">
      <c r="A9" s="4"/>
      <c r="H9" s="2"/>
      <c r="K9" s="44"/>
    </row>
    <row r="10" spans="1:11" ht="24" customHeight="1" x14ac:dyDescent="0.15">
      <c r="A10" s="498" t="s">
        <v>224</v>
      </c>
      <c r="B10" s="498"/>
      <c r="C10" s="498"/>
      <c r="D10" s="498"/>
      <c r="E10" s="498"/>
      <c r="F10" s="498"/>
      <c r="G10" s="498"/>
      <c r="H10" s="498"/>
      <c r="I10" s="498"/>
      <c r="J10" s="498"/>
      <c r="K10" s="498"/>
    </row>
    <row r="11" spans="1:11" ht="24" customHeight="1" x14ac:dyDescent="0.15">
      <c r="A11" s="499"/>
      <c r="B11" s="499"/>
      <c r="C11" s="499"/>
      <c r="D11" s="499"/>
      <c r="E11" s="499"/>
      <c r="F11" s="499"/>
      <c r="G11" s="499"/>
      <c r="H11" s="499"/>
      <c r="I11" s="499"/>
      <c r="J11" s="499"/>
      <c r="K11" s="49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5" t="s">
        <v>84</v>
      </c>
      <c r="B14" s="566"/>
      <c r="C14" s="567"/>
      <c r="D14" s="503">
        <v>1000000</v>
      </c>
      <c r="E14" s="504"/>
      <c r="F14" s="505"/>
      <c r="G14" s="568"/>
      <c r="H14" s="569"/>
      <c r="I14" s="569"/>
      <c r="J14" s="569"/>
      <c r="K14" s="6"/>
    </row>
    <row r="15" spans="1:11" ht="39" customHeight="1" thickBot="1" x14ac:dyDescent="0.2">
      <c r="A15" s="19"/>
      <c r="B15" s="18" t="s">
        <v>8</v>
      </c>
      <c r="C15" s="17" t="s">
        <v>9</v>
      </c>
      <c r="D15" s="16" t="s">
        <v>113</v>
      </c>
      <c r="E15" s="16" t="s">
        <v>112</v>
      </c>
      <c r="F15" s="17" t="s">
        <v>10</v>
      </c>
      <c r="G15" s="17" t="s">
        <v>11</v>
      </c>
      <c r="H15" s="435" t="s">
        <v>218</v>
      </c>
      <c r="I15" s="16" t="s">
        <v>12</v>
      </c>
      <c r="J15" s="434" t="s">
        <v>222</v>
      </c>
      <c r="K15" s="22" t="s">
        <v>15</v>
      </c>
    </row>
    <row r="16" spans="1:11" ht="58.5" customHeight="1" thickTop="1" x14ac:dyDescent="0.15">
      <c r="A16" s="29" t="s">
        <v>150</v>
      </c>
      <c r="B16" s="218">
        <f>'随時①-2'!G27</f>
        <v>15000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0">
        <f t="shared" ref="K16:K23" si="0">SUM(B16:J16)</f>
        <v>15000</v>
      </c>
    </row>
    <row r="17" spans="1:11" ht="58.5" customHeight="1" thickBot="1" x14ac:dyDescent="0.2">
      <c r="A17" s="41" t="s">
        <v>243</v>
      </c>
      <c r="B17" s="436">
        <f>'随時①-2'!H27</f>
        <v>0</v>
      </c>
      <c r="C17" s="436">
        <f>'随時①-2'!H28</f>
        <v>0</v>
      </c>
      <c r="D17" s="436">
        <f>'随時①-2'!H29</f>
        <v>0</v>
      </c>
      <c r="E17" s="436">
        <f>'随時①-2'!H30</f>
        <v>0</v>
      </c>
      <c r="F17" s="436">
        <f>'随時①-2'!H31</f>
        <v>0</v>
      </c>
      <c r="G17" s="436">
        <f>'随時①-2'!H32</f>
        <v>0</v>
      </c>
      <c r="H17" s="436">
        <f>'随時①-2'!H33</f>
        <v>0</v>
      </c>
      <c r="I17" s="436">
        <f>'随時①-2'!H34</f>
        <v>0</v>
      </c>
      <c r="J17" s="436">
        <f>'随時①-2'!H35</f>
        <v>0</v>
      </c>
      <c r="K17" s="437">
        <f>SUM(B17:J17)</f>
        <v>0</v>
      </c>
    </row>
    <row r="18" spans="1:11" ht="58.5" customHeight="1" x14ac:dyDescent="0.15">
      <c r="A18" s="474" t="s">
        <v>241</v>
      </c>
      <c r="B18" s="475">
        <f>'1-2'!G107</f>
        <v>157640</v>
      </c>
      <c r="C18" s="476">
        <f>'1-2'!G108</f>
        <v>228040</v>
      </c>
      <c r="D18" s="476">
        <f>'1-2'!G109</f>
        <v>262154</v>
      </c>
      <c r="E18" s="476">
        <f>'1-2'!G110</f>
        <v>0</v>
      </c>
      <c r="F18" s="476">
        <f>'1-2'!G111</f>
        <v>84000</v>
      </c>
      <c r="G18" s="476">
        <f>'1-2'!G112</f>
        <v>0</v>
      </c>
      <c r="H18" s="476">
        <f>'1-2'!G113</f>
        <v>0</v>
      </c>
      <c r="I18" s="476">
        <f>'1-2'!G114</f>
        <v>129800</v>
      </c>
      <c r="J18" s="477">
        <f>'1-2'!G115</f>
        <v>113270</v>
      </c>
      <c r="K18" s="478">
        <f t="shared" si="0"/>
        <v>974904</v>
      </c>
    </row>
    <row r="19" spans="1:11" ht="58.5" customHeight="1" thickBot="1" x14ac:dyDescent="0.2">
      <c r="A19" s="33" t="s">
        <v>261</v>
      </c>
      <c r="B19" s="424">
        <f>'1-2'!H107</f>
        <v>0</v>
      </c>
      <c r="C19" s="425">
        <f>'1-2'!H108</f>
        <v>0</v>
      </c>
      <c r="D19" s="425">
        <f>'1-2'!H109</f>
        <v>0</v>
      </c>
      <c r="E19" s="425">
        <f>'1-2'!H110</f>
        <v>0</v>
      </c>
      <c r="F19" s="425">
        <f>'1-2'!H111</f>
        <v>0</v>
      </c>
      <c r="G19" s="425">
        <f>'1-2'!H112</f>
        <v>0</v>
      </c>
      <c r="H19" s="425">
        <f>'1-2'!H113</f>
        <v>0</v>
      </c>
      <c r="I19" s="425">
        <f>'1-2'!H114</f>
        <v>0</v>
      </c>
      <c r="J19" s="426">
        <f>'1-2'!H115</f>
        <v>11000</v>
      </c>
      <c r="K19" s="427">
        <f t="shared" si="0"/>
        <v>11000</v>
      </c>
    </row>
    <row r="20" spans="1:11" ht="58.5" hidden="1" customHeight="1" thickBot="1" x14ac:dyDescent="0.2">
      <c r="A20" s="31" t="s">
        <v>244</v>
      </c>
      <c r="B20" s="428">
        <f>B18-B19</f>
        <v>157640</v>
      </c>
      <c r="C20" s="429">
        <f>C18-C19</f>
        <v>228040</v>
      </c>
      <c r="D20" s="429">
        <f t="shared" ref="D20:J20" si="1">D18-D19</f>
        <v>262154</v>
      </c>
      <c r="E20" s="429">
        <f t="shared" si="1"/>
        <v>0</v>
      </c>
      <c r="F20" s="429">
        <f t="shared" si="1"/>
        <v>84000</v>
      </c>
      <c r="G20" s="429">
        <f t="shared" si="1"/>
        <v>0</v>
      </c>
      <c r="H20" s="429">
        <f t="shared" si="1"/>
        <v>0</v>
      </c>
      <c r="I20" s="429">
        <f t="shared" si="1"/>
        <v>129800</v>
      </c>
      <c r="J20" s="429">
        <f t="shared" si="1"/>
        <v>102270</v>
      </c>
      <c r="K20" s="430">
        <f t="shared" si="0"/>
        <v>963904</v>
      </c>
    </row>
    <row r="21" spans="1:11" ht="58.5" customHeight="1" thickBot="1" x14ac:dyDescent="0.2">
      <c r="A21" s="471" t="s">
        <v>244</v>
      </c>
      <c r="B21" s="428">
        <f>B16+B18</f>
        <v>172640</v>
      </c>
      <c r="C21" s="428">
        <f t="shared" ref="C21:J21" si="2">C16+C18</f>
        <v>228040</v>
      </c>
      <c r="D21" s="428">
        <f t="shared" si="2"/>
        <v>262154</v>
      </c>
      <c r="E21" s="428">
        <f t="shared" si="2"/>
        <v>0</v>
      </c>
      <c r="F21" s="428">
        <f t="shared" si="2"/>
        <v>84000</v>
      </c>
      <c r="G21" s="428">
        <f t="shared" si="2"/>
        <v>0</v>
      </c>
      <c r="H21" s="428">
        <f t="shared" si="2"/>
        <v>0</v>
      </c>
      <c r="I21" s="428">
        <f t="shared" si="2"/>
        <v>129800</v>
      </c>
      <c r="J21" s="428">
        <f t="shared" si="2"/>
        <v>113270</v>
      </c>
      <c r="K21" s="430">
        <f t="shared" si="0"/>
        <v>989904</v>
      </c>
    </row>
    <row r="22" spans="1:11" ht="58.5" hidden="1" customHeight="1" x14ac:dyDescent="0.15">
      <c r="A22" s="29" t="s">
        <v>151</v>
      </c>
      <c r="B22" s="431"/>
      <c r="C22" s="335"/>
      <c r="D22" s="335"/>
      <c r="E22" s="335"/>
      <c r="F22" s="335"/>
      <c r="G22" s="335"/>
      <c r="H22" s="335"/>
      <c r="I22" s="335"/>
      <c r="J22" s="432"/>
      <c r="K22" s="420">
        <f t="shared" si="0"/>
        <v>0</v>
      </c>
    </row>
    <row r="23" spans="1:11" ht="58.5" hidden="1" customHeight="1" thickBot="1" x14ac:dyDescent="0.2">
      <c r="A23" s="21" t="s">
        <v>152</v>
      </c>
      <c r="B23" s="214">
        <f>B21+B22</f>
        <v>172640</v>
      </c>
      <c r="C23" s="215">
        <f>C21+C22</f>
        <v>228040</v>
      </c>
      <c r="D23" s="215">
        <f t="shared" ref="D23:J23" si="3">D21+D22</f>
        <v>262154</v>
      </c>
      <c r="E23" s="215">
        <f t="shared" si="3"/>
        <v>0</v>
      </c>
      <c r="F23" s="215">
        <f t="shared" si="3"/>
        <v>84000</v>
      </c>
      <c r="G23" s="215">
        <f t="shared" si="3"/>
        <v>0</v>
      </c>
      <c r="H23" s="215">
        <f t="shared" si="3"/>
        <v>0</v>
      </c>
      <c r="I23" s="215">
        <f t="shared" si="3"/>
        <v>129800</v>
      </c>
      <c r="J23" s="215">
        <f t="shared" si="3"/>
        <v>113270</v>
      </c>
      <c r="K23" s="217">
        <f t="shared" si="0"/>
        <v>989904</v>
      </c>
    </row>
    <row r="24" spans="1:11" ht="39" customHeight="1" thickBot="1" x14ac:dyDescent="0.2">
      <c r="A24" s="31" t="s">
        <v>99</v>
      </c>
      <c r="B24" s="563" t="s">
        <v>320</v>
      </c>
      <c r="C24" s="563"/>
      <c r="D24" s="563"/>
      <c r="E24" s="563"/>
      <c r="F24" s="563"/>
      <c r="G24" s="563"/>
      <c r="H24" s="563"/>
      <c r="I24" s="563"/>
      <c r="J24" s="563"/>
      <c r="K24" s="564"/>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64" activePane="bottomLeft" state="frozen"/>
      <selection activeCell="D14" sqref="D14:F14"/>
      <selection pane="bottomLeft" activeCell="B36" sqref="B36:C3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0" t="s">
        <v>129</v>
      </c>
      <c r="B3" s="289" t="s">
        <v>130</v>
      </c>
      <c r="C3" s="58" t="s">
        <v>132</v>
      </c>
      <c r="D3" s="94" t="s">
        <v>134</v>
      </c>
      <c r="E3" s="94" t="s">
        <v>0</v>
      </c>
      <c r="F3" s="94" t="s">
        <v>170</v>
      </c>
      <c r="G3" s="94" t="s">
        <v>91</v>
      </c>
      <c r="H3" s="459" t="s">
        <v>215</v>
      </c>
      <c r="I3" s="94" t="s">
        <v>92</v>
      </c>
      <c r="J3" s="94" t="s">
        <v>93</v>
      </c>
      <c r="K3" s="222" t="s">
        <v>103</v>
      </c>
      <c r="L3" s="290" t="s">
        <v>94</v>
      </c>
      <c r="M3" s="28" t="s">
        <v>98</v>
      </c>
    </row>
    <row r="4" spans="1:13" ht="13.5" customHeight="1" x14ac:dyDescent="0.15">
      <c r="A4" s="235"/>
      <c r="B4" s="236"/>
      <c r="C4" s="237"/>
      <c r="D4" s="238">
        <v>1</v>
      </c>
      <c r="E4" s="239" t="s">
        <v>126</v>
      </c>
      <c r="F4" s="240" t="s">
        <v>195</v>
      </c>
      <c r="G4" s="241">
        <v>87270</v>
      </c>
      <c r="H4" s="242">
        <v>1</v>
      </c>
      <c r="I4" s="242">
        <v>1</v>
      </c>
      <c r="J4" s="243">
        <f>G4*H4*I4</f>
        <v>87270</v>
      </c>
      <c r="K4" s="244"/>
      <c r="L4" s="245" t="s">
        <v>196</v>
      </c>
      <c r="M4" s="28" t="str">
        <f t="shared" ref="M4:M67" si="0">IF(K4="◎",J4,"")</f>
        <v/>
      </c>
    </row>
    <row r="5" spans="1:13" ht="13.5" customHeight="1" x14ac:dyDescent="0.15">
      <c r="A5" s="246">
        <v>1</v>
      </c>
      <c r="B5" s="247" t="s">
        <v>272</v>
      </c>
      <c r="C5" s="248" t="s">
        <v>276</v>
      </c>
      <c r="D5" s="249">
        <v>2</v>
      </c>
      <c r="E5" s="250" t="s">
        <v>114</v>
      </c>
      <c r="F5" s="251" t="s">
        <v>273</v>
      </c>
      <c r="G5" s="252">
        <v>200</v>
      </c>
      <c r="H5" s="253">
        <v>102</v>
      </c>
      <c r="I5" s="253">
        <v>1</v>
      </c>
      <c r="J5" s="254">
        <f>G5*H5*I5</f>
        <v>20400</v>
      </c>
      <c r="K5" s="255"/>
      <c r="L5" s="256"/>
      <c r="M5" s="28" t="str">
        <f t="shared" si="0"/>
        <v/>
      </c>
    </row>
    <row r="6" spans="1:13" ht="13.5" customHeight="1" x14ac:dyDescent="0.15">
      <c r="A6" s="489">
        <v>1</v>
      </c>
      <c r="B6" s="490" t="s">
        <v>272</v>
      </c>
      <c r="C6" s="491" t="s">
        <v>276</v>
      </c>
      <c r="D6" s="249">
        <v>3</v>
      </c>
      <c r="E6" s="250" t="s">
        <v>114</v>
      </c>
      <c r="F6" s="251" t="s">
        <v>274</v>
      </c>
      <c r="G6" s="252">
        <v>800</v>
      </c>
      <c r="H6" s="253">
        <v>79</v>
      </c>
      <c r="I6" s="253">
        <v>1</v>
      </c>
      <c r="J6" s="254">
        <f t="shared" ref="J6:J69" si="1">G6*H6*I6</f>
        <v>63200</v>
      </c>
      <c r="K6" s="255"/>
      <c r="L6" s="256"/>
      <c r="M6" s="28" t="str">
        <f t="shared" si="0"/>
        <v/>
      </c>
    </row>
    <row r="7" spans="1:13" ht="13.5" customHeight="1" x14ac:dyDescent="0.15">
      <c r="A7" s="489">
        <v>1</v>
      </c>
      <c r="B7" s="490" t="s">
        <v>272</v>
      </c>
      <c r="C7" s="491" t="s">
        <v>276</v>
      </c>
      <c r="D7" s="249">
        <v>4</v>
      </c>
      <c r="E7" s="250" t="s">
        <v>114</v>
      </c>
      <c r="F7" s="251" t="s">
        <v>275</v>
      </c>
      <c r="G7" s="252">
        <v>18000</v>
      </c>
      <c r="H7" s="253">
        <v>4</v>
      </c>
      <c r="I7" s="253">
        <v>1</v>
      </c>
      <c r="J7" s="254">
        <f t="shared" si="1"/>
        <v>72000</v>
      </c>
      <c r="K7" s="255"/>
      <c r="L7" s="256"/>
      <c r="M7" s="28" t="str">
        <f t="shared" si="0"/>
        <v/>
      </c>
    </row>
    <row r="8" spans="1:13" ht="13.5" customHeight="1" x14ac:dyDescent="0.15">
      <c r="A8" s="489">
        <v>1</v>
      </c>
      <c r="B8" s="490" t="s">
        <v>272</v>
      </c>
      <c r="C8" s="491" t="s">
        <v>276</v>
      </c>
      <c r="D8" s="258">
        <v>5</v>
      </c>
      <c r="E8" s="250" t="s">
        <v>114</v>
      </c>
      <c r="F8" s="251" t="s">
        <v>280</v>
      </c>
      <c r="G8" s="252">
        <v>3099</v>
      </c>
      <c r="H8" s="253">
        <v>2</v>
      </c>
      <c r="I8" s="253">
        <v>1</v>
      </c>
      <c r="J8" s="254">
        <f t="shared" si="1"/>
        <v>6198</v>
      </c>
      <c r="K8" s="255"/>
      <c r="L8" s="256"/>
      <c r="M8" s="28" t="str">
        <f t="shared" si="0"/>
        <v/>
      </c>
    </row>
    <row r="9" spans="1:13" ht="13.5" customHeight="1" x14ac:dyDescent="0.15">
      <c r="A9" s="489">
        <v>1</v>
      </c>
      <c r="B9" s="490" t="s">
        <v>272</v>
      </c>
      <c r="C9" s="491" t="s">
        <v>276</v>
      </c>
      <c r="D9" s="249">
        <v>6</v>
      </c>
      <c r="E9" s="250" t="s">
        <v>114</v>
      </c>
      <c r="F9" s="251" t="s">
        <v>289</v>
      </c>
      <c r="G9" s="252">
        <v>10800</v>
      </c>
      <c r="H9" s="253">
        <v>1</v>
      </c>
      <c r="I9" s="253">
        <v>1</v>
      </c>
      <c r="J9" s="254">
        <f t="shared" si="1"/>
        <v>10800</v>
      </c>
      <c r="K9" s="255"/>
      <c r="L9" s="256"/>
      <c r="M9" s="28" t="str">
        <f t="shared" si="0"/>
        <v/>
      </c>
    </row>
    <row r="10" spans="1:13" ht="13.5" customHeight="1" x14ac:dyDescent="0.15">
      <c r="A10" s="489">
        <v>1</v>
      </c>
      <c r="B10" s="490" t="s">
        <v>272</v>
      </c>
      <c r="C10" s="491" t="s">
        <v>276</v>
      </c>
      <c r="D10" s="249">
        <v>7</v>
      </c>
      <c r="E10" s="251" t="s">
        <v>85</v>
      </c>
      <c r="F10" s="251" t="s">
        <v>327</v>
      </c>
      <c r="G10" s="252">
        <v>7000</v>
      </c>
      <c r="H10" s="253">
        <v>1</v>
      </c>
      <c r="I10" s="253">
        <v>2</v>
      </c>
      <c r="J10" s="254">
        <f t="shared" si="1"/>
        <v>14000</v>
      </c>
      <c r="K10" s="255"/>
      <c r="L10" s="256"/>
      <c r="M10" s="28" t="str">
        <f t="shared" si="0"/>
        <v/>
      </c>
    </row>
    <row r="11" spans="1:13" ht="13.5" customHeight="1" x14ac:dyDescent="0.15">
      <c r="A11" s="489">
        <v>1</v>
      </c>
      <c r="B11" s="490" t="s">
        <v>272</v>
      </c>
      <c r="C11" s="491" t="s">
        <v>276</v>
      </c>
      <c r="D11" s="258">
        <v>8</v>
      </c>
      <c r="E11" s="259" t="s">
        <v>85</v>
      </c>
      <c r="F11" s="259" t="s">
        <v>326</v>
      </c>
      <c r="G11" s="252">
        <v>10000</v>
      </c>
      <c r="H11" s="261">
        <v>1</v>
      </c>
      <c r="I11" s="261">
        <v>1</v>
      </c>
      <c r="J11" s="254">
        <f t="shared" si="1"/>
        <v>10000</v>
      </c>
      <c r="K11" s="262"/>
      <c r="L11" s="263"/>
      <c r="M11" s="28" t="str">
        <f t="shared" si="0"/>
        <v/>
      </c>
    </row>
    <row r="12" spans="1:13" ht="13.5" customHeight="1" x14ac:dyDescent="0.15">
      <c r="A12" s="246">
        <v>2</v>
      </c>
      <c r="B12" s="247" t="s">
        <v>277</v>
      </c>
      <c r="C12" s="248" t="s">
        <v>278</v>
      </c>
      <c r="D12" s="258">
        <v>9</v>
      </c>
      <c r="E12" s="250" t="s">
        <v>114</v>
      </c>
      <c r="F12" s="250" t="s">
        <v>279</v>
      </c>
      <c r="G12" s="252">
        <v>32000</v>
      </c>
      <c r="H12" s="265">
        <v>1</v>
      </c>
      <c r="I12" s="265">
        <v>1</v>
      </c>
      <c r="J12" s="254">
        <f t="shared" si="1"/>
        <v>32000</v>
      </c>
      <c r="K12" s="266"/>
      <c r="L12" s="267"/>
      <c r="M12" s="28" t="str">
        <f t="shared" si="0"/>
        <v/>
      </c>
    </row>
    <row r="13" spans="1:13" ht="13.5" customHeight="1" x14ac:dyDescent="0.15">
      <c r="A13" s="489">
        <v>2</v>
      </c>
      <c r="B13" s="490" t="s">
        <v>277</v>
      </c>
      <c r="C13" s="491" t="s">
        <v>278</v>
      </c>
      <c r="D13" s="268">
        <v>10</v>
      </c>
      <c r="E13" s="250" t="s">
        <v>85</v>
      </c>
      <c r="F13" s="250" t="s">
        <v>328</v>
      </c>
      <c r="G13" s="252">
        <v>3000</v>
      </c>
      <c r="H13" s="265">
        <v>4</v>
      </c>
      <c r="I13" s="265">
        <v>1</v>
      </c>
      <c r="J13" s="254">
        <f t="shared" si="1"/>
        <v>12000</v>
      </c>
      <c r="K13" s="255"/>
      <c r="L13" s="256"/>
      <c r="M13" s="28" t="str">
        <f t="shared" si="0"/>
        <v/>
      </c>
    </row>
    <row r="14" spans="1:13" ht="13.5" customHeight="1" x14ac:dyDescent="0.15">
      <c r="A14" s="246">
        <v>2</v>
      </c>
      <c r="B14" s="247" t="s">
        <v>281</v>
      </c>
      <c r="C14" s="481" t="s">
        <v>293</v>
      </c>
      <c r="D14" s="249">
        <v>11</v>
      </c>
      <c r="E14" s="251" t="s">
        <v>85</v>
      </c>
      <c r="F14" s="251" t="s">
        <v>329</v>
      </c>
      <c r="G14" s="252">
        <v>10000</v>
      </c>
      <c r="H14" s="253">
        <v>2</v>
      </c>
      <c r="I14" s="253">
        <v>2</v>
      </c>
      <c r="J14" s="254">
        <f t="shared" si="1"/>
        <v>40000</v>
      </c>
      <c r="K14" s="269"/>
      <c r="L14" s="256"/>
      <c r="M14" s="28" t="str">
        <f t="shared" si="0"/>
        <v/>
      </c>
    </row>
    <row r="15" spans="1:13" ht="13.5" customHeight="1" x14ac:dyDescent="0.15">
      <c r="A15" s="489">
        <v>2</v>
      </c>
      <c r="B15" s="490" t="s">
        <v>281</v>
      </c>
      <c r="C15" s="481" t="s">
        <v>293</v>
      </c>
      <c r="D15" s="249">
        <v>12</v>
      </c>
      <c r="E15" s="251" t="s">
        <v>87</v>
      </c>
      <c r="F15" s="251" t="s">
        <v>282</v>
      </c>
      <c r="G15" s="252">
        <v>7000</v>
      </c>
      <c r="H15" s="253">
        <v>4</v>
      </c>
      <c r="I15" s="253">
        <v>2</v>
      </c>
      <c r="J15" s="254">
        <f t="shared" si="1"/>
        <v>56000</v>
      </c>
      <c r="K15" s="273"/>
      <c r="L15" s="274"/>
      <c r="M15" s="28" t="str">
        <f t="shared" si="0"/>
        <v/>
      </c>
    </row>
    <row r="16" spans="1:13" ht="13.5" customHeight="1" x14ac:dyDescent="0.15">
      <c r="A16" s="489">
        <v>2</v>
      </c>
      <c r="B16" s="490" t="s">
        <v>281</v>
      </c>
      <c r="C16" s="481" t="s">
        <v>293</v>
      </c>
      <c r="D16" s="249">
        <v>13</v>
      </c>
      <c r="E16" s="251" t="s">
        <v>85</v>
      </c>
      <c r="F16" s="251" t="s">
        <v>330</v>
      </c>
      <c r="G16" s="252">
        <v>13880</v>
      </c>
      <c r="H16" s="253">
        <v>3</v>
      </c>
      <c r="I16" s="253">
        <v>1</v>
      </c>
      <c r="J16" s="254">
        <f t="shared" si="1"/>
        <v>41640</v>
      </c>
      <c r="K16" s="255"/>
      <c r="L16" s="256"/>
      <c r="M16" s="28" t="str">
        <f t="shared" si="0"/>
        <v/>
      </c>
    </row>
    <row r="17" spans="1:13" ht="13.5" customHeight="1" x14ac:dyDescent="0.15">
      <c r="A17" s="489">
        <v>2</v>
      </c>
      <c r="B17" s="490" t="s">
        <v>281</v>
      </c>
      <c r="C17" s="481" t="s">
        <v>293</v>
      </c>
      <c r="D17" s="249">
        <v>14</v>
      </c>
      <c r="E17" s="251" t="s">
        <v>86</v>
      </c>
      <c r="F17" s="251" t="s">
        <v>283</v>
      </c>
      <c r="G17" s="252">
        <v>35000</v>
      </c>
      <c r="H17" s="253">
        <v>1</v>
      </c>
      <c r="I17" s="253">
        <v>1</v>
      </c>
      <c r="J17" s="254">
        <f t="shared" si="1"/>
        <v>35000</v>
      </c>
      <c r="K17" s="255"/>
      <c r="L17" s="256"/>
      <c r="M17" s="28" t="str">
        <f t="shared" si="0"/>
        <v/>
      </c>
    </row>
    <row r="18" spans="1:13" ht="13.5" customHeight="1" x14ac:dyDescent="0.15">
      <c r="A18" s="489">
        <v>2</v>
      </c>
      <c r="B18" s="490" t="s">
        <v>281</v>
      </c>
      <c r="C18" s="481" t="s">
        <v>293</v>
      </c>
      <c r="D18" s="249">
        <v>15</v>
      </c>
      <c r="E18" s="251" t="s">
        <v>126</v>
      </c>
      <c r="F18" s="251" t="s">
        <v>284</v>
      </c>
      <c r="G18" s="252">
        <v>3500</v>
      </c>
      <c r="H18" s="253">
        <v>2</v>
      </c>
      <c r="I18" s="253">
        <v>1</v>
      </c>
      <c r="J18" s="254">
        <f t="shared" si="1"/>
        <v>7000</v>
      </c>
      <c r="K18" s="255"/>
      <c r="L18" s="256"/>
      <c r="M18" s="28" t="str">
        <f t="shared" si="0"/>
        <v/>
      </c>
    </row>
    <row r="19" spans="1:13" ht="13.5" customHeight="1" x14ac:dyDescent="0.15">
      <c r="A19" s="489">
        <v>2</v>
      </c>
      <c r="B19" s="490" t="s">
        <v>281</v>
      </c>
      <c r="C19" s="481" t="s">
        <v>293</v>
      </c>
      <c r="D19" s="249">
        <v>16</v>
      </c>
      <c r="E19" s="251" t="s">
        <v>86</v>
      </c>
      <c r="F19" s="251" t="s">
        <v>285</v>
      </c>
      <c r="G19" s="252">
        <v>51040</v>
      </c>
      <c r="H19" s="253">
        <v>1</v>
      </c>
      <c r="I19" s="253">
        <v>1</v>
      </c>
      <c r="J19" s="254">
        <f t="shared" si="1"/>
        <v>51040</v>
      </c>
      <c r="K19" s="255"/>
      <c r="L19" s="256"/>
      <c r="M19" s="28" t="str">
        <f t="shared" si="0"/>
        <v/>
      </c>
    </row>
    <row r="20" spans="1:13" ht="13.5" customHeight="1" x14ac:dyDescent="0.15">
      <c r="A20" s="489">
        <v>2</v>
      </c>
      <c r="B20" s="490" t="s">
        <v>281</v>
      </c>
      <c r="C20" s="481" t="s">
        <v>293</v>
      </c>
      <c r="D20" s="249">
        <v>17</v>
      </c>
      <c r="E20" s="251" t="s">
        <v>85</v>
      </c>
      <c r="F20" s="251" t="s">
        <v>331</v>
      </c>
      <c r="G20" s="252">
        <v>10000</v>
      </c>
      <c r="H20" s="253">
        <v>1</v>
      </c>
      <c r="I20" s="253">
        <v>2</v>
      </c>
      <c r="J20" s="254">
        <f t="shared" si="1"/>
        <v>20000</v>
      </c>
      <c r="K20" s="255"/>
      <c r="L20" s="256"/>
      <c r="M20" s="28" t="str">
        <f t="shared" si="0"/>
        <v/>
      </c>
    </row>
    <row r="21" spans="1:13" ht="13.5" customHeight="1" x14ac:dyDescent="0.15">
      <c r="A21" s="489">
        <v>2</v>
      </c>
      <c r="B21" s="490" t="s">
        <v>281</v>
      </c>
      <c r="C21" s="481" t="s">
        <v>293</v>
      </c>
      <c r="D21" s="249">
        <v>18</v>
      </c>
      <c r="E21" s="251" t="s">
        <v>86</v>
      </c>
      <c r="F21" s="251" t="s">
        <v>294</v>
      </c>
      <c r="G21" s="252">
        <v>50000</v>
      </c>
      <c r="H21" s="253">
        <v>1</v>
      </c>
      <c r="I21" s="253">
        <v>1</v>
      </c>
      <c r="J21" s="254">
        <f t="shared" si="1"/>
        <v>50000</v>
      </c>
      <c r="K21" s="255"/>
      <c r="L21" s="256"/>
      <c r="M21" s="28" t="str">
        <f t="shared" si="0"/>
        <v/>
      </c>
    </row>
    <row r="22" spans="1:13" ht="13.5" customHeight="1" x14ac:dyDescent="0.15">
      <c r="A22" s="489">
        <v>2</v>
      </c>
      <c r="B22" s="490" t="s">
        <v>281</v>
      </c>
      <c r="C22" s="481" t="s">
        <v>293</v>
      </c>
      <c r="D22" s="249">
        <v>19</v>
      </c>
      <c r="E22" s="251" t="s">
        <v>87</v>
      </c>
      <c r="F22" s="251" t="s">
        <v>282</v>
      </c>
      <c r="G22" s="252">
        <v>7000</v>
      </c>
      <c r="H22" s="253">
        <v>2</v>
      </c>
      <c r="I22" s="253">
        <v>2</v>
      </c>
      <c r="J22" s="254">
        <f t="shared" si="1"/>
        <v>28000</v>
      </c>
      <c r="K22" s="255"/>
      <c r="L22" s="256"/>
      <c r="M22" s="28" t="str">
        <f t="shared" si="0"/>
        <v/>
      </c>
    </row>
    <row r="23" spans="1:13" ht="13.5" customHeight="1" x14ac:dyDescent="0.15">
      <c r="A23" s="489">
        <v>2</v>
      </c>
      <c r="B23" s="490" t="s">
        <v>281</v>
      </c>
      <c r="C23" s="481" t="s">
        <v>293</v>
      </c>
      <c r="D23" s="249">
        <v>20</v>
      </c>
      <c r="E23" s="250" t="s">
        <v>126</v>
      </c>
      <c r="F23" s="251" t="s">
        <v>295</v>
      </c>
      <c r="G23" s="252">
        <v>2000</v>
      </c>
      <c r="H23" s="253">
        <v>3</v>
      </c>
      <c r="I23" s="253">
        <v>1</v>
      </c>
      <c r="J23" s="254">
        <f t="shared" si="1"/>
        <v>6000</v>
      </c>
      <c r="K23" s="255"/>
      <c r="L23" s="256"/>
      <c r="M23" s="28" t="str">
        <f t="shared" si="0"/>
        <v/>
      </c>
    </row>
    <row r="24" spans="1:13" ht="13.5" customHeight="1" x14ac:dyDescent="0.15">
      <c r="A24" s="489">
        <v>2</v>
      </c>
      <c r="B24" s="490" t="s">
        <v>281</v>
      </c>
      <c r="C24" s="481" t="s">
        <v>293</v>
      </c>
      <c r="D24" s="249">
        <v>21</v>
      </c>
      <c r="E24" s="250" t="s">
        <v>114</v>
      </c>
      <c r="F24" s="251" t="s">
        <v>302</v>
      </c>
      <c r="G24" s="252">
        <v>2000</v>
      </c>
      <c r="H24" s="253">
        <v>3</v>
      </c>
      <c r="I24" s="253">
        <v>1</v>
      </c>
      <c r="J24" s="254">
        <f t="shared" si="1"/>
        <v>6000</v>
      </c>
      <c r="K24" s="255"/>
      <c r="L24" s="256"/>
      <c r="M24" s="28" t="str">
        <f t="shared" si="0"/>
        <v/>
      </c>
    </row>
    <row r="25" spans="1:13" ht="13.5" customHeight="1" x14ac:dyDescent="0.15">
      <c r="A25" s="489">
        <v>2</v>
      </c>
      <c r="B25" s="490" t="s">
        <v>281</v>
      </c>
      <c r="C25" s="481" t="s">
        <v>293</v>
      </c>
      <c r="D25" s="249">
        <v>22</v>
      </c>
      <c r="E25" s="250" t="s">
        <v>86</v>
      </c>
      <c r="F25" s="251" t="s">
        <v>303</v>
      </c>
      <c r="G25" s="252">
        <v>5500</v>
      </c>
      <c r="H25" s="253">
        <v>3</v>
      </c>
      <c r="I25" s="253">
        <v>2</v>
      </c>
      <c r="J25" s="254">
        <f t="shared" si="1"/>
        <v>33000</v>
      </c>
      <c r="K25" s="255"/>
      <c r="L25" s="256"/>
      <c r="M25" s="28" t="str">
        <f t="shared" si="0"/>
        <v/>
      </c>
    </row>
    <row r="26" spans="1:13" ht="13.5" customHeight="1" x14ac:dyDescent="0.15">
      <c r="A26" s="489">
        <v>2</v>
      </c>
      <c r="B26" s="490" t="s">
        <v>281</v>
      </c>
      <c r="C26" s="481" t="s">
        <v>293</v>
      </c>
      <c r="D26" s="249">
        <v>23</v>
      </c>
      <c r="E26" s="250" t="s">
        <v>86</v>
      </c>
      <c r="F26" s="251" t="s">
        <v>304</v>
      </c>
      <c r="G26" s="252">
        <v>39000</v>
      </c>
      <c r="H26" s="253">
        <v>1</v>
      </c>
      <c r="I26" s="253">
        <v>1</v>
      </c>
      <c r="J26" s="254">
        <f t="shared" si="1"/>
        <v>39000</v>
      </c>
      <c r="K26" s="255"/>
      <c r="L26" s="256"/>
      <c r="M26" s="28" t="str">
        <f t="shared" si="0"/>
        <v/>
      </c>
    </row>
    <row r="27" spans="1:13" ht="13.5" customHeight="1" x14ac:dyDescent="0.15">
      <c r="A27" s="489">
        <v>2</v>
      </c>
      <c r="B27" s="490" t="s">
        <v>281</v>
      </c>
      <c r="C27" s="481" t="s">
        <v>293</v>
      </c>
      <c r="D27" s="249">
        <v>24</v>
      </c>
      <c r="E27" s="250" t="s">
        <v>86</v>
      </c>
      <c r="F27" s="251" t="s">
        <v>305</v>
      </c>
      <c r="G27" s="252">
        <v>20000</v>
      </c>
      <c r="H27" s="253">
        <v>1</v>
      </c>
      <c r="I27" s="253">
        <v>1</v>
      </c>
      <c r="J27" s="254">
        <f t="shared" si="1"/>
        <v>20000</v>
      </c>
      <c r="K27" s="255"/>
      <c r="L27" s="256"/>
      <c r="M27" s="28" t="str">
        <f t="shared" si="0"/>
        <v/>
      </c>
    </row>
    <row r="28" spans="1:13" ht="13.5" customHeight="1" x14ac:dyDescent="0.15">
      <c r="A28" s="489">
        <v>2</v>
      </c>
      <c r="B28" s="490" t="s">
        <v>281</v>
      </c>
      <c r="C28" s="481" t="s">
        <v>293</v>
      </c>
      <c r="D28" s="258">
        <v>25</v>
      </c>
      <c r="E28" s="250" t="s">
        <v>114</v>
      </c>
      <c r="F28" s="251" t="s">
        <v>306</v>
      </c>
      <c r="G28" s="252">
        <v>3000</v>
      </c>
      <c r="H28" s="253">
        <v>1</v>
      </c>
      <c r="I28" s="253">
        <v>1</v>
      </c>
      <c r="J28" s="254">
        <f t="shared" si="1"/>
        <v>3000</v>
      </c>
      <c r="K28" s="255"/>
      <c r="L28" s="256"/>
      <c r="M28" s="28" t="str">
        <f t="shared" si="0"/>
        <v/>
      </c>
    </row>
    <row r="29" spans="1:13" ht="13.5" customHeight="1" x14ac:dyDescent="0.15">
      <c r="A29" s="489">
        <v>2</v>
      </c>
      <c r="B29" s="490" t="s">
        <v>281</v>
      </c>
      <c r="C29" s="481" t="s">
        <v>293</v>
      </c>
      <c r="D29" s="249">
        <v>26</v>
      </c>
      <c r="E29" s="250" t="s">
        <v>114</v>
      </c>
      <c r="F29" s="251" t="s">
        <v>307</v>
      </c>
      <c r="G29" s="252">
        <v>7000</v>
      </c>
      <c r="H29" s="253">
        <v>1</v>
      </c>
      <c r="I29" s="253">
        <v>1</v>
      </c>
      <c r="J29" s="254">
        <f t="shared" si="1"/>
        <v>7000</v>
      </c>
      <c r="K29" s="255"/>
      <c r="L29" s="256"/>
      <c r="M29" s="28" t="str">
        <f t="shared" si="0"/>
        <v/>
      </c>
    </row>
    <row r="30" spans="1:13" ht="13.5" customHeight="1" x14ac:dyDescent="0.15">
      <c r="A30" s="489">
        <v>2</v>
      </c>
      <c r="B30" s="490" t="s">
        <v>281</v>
      </c>
      <c r="C30" s="481" t="s">
        <v>293</v>
      </c>
      <c r="D30" s="249">
        <v>27</v>
      </c>
      <c r="E30" s="250" t="s">
        <v>114</v>
      </c>
      <c r="F30" s="251" t="s">
        <v>308</v>
      </c>
      <c r="G30" s="252">
        <v>5000</v>
      </c>
      <c r="H30" s="253">
        <v>1</v>
      </c>
      <c r="I30" s="253">
        <v>1</v>
      </c>
      <c r="J30" s="254">
        <f t="shared" si="1"/>
        <v>5000</v>
      </c>
      <c r="K30" s="255"/>
      <c r="L30" s="256"/>
      <c r="M30" s="28" t="str">
        <f t="shared" si="0"/>
        <v/>
      </c>
    </row>
    <row r="31" spans="1:13" ht="13.5" customHeight="1" x14ac:dyDescent="0.15">
      <c r="A31" s="489">
        <v>2</v>
      </c>
      <c r="B31" s="490" t="s">
        <v>281</v>
      </c>
      <c r="C31" s="481" t="s">
        <v>293</v>
      </c>
      <c r="D31" s="249">
        <v>28</v>
      </c>
      <c r="E31" s="250" t="s">
        <v>126</v>
      </c>
      <c r="F31" s="251" t="s">
        <v>310</v>
      </c>
      <c r="G31" s="252">
        <v>3000</v>
      </c>
      <c r="H31" s="253">
        <v>1</v>
      </c>
      <c r="I31" s="253">
        <v>1</v>
      </c>
      <c r="J31" s="254">
        <f t="shared" si="1"/>
        <v>3000</v>
      </c>
      <c r="K31" s="255"/>
      <c r="L31" s="256"/>
      <c r="M31" s="28" t="str">
        <f t="shared" si="0"/>
        <v/>
      </c>
    </row>
    <row r="32" spans="1:13" ht="13.5" customHeight="1" x14ac:dyDescent="0.15">
      <c r="A32" s="489">
        <v>2</v>
      </c>
      <c r="B32" s="490" t="s">
        <v>281</v>
      </c>
      <c r="C32" s="481" t="s">
        <v>293</v>
      </c>
      <c r="D32" s="258">
        <v>29</v>
      </c>
      <c r="E32" s="251" t="s">
        <v>126</v>
      </c>
      <c r="F32" s="251" t="s">
        <v>309</v>
      </c>
      <c r="G32" s="252">
        <v>5000</v>
      </c>
      <c r="H32" s="253">
        <v>1</v>
      </c>
      <c r="I32" s="253">
        <v>1</v>
      </c>
      <c r="J32" s="254">
        <f t="shared" si="1"/>
        <v>5000</v>
      </c>
      <c r="K32" s="255"/>
      <c r="L32" s="256"/>
      <c r="M32" s="28" t="str">
        <f t="shared" si="0"/>
        <v/>
      </c>
    </row>
    <row r="33" spans="1:13" ht="13.5" customHeight="1" x14ac:dyDescent="0.15">
      <c r="A33" s="489">
        <v>2</v>
      </c>
      <c r="B33" s="490" t="s">
        <v>281</v>
      </c>
      <c r="C33" s="481" t="s">
        <v>293</v>
      </c>
      <c r="D33" s="249">
        <v>30</v>
      </c>
      <c r="E33" s="251" t="s">
        <v>126</v>
      </c>
      <c r="F33" s="251" t="s">
        <v>311</v>
      </c>
      <c r="G33" s="252">
        <v>5000</v>
      </c>
      <c r="H33" s="253">
        <v>1</v>
      </c>
      <c r="I33" s="253">
        <v>1</v>
      </c>
      <c r="J33" s="254">
        <f t="shared" si="1"/>
        <v>5000</v>
      </c>
      <c r="K33" s="255"/>
      <c r="L33" s="256"/>
      <c r="M33" s="28" t="str">
        <f t="shared" si="0"/>
        <v/>
      </c>
    </row>
    <row r="34" spans="1:13" ht="13.5" customHeight="1" x14ac:dyDescent="0.15">
      <c r="A34" s="489">
        <v>2</v>
      </c>
      <c r="B34" s="490" t="s">
        <v>281</v>
      </c>
      <c r="C34" s="481" t="s">
        <v>293</v>
      </c>
      <c r="D34" s="249">
        <v>31</v>
      </c>
      <c r="E34" s="251" t="s">
        <v>114</v>
      </c>
      <c r="F34" s="251" t="s">
        <v>299</v>
      </c>
      <c r="G34" s="252">
        <v>3456</v>
      </c>
      <c r="H34" s="253">
        <v>1</v>
      </c>
      <c r="I34" s="253">
        <v>1</v>
      </c>
      <c r="J34" s="254">
        <f t="shared" si="1"/>
        <v>3456</v>
      </c>
      <c r="K34" s="255"/>
      <c r="L34" s="256"/>
      <c r="M34" s="28" t="str">
        <f t="shared" si="0"/>
        <v/>
      </c>
    </row>
    <row r="35" spans="1:13" ht="13.5" customHeight="1" x14ac:dyDescent="0.15">
      <c r="A35" s="489">
        <v>2</v>
      </c>
      <c r="B35" s="490" t="s">
        <v>281</v>
      </c>
      <c r="C35" s="481" t="s">
        <v>293</v>
      </c>
      <c r="D35" s="249">
        <v>32</v>
      </c>
      <c r="E35" s="251" t="s">
        <v>85</v>
      </c>
      <c r="F35" s="251" t="s">
        <v>332</v>
      </c>
      <c r="G35" s="252">
        <v>10000</v>
      </c>
      <c r="H35" s="253">
        <v>1</v>
      </c>
      <c r="I35" s="253">
        <v>2</v>
      </c>
      <c r="J35" s="254">
        <f t="shared" si="1"/>
        <v>20000</v>
      </c>
      <c r="K35" s="255"/>
      <c r="L35" s="256"/>
      <c r="M35" s="28" t="str">
        <f t="shared" si="0"/>
        <v/>
      </c>
    </row>
    <row r="36" spans="1:13" ht="13.5" customHeight="1" x14ac:dyDescent="0.15">
      <c r="A36" s="246">
        <v>3</v>
      </c>
      <c r="B36" s="275" t="s">
        <v>286</v>
      </c>
      <c r="C36" s="248" t="s">
        <v>287</v>
      </c>
      <c r="D36" s="249">
        <v>33</v>
      </c>
      <c r="E36" s="251" t="s">
        <v>90</v>
      </c>
      <c r="F36" s="251" t="s">
        <v>301</v>
      </c>
      <c r="G36" s="252">
        <v>129800</v>
      </c>
      <c r="H36" s="253">
        <v>1</v>
      </c>
      <c r="I36" s="253">
        <v>1</v>
      </c>
      <c r="J36" s="254">
        <f t="shared" si="1"/>
        <v>129800</v>
      </c>
      <c r="K36" s="255"/>
      <c r="L36" s="256"/>
      <c r="M36" s="28" t="str">
        <f t="shared" si="0"/>
        <v/>
      </c>
    </row>
    <row r="37" spans="1:13" ht="13.5" customHeight="1" x14ac:dyDescent="0.15">
      <c r="A37" s="489">
        <v>3</v>
      </c>
      <c r="B37" s="492" t="s">
        <v>286</v>
      </c>
      <c r="C37" s="491" t="s">
        <v>287</v>
      </c>
      <c r="D37" s="249">
        <v>34</v>
      </c>
      <c r="E37" s="251" t="s">
        <v>114</v>
      </c>
      <c r="F37" s="251" t="s">
        <v>288</v>
      </c>
      <c r="G37" s="252">
        <v>100</v>
      </c>
      <c r="H37" s="253">
        <v>100</v>
      </c>
      <c r="I37" s="253">
        <v>1</v>
      </c>
      <c r="J37" s="254">
        <f t="shared" si="1"/>
        <v>10000</v>
      </c>
      <c r="K37" s="255"/>
      <c r="L37" s="256"/>
      <c r="M37" s="28" t="str">
        <f t="shared" si="0"/>
        <v/>
      </c>
    </row>
    <row r="38" spans="1:13" ht="13.5" customHeight="1" x14ac:dyDescent="0.15">
      <c r="A38" s="489">
        <v>3</v>
      </c>
      <c r="B38" s="492" t="s">
        <v>286</v>
      </c>
      <c r="C38" s="491" t="s">
        <v>287</v>
      </c>
      <c r="D38" s="249">
        <v>35</v>
      </c>
      <c r="E38" s="251" t="s">
        <v>114</v>
      </c>
      <c r="F38" s="251" t="s">
        <v>300</v>
      </c>
      <c r="G38" s="252">
        <v>4000</v>
      </c>
      <c r="H38" s="253">
        <v>3</v>
      </c>
      <c r="I38" s="253">
        <v>1</v>
      </c>
      <c r="J38" s="254">
        <f t="shared" si="1"/>
        <v>12000</v>
      </c>
      <c r="K38" s="255"/>
      <c r="L38" s="256"/>
      <c r="M38" s="28" t="str">
        <f t="shared" si="0"/>
        <v/>
      </c>
    </row>
    <row r="39" spans="1:13" ht="13.5" customHeight="1" x14ac:dyDescent="0.15">
      <c r="A39" s="489">
        <v>3</v>
      </c>
      <c r="B39" s="492" t="s">
        <v>286</v>
      </c>
      <c r="C39" s="491" t="s">
        <v>287</v>
      </c>
      <c r="D39" s="249">
        <v>36</v>
      </c>
      <c r="E39" s="251" t="s">
        <v>114</v>
      </c>
      <c r="F39" s="251" t="s">
        <v>289</v>
      </c>
      <c r="G39" s="252">
        <v>10800</v>
      </c>
      <c r="H39" s="253">
        <v>1</v>
      </c>
      <c r="I39" s="253">
        <v>1</v>
      </c>
      <c r="J39" s="254">
        <f t="shared" si="1"/>
        <v>10800</v>
      </c>
      <c r="K39" s="255"/>
      <c r="L39" s="256"/>
      <c r="M39" s="28" t="str">
        <f t="shared" si="0"/>
        <v/>
      </c>
    </row>
    <row r="40" spans="1:13" ht="13.5" customHeight="1" x14ac:dyDescent="0.15">
      <c r="A40" s="246">
        <v>3</v>
      </c>
      <c r="B40" s="275" t="s">
        <v>291</v>
      </c>
      <c r="C40" s="248" t="s">
        <v>292</v>
      </c>
      <c r="D40" s="249">
        <v>37</v>
      </c>
      <c r="E40" s="251" t="s">
        <v>114</v>
      </c>
      <c r="F40" s="251" t="s">
        <v>290</v>
      </c>
      <c r="G40" s="252">
        <v>300</v>
      </c>
      <c r="H40" s="253">
        <v>1</v>
      </c>
      <c r="I40" s="253">
        <v>1</v>
      </c>
      <c r="J40" s="254">
        <f t="shared" si="1"/>
        <v>300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19" t="s">
        <v>95</v>
      </c>
      <c r="G106" s="224" t="s">
        <v>96</v>
      </c>
      <c r="H106" s="576" t="s">
        <v>254</v>
      </c>
      <c r="I106" s="576"/>
      <c r="J106" s="576" t="s">
        <v>155</v>
      </c>
      <c r="K106" s="577"/>
    </row>
    <row r="107" spans="1:13" ht="14.25" thickTop="1" x14ac:dyDescent="0.15">
      <c r="D107" s="65"/>
      <c r="F107" s="291" t="s">
        <v>85</v>
      </c>
      <c r="G107" s="221">
        <f>SUMIF($E$4:$E$103,F107,$J$4:$J$103)</f>
        <v>157640</v>
      </c>
      <c r="H107" s="578">
        <f>SUMIF($E$4:$E$103,F107,$M$4:$M$103)</f>
        <v>0</v>
      </c>
      <c r="I107" s="578"/>
      <c r="J107" s="578">
        <f t="shared" ref="J107:J115" si="5">G107-H107</f>
        <v>157640</v>
      </c>
      <c r="K107" s="579"/>
    </row>
    <row r="108" spans="1:13" x14ac:dyDescent="0.15">
      <c r="D108" s="65"/>
      <c r="F108" s="292" t="s">
        <v>86</v>
      </c>
      <c r="G108" s="221">
        <f t="shared" ref="G108:G115" si="6">SUMIF($E$4:$E$103,F108,$J$4:$J$103)</f>
        <v>228040</v>
      </c>
      <c r="H108" s="570">
        <f t="shared" ref="H108:H114" si="7">SUMIF($E$4:$E$103,F108,$M$4:$M$103)</f>
        <v>0</v>
      </c>
      <c r="I108" s="570"/>
      <c r="J108" s="570">
        <f t="shared" si="5"/>
        <v>228040</v>
      </c>
      <c r="K108" s="571"/>
    </row>
    <row r="109" spans="1:13" x14ac:dyDescent="0.15">
      <c r="D109" s="65"/>
      <c r="F109" s="292" t="s">
        <v>114</v>
      </c>
      <c r="G109" s="221">
        <f t="shared" si="6"/>
        <v>262154</v>
      </c>
      <c r="H109" s="570">
        <f t="shared" si="7"/>
        <v>0</v>
      </c>
      <c r="I109" s="570"/>
      <c r="J109" s="570">
        <f t="shared" si="5"/>
        <v>262154</v>
      </c>
      <c r="K109" s="571"/>
    </row>
    <row r="110" spans="1:13" x14ac:dyDescent="0.15">
      <c r="D110" s="65"/>
      <c r="F110" s="292" t="s">
        <v>115</v>
      </c>
      <c r="G110" s="221">
        <f t="shared" si="6"/>
        <v>0</v>
      </c>
      <c r="H110" s="570">
        <f t="shared" si="7"/>
        <v>0</v>
      </c>
      <c r="I110" s="570"/>
      <c r="J110" s="570">
        <f t="shared" si="5"/>
        <v>0</v>
      </c>
      <c r="K110" s="571"/>
    </row>
    <row r="111" spans="1:13" x14ac:dyDescent="0.15">
      <c r="D111" s="65"/>
      <c r="F111" s="292" t="s">
        <v>87</v>
      </c>
      <c r="G111" s="221">
        <f t="shared" si="6"/>
        <v>84000</v>
      </c>
      <c r="H111" s="570">
        <f t="shared" si="7"/>
        <v>0</v>
      </c>
      <c r="I111" s="570"/>
      <c r="J111" s="570">
        <f t="shared" si="5"/>
        <v>84000</v>
      </c>
      <c r="K111" s="571"/>
    </row>
    <row r="112" spans="1:13" x14ac:dyDescent="0.15">
      <c r="D112" s="65"/>
      <c r="F112" s="292" t="s">
        <v>88</v>
      </c>
      <c r="G112" s="221">
        <f t="shared" si="6"/>
        <v>0</v>
      </c>
      <c r="H112" s="570">
        <f t="shared" si="7"/>
        <v>0</v>
      </c>
      <c r="I112" s="570"/>
      <c r="J112" s="570">
        <f t="shared" si="5"/>
        <v>0</v>
      </c>
      <c r="K112" s="571"/>
    </row>
    <row r="113" spans="4:11" x14ac:dyDescent="0.15">
      <c r="D113" s="65"/>
      <c r="F113" s="292" t="s">
        <v>89</v>
      </c>
      <c r="G113" s="221">
        <f t="shared" si="6"/>
        <v>0</v>
      </c>
      <c r="H113" s="570">
        <f t="shared" si="7"/>
        <v>0</v>
      </c>
      <c r="I113" s="570"/>
      <c r="J113" s="570">
        <f t="shared" si="5"/>
        <v>0</v>
      </c>
      <c r="K113" s="571"/>
    </row>
    <row r="114" spans="4:11" x14ac:dyDescent="0.15">
      <c r="D114" s="65"/>
      <c r="F114" s="292" t="s">
        <v>90</v>
      </c>
      <c r="G114" s="221">
        <f t="shared" si="6"/>
        <v>129800</v>
      </c>
      <c r="H114" s="570">
        <f t="shared" si="7"/>
        <v>0</v>
      </c>
      <c r="I114" s="570"/>
      <c r="J114" s="570">
        <f t="shared" si="5"/>
        <v>129800</v>
      </c>
      <c r="K114" s="571"/>
    </row>
    <row r="115" spans="4:11" ht="14.25" thickBot="1" x14ac:dyDescent="0.2">
      <c r="D115" s="65"/>
      <c r="F115" s="415" t="s">
        <v>126</v>
      </c>
      <c r="G115" s="416">
        <f t="shared" si="6"/>
        <v>113270</v>
      </c>
      <c r="H115" s="572">
        <f>SUMIF($E$4:$E$103,F115,$M$4:$M$103)+'1-3'!F121</f>
        <v>11000</v>
      </c>
      <c r="I115" s="572"/>
      <c r="J115" s="572">
        <f t="shared" si="5"/>
        <v>102270</v>
      </c>
      <c r="K115" s="573"/>
    </row>
    <row r="116" spans="4:11" ht="15" thickTop="1" thickBot="1" x14ac:dyDescent="0.2">
      <c r="D116" s="45"/>
      <c r="F116" s="413" t="s">
        <v>15</v>
      </c>
      <c r="G116" s="414">
        <f>SUM(G107:G115)</f>
        <v>974904</v>
      </c>
      <c r="H116" s="574">
        <f>SUM(H107:I115)</f>
        <v>11000</v>
      </c>
      <c r="I116" s="574"/>
      <c r="J116" s="574">
        <f>SUM(J107:K115)</f>
        <v>963904</v>
      </c>
      <c r="K116" s="575"/>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D14" sqref="D14:F14"/>
      <selection pane="bottomLeft" activeCell="F31" sqref="F3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62" t="s">
        <v>226</v>
      </c>
      <c r="B1" s="562"/>
      <c r="C1" s="562"/>
      <c r="D1" s="562"/>
      <c r="E1" s="562"/>
      <c r="F1" s="562"/>
    </row>
    <row r="2" spans="1:6" ht="15" customHeight="1" thickBot="1" x14ac:dyDescent="0.2">
      <c r="A2" s="8"/>
      <c r="B2" s="7" t="s">
        <v>214</v>
      </c>
      <c r="C2" s="85"/>
      <c r="E2" s="70" t="s">
        <v>162</v>
      </c>
      <c r="F2" s="449">
        <f>SUM(E4:E118)</f>
        <v>87270</v>
      </c>
    </row>
    <row r="3" spans="1:6" ht="15" customHeight="1" thickBot="1" x14ac:dyDescent="0.2">
      <c r="A3" s="97" t="s">
        <v>17</v>
      </c>
      <c r="B3" s="98" t="s">
        <v>175</v>
      </c>
      <c r="C3" s="98" t="s">
        <v>176</v>
      </c>
      <c r="D3" s="96" t="s">
        <v>18</v>
      </c>
      <c r="E3" s="39" t="s">
        <v>160</v>
      </c>
      <c r="F3" s="99" t="s">
        <v>19</v>
      </c>
    </row>
    <row r="4" spans="1:6" ht="15" customHeight="1" x14ac:dyDescent="0.15">
      <c r="A4" s="100">
        <v>1</v>
      </c>
      <c r="B4" s="155" t="s">
        <v>177</v>
      </c>
      <c r="C4" s="155" t="s">
        <v>178</v>
      </c>
      <c r="D4" s="156" t="s">
        <v>20</v>
      </c>
      <c r="E4" s="180">
        <v>8000</v>
      </c>
      <c r="F4" s="101" t="s">
        <v>325</v>
      </c>
    </row>
    <row r="5" spans="1:6" ht="15" customHeight="1" x14ac:dyDescent="0.15">
      <c r="A5" s="102">
        <v>2</v>
      </c>
      <c r="B5" s="157" t="s">
        <v>177</v>
      </c>
      <c r="C5" s="157" t="s">
        <v>178</v>
      </c>
      <c r="D5" s="158" t="s">
        <v>21</v>
      </c>
      <c r="E5" s="181"/>
      <c r="F5" s="76"/>
    </row>
    <row r="6" spans="1:6" ht="15" customHeight="1" x14ac:dyDescent="0.15">
      <c r="A6" s="102">
        <v>3</v>
      </c>
      <c r="B6" s="157" t="s">
        <v>177</v>
      </c>
      <c r="C6" s="157" t="s">
        <v>178</v>
      </c>
      <c r="D6" s="158" t="s">
        <v>22</v>
      </c>
      <c r="E6" s="181"/>
      <c r="F6" s="76"/>
    </row>
    <row r="7" spans="1:6" ht="15" customHeight="1" x14ac:dyDescent="0.15">
      <c r="A7" s="102">
        <v>4</v>
      </c>
      <c r="B7" s="157" t="s">
        <v>177</v>
      </c>
      <c r="C7" s="157" t="s">
        <v>178</v>
      </c>
      <c r="D7" s="158" t="s">
        <v>23</v>
      </c>
      <c r="E7" s="181"/>
      <c r="F7" s="76"/>
    </row>
    <row r="8" spans="1:6" ht="15" customHeight="1" x14ac:dyDescent="0.15">
      <c r="A8" s="102">
        <v>5</v>
      </c>
      <c r="B8" s="157" t="s">
        <v>177</v>
      </c>
      <c r="C8" s="157" t="s">
        <v>178</v>
      </c>
      <c r="D8" s="158" t="s">
        <v>24</v>
      </c>
      <c r="E8" s="181"/>
      <c r="F8" s="76"/>
    </row>
    <row r="9" spans="1:6" ht="15" customHeight="1" x14ac:dyDescent="0.15">
      <c r="A9" s="102">
        <v>6</v>
      </c>
      <c r="B9" s="157" t="s">
        <v>177</v>
      </c>
      <c r="C9" s="157" t="s">
        <v>178</v>
      </c>
      <c r="D9" s="158" t="s">
        <v>25</v>
      </c>
      <c r="E9" s="181"/>
      <c r="F9" s="76"/>
    </row>
    <row r="10" spans="1:6" ht="15" customHeight="1" x14ac:dyDescent="0.15">
      <c r="A10" s="102">
        <v>7</v>
      </c>
      <c r="B10" s="157" t="s">
        <v>177</v>
      </c>
      <c r="C10" s="157" t="s">
        <v>178</v>
      </c>
      <c r="D10" s="158" t="s">
        <v>26</v>
      </c>
      <c r="E10" s="181"/>
      <c r="F10" s="76"/>
    </row>
    <row r="11" spans="1:6" ht="15" customHeight="1" x14ac:dyDescent="0.15">
      <c r="A11" s="102">
        <v>8</v>
      </c>
      <c r="B11" s="157" t="s">
        <v>177</v>
      </c>
      <c r="C11" s="157" t="s">
        <v>178</v>
      </c>
      <c r="D11" s="158" t="s">
        <v>27</v>
      </c>
      <c r="E11" s="181"/>
      <c r="F11" s="76"/>
    </row>
    <row r="12" spans="1:6" ht="15" customHeight="1" x14ac:dyDescent="0.15">
      <c r="A12" s="102">
        <v>9</v>
      </c>
      <c r="B12" s="157" t="s">
        <v>177</v>
      </c>
      <c r="C12" s="157" t="s">
        <v>178</v>
      </c>
      <c r="D12" s="158" t="s">
        <v>28</v>
      </c>
      <c r="E12" s="181"/>
      <c r="F12" s="76"/>
    </row>
    <row r="13" spans="1:6" ht="15" customHeight="1" x14ac:dyDescent="0.15">
      <c r="A13" s="102">
        <v>10</v>
      </c>
      <c r="B13" s="157" t="s">
        <v>177</v>
      </c>
      <c r="C13" s="157" t="s">
        <v>178</v>
      </c>
      <c r="D13" s="158" t="s">
        <v>29</v>
      </c>
      <c r="E13" s="181"/>
      <c r="F13" s="76"/>
    </row>
    <row r="14" spans="1:6" ht="15" customHeight="1" x14ac:dyDescent="0.15">
      <c r="A14" s="102">
        <v>11</v>
      </c>
      <c r="B14" s="157" t="s">
        <v>177</v>
      </c>
      <c r="C14" s="157" t="s">
        <v>178</v>
      </c>
      <c r="D14" s="158" t="s">
        <v>30</v>
      </c>
      <c r="E14" s="181"/>
      <c r="F14" s="76"/>
    </row>
    <row r="15" spans="1:6" ht="15" customHeight="1" x14ac:dyDescent="0.15">
      <c r="A15" s="102">
        <v>12</v>
      </c>
      <c r="B15" s="157" t="s">
        <v>177</v>
      </c>
      <c r="C15" s="157" t="s">
        <v>178</v>
      </c>
      <c r="D15" s="158" t="s">
        <v>31</v>
      </c>
      <c r="E15" s="181"/>
      <c r="F15" s="76"/>
    </row>
    <row r="16" spans="1:6" ht="15" customHeight="1" x14ac:dyDescent="0.15">
      <c r="A16" s="102">
        <v>13</v>
      </c>
      <c r="B16" s="157" t="s">
        <v>177</v>
      </c>
      <c r="C16" s="157" t="s">
        <v>178</v>
      </c>
      <c r="D16" s="158" t="s">
        <v>32</v>
      </c>
      <c r="E16" s="181"/>
      <c r="F16" s="76"/>
    </row>
    <row r="17" spans="1:6" ht="15" customHeight="1" x14ac:dyDescent="0.15">
      <c r="A17" s="102">
        <v>14</v>
      </c>
      <c r="B17" s="157" t="s">
        <v>177</v>
      </c>
      <c r="C17" s="157" t="s">
        <v>178</v>
      </c>
      <c r="D17" s="158" t="s">
        <v>33</v>
      </c>
      <c r="E17" s="181">
        <v>8000</v>
      </c>
      <c r="F17" s="76"/>
    </row>
    <row r="18" spans="1:6" ht="15" customHeight="1" x14ac:dyDescent="0.15">
      <c r="A18" s="102">
        <v>15</v>
      </c>
      <c r="B18" s="157" t="s">
        <v>177</v>
      </c>
      <c r="C18" s="157" t="s">
        <v>178</v>
      </c>
      <c r="D18" s="158" t="s">
        <v>76</v>
      </c>
      <c r="E18" s="181"/>
      <c r="F18" s="76"/>
    </row>
    <row r="19" spans="1:6" ht="15" customHeight="1" x14ac:dyDescent="0.15">
      <c r="A19" s="102">
        <v>16</v>
      </c>
      <c r="B19" s="157" t="s">
        <v>177</v>
      </c>
      <c r="C19" s="157" t="s">
        <v>178</v>
      </c>
      <c r="D19" s="158" t="s">
        <v>77</v>
      </c>
      <c r="E19" s="181">
        <v>18000</v>
      </c>
      <c r="F19" s="76"/>
    </row>
    <row r="20" spans="1:6" ht="15" customHeight="1" x14ac:dyDescent="0.15">
      <c r="A20" s="102">
        <v>17</v>
      </c>
      <c r="B20" s="157" t="s">
        <v>177</v>
      </c>
      <c r="C20" s="157" t="s">
        <v>178</v>
      </c>
      <c r="D20" s="158" t="s">
        <v>78</v>
      </c>
      <c r="E20" s="181"/>
      <c r="F20" s="76"/>
    </row>
    <row r="21" spans="1:6" ht="15" customHeight="1" x14ac:dyDescent="0.15">
      <c r="A21" s="102">
        <v>18</v>
      </c>
      <c r="B21" s="157" t="s">
        <v>177</v>
      </c>
      <c r="C21" s="157" t="s">
        <v>178</v>
      </c>
      <c r="D21" s="158" t="s">
        <v>79</v>
      </c>
      <c r="E21" s="181"/>
      <c r="F21" s="76"/>
    </row>
    <row r="22" spans="1:6" ht="15" customHeight="1" x14ac:dyDescent="0.15">
      <c r="A22" s="102">
        <v>19</v>
      </c>
      <c r="B22" s="157" t="s">
        <v>177</v>
      </c>
      <c r="C22" s="157" t="s">
        <v>178</v>
      </c>
      <c r="D22" s="158" t="s">
        <v>80</v>
      </c>
      <c r="E22" s="181"/>
      <c r="F22" s="76"/>
    </row>
    <row r="23" spans="1:6" ht="15" customHeight="1" x14ac:dyDescent="0.15">
      <c r="A23" s="102">
        <v>20</v>
      </c>
      <c r="B23" s="157" t="s">
        <v>177</v>
      </c>
      <c r="C23" s="159" t="s">
        <v>178</v>
      </c>
      <c r="D23" s="160" t="s">
        <v>208</v>
      </c>
      <c r="E23" s="182"/>
      <c r="F23" s="105"/>
    </row>
    <row r="24" spans="1:6" ht="15" customHeight="1" x14ac:dyDescent="0.15">
      <c r="A24" s="102">
        <v>21</v>
      </c>
      <c r="B24" s="157" t="s">
        <v>177</v>
      </c>
      <c r="C24" s="161" t="s">
        <v>179</v>
      </c>
      <c r="D24" s="162" t="s">
        <v>125</v>
      </c>
      <c r="E24" s="183"/>
      <c r="F24" s="75"/>
    </row>
    <row r="25" spans="1:6" ht="15" customHeight="1" x14ac:dyDescent="0.15">
      <c r="A25" s="102">
        <v>22</v>
      </c>
      <c r="B25" s="157" t="s">
        <v>177</v>
      </c>
      <c r="C25" s="157" t="s">
        <v>179</v>
      </c>
      <c r="D25" s="158" t="s">
        <v>198</v>
      </c>
      <c r="E25" s="181"/>
      <c r="F25" s="76"/>
    </row>
    <row r="26" spans="1:6" ht="15" customHeight="1" x14ac:dyDescent="0.15">
      <c r="A26" s="102">
        <v>23</v>
      </c>
      <c r="B26" s="157" t="s">
        <v>177</v>
      </c>
      <c r="C26" s="157" t="s">
        <v>179</v>
      </c>
      <c r="D26" s="158" t="s">
        <v>199</v>
      </c>
      <c r="E26" s="181"/>
      <c r="F26" s="76"/>
    </row>
    <row r="27" spans="1:6" ht="15" customHeight="1" x14ac:dyDescent="0.15">
      <c r="A27" s="102">
        <v>24</v>
      </c>
      <c r="B27" s="157" t="s">
        <v>177</v>
      </c>
      <c r="C27" s="157" t="s">
        <v>179</v>
      </c>
      <c r="D27" s="158" t="s">
        <v>180</v>
      </c>
      <c r="E27" s="181">
        <v>8000</v>
      </c>
      <c r="F27" s="76"/>
    </row>
    <row r="28" spans="1:6" ht="15" customHeight="1" x14ac:dyDescent="0.15">
      <c r="A28" s="102">
        <v>25</v>
      </c>
      <c r="B28" s="157" t="s">
        <v>177</v>
      </c>
      <c r="C28" s="157" t="s">
        <v>179</v>
      </c>
      <c r="D28" s="158" t="s">
        <v>81</v>
      </c>
      <c r="E28" s="181"/>
      <c r="F28" s="76"/>
    </row>
    <row r="29" spans="1:6" ht="15" customHeight="1" x14ac:dyDescent="0.15">
      <c r="A29" s="102">
        <v>26</v>
      </c>
      <c r="B29" s="157" t="s">
        <v>177</v>
      </c>
      <c r="C29" s="157" t="s">
        <v>179</v>
      </c>
      <c r="D29" s="158" t="s">
        <v>82</v>
      </c>
      <c r="E29" s="181"/>
      <c r="F29" s="76"/>
    </row>
    <row r="30" spans="1:6" ht="15" customHeight="1" x14ac:dyDescent="0.15">
      <c r="A30" s="102">
        <v>27</v>
      </c>
      <c r="B30" s="157" t="s">
        <v>177</v>
      </c>
      <c r="C30" s="159" t="s">
        <v>179</v>
      </c>
      <c r="D30" s="160" t="s">
        <v>200</v>
      </c>
      <c r="E30" s="182"/>
      <c r="F30" s="105"/>
    </row>
    <row r="31" spans="1:6" ht="15" customHeight="1" x14ac:dyDescent="0.15">
      <c r="A31" s="102">
        <v>28</v>
      </c>
      <c r="B31" s="157" t="s">
        <v>177</v>
      </c>
      <c r="C31" s="165" t="s">
        <v>181</v>
      </c>
      <c r="D31" s="166" t="s">
        <v>38</v>
      </c>
      <c r="E31" s="184">
        <v>3000</v>
      </c>
      <c r="F31" s="167" t="s">
        <v>325</v>
      </c>
    </row>
    <row r="32" spans="1:6" ht="15" customHeight="1" x14ac:dyDescent="0.15">
      <c r="A32" s="102">
        <v>29</v>
      </c>
      <c r="B32" s="157" t="s">
        <v>177</v>
      </c>
      <c r="C32" s="155"/>
      <c r="D32" s="156" t="s">
        <v>50</v>
      </c>
      <c r="E32" s="180"/>
      <c r="F32" s="101"/>
    </row>
    <row r="33" spans="1:6" ht="15" customHeight="1" x14ac:dyDescent="0.15">
      <c r="A33" s="102">
        <v>30</v>
      </c>
      <c r="B33" s="157" t="s">
        <v>177</v>
      </c>
      <c r="C33" s="157"/>
      <c r="D33" s="158" t="s">
        <v>49</v>
      </c>
      <c r="E33" s="181"/>
      <c r="F33" s="76"/>
    </row>
    <row r="34" spans="1:6" ht="15" customHeight="1" x14ac:dyDescent="0.15">
      <c r="A34" s="102">
        <v>31</v>
      </c>
      <c r="B34" s="157" t="s">
        <v>177</v>
      </c>
      <c r="C34" s="157"/>
      <c r="D34" s="158" t="s">
        <v>41</v>
      </c>
      <c r="E34" s="181"/>
      <c r="F34" s="76"/>
    </row>
    <row r="35" spans="1:6" ht="15" customHeight="1" x14ac:dyDescent="0.15">
      <c r="A35" s="102">
        <v>32</v>
      </c>
      <c r="B35" s="157" t="s">
        <v>177</v>
      </c>
      <c r="C35" s="157"/>
      <c r="D35" s="158" t="s">
        <v>40</v>
      </c>
      <c r="E35" s="181"/>
      <c r="F35" s="76"/>
    </row>
    <row r="36" spans="1:6" ht="15" customHeight="1" x14ac:dyDescent="0.15">
      <c r="A36" s="102">
        <v>33</v>
      </c>
      <c r="B36" s="157" t="s">
        <v>177</v>
      </c>
      <c r="C36" s="157"/>
      <c r="D36" s="158" t="s">
        <v>43</v>
      </c>
      <c r="E36" s="181"/>
      <c r="F36" s="76"/>
    </row>
    <row r="37" spans="1:6" ht="15" customHeight="1" x14ac:dyDescent="0.15">
      <c r="A37" s="102">
        <v>34</v>
      </c>
      <c r="B37" s="157" t="s">
        <v>177</v>
      </c>
      <c r="C37" s="157"/>
      <c r="D37" s="158" t="s">
        <v>47</v>
      </c>
      <c r="E37" s="181"/>
      <c r="F37" s="76"/>
    </row>
    <row r="38" spans="1:6" ht="15" customHeight="1" x14ac:dyDescent="0.15">
      <c r="A38" s="102">
        <v>35</v>
      </c>
      <c r="B38" s="157" t="s">
        <v>177</v>
      </c>
      <c r="C38" s="157"/>
      <c r="D38" s="158" t="s">
        <v>201</v>
      </c>
      <c r="E38" s="181"/>
      <c r="F38" s="76"/>
    </row>
    <row r="39" spans="1:6" ht="15" customHeight="1" x14ac:dyDescent="0.15">
      <c r="A39" s="102">
        <v>36</v>
      </c>
      <c r="B39" s="157" t="s">
        <v>177</v>
      </c>
      <c r="C39" s="157"/>
      <c r="D39" s="158" t="s">
        <v>48</v>
      </c>
      <c r="E39" s="181"/>
      <c r="F39" s="76"/>
    </row>
    <row r="40" spans="1:6" ht="15" customHeight="1" x14ac:dyDescent="0.15">
      <c r="A40" s="102">
        <v>37</v>
      </c>
      <c r="B40" s="157" t="s">
        <v>177</v>
      </c>
      <c r="C40" s="157"/>
      <c r="D40" s="158" t="s">
        <v>44</v>
      </c>
      <c r="E40" s="181"/>
      <c r="F40" s="76"/>
    </row>
    <row r="41" spans="1:6" ht="15" customHeight="1" x14ac:dyDescent="0.15">
      <c r="A41" s="102">
        <v>38</v>
      </c>
      <c r="B41" s="157" t="s">
        <v>177</v>
      </c>
      <c r="C41" s="157"/>
      <c r="D41" s="158" t="s">
        <v>182</v>
      </c>
      <c r="E41" s="181"/>
      <c r="F41" s="76"/>
    </row>
    <row r="42" spans="1:6" ht="15" customHeight="1" x14ac:dyDescent="0.15">
      <c r="A42" s="102">
        <v>39</v>
      </c>
      <c r="B42" s="157" t="s">
        <v>177</v>
      </c>
      <c r="C42" s="157"/>
      <c r="D42" s="158" t="s">
        <v>51</v>
      </c>
      <c r="E42" s="181"/>
      <c r="F42" s="76"/>
    </row>
    <row r="43" spans="1:6" ht="15" customHeight="1" x14ac:dyDescent="0.15">
      <c r="A43" s="102">
        <v>40</v>
      </c>
      <c r="B43" s="157" t="s">
        <v>177</v>
      </c>
      <c r="C43" s="157"/>
      <c r="D43" s="158" t="s">
        <v>53</v>
      </c>
      <c r="E43" s="181"/>
      <c r="F43" s="76"/>
    </row>
    <row r="44" spans="1:6" ht="15" customHeight="1" x14ac:dyDescent="0.15">
      <c r="A44" s="102">
        <v>41</v>
      </c>
      <c r="B44" s="157" t="s">
        <v>177</v>
      </c>
      <c r="C44" s="157"/>
      <c r="D44" s="158" t="s">
        <v>52</v>
      </c>
      <c r="E44" s="181"/>
      <c r="F44" s="76"/>
    </row>
    <row r="45" spans="1:6" ht="15" customHeight="1" x14ac:dyDescent="0.15">
      <c r="A45" s="102">
        <v>42</v>
      </c>
      <c r="B45" s="157" t="s">
        <v>177</v>
      </c>
      <c r="C45" s="157"/>
      <c r="D45" s="158" t="s">
        <v>42</v>
      </c>
      <c r="E45" s="181"/>
      <c r="F45" s="76"/>
    </row>
    <row r="46" spans="1:6" ht="15" customHeight="1" x14ac:dyDescent="0.15">
      <c r="A46" s="102">
        <v>43</v>
      </c>
      <c r="B46" s="157" t="s">
        <v>177</v>
      </c>
      <c r="C46" s="157"/>
      <c r="D46" s="158" t="s">
        <v>45</v>
      </c>
      <c r="E46" s="181"/>
      <c r="F46" s="76"/>
    </row>
    <row r="47" spans="1:6" ht="15" customHeight="1" x14ac:dyDescent="0.15">
      <c r="A47" s="102">
        <v>44</v>
      </c>
      <c r="B47" s="157" t="s">
        <v>177</v>
      </c>
      <c r="C47" s="157"/>
      <c r="D47" s="158" t="s">
        <v>46</v>
      </c>
      <c r="E47" s="181"/>
      <c r="F47" s="76"/>
    </row>
    <row r="48" spans="1:6" ht="15" customHeight="1" thickBot="1" x14ac:dyDescent="0.2">
      <c r="A48" s="106">
        <v>45</v>
      </c>
      <c r="B48" s="163" t="s">
        <v>177</v>
      </c>
      <c r="C48" s="163"/>
      <c r="D48" s="164" t="s">
        <v>202</v>
      </c>
      <c r="E48" s="185">
        <v>3600</v>
      </c>
      <c r="F48" s="77"/>
    </row>
    <row r="49" spans="1:6" ht="15" customHeight="1" x14ac:dyDescent="0.15">
      <c r="A49" s="100">
        <v>46</v>
      </c>
      <c r="B49" s="155" t="s">
        <v>183</v>
      </c>
      <c r="C49" s="155" t="s">
        <v>178</v>
      </c>
      <c r="D49" s="156" t="s">
        <v>212</v>
      </c>
      <c r="E49" s="180"/>
      <c r="F49" s="101"/>
    </row>
    <row r="50" spans="1:6" ht="15" customHeight="1" x14ac:dyDescent="0.15">
      <c r="A50" s="102">
        <v>47</v>
      </c>
      <c r="B50" s="157" t="s">
        <v>183</v>
      </c>
      <c r="C50" s="157" t="s">
        <v>178</v>
      </c>
      <c r="D50" s="158" t="s">
        <v>213</v>
      </c>
      <c r="E50" s="181"/>
      <c r="F50" s="76"/>
    </row>
    <row r="51" spans="1:6" ht="15" customHeight="1" x14ac:dyDescent="0.15">
      <c r="A51" s="102">
        <v>48</v>
      </c>
      <c r="B51" s="157" t="s">
        <v>183</v>
      </c>
      <c r="C51" s="157" t="s">
        <v>178</v>
      </c>
      <c r="D51" s="158" t="s">
        <v>34</v>
      </c>
      <c r="E51" s="181"/>
      <c r="F51" s="76"/>
    </row>
    <row r="52" spans="1:6" ht="15" customHeight="1" x14ac:dyDescent="0.15">
      <c r="A52" s="102">
        <v>49</v>
      </c>
      <c r="B52" s="157" t="s">
        <v>183</v>
      </c>
      <c r="C52" s="157" t="s">
        <v>178</v>
      </c>
      <c r="D52" s="158" t="s">
        <v>203</v>
      </c>
      <c r="E52" s="181"/>
      <c r="F52" s="76"/>
    </row>
    <row r="53" spans="1:6" ht="15" customHeight="1" x14ac:dyDescent="0.15">
      <c r="A53" s="102">
        <v>50</v>
      </c>
      <c r="B53" s="157" t="s">
        <v>183</v>
      </c>
      <c r="C53" s="157" t="s">
        <v>178</v>
      </c>
      <c r="D53" s="158" t="s">
        <v>209</v>
      </c>
      <c r="E53" s="181"/>
      <c r="F53" s="76"/>
    </row>
    <row r="54" spans="1:6" ht="15" customHeight="1" x14ac:dyDescent="0.15">
      <c r="A54" s="102">
        <v>51</v>
      </c>
      <c r="B54" s="157" t="s">
        <v>183</v>
      </c>
      <c r="C54" s="157" t="s">
        <v>178</v>
      </c>
      <c r="D54" s="158" t="s">
        <v>117</v>
      </c>
      <c r="E54" s="181">
        <v>5000</v>
      </c>
      <c r="F54" s="76"/>
    </row>
    <row r="55" spans="1:6" ht="15" customHeight="1" x14ac:dyDescent="0.15">
      <c r="A55" s="102">
        <v>52</v>
      </c>
      <c r="B55" s="157" t="s">
        <v>183</v>
      </c>
      <c r="C55" s="157" t="s">
        <v>178</v>
      </c>
      <c r="D55" s="158" t="s">
        <v>121</v>
      </c>
      <c r="E55" s="181"/>
      <c r="F55" s="76"/>
    </row>
    <row r="56" spans="1:6" ht="15" customHeight="1" x14ac:dyDescent="0.15">
      <c r="A56" s="102">
        <v>53</v>
      </c>
      <c r="B56" s="157" t="s">
        <v>183</v>
      </c>
      <c r="C56" s="157" t="s">
        <v>178</v>
      </c>
      <c r="D56" s="158" t="s">
        <v>122</v>
      </c>
      <c r="E56" s="181"/>
      <c r="F56" s="76"/>
    </row>
    <row r="57" spans="1:6" ht="15" customHeight="1" x14ac:dyDescent="0.15">
      <c r="A57" s="102">
        <v>54</v>
      </c>
      <c r="B57" s="157" t="s">
        <v>183</v>
      </c>
      <c r="C57" s="159" t="s">
        <v>178</v>
      </c>
      <c r="D57" s="160" t="s">
        <v>123</v>
      </c>
      <c r="E57" s="182"/>
      <c r="F57" s="105"/>
    </row>
    <row r="58" spans="1:6" ht="15" customHeight="1" x14ac:dyDescent="0.15">
      <c r="A58" s="102">
        <v>55</v>
      </c>
      <c r="B58" s="157" t="s">
        <v>183</v>
      </c>
      <c r="C58" s="155" t="s">
        <v>179</v>
      </c>
      <c r="D58" s="156" t="s">
        <v>204</v>
      </c>
      <c r="E58" s="180"/>
      <c r="F58" s="101"/>
    </row>
    <row r="59" spans="1:6" ht="15" customHeight="1" x14ac:dyDescent="0.15">
      <c r="A59" s="102">
        <v>56</v>
      </c>
      <c r="B59" s="157" t="s">
        <v>183</v>
      </c>
      <c r="C59" s="157" t="s">
        <v>179</v>
      </c>
      <c r="D59" s="158" t="s">
        <v>184</v>
      </c>
      <c r="E59" s="181">
        <v>4000</v>
      </c>
      <c r="F59" s="76"/>
    </row>
    <row r="60" spans="1:6" ht="15" customHeight="1" x14ac:dyDescent="0.15">
      <c r="A60" s="102">
        <v>57</v>
      </c>
      <c r="B60" s="157" t="s">
        <v>183</v>
      </c>
      <c r="C60" s="157" t="s">
        <v>179</v>
      </c>
      <c r="D60" s="158" t="s">
        <v>83</v>
      </c>
      <c r="E60" s="181"/>
      <c r="F60" s="76"/>
    </row>
    <row r="61" spans="1:6" ht="15" customHeight="1" x14ac:dyDescent="0.15">
      <c r="A61" s="102">
        <v>58</v>
      </c>
      <c r="B61" s="157" t="s">
        <v>183</v>
      </c>
      <c r="C61" s="157" t="s">
        <v>179</v>
      </c>
      <c r="D61" s="158" t="s">
        <v>205</v>
      </c>
      <c r="E61" s="181"/>
      <c r="F61" s="76"/>
    </row>
    <row r="62" spans="1:6" ht="15" customHeight="1" x14ac:dyDescent="0.15">
      <c r="A62" s="102">
        <v>59</v>
      </c>
      <c r="B62" s="157" t="s">
        <v>183</v>
      </c>
      <c r="C62" s="159" t="s">
        <v>179</v>
      </c>
      <c r="D62" s="160" t="s">
        <v>124</v>
      </c>
      <c r="E62" s="182"/>
      <c r="F62" s="105"/>
    </row>
    <row r="63" spans="1:6" ht="15" customHeight="1" x14ac:dyDescent="0.15">
      <c r="A63" s="102">
        <v>60</v>
      </c>
      <c r="B63" s="157" t="s">
        <v>183</v>
      </c>
      <c r="C63" s="155" t="s">
        <v>181</v>
      </c>
      <c r="D63" s="156" t="s">
        <v>116</v>
      </c>
      <c r="E63" s="180">
        <v>1800</v>
      </c>
      <c r="F63" s="101"/>
    </row>
    <row r="64" spans="1:6" ht="15" customHeight="1" x14ac:dyDescent="0.15">
      <c r="A64" s="102">
        <v>61</v>
      </c>
      <c r="B64" s="157" t="s">
        <v>183</v>
      </c>
      <c r="C64" s="159" t="s">
        <v>181</v>
      </c>
      <c r="D64" s="160" t="s">
        <v>118</v>
      </c>
      <c r="E64" s="182">
        <v>2500</v>
      </c>
      <c r="F64" s="105"/>
    </row>
    <row r="65" spans="1:6" ht="15" customHeight="1" x14ac:dyDescent="0.15">
      <c r="A65" s="102">
        <v>62</v>
      </c>
      <c r="B65" s="157" t="s">
        <v>183</v>
      </c>
      <c r="C65" s="155"/>
      <c r="D65" s="156" t="s">
        <v>56</v>
      </c>
      <c r="E65" s="180"/>
      <c r="F65" s="101"/>
    </row>
    <row r="66" spans="1:6" ht="15" customHeight="1" x14ac:dyDescent="0.15">
      <c r="A66" s="102">
        <v>63</v>
      </c>
      <c r="B66" s="157" t="s">
        <v>183</v>
      </c>
      <c r="C66" s="157"/>
      <c r="D66" s="158" t="s">
        <v>55</v>
      </c>
      <c r="E66" s="181"/>
      <c r="F66" s="76"/>
    </row>
    <row r="67" spans="1:6" ht="15" customHeight="1" x14ac:dyDescent="0.15">
      <c r="A67" s="102">
        <v>64</v>
      </c>
      <c r="B67" s="157" t="s">
        <v>183</v>
      </c>
      <c r="C67" s="157"/>
      <c r="D67" s="158" t="s">
        <v>59</v>
      </c>
      <c r="E67" s="181"/>
      <c r="F67" s="76"/>
    </row>
    <row r="68" spans="1:6" ht="15" customHeight="1" x14ac:dyDescent="0.15">
      <c r="A68" s="102">
        <v>65</v>
      </c>
      <c r="B68" s="157" t="s">
        <v>183</v>
      </c>
      <c r="C68" s="157"/>
      <c r="D68" s="158" t="s">
        <v>57</v>
      </c>
      <c r="E68" s="181"/>
      <c r="F68" s="76"/>
    </row>
    <row r="69" spans="1:6" ht="15" customHeight="1" x14ac:dyDescent="0.15">
      <c r="A69" s="102">
        <v>66</v>
      </c>
      <c r="B69" s="157" t="s">
        <v>183</v>
      </c>
      <c r="C69" s="159"/>
      <c r="D69" s="160" t="s">
        <v>210</v>
      </c>
      <c r="E69" s="182"/>
      <c r="F69" s="105"/>
    </row>
    <row r="70" spans="1:6" ht="15" customHeight="1" x14ac:dyDescent="0.15">
      <c r="A70" s="102">
        <v>67</v>
      </c>
      <c r="B70" s="157" t="s">
        <v>183</v>
      </c>
      <c r="C70" s="161"/>
      <c r="D70" s="162" t="s">
        <v>58</v>
      </c>
      <c r="E70" s="183"/>
      <c r="F70" s="75"/>
    </row>
    <row r="71" spans="1:6" ht="15" customHeight="1" x14ac:dyDescent="0.15">
      <c r="A71" s="102">
        <v>68</v>
      </c>
      <c r="B71" s="157" t="s">
        <v>183</v>
      </c>
      <c r="C71" s="157"/>
      <c r="D71" s="158" t="s">
        <v>60</v>
      </c>
      <c r="E71" s="181"/>
      <c r="F71" s="76"/>
    </row>
    <row r="72" spans="1:6" ht="15" customHeight="1" x14ac:dyDescent="0.15">
      <c r="A72" s="102">
        <v>69</v>
      </c>
      <c r="B72" s="157" t="s">
        <v>183</v>
      </c>
      <c r="C72" s="157"/>
      <c r="D72" s="158" t="s">
        <v>61</v>
      </c>
      <c r="E72" s="181"/>
      <c r="F72" s="76"/>
    </row>
    <row r="73" spans="1:6" ht="15" customHeight="1" x14ac:dyDescent="0.15">
      <c r="A73" s="102">
        <v>70</v>
      </c>
      <c r="B73" s="157" t="s">
        <v>183</v>
      </c>
      <c r="C73" s="157"/>
      <c r="D73" s="158" t="s">
        <v>54</v>
      </c>
      <c r="E73" s="181"/>
      <c r="F73" s="76"/>
    </row>
    <row r="74" spans="1:6" ht="15" customHeight="1" x14ac:dyDescent="0.15">
      <c r="A74" s="102">
        <v>71</v>
      </c>
      <c r="B74" s="157" t="s">
        <v>183</v>
      </c>
      <c r="C74" s="157"/>
      <c r="D74" s="158" t="s">
        <v>107</v>
      </c>
      <c r="E74" s="181"/>
      <c r="F74" s="76"/>
    </row>
    <row r="75" spans="1:6" ht="15" customHeight="1" x14ac:dyDescent="0.15">
      <c r="A75" s="102">
        <v>72</v>
      </c>
      <c r="B75" s="157" t="s">
        <v>183</v>
      </c>
      <c r="C75" s="157"/>
      <c r="D75" s="158" t="s">
        <v>185</v>
      </c>
      <c r="E75" s="181"/>
      <c r="F75" s="76"/>
    </row>
    <row r="76" spans="1:6" ht="15" customHeight="1" x14ac:dyDescent="0.15">
      <c r="A76" s="102">
        <v>73</v>
      </c>
      <c r="B76" s="157" t="s">
        <v>183</v>
      </c>
      <c r="C76" s="157"/>
      <c r="D76" s="158" t="s">
        <v>186</v>
      </c>
      <c r="E76" s="181"/>
      <c r="F76" s="76"/>
    </row>
    <row r="77" spans="1:6" ht="15" customHeight="1" x14ac:dyDescent="0.15">
      <c r="A77" s="102">
        <v>74</v>
      </c>
      <c r="B77" s="157" t="s">
        <v>183</v>
      </c>
      <c r="C77" s="157"/>
      <c r="D77" s="158" t="s">
        <v>211</v>
      </c>
      <c r="E77" s="181"/>
      <c r="F77" s="76"/>
    </row>
    <row r="78" spans="1:6" ht="15" customHeight="1" thickBot="1" x14ac:dyDescent="0.2">
      <c r="A78" s="106">
        <v>75</v>
      </c>
      <c r="B78" s="163" t="s">
        <v>206</v>
      </c>
      <c r="C78" s="163"/>
      <c r="D78" s="164" t="s">
        <v>62</v>
      </c>
      <c r="E78" s="185"/>
      <c r="F78" s="77"/>
    </row>
    <row r="79" spans="1:6" ht="15" customHeight="1" x14ac:dyDescent="0.15">
      <c r="A79" s="100">
        <v>76</v>
      </c>
      <c r="B79" s="155" t="s">
        <v>187</v>
      </c>
      <c r="C79" s="155" t="s">
        <v>178</v>
      </c>
      <c r="D79" s="156" t="s">
        <v>35</v>
      </c>
      <c r="E79" s="180"/>
      <c r="F79" s="101"/>
    </row>
    <row r="80" spans="1:6" ht="15" customHeight="1" x14ac:dyDescent="0.15">
      <c r="A80" s="102">
        <v>77</v>
      </c>
      <c r="B80" s="157" t="s">
        <v>187</v>
      </c>
      <c r="C80" s="159" t="s">
        <v>178</v>
      </c>
      <c r="D80" s="160" t="s">
        <v>36</v>
      </c>
      <c r="E80" s="182"/>
      <c r="F80" s="105"/>
    </row>
    <row r="81" spans="1:6" ht="15" customHeight="1" x14ac:dyDescent="0.15">
      <c r="A81" s="102">
        <v>78</v>
      </c>
      <c r="B81" s="157" t="s">
        <v>187</v>
      </c>
      <c r="C81" s="165" t="s">
        <v>179</v>
      </c>
      <c r="D81" s="166" t="s">
        <v>37</v>
      </c>
      <c r="E81" s="184"/>
      <c r="F81" s="167"/>
    </row>
    <row r="82" spans="1:6" ht="15" customHeight="1" x14ac:dyDescent="0.15">
      <c r="A82" s="102">
        <v>79</v>
      </c>
      <c r="B82" s="157" t="s">
        <v>187</v>
      </c>
      <c r="C82" s="165" t="s">
        <v>181</v>
      </c>
      <c r="D82" s="166" t="s">
        <v>39</v>
      </c>
      <c r="E82" s="184">
        <v>1000</v>
      </c>
      <c r="F82" s="167"/>
    </row>
    <row r="83" spans="1:6" ht="15" customHeight="1" x14ac:dyDescent="0.15">
      <c r="A83" s="102">
        <v>80</v>
      </c>
      <c r="B83" s="157" t="s">
        <v>187</v>
      </c>
      <c r="C83" s="155"/>
      <c r="D83" s="156" t="s">
        <v>75</v>
      </c>
      <c r="E83" s="180"/>
      <c r="F83" s="101"/>
    </row>
    <row r="84" spans="1:6" ht="15" customHeight="1" x14ac:dyDescent="0.15">
      <c r="A84" s="102">
        <v>81</v>
      </c>
      <c r="B84" s="157" t="s">
        <v>187</v>
      </c>
      <c r="C84" s="157"/>
      <c r="D84" s="158" t="s">
        <v>63</v>
      </c>
      <c r="E84" s="181"/>
      <c r="F84" s="76"/>
    </row>
    <row r="85" spans="1:6" ht="15" customHeight="1" x14ac:dyDescent="0.15">
      <c r="A85" s="102">
        <v>82</v>
      </c>
      <c r="B85" s="157" t="s">
        <v>187</v>
      </c>
      <c r="C85" s="157"/>
      <c r="D85" s="158" t="s">
        <v>71</v>
      </c>
      <c r="E85" s="181"/>
      <c r="F85" s="76"/>
    </row>
    <row r="86" spans="1:6" ht="15" customHeight="1" x14ac:dyDescent="0.15">
      <c r="A86" s="102">
        <v>83</v>
      </c>
      <c r="B86" s="157" t="s">
        <v>187</v>
      </c>
      <c r="C86" s="157"/>
      <c r="D86" s="158" t="s">
        <v>67</v>
      </c>
      <c r="E86" s="181"/>
      <c r="F86" s="76"/>
    </row>
    <row r="87" spans="1:6" ht="15" customHeight="1" x14ac:dyDescent="0.15">
      <c r="A87" s="102">
        <v>84</v>
      </c>
      <c r="B87" s="157" t="s">
        <v>187</v>
      </c>
      <c r="C87" s="157"/>
      <c r="D87" s="158" t="s">
        <v>70</v>
      </c>
      <c r="E87" s="181"/>
      <c r="F87" s="76"/>
    </row>
    <row r="88" spans="1:6" ht="15" customHeight="1" x14ac:dyDescent="0.15">
      <c r="A88" s="102">
        <v>85</v>
      </c>
      <c r="B88" s="157" t="s">
        <v>187</v>
      </c>
      <c r="C88" s="157"/>
      <c r="D88" s="158" t="s">
        <v>65</v>
      </c>
      <c r="E88" s="181">
        <v>2150</v>
      </c>
      <c r="F88" s="76"/>
    </row>
    <row r="89" spans="1:6" ht="15" customHeight="1" x14ac:dyDescent="0.15">
      <c r="A89" s="102">
        <v>86</v>
      </c>
      <c r="B89" s="157" t="s">
        <v>187</v>
      </c>
      <c r="C89" s="157"/>
      <c r="D89" s="158" t="s">
        <v>73</v>
      </c>
      <c r="E89" s="181"/>
      <c r="F89" s="76"/>
    </row>
    <row r="90" spans="1:6" ht="15" customHeight="1" x14ac:dyDescent="0.15">
      <c r="A90" s="102">
        <v>87</v>
      </c>
      <c r="B90" s="157" t="s">
        <v>187</v>
      </c>
      <c r="C90" s="157"/>
      <c r="D90" s="158" t="s">
        <v>119</v>
      </c>
      <c r="E90" s="181">
        <v>1700</v>
      </c>
      <c r="F90" s="76"/>
    </row>
    <row r="91" spans="1:6" ht="15" customHeight="1" x14ac:dyDescent="0.15">
      <c r="A91" s="102">
        <v>88</v>
      </c>
      <c r="B91" s="157" t="s">
        <v>187</v>
      </c>
      <c r="C91" s="157"/>
      <c r="D91" s="158" t="s">
        <v>188</v>
      </c>
      <c r="E91" s="181"/>
      <c r="F91" s="76"/>
    </row>
    <row r="92" spans="1:6" ht="15" customHeight="1" x14ac:dyDescent="0.15">
      <c r="A92" s="102">
        <v>89</v>
      </c>
      <c r="B92" s="157" t="s">
        <v>187</v>
      </c>
      <c r="C92" s="157"/>
      <c r="D92" s="158" t="s">
        <v>74</v>
      </c>
      <c r="E92" s="181"/>
      <c r="F92" s="76"/>
    </row>
    <row r="93" spans="1:6" ht="15" customHeight="1" x14ac:dyDescent="0.15">
      <c r="A93" s="102">
        <v>90</v>
      </c>
      <c r="B93" s="157" t="s">
        <v>187</v>
      </c>
      <c r="C93" s="157"/>
      <c r="D93" s="158" t="s">
        <v>69</v>
      </c>
      <c r="E93" s="181"/>
      <c r="F93" s="76"/>
    </row>
    <row r="94" spans="1:6" ht="15" customHeight="1" x14ac:dyDescent="0.15">
      <c r="A94" s="102">
        <v>91</v>
      </c>
      <c r="B94" s="157" t="s">
        <v>187</v>
      </c>
      <c r="C94" s="157"/>
      <c r="D94" s="158" t="s">
        <v>66</v>
      </c>
      <c r="E94" s="181">
        <v>2120</v>
      </c>
      <c r="F94" s="76"/>
    </row>
    <row r="95" spans="1:6" ht="15" customHeight="1" x14ac:dyDescent="0.15">
      <c r="A95" s="102">
        <v>92</v>
      </c>
      <c r="B95" s="157" t="s">
        <v>187</v>
      </c>
      <c r="C95" s="157"/>
      <c r="D95" s="158" t="s">
        <v>64</v>
      </c>
      <c r="E95" s="181"/>
      <c r="F95" s="76"/>
    </row>
    <row r="96" spans="1:6" ht="15" customHeight="1" x14ac:dyDescent="0.15">
      <c r="A96" s="102">
        <v>93</v>
      </c>
      <c r="B96" s="157" t="s">
        <v>187</v>
      </c>
      <c r="C96" s="157"/>
      <c r="D96" s="158" t="s">
        <v>72</v>
      </c>
      <c r="E96" s="181">
        <v>2400</v>
      </c>
      <c r="F96" s="76"/>
    </row>
    <row r="97" spans="1:6" ht="15" customHeight="1" x14ac:dyDescent="0.15">
      <c r="A97" s="102">
        <v>94</v>
      </c>
      <c r="B97" s="157" t="s">
        <v>187</v>
      </c>
      <c r="C97" s="157"/>
      <c r="D97" s="158" t="s">
        <v>120</v>
      </c>
      <c r="E97" s="181">
        <v>5000</v>
      </c>
      <c r="F97" s="76"/>
    </row>
    <row r="98" spans="1:6" ht="15" customHeight="1" x14ac:dyDescent="0.15">
      <c r="A98" s="102">
        <v>95</v>
      </c>
      <c r="B98" s="157" t="s">
        <v>187</v>
      </c>
      <c r="C98" s="157"/>
      <c r="D98" s="158" t="s">
        <v>207</v>
      </c>
      <c r="E98" s="181"/>
      <c r="F98" s="76"/>
    </row>
    <row r="99" spans="1:6" ht="15" customHeight="1" x14ac:dyDescent="0.15">
      <c r="A99" s="102">
        <v>96</v>
      </c>
      <c r="B99" s="157" t="s">
        <v>187</v>
      </c>
      <c r="C99" s="157"/>
      <c r="D99" s="158" t="s">
        <v>68</v>
      </c>
      <c r="E99" s="181"/>
      <c r="F99" s="76"/>
    </row>
    <row r="100" spans="1:6" ht="15" customHeight="1" x14ac:dyDescent="0.15">
      <c r="A100" s="102">
        <v>97</v>
      </c>
      <c r="B100" s="157" t="s">
        <v>187</v>
      </c>
      <c r="C100" s="157"/>
      <c r="D100" s="158" t="s">
        <v>127</v>
      </c>
      <c r="E100" s="181">
        <v>4000</v>
      </c>
      <c r="F100" s="76"/>
    </row>
    <row r="101" spans="1:6" ht="15" customHeight="1" x14ac:dyDescent="0.15">
      <c r="A101" s="102">
        <v>98</v>
      </c>
      <c r="B101" s="157" t="s">
        <v>187</v>
      </c>
      <c r="C101" s="157"/>
      <c r="D101" s="158" t="s">
        <v>168</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187</v>
      </c>
      <c r="C104" s="149" t="s">
        <v>178</v>
      </c>
      <c r="D104" s="109" t="s">
        <v>296</v>
      </c>
      <c r="E104" s="186">
        <v>2000</v>
      </c>
      <c r="F104" s="108"/>
    </row>
    <row r="105" spans="1:6" ht="15" customHeight="1" x14ac:dyDescent="0.15">
      <c r="A105" s="100">
        <v>102</v>
      </c>
      <c r="B105" s="150" t="s">
        <v>187</v>
      </c>
      <c r="C105" s="150"/>
      <c r="D105" s="110" t="s">
        <v>297</v>
      </c>
      <c r="E105" s="180">
        <v>2000</v>
      </c>
      <c r="F105" s="101"/>
    </row>
    <row r="106" spans="1:6" ht="15" customHeight="1" x14ac:dyDescent="0.15">
      <c r="A106" s="102">
        <v>103</v>
      </c>
      <c r="B106" s="151" t="s">
        <v>187</v>
      </c>
      <c r="C106" s="151"/>
      <c r="D106" s="111" t="s">
        <v>298</v>
      </c>
      <c r="E106" s="181">
        <v>1000</v>
      </c>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161</v>
      </c>
      <c r="F120" s="176">
        <f>SUM(E4:E118)</f>
        <v>87270</v>
      </c>
    </row>
    <row r="121" spans="1:6" ht="15" customHeight="1" x14ac:dyDescent="0.15">
      <c r="D121" s="78"/>
      <c r="E121" s="37" t="s">
        <v>254</v>
      </c>
      <c r="F121" s="177">
        <f>SUMIF(F4:F118,"◎",E4:E118)</f>
        <v>11000</v>
      </c>
    </row>
    <row r="122" spans="1:6" ht="15" customHeight="1" thickBot="1" x14ac:dyDescent="0.2">
      <c r="D122" s="78"/>
      <c r="E122" s="80" t="s">
        <v>13</v>
      </c>
      <c r="F122" s="178">
        <f>F120-F121</f>
        <v>76270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22" activePane="bottomRight" state="frozen"/>
      <selection activeCell="B18" sqref="B18:K18"/>
      <selection pane="topRight" activeCell="B18" sqref="B18:K18"/>
      <selection pane="bottomLeft" activeCell="B18" sqref="B18:K18"/>
      <selection pane="bottomRight" activeCell="M36" sqref="M3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52"/>
      <c r="F2" s="592" t="s">
        <v>131</v>
      </c>
      <c r="G2" s="593"/>
      <c r="H2" s="593"/>
      <c r="I2" s="593"/>
      <c r="J2" s="593"/>
      <c r="K2" s="552" t="s">
        <v>106</v>
      </c>
      <c r="L2" s="550"/>
      <c r="M2" s="550"/>
      <c r="N2" s="550"/>
      <c r="O2" s="551"/>
      <c r="P2" s="13"/>
    </row>
    <row r="3" spans="1:23" ht="24" customHeight="1" x14ac:dyDescent="0.15">
      <c r="A3" s="409" t="s">
        <v>129</v>
      </c>
      <c r="B3" s="294" t="s">
        <v>130</v>
      </c>
      <c r="C3" s="57" t="s">
        <v>132</v>
      </c>
      <c r="D3" s="94" t="s">
        <v>134</v>
      </c>
      <c r="E3" s="94" t="s">
        <v>0</v>
      </c>
      <c r="F3" s="94" t="s">
        <v>169</v>
      </c>
      <c r="G3" s="94" t="s">
        <v>91</v>
      </c>
      <c r="H3" s="459" t="s">
        <v>215</v>
      </c>
      <c r="I3" s="94" t="s">
        <v>92</v>
      </c>
      <c r="J3" s="94" t="s">
        <v>93</v>
      </c>
      <c r="K3" s="372" t="s">
        <v>171</v>
      </c>
      <c r="L3" s="373" t="s">
        <v>91</v>
      </c>
      <c r="M3" s="460" t="s">
        <v>215</v>
      </c>
      <c r="N3" s="373" t="s">
        <v>92</v>
      </c>
      <c r="O3" s="374" t="s">
        <v>93</v>
      </c>
      <c r="P3" s="222" t="s">
        <v>103</v>
      </c>
      <c r="Q3" s="290" t="s">
        <v>100</v>
      </c>
      <c r="R3" s="60" t="s">
        <v>136</v>
      </c>
      <c r="S3" s="59" t="s">
        <v>137</v>
      </c>
      <c r="T3" s="59" t="s">
        <v>138</v>
      </c>
      <c r="U3" s="59" t="s">
        <v>139</v>
      </c>
    </row>
    <row r="4" spans="1:23" ht="13.5" customHeight="1" x14ac:dyDescent="0.15">
      <c r="A4" s="295">
        <f>'1-2'!A4</f>
        <v>0</v>
      </c>
      <c r="B4" s="296">
        <f>'1-2'!B4</f>
        <v>0</v>
      </c>
      <c r="C4" s="462">
        <f>'1-2'!C4</f>
        <v>0</v>
      </c>
      <c r="D4" s="238">
        <v>1</v>
      </c>
      <c r="E4" s="297" t="str">
        <f>IF($R4=1,"",VLOOKUP($D4,'1-2'!$D$4:$L$103,2))</f>
        <v>負担金、補助及び交付金</v>
      </c>
      <c r="F4" s="297" t="str">
        <f>IF($R4=1,"取消し",VLOOKUP($D4,'1-2'!$D$4:$L$103,3))</f>
        <v>各種団体負担金（会費）</v>
      </c>
      <c r="G4" s="298">
        <f>IF($R4=1,,VLOOKUP($D4,'1-2'!$D$4:$L$103,4))</f>
        <v>87270</v>
      </c>
      <c r="H4" s="299">
        <f>IF($R4=1,,VLOOKUP($D4,'1-2'!$D$4:$L$103,5))</f>
        <v>1</v>
      </c>
      <c r="I4" s="299">
        <f>IF($R4=1,,VLOOKUP($D4,'1-2'!$D$4:$L$103,6))</f>
        <v>1</v>
      </c>
      <c r="J4" s="300">
        <f>IF($R4=1,,VLOOKUP($D4,'1-2'!$D$4:$L$103,7))</f>
        <v>87270</v>
      </c>
      <c r="K4" s="301" t="str">
        <f t="shared" ref="K4:N5" si="0">F4</f>
        <v>各種団体負担金（会費）</v>
      </c>
      <c r="L4" s="302">
        <v>85620</v>
      </c>
      <c r="M4" s="303">
        <f t="shared" si="0"/>
        <v>1</v>
      </c>
      <c r="N4" s="303">
        <f t="shared" si="0"/>
        <v>1</v>
      </c>
      <c r="O4" s="304">
        <f>L4*M4*N4</f>
        <v>85620</v>
      </c>
      <c r="P4" s="305">
        <f>IF($R4=1,"",VLOOKUP($D4,'1-2'!$D$4:$L$103,8))</f>
        <v>0</v>
      </c>
      <c r="Q4" s="306" t="s">
        <v>197</v>
      </c>
      <c r="R4" s="24">
        <f>IF(ISNA(MATCH($D4,'随時②-2'!$D$4:$D$18,0)),0,1)</f>
        <v>0</v>
      </c>
      <c r="S4" s="61" t="str">
        <f t="shared" ref="S4:S67" si="1">IF(P4="◎",J4,"")</f>
        <v/>
      </c>
      <c r="T4" s="61" t="str">
        <f>IF(P4="◎",O4,"")</f>
        <v/>
      </c>
      <c r="U4" s="5">
        <f>IF($E4=0,"",VLOOKUP($E4,$V$5:$X$13,2))</f>
        <v>9</v>
      </c>
    </row>
    <row r="5" spans="1:23" ht="13.5" customHeight="1" x14ac:dyDescent="0.15">
      <c r="A5" s="307">
        <f>'1-2'!A5</f>
        <v>1</v>
      </c>
      <c r="B5" s="308" t="str">
        <f>'1-2'!B5</f>
        <v>1-（１）</v>
      </c>
      <c r="C5" s="463" t="str">
        <f>'1-2'!C5</f>
        <v>安全への意識改革</v>
      </c>
      <c r="D5" s="249">
        <v>2</v>
      </c>
      <c r="E5" s="309" t="str">
        <f>IF($R5=1,"",VLOOKUP($D5,'1-2'!$D$4:$L$103,2))</f>
        <v>消耗需用費</v>
      </c>
      <c r="F5" s="310" t="str">
        <f>IF($R5=1,"取消し",VLOOKUP($D5,'1-2'!$D$4:$L$103,3))</f>
        <v>コーナークッション</v>
      </c>
      <c r="G5" s="219">
        <f>IF($R5=1,,VLOOKUP($D5,'1-2'!$D$4:$L$103,4))</f>
        <v>200</v>
      </c>
      <c r="H5" s="311">
        <f>IF($R5=1,,VLOOKUP($D5,'1-2'!$D$4:$L$103,5))</f>
        <v>102</v>
      </c>
      <c r="I5" s="311">
        <f>IF($R5=1,,VLOOKUP($D5,'1-2'!$D$4:$L$103,6))</f>
        <v>1</v>
      </c>
      <c r="J5" s="312">
        <f>IF($R5=1,,VLOOKUP($D5,'1-2'!$D$4:$L$103,7))</f>
        <v>20400</v>
      </c>
      <c r="K5" s="313" t="str">
        <f t="shared" si="0"/>
        <v>コーナークッション</v>
      </c>
      <c r="L5" s="314">
        <v>216</v>
      </c>
      <c r="M5" s="315">
        <v>70</v>
      </c>
      <c r="N5" s="315">
        <f t="shared" si="0"/>
        <v>1</v>
      </c>
      <c r="O5" s="304">
        <f t="shared" ref="O5:O68" si="2">L5*M5*N5</f>
        <v>15120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140</v>
      </c>
      <c r="W5" s="5">
        <v>6</v>
      </c>
    </row>
    <row r="6" spans="1:23" ht="13.5" customHeight="1" x14ac:dyDescent="0.15">
      <c r="A6" s="307">
        <f>'1-2'!A6</f>
        <v>1</v>
      </c>
      <c r="B6" s="308" t="str">
        <f>'1-2'!B6</f>
        <v>1-（１）</v>
      </c>
      <c r="C6" s="463" t="str">
        <f>'1-2'!C6</f>
        <v>安全への意識改革</v>
      </c>
      <c r="D6" s="249">
        <v>3</v>
      </c>
      <c r="E6" s="309" t="str">
        <f>IF($R6=1,"",VLOOKUP($D6,'1-2'!$D$4:$L$103,2))</f>
        <v>消耗需用費</v>
      </c>
      <c r="F6" s="310" t="str">
        <f>IF($R6=1,"取消し",VLOOKUP($D6,'1-2'!$D$4:$L$103,3))</f>
        <v>Ｌ字クッション</v>
      </c>
      <c r="G6" s="219">
        <f>IF($R6=1,,VLOOKUP($D6,'1-2'!$D$4:$L$103,4))</f>
        <v>800</v>
      </c>
      <c r="H6" s="311">
        <f>IF($R6=1,,VLOOKUP($D6,'1-2'!$D$4:$L$103,5))</f>
        <v>79</v>
      </c>
      <c r="I6" s="311">
        <f>IF($R6=1,,VLOOKUP($D6,'1-2'!$D$4:$L$103,6))</f>
        <v>1</v>
      </c>
      <c r="J6" s="312">
        <f>IF($R6=1,,VLOOKUP($D6,'1-2'!$D$4:$L$103,7))</f>
        <v>63200</v>
      </c>
      <c r="K6" s="313" t="str">
        <f t="shared" ref="K6:K69" si="5">F6</f>
        <v>Ｌ字クッション</v>
      </c>
      <c r="L6" s="314">
        <v>810</v>
      </c>
      <c r="M6" s="315">
        <v>45</v>
      </c>
      <c r="N6" s="315">
        <f t="shared" ref="L6:N10" si="6">I6</f>
        <v>1</v>
      </c>
      <c r="O6" s="304">
        <f t="shared" si="2"/>
        <v>36450</v>
      </c>
      <c r="P6" s="305">
        <f>IF($R6=1,"",VLOOKUP($D6,'1-2'!$D$4:$L$103,8))</f>
        <v>0</v>
      </c>
      <c r="Q6" s="306">
        <f>IF($R6=1,"",VLOOKUP($D6,'1-2'!$D$4:$L$103,9))</f>
        <v>0</v>
      </c>
      <c r="R6" s="24">
        <f>IF(ISNA(MATCH($D6,'随時②-2'!$D$4:$D$18,0)),0,1)</f>
        <v>0</v>
      </c>
      <c r="S6" s="61" t="str">
        <f t="shared" si="1"/>
        <v/>
      </c>
      <c r="T6" s="61" t="str">
        <f t="shared" si="3"/>
        <v/>
      </c>
      <c r="U6" s="5">
        <f t="shared" si="4"/>
        <v>7</v>
      </c>
      <c r="V6" s="5" t="s">
        <v>141</v>
      </c>
      <c r="W6" s="5">
        <v>4</v>
      </c>
    </row>
    <row r="7" spans="1:23" ht="13.5" customHeight="1" x14ac:dyDescent="0.15">
      <c r="A7" s="307">
        <f>'1-2'!A7</f>
        <v>1</v>
      </c>
      <c r="B7" s="308" t="str">
        <f>'1-2'!B7</f>
        <v>1-（１）</v>
      </c>
      <c r="C7" s="463" t="str">
        <f>'1-2'!C7</f>
        <v>安全への意識改革</v>
      </c>
      <c r="D7" s="249">
        <v>4</v>
      </c>
      <c r="E7" s="309" t="str">
        <f>IF($R7=1,"",VLOOKUP($D7,'1-2'!$D$4:$L$103,2))</f>
        <v>消耗需用費</v>
      </c>
      <c r="F7" s="310" t="str">
        <f>IF($R7=1,"取消し",VLOOKUP($D7,'1-2'!$D$4:$L$103,3))</f>
        <v>Ｔ字路用　コーナーミラー</v>
      </c>
      <c r="G7" s="219">
        <f>IF($R7=1,,VLOOKUP($D7,'1-2'!$D$4:$L$103,4))</f>
        <v>18000</v>
      </c>
      <c r="H7" s="311">
        <f>IF($R7=1,,VLOOKUP($D7,'1-2'!$D$4:$L$103,5))</f>
        <v>4</v>
      </c>
      <c r="I7" s="311">
        <f>IF($R7=1,,VLOOKUP($D7,'1-2'!$D$4:$L$103,6))</f>
        <v>1</v>
      </c>
      <c r="J7" s="312">
        <f>IF($R7=1,,VLOOKUP($D7,'1-2'!$D$4:$L$103,7))</f>
        <v>72000</v>
      </c>
      <c r="K7" s="313" t="str">
        <f t="shared" si="5"/>
        <v>Ｔ字路用　コーナーミラー</v>
      </c>
      <c r="L7" s="314">
        <v>9300</v>
      </c>
      <c r="M7" s="315">
        <f t="shared" si="6"/>
        <v>4</v>
      </c>
      <c r="N7" s="315">
        <f t="shared" si="6"/>
        <v>1</v>
      </c>
      <c r="O7" s="304">
        <f t="shared" si="2"/>
        <v>37200</v>
      </c>
      <c r="P7" s="305">
        <f>IF($R7=1,"",VLOOKUP($D7,'1-2'!$D$4:$L$103,8))</f>
        <v>0</v>
      </c>
      <c r="Q7" s="306">
        <f>IF($R7=1,"",VLOOKUP($D7,'1-2'!$D$4:$L$103,9))</f>
        <v>0</v>
      </c>
      <c r="R7" s="24">
        <f>IF(ISNA(MATCH($D7,'随時②-2'!$D$4:$D$18,0)),0,1)</f>
        <v>0</v>
      </c>
      <c r="S7" s="61" t="str">
        <f t="shared" si="1"/>
        <v/>
      </c>
      <c r="T7" s="61" t="str">
        <f t="shared" si="3"/>
        <v/>
      </c>
      <c r="U7" s="5">
        <f t="shared" si="4"/>
        <v>7</v>
      </c>
      <c r="V7" s="5" t="s">
        <v>142</v>
      </c>
      <c r="W7" s="5">
        <v>7</v>
      </c>
    </row>
    <row r="8" spans="1:23" ht="13.5" customHeight="1" x14ac:dyDescent="0.15">
      <c r="A8" s="307">
        <f>'1-2'!A8</f>
        <v>1</v>
      </c>
      <c r="B8" s="308" t="str">
        <f>'1-2'!B8</f>
        <v>1-（１）</v>
      </c>
      <c r="C8" s="463" t="str">
        <f>'1-2'!C8</f>
        <v>安全への意識改革</v>
      </c>
      <c r="D8" s="258">
        <v>5</v>
      </c>
      <c r="E8" s="309" t="str">
        <f>IF($R8=1,"",VLOOKUP($D8,'1-2'!$D$4:$L$103,2))</f>
        <v>消耗需用費</v>
      </c>
      <c r="F8" s="310" t="str">
        <f>IF($R8=1,"取消し",VLOOKUP($D8,'1-2'!$D$4:$L$103,3))</f>
        <v>ＬＥＤランタン</v>
      </c>
      <c r="G8" s="219">
        <f>IF($R8=1,,VLOOKUP($D8,'1-2'!$D$4:$L$103,4))</f>
        <v>3099</v>
      </c>
      <c r="H8" s="311">
        <f>IF($R8=1,,VLOOKUP($D8,'1-2'!$D$4:$L$103,5))</f>
        <v>2</v>
      </c>
      <c r="I8" s="311">
        <f>IF($R8=1,,VLOOKUP($D8,'1-2'!$D$4:$L$103,6))</f>
        <v>1</v>
      </c>
      <c r="J8" s="312">
        <f>IF($R8=1,,VLOOKUP($D8,'1-2'!$D$4:$L$103,7))</f>
        <v>6198</v>
      </c>
      <c r="K8" s="313" t="str">
        <f t="shared" si="5"/>
        <v>ＬＥＤランタン</v>
      </c>
      <c r="L8" s="314">
        <v>2980</v>
      </c>
      <c r="M8" s="315">
        <f t="shared" si="6"/>
        <v>2</v>
      </c>
      <c r="N8" s="315">
        <f t="shared" si="6"/>
        <v>1</v>
      </c>
      <c r="O8" s="304">
        <f t="shared" si="2"/>
        <v>5960</v>
      </c>
      <c r="P8" s="305">
        <f>IF($R8=1,"",VLOOKUP($D8,'1-2'!$D$4:$L$103,8))</f>
        <v>0</v>
      </c>
      <c r="Q8" s="306">
        <f>IF($R8=1,"",VLOOKUP($D8,'1-2'!$D$4:$L$103,9))</f>
        <v>0</v>
      </c>
      <c r="R8" s="24">
        <f>IF(ISNA(MATCH($D8,'随時②-2'!$D$4:$D$18,0)),0,1)</f>
        <v>0</v>
      </c>
      <c r="S8" s="61" t="str">
        <f t="shared" si="1"/>
        <v/>
      </c>
      <c r="T8" s="61" t="str">
        <f t="shared" si="3"/>
        <v/>
      </c>
      <c r="U8" s="5">
        <f t="shared" si="4"/>
        <v>7</v>
      </c>
      <c r="V8" s="5" t="s">
        <v>143</v>
      </c>
      <c r="W8" s="5">
        <v>3</v>
      </c>
    </row>
    <row r="9" spans="1:23" ht="13.5" customHeight="1" x14ac:dyDescent="0.15">
      <c r="A9" s="307">
        <f>'1-2'!A9</f>
        <v>1</v>
      </c>
      <c r="B9" s="308" t="str">
        <f>'1-2'!B9</f>
        <v>1-（１）</v>
      </c>
      <c r="C9" s="463" t="str">
        <f>'1-2'!C9</f>
        <v>安全への意識改革</v>
      </c>
      <c r="D9" s="249">
        <v>6</v>
      </c>
      <c r="E9" s="309" t="str">
        <f>IF($R9=1,"",VLOOKUP($D9,'1-2'!$D$4:$L$103,2))</f>
        <v>消耗需用費</v>
      </c>
      <c r="F9" s="310" t="str">
        <f>IF($R9=1,"取消し",VLOOKUP($D9,'1-2'!$D$4:$L$103,3))</f>
        <v>コンパクトデジタルカメラ</v>
      </c>
      <c r="G9" s="219">
        <f>IF($R9=1,,VLOOKUP($D9,'1-2'!$D$4:$L$103,4))</f>
        <v>10800</v>
      </c>
      <c r="H9" s="311">
        <f>IF($R9=1,,VLOOKUP($D9,'1-2'!$D$4:$L$103,5))</f>
        <v>1</v>
      </c>
      <c r="I9" s="311">
        <f>IF($R9=1,,VLOOKUP($D9,'1-2'!$D$4:$L$103,6))</f>
        <v>1</v>
      </c>
      <c r="J9" s="312">
        <f>IF($R9=1,,VLOOKUP($D9,'1-2'!$D$4:$L$103,7))</f>
        <v>10800</v>
      </c>
      <c r="K9" s="313" t="str">
        <f t="shared" si="5"/>
        <v>コンパクトデジタルカメラ</v>
      </c>
      <c r="L9" s="314">
        <v>11500</v>
      </c>
      <c r="M9" s="315">
        <f t="shared" si="6"/>
        <v>1</v>
      </c>
      <c r="N9" s="315">
        <f t="shared" si="6"/>
        <v>1</v>
      </c>
      <c r="O9" s="304">
        <f t="shared" si="2"/>
        <v>11500</v>
      </c>
      <c r="P9" s="305">
        <f>IF($R9=1,"",VLOOKUP($D9,'1-2'!$D$4:$L$103,8))</f>
        <v>0</v>
      </c>
      <c r="Q9" s="306">
        <f>IF($R9=1,"",VLOOKUP($D9,'1-2'!$D$4:$L$103,9))</f>
        <v>0</v>
      </c>
      <c r="R9" s="24">
        <f>IF(ISNA(MATCH($D9,'随時②-2'!$D$4:$D$18,0)),0,1)</f>
        <v>0</v>
      </c>
      <c r="S9" s="61" t="str">
        <f t="shared" si="1"/>
        <v/>
      </c>
      <c r="T9" s="61" t="str">
        <f t="shared" si="3"/>
        <v/>
      </c>
      <c r="U9" s="5">
        <f t="shared" si="4"/>
        <v>7</v>
      </c>
      <c r="V9" s="5" t="s">
        <v>144</v>
      </c>
      <c r="W9" s="5">
        <v>8</v>
      </c>
    </row>
    <row r="10" spans="1:23" ht="13.5" customHeight="1" x14ac:dyDescent="0.15">
      <c r="A10" s="307">
        <f>'1-2'!A10</f>
        <v>1</v>
      </c>
      <c r="B10" s="308" t="str">
        <f>'1-2'!B10</f>
        <v>1-（１）</v>
      </c>
      <c r="C10" s="463" t="str">
        <f>'1-2'!C10</f>
        <v>安全への意識改革</v>
      </c>
      <c r="D10" s="249">
        <v>7</v>
      </c>
      <c r="E10" s="309" t="str">
        <f>IF($R10=1,"",VLOOKUP($D10,'1-2'!$D$4:$L$103,2))</f>
        <v>報償費</v>
      </c>
      <c r="F10" s="310" t="str">
        <f>IF($R10=1,"取消し",VLOOKUP($D10,'1-2'!$D$4:$L$103,3))</f>
        <v>講師謝金（薬物乱用防止等講習会）</v>
      </c>
      <c r="G10" s="219">
        <f>IF($R10=1,,VLOOKUP($D10,'1-2'!$D$4:$L$103,4))</f>
        <v>7000</v>
      </c>
      <c r="H10" s="311">
        <f>IF($R10=1,,VLOOKUP($D10,'1-2'!$D$4:$L$103,5))</f>
        <v>1</v>
      </c>
      <c r="I10" s="311">
        <f>IF($R10=1,,VLOOKUP($D10,'1-2'!$D$4:$L$103,6))</f>
        <v>2</v>
      </c>
      <c r="J10" s="312">
        <f>IF($R10=1,,VLOOKUP($D10,'1-2'!$D$4:$L$103,7))</f>
        <v>14000</v>
      </c>
      <c r="K10" s="313" t="str">
        <f t="shared" si="5"/>
        <v>講師謝金（薬物乱用防止等講習会）</v>
      </c>
      <c r="L10" s="314">
        <f t="shared" si="6"/>
        <v>7000</v>
      </c>
      <c r="M10" s="315">
        <f t="shared" si="6"/>
        <v>1</v>
      </c>
      <c r="N10" s="315">
        <f t="shared" si="6"/>
        <v>2</v>
      </c>
      <c r="O10" s="304">
        <f t="shared" si="2"/>
        <v>14000</v>
      </c>
      <c r="P10" s="305">
        <f>IF($R10=1,"",VLOOKUP($D10,'1-2'!$D$4:$L$103,8))</f>
        <v>0</v>
      </c>
      <c r="Q10" s="306">
        <f>IF($R10=1,"",VLOOKUP($D10,'1-2'!$D$4:$L$103,9))</f>
        <v>0</v>
      </c>
      <c r="R10" s="24">
        <f>IF(ISNA(MATCH($D10,'随時②-2'!$D$4:$D$18,0)),0,1)</f>
        <v>0</v>
      </c>
      <c r="S10" s="61" t="str">
        <f t="shared" si="1"/>
        <v/>
      </c>
      <c r="T10" s="61" t="str">
        <f t="shared" si="3"/>
        <v/>
      </c>
      <c r="U10" s="5">
        <f t="shared" si="4"/>
        <v>1</v>
      </c>
      <c r="V10" s="5" t="s">
        <v>148</v>
      </c>
      <c r="W10" s="5">
        <v>9</v>
      </c>
    </row>
    <row r="11" spans="1:23" ht="13.5" customHeight="1" x14ac:dyDescent="0.15">
      <c r="A11" s="307">
        <f>'1-2'!A11</f>
        <v>1</v>
      </c>
      <c r="B11" s="308" t="str">
        <f>'1-2'!B11</f>
        <v>1-（１）</v>
      </c>
      <c r="C11" s="463" t="str">
        <f>'1-2'!C11</f>
        <v>安全への意識改革</v>
      </c>
      <c r="D11" s="258">
        <v>8</v>
      </c>
      <c r="E11" s="309" t="str">
        <f>IF($R11=1,"",VLOOKUP($D11,'1-2'!$D$4:$L$103,2))</f>
        <v>報償費</v>
      </c>
      <c r="F11" s="310" t="str">
        <f>IF($R11=1,"取消し",VLOOKUP($D11,'1-2'!$D$4:$L$103,3))</f>
        <v>講師謝金（はみがき講習会）</v>
      </c>
      <c r="G11" s="219">
        <f>IF($R11=1,,VLOOKUP($D11,'1-2'!$D$4:$L$103,4))</f>
        <v>10000</v>
      </c>
      <c r="H11" s="311">
        <f>IF($R11=1,,VLOOKUP($D11,'1-2'!$D$4:$L$103,5))</f>
        <v>1</v>
      </c>
      <c r="I11" s="311">
        <f>IF($R11=1,,VLOOKUP($D11,'1-2'!$D$4:$L$103,6))</f>
        <v>1</v>
      </c>
      <c r="J11" s="312">
        <f>IF($R11=1,,VLOOKUP($D11,'1-2'!$D$4:$L$103,7))</f>
        <v>10000</v>
      </c>
      <c r="K11" s="313" t="str">
        <f t="shared" si="5"/>
        <v>講師謝金（はみがき講習会）</v>
      </c>
      <c r="L11" s="314">
        <f t="shared" ref="L11:L74" si="7">G11</f>
        <v>10000</v>
      </c>
      <c r="M11" s="315">
        <f t="shared" ref="M11:M74" si="8">H11</f>
        <v>1</v>
      </c>
      <c r="N11" s="315">
        <f t="shared" ref="N11:N74" si="9">I11</f>
        <v>1</v>
      </c>
      <c r="O11" s="304">
        <f t="shared" si="2"/>
        <v>10000</v>
      </c>
      <c r="P11" s="305">
        <f>IF($R11=1,"",VLOOKUP($D11,'1-2'!$D$4:$L$103,8))</f>
        <v>0</v>
      </c>
      <c r="Q11" s="306">
        <f>IF($R11=1,"",VLOOKUP($D11,'1-2'!$D$4:$L$103,9))</f>
        <v>0</v>
      </c>
      <c r="R11" s="24">
        <f>IF(ISNA(MATCH($D11,'随時②-2'!$D$4:$D$18,0)),0,1)</f>
        <v>0</v>
      </c>
      <c r="S11" s="61" t="str">
        <f t="shared" si="1"/>
        <v/>
      </c>
      <c r="T11" s="61" t="str">
        <f t="shared" si="3"/>
        <v/>
      </c>
      <c r="U11" s="5">
        <f t="shared" si="4"/>
        <v>1</v>
      </c>
      <c r="V11" s="5" t="s">
        <v>145</v>
      </c>
      <c r="W11" s="5">
        <v>1</v>
      </c>
    </row>
    <row r="12" spans="1:23" ht="13.5" customHeight="1" x14ac:dyDescent="0.15">
      <c r="A12" s="307">
        <f>'1-2'!A12</f>
        <v>2</v>
      </c>
      <c r="B12" s="308" t="str">
        <f>'1-2'!B12</f>
        <v>２－（１）</v>
      </c>
      <c r="C12" s="463" t="str">
        <f>'1-2'!C12</f>
        <v>キャリア教育</v>
      </c>
      <c r="D12" s="258">
        <v>9</v>
      </c>
      <c r="E12" s="309" t="str">
        <f>IF($R12=1,"",VLOOKUP($D12,'1-2'!$D$4:$L$103,2))</f>
        <v>消耗需用費</v>
      </c>
      <c r="F12" s="310" t="str">
        <f>IF($R12=1,"取消し",VLOOKUP($D12,'1-2'!$D$4:$L$103,3))</f>
        <v>ソフトスクリーン（３連タイプ）</v>
      </c>
      <c r="G12" s="219">
        <f>IF($R12=1,,VLOOKUP($D12,'1-2'!$D$4:$L$103,4))</f>
        <v>32000</v>
      </c>
      <c r="H12" s="311">
        <f>IF($R12=1,,VLOOKUP($D12,'1-2'!$D$4:$L$103,5))</f>
        <v>1</v>
      </c>
      <c r="I12" s="311">
        <f>IF($R12=1,,VLOOKUP($D12,'1-2'!$D$4:$L$103,6))</f>
        <v>1</v>
      </c>
      <c r="J12" s="312">
        <f>IF($R12=1,,VLOOKUP($D12,'1-2'!$D$4:$L$103,7))</f>
        <v>32000</v>
      </c>
      <c r="K12" s="313" t="str">
        <f t="shared" si="5"/>
        <v>ソフトスクリーン（３連タイプ）</v>
      </c>
      <c r="L12" s="314">
        <v>26400</v>
      </c>
      <c r="M12" s="315">
        <f t="shared" si="8"/>
        <v>1</v>
      </c>
      <c r="N12" s="315">
        <f t="shared" si="9"/>
        <v>1</v>
      </c>
      <c r="O12" s="304">
        <f t="shared" si="2"/>
        <v>26400</v>
      </c>
      <c r="P12" s="305">
        <f>IF($R12=1,"",VLOOKUP($D12,'1-2'!$D$4:$L$103,8))</f>
        <v>0</v>
      </c>
      <c r="Q12" s="306">
        <f>IF($R12=1,"",VLOOKUP($D12,'1-2'!$D$4:$L$103,9))</f>
        <v>0</v>
      </c>
      <c r="R12" s="24">
        <f>IF(ISNA(MATCH($D12,'随時②-2'!$D$4:$D$18,0)),0,1)</f>
        <v>0</v>
      </c>
      <c r="S12" s="61" t="str">
        <f t="shared" si="1"/>
        <v/>
      </c>
      <c r="T12" s="61" t="str">
        <f t="shared" si="3"/>
        <v/>
      </c>
      <c r="U12" s="5">
        <f t="shared" si="4"/>
        <v>7</v>
      </c>
      <c r="V12" s="5" t="s">
        <v>146</v>
      </c>
      <c r="W12" s="5">
        <v>5</v>
      </c>
    </row>
    <row r="13" spans="1:23" ht="13.5" customHeight="1" x14ac:dyDescent="0.15">
      <c r="A13" s="307">
        <f>'1-2'!A13</f>
        <v>2</v>
      </c>
      <c r="B13" s="308" t="str">
        <f>'1-2'!B13</f>
        <v>２－（１）</v>
      </c>
      <c r="C13" s="463" t="str">
        <f>'1-2'!C13</f>
        <v>キャリア教育</v>
      </c>
      <c r="D13" s="268">
        <v>10</v>
      </c>
      <c r="E13" s="309" t="str">
        <f>IF($R13=1,"",VLOOKUP($D13,'1-2'!$D$4:$L$103,2))</f>
        <v>報償費</v>
      </c>
      <c r="F13" s="310" t="str">
        <f>IF($R13=1,"取消し",VLOOKUP($D13,'1-2'!$D$4:$L$103,3))</f>
        <v>講師謝金（進路講演会）</v>
      </c>
      <c r="G13" s="219">
        <f>IF($R13=1,,VLOOKUP($D13,'1-2'!$D$4:$L$103,4))</f>
        <v>3000</v>
      </c>
      <c r="H13" s="311">
        <f>IF($R13=1,,VLOOKUP($D13,'1-2'!$D$4:$L$103,5))</f>
        <v>4</v>
      </c>
      <c r="I13" s="311">
        <f>IF($R13=1,,VLOOKUP($D13,'1-2'!$D$4:$L$103,6))</f>
        <v>1</v>
      </c>
      <c r="J13" s="312">
        <f>IF($R13=1,,VLOOKUP($D13,'1-2'!$D$4:$L$103,7))</f>
        <v>12000</v>
      </c>
      <c r="K13" s="313" t="str">
        <f t="shared" si="5"/>
        <v>講師謝金（進路講演会）</v>
      </c>
      <c r="L13" s="314">
        <f t="shared" si="7"/>
        <v>3000</v>
      </c>
      <c r="M13" s="315">
        <f t="shared" si="8"/>
        <v>4</v>
      </c>
      <c r="N13" s="315">
        <f t="shared" si="9"/>
        <v>1</v>
      </c>
      <c r="O13" s="304">
        <f t="shared" si="2"/>
        <v>12000</v>
      </c>
      <c r="P13" s="305">
        <f>IF($R13=1,"",VLOOKUP($D13,'1-2'!$D$4:$L$103,8))</f>
        <v>0</v>
      </c>
      <c r="Q13" s="306">
        <f>IF($R13=1,"",VLOOKUP($D13,'1-2'!$D$4:$L$103,9))</f>
        <v>0</v>
      </c>
      <c r="R13" s="24">
        <f>IF(ISNA(MATCH($D13,'随時②-2'!$D$4:$D$18,0)),0,1)</f>
        <v>0</v>
      </c>
      <c r="S13" s="61" t="str">
        <f t="shared" si="1"/>
        <v/>
      </c>
      <c r="T13" s="61" t="str">
        <f t="shared" si="3"/>
        <v/>
      </c>
      <c r="U13" s="5">
        <f t="shared" si="4"/>
        <v>1</v>
      </c>
      <c r="V13" s="5" t="s">
        <v>147</v>
      </c>
      <c r="W13" s="5">
        <v>2</v>
      </c>
    </row>
    <row r="14" spans="1:23" ht="13.5" customHeight="1" x14ac:dyDescent="0.15">
      <c r="A14" s="307">
        <f>'1-2'!A14</f>
        <v>2</v>
      </c>
      <c r="B14" s="308" t="str">
        <f>'1-2'!B14</f>
        <v>２－（２）</v>
      </c>
      <c r="C14" s="463" t="str">
        <f>'1-2'!C14</f>
        <v>多様な課題と専門性の向上</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2</v>
      </c>
      <c r="B15" s="308" t="str">
        <f>'1-2'!B15</f>
        <v>２－（２）</v>
      </c>
      <c r="C15" s="463" t="str">
        <f>'1-2'!C15</f>
        <v>多様な課題と専門性の向上</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2</v>
      </c>
      <c r="B16" s="308" t="str">
        <f>'1-2'!B16</f>
        <v>２－（２）</v>
      </c>
      <c r="C16" s="463" t="str">
        <f>'1-2'!C16</f>
        <v>多様な課題と専門性の向上</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2</v>
      </c>
      <c r="B17" s="308" t="str">
        <f>'1-2'!B17</f>
        <v>２－（２）</v>
      </c>
      <c r="C17" s="463" t="str">
        <f>'1-2'!C17</f>
        <v>多様な課題と専門性の向上</v>
      </c>
      <c r="D17" s="249">
        <v>14</v>
      </c>
      <c r="E17" s="309" t="str">
        <f>IF($R17=1,"",VLOOKUP($D17,'1-2'!$D$4:$L$103,2))</f>
        <v>旅費</v>
      </c>
      <c r="F17" s="310" t="str">
        <f>IF($R17=1,"取消し",VLOOKUP($D17,'1-2'!$D$4:$L$103,3))</f>
        <v>関東地区聾教育実践研修会</v>
      </c>
      <c r="G17" s="219">
        <f>IF($R17=1,,VLOOKUP($D17,'1-2'!$D$4:$L$103,4))</f>
        <v>35000</v>
      </c>
      <c r="H17" s="311">
        <f>IF($R17=1,,VLOOKUP($D17,'1-2'!$D$4:$L$103,5))</f>
        <v>1</v>
      </c>
      <c r="I17" s="311">
        <f>IF($R17=1,,VLOOKUP($D17,'1-2'!$D$4:$L$103,6))</f>
        <v>1</v>
      </c>
      <c r="J17" s="312">
        <f>IF($R17=1,,VLOOKUP($D17,'1-2'!$D$4:$L$103,7))</f>
        <v>35000</v>
      </c>
      <c r="K17" s="313" t="str">
        <f t="shared" si="5"/>
        <v>関東地区聾教育実践研修会</v>
      </c>
      <c r="L17" s="314">
        <v>30200</v>
      </c>
      <c r="M17" s="315">
        <f t="shared" si="8"/>
        <v>1</v>
      </c>
      <c r="N17" s="315">
        <f t="shared" si="9"/>
        <v>1</v>
      </c>
      <c r="O17" s="304">
        <f t="shared" si="2"/>
        <v>30200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2</v>
      </c>
      <c r="B18" s="308" t="str">
        <f>'1-2'!B18</f>
        <v>２－（２）</v>
      </c>
      <c r="C18" s="463" t="str">
        <f>'1-2'!C18</f>
        <v>多様な課題と専門性の向上</v>
      </c>
      <c r="D18" s="249">
        <v>15</v>
      </c>
      <c r="E18" s="309" t="str">
        <f>IF($R18=1,"",VLOOKUP($D18,'1-2'!$D$4:$L$103,2))</f>
        <v>負担金、補助及び交付金</v>
      </c>
      <c r="F18" s="310" t="str">
        <f>IF($R18=1,"取消し",VLOOKUP($D18,'1-2'!$D$4:$L$103,3))</f>
        <v>近畿高等学校家庭科教育研究大会</v>
      </c>
      <c r="G18" s="219">
        <f>IF($R18=1,,VLOOKUP($D18,'1-2'!$D$4:$L$103,4))</f>
        <v>3500</v>
      </c>
      <c r="H18" s="311">
        <f>IF($R18=1,,VLOOKUP($D18,'1-2'!$D$4:$L$103,5))</f>
        <v>2</v>
      </c>
      <c r="I18" s="311">
        <f>IF($R18=1,,VLOOKUP($D18,'1-2'!$D$4:$L$103,6))</f>
        <v>1</v>
      </c>
      <c r="J18" s="312">
        <f>IF($R18=1,,VLOOKUP($D18,'1-2'!$D$4:$L$103,7))</f>
        <v>7000</v>
      </c>
      <c r="K18" s="313" t="str">
        <f t="shared" si="5"/>
        <v>近畿高等学校家庭科教育研究大会</v>
      </c>
      <c r="L18" s="314">
        <f t="shared" si="7"/>
        <v>3500</v>
      </c>
      <c r="M18" s="315">
        <v>1</v>
      </c>
      <c r="N18" s="315">
        <f t="shared" si="9"/>
        <v>1</v>
      </c>
      <c r="O18" s="304">
        <f t="shared" si="2"/>
        <v>3500</v>
      </c>
      <c r="P18" s="305">
        <f>IF($R18=1,"",VLOOKUP($D18,'1-2'!$D$4:$L$103,8))</f>
        <v>0</v>
      </c>
      <c r="Q18" s="306">
        <f>IF($R18=1,"",VLOOKUP($D18,'1-2'!$D$4:$L$103,9))</f>
        <v>0</v>
      </c>
      <c r="R18" s="24">
        <f>IF(ISNA(MATCH($D18,'随時②-2'!$D$4:$D$18,0)),0,1)</f>
        <v>0</v>
      </c>
      <c r="S18" s="61" t="str">
        <f t="shared" si="1"/>
        <v/>
      </c>
      <c r="T18" s="61" t="str">
        <f t="shared" si="3"/>
        <v/>
      </c>
      <c r="U18" s="5">
        <f t="shared" si="4"/>
        <v>9</v>
      </c>
    </row>
    <row r="19" spans="1:21" ht="13.5" customHeight="1" x14ac:dyDescent="0.15">
      <c r="A19" s="307">
        <f>'1-2'!A19</f>
        <v>2</v>
      </c>
      <c r="B19" s="308" t="str">
        <f>'1-2'!B19</f>
        <v>２－（２）</v>
      </c>
      <c r="C19" s="463" t="str">
        <f>'1-2'!C19</f>
        <v>多様な課題と専門性の向上</v>
      </c>
      <c r="D19" s="249">
        <v>16</v>
      </c>
      <c r="E19" s="309" t="str">
        <f>IF($R19=1,"",VLOOKUP($D19,'1-2'!$D$4:$L$103,2))</f>
        <v>旅費</v>
      </c>
      <c r="F19" s="310" t="str">
        <f>IF($R19=1,"取消し",VLOOKUP($D19,'1-2'!$D$4:$L$103,3))</f>
        <v>教育支援機構　ｶﾘｷｭﾗﾑﾏﾈｼﾞﾒﾝﾄ実践研修</v>
      </c>
      <c r="G19" s="219">
        <f>IF($R19=1,,VLOOKUP($D19,'1-2'!$D$4:$L$103,4))</f>
        <v>51040</v>
      </c>
      <c r="H19" s="311">
        <f>IF($R19=1,,VLOOKUP($D19,'1-2'!$D$4:$L$103,5))</f>
        <v>1</v>
      </c>
      <c r="I19" s="311">
        <f>IF($R19=1,,VLOOKUP($D19,'1-2'!$D$4:$L$103,6))</f>
        <v>1</v>
      </c>
      <c r="J19" s="312">
        <f>IF($R19=1,,VLOOKUP($D19,'1-2'!$D$4:$L$103,7))</f>
        <v>51040</v>
      </c>
      <c r="K19" s="313" t="str">
        <f t="shared" si="5"/>
        <v>教育支援機構　ｶﾘｷｭﾗﾑﾏﾈｼﾞﾒﾝﾄ実践研修</v>
      </c>
      <c r="L19" s="314">
        <v>43390</v>
      </c>
      <c r="M19" s="315">
        <f t="shared" si="8"/>
        <v>1</v>
      </c>
      <c r="N19" s="315">
        <f t="shared" si="9"/>
        <v>1</v>
      </c>
      <c r="O19" s="304">
        <f t="shared" si="2"/>
        <v>43390</v>
      </c>
      <c r="P19" s="305">
        <f>IF($R19=1,"",VLOOKUP($D19,'1-2'!$D$4:$L$103,8))</f>
        <v>0</v>
      </c>
      <c r="Q19" s="306">
        <f>IF($R19=1,"",VLOOKUP($D19,'1-2'!$D$4:$L$103,9))</f>
        <v>0</v>
      </c>
      <c r="R19" s="24">
        <f>IF(ISNA(MATCH($D19,'随時②-2'!$D$4:$D$18,0)),0,1)</f>
        <v>0</v>
      </c>
      <c r="S19" s="61" t="str">
        <f t="shared" si="1"/>
        <v/>
      </c>
      <c r="T19" s="61" t="str">
        <f t="shared" si="3"/>
        <v/>
      </c>
      <c r="U19" s="5">
        <f t="shared" si="4"/>
        <v>2</v>
      </c>
    </row>
    <row r="20" spans="1:21" ht="13.5" customHeight="1" x14ac:dyDescent="0.15">
      <c r="A20" s="307">
        <f>'1-2'!A20</f>
        <v>2</v>
      </c>
      <c r="B20" s="308" t="str">
        <f>'1-2'!B20</f>
        <v>２－（２）</v>
      </c>
      <c r="C20" s="463" t="str">
        <f>'1-2'!C20</f>
        <v>多様な課題と専門性の向上</v>
      </c>
      <c r="D20" s="249">
        <v>17</v>
      </c>
      <c r="E20" s="309" t="str">
        <f>IF($R20=1,"",VLOOKUP($D20,'1-2'!$D$4:$L$103,2))</f>
        <v>報償費</v>
      </c>
      <c r="F20" s="310" t="str">
        <f>IF($R20=1,"取消し",VLOOKUP($D20,'1-2'!$D$4:$L$103,3))</f>
        <v>講師謝金（校内研修会）</v>
      </c>
      <c r="G20" s="219">
        <f>IF($R20=1,,VLOOKUP($D20,'1-2'!$D$4:$L$103,4))</f>
        <v>10000</v>
      </c>
      <c r="H20" s="311">
        <f>IF($R20=1,,VLOOKUP($D20,'1-2'!$D$4:$L$103,5))</f>
        <v>1</v>
      </c>
      <c r="I20" s="311">
        <f>IF($R20=1,,VLOOKUP($D20,'1-2'!$D$4:$L$103,6))</f>
        <v>2</v>
      </c>
      <c r="J20" s="312">
        <f>IF($R20=1,,VLOOKUP($D20,'1-2'!$D$4:$L$103,7))</f>
        <v>20000</v>
      </c>
      <c r="K20" s="313" t="str">
        <f t="shared" si="5"/>
        <v>講師謝金（校内研修会）</v>
      </c>
      <c r="L20" s="314">
        <f t="shared" si="7"/>
        <v>10000</v>
      </c>
      <c r="M20" s="315">
        <f t="shared" si="8"/>
        <v>1</v>
      </c>
      <c r="N20" s="315">
        <f t="shared" si="9"/>
        <v>2</v>
      </c>
      <c r="O20" s="304">
        <f t="shared" si="2"/>
        <v>20000</v>
      </c>
      <c r="P20" s="305">
        <f>IF($R20=1,"",VLOOKUP($D20,'1-2'!$D$4:$L$103,8))</f>
        <v>0</v>
      </c>
      <c r="Q20" s="306">
        <f>IF($R20=1,"",VLOOKUP($D20,'1-2'!$D$4:$L$103,9))</f>
        <v>0</v>
      </c>
      <c r="R20" s="24">
        <f>IF(ISNA(MATCH($D20,'随時②-2'!$D$4:$D$18,0)),0,1)</f>
        <v>0</v>
      </c>
      <c r="S20" s="61" t="str">
        <f t="shared" si="1"/>
        <v/>
      </c>
      <c r="T20" s="61" t="str">
        <f t="shared" si="3"/>
        <v/>
      </c>
      <c r="U20" s="5">
        <f t="shared" si="4"/>
        <v>1</v>
      </c>
    </row>
    <row r="21" spans="1:21" ht="13.5" customHeight="1" x14ac:dyDescent="0.15">
      <c r="A21" s="307">
        <f>'1-2'!A21</f>
        <v>2</v>
      </c>
      <c r="B21" s="308" t="str">
        <f>'1-2'!B21</f>
        <v>２－（２）</v>
      </c>
      <c r="C21" s="463" t="str">
        <f>'1-2'!C21</f>
        <v>多様な課題と専門性の向上</v>
      </c>
      <c r="D21" s="249">
        <v>18</v>
      </c>
      <c r="E21" s="309" t="str">
        <f>IF($R21=1,"",VLOOKUP($D21,'1-2'!$D$4:$L$103,2))</f>
        <v>旅費</v>
      </c>
      <c r="F21" s="310" t="str">
        <f>IF($R21=1,"取消し",VLOOKUP($D21,'1-2'!$D$4:$L$103,3))</f>
        <v>講師旅費</v>
      </c>
      <c r="G21" s="219">
        <f>IF($R21=1,,VLOOKUP($D21,'1-2'!$D$4:$L$103,4))</f>
        <v>50000</v>
      </c>
      <c r="H21" s="311">
        <f>IF($R21=1,,VLOOKUP($D21,'1-2'!$D$4:$L$103,5))</f>
        <v>1</v>
      </c>
      <c r="I21" s="311">
        <f>IF($R21=1,,VLOOKUP($D21,'1-2'!$D$4:$L$103,6))</f>
        <v>1</v>
      </c>
      <c r="J21" s="312">
        <f>IF($R21=1,,VLOOKUP($D21,'1-2'!$D$4:$L$103,7))</f>
        <v>50000</v>
      </c>
      <c r="K21" s="313" t="str">
        <f t="shared" si="5"/>
        <v>講師旅費</v>
      </c>
      <c r="L21" s="314">
        <v>1540</v>
      </c>
      <c r="M21" s="315">
        <f t="shared" si="8"/>
        <v>1</v>
      </c>
      <c r="N21" s="315">
        <f t="shared" si="9"/>
        <v>1</v>
      </c>
      <c r="O21" s="304">
        <f t="shared" si="2"/>
        <v>1540</v>
      </c>
      <c r="P21" s="305">
        <f>IF($R21=1,"",VLOOKUP($D21,'1-2'!$D$4:$L$103,8))</f>
        <v>0</v>
      </c>
      <c r="Q21" s="306">
        <f>IF($R21=1,"",VLOOKUP($D21,'1-2'!$D$4:$L$103,9))</f>
        <v>0</v>
      </c>
      <c r="R21" s="24">
        <f>IF(ISNA(MATCH($D21,'随時②-2'!$D$4:$D$18,0)),0,1)</f>
        <v>0</v>
      </c>
      <c r="S21" s="61" t="str">
        <f t="shared" si="1"/>
        <v/>
      </c>
      <c r="T21" s="61" t="str">
        <f t="shared" si="3"/>
        <v/>
      </c>
      <c r="U21" s="5">
        <f t="shared" si="4"/>
        <v>2</v>
      </c>
    </row>
    <row r="22" spans="1:21" ht="13.5" customHeight="1" x14ac:dyDescent="0.15">
      <c r="A22" s="307">
        <f>'1-2'!A22</f>
        <v>2</v>
      </c>
      <c r="B22" s="308" t="str">
        <f>'1-2'!B22</f>
        <v>２－（２）</v>
      </c>
      <c r="C22" s="463" t="str">
        <f>'1-2'!C22</f>
        <v>多様な課題と専門性の向上</v>
      </c>
      <c r="D22" s="249">
        <v>19</v>
      </c>
      <c r="E22" s="309" t="str">
        <f>IF($R22=1,"",VLOOKUP($D22,'1-2'!$D$4:$L$103,2))</f>
        <v>役務費</v>
      </c>
      <c r="F22" s="310" t="str">
        <f>IF($R22=1,"取消し",VLOOKUP($D22,'1-2'!$D$4:$L$103,3))</f>
        <v>校内研修等手話通訳</v>
      </c>
      <c r="G22" s="219">
        <f>IF($R22=1,,VLOOKUP($D22,'1-2'!$D$4:$L$103,4))</f>
        <v>7000</v>
      </c>
      <c r="H22" s="311">
        <f>IF($R22=1,,VLOOKUP($D22,'1-2'!$D$4:$L$103,5))</f>
        <v>2</v>
      </c>
      <c r="I22" s="311">
        <f>IF($R22=1,,VLOOKUP($D22,'1-2'!$D$4:$L$103,6))</f>
        <v>2</v>
      </c>
      <c r="J22" s="312">
        <f>IF($R22=1,,VLOOKUP($D22,'1-2'!$D$4:$L$103,7))</f>
        <v>28000</v>
      </c>
      <c r="K22" s="313" t="str">
        <f t="shared" si="5"/>
        <v>校内研修等手話通訳</v>
      </c>
      <c r="L22" s="314">
        <v>10400</v>
      </c>
      <c r="M22" s="315">
        <v>1</v>
      </c>
      <c r="N22" s="315">
        <f t="shared" si="9"/>
        <v>2</v>
      </c>
      <c r="O22" s="304">
        <f t="shared" si="2"/>
        <v>20800</v>
      </c>
      <c r="P22" s="305">
        <f>IF($R22=1,"",VLOOKUP($D22,'1-2'!$D$4:$L$103,8))</f>
        <v>0</v>
      </c>
      <c r="Q22" s="306">
        <f>IF($R22=1,"",VLOOKUP($D22,'1-2'!$D$4:$L$103,9))</f>
        <v>0</v>
      </c>
      <c r="R22" s="24">
        <f>IF(ISNA(MATCH($D22,'随時②-2'!$D$4:$D$18,0)),0,1)</f>
        <v>0</v>
      </c>
      <c r="S22" s="61" t="str">
        <f t="shared" si="1"/>
        <v/>
      </c>
      <c r="T22" s="61" t="str">
        <f t="shared" si="3"/>
        <v/>
      </c>
      <c r="U22" s="5">
        <f t="shared" si="4"/>
        <v>5</v>
      </c>
    </row>
    <row r="23" spans="1:21" ht="13.5" customHeight="1" x14ac:dyDescent="0.15">
      <c r="A23" s="307">
        <f>'1-2'!A23</f>
        <v>2</v>
      </c>
      <c r="B23" s="308" t="str">
        <f>'1-2'!B23</f>
        <v>２－（２）</v>
      </c>
      <c r="C23" s="463" t="str">
        <f>'1-2'!C23</f>
        <v>多様な課題と専門性の向上</v>
      </c>
      <c r="D23" s="249">
        <v>20</v>
      </c>
      <c r="E23" s="309" t="str">
        <f>IF($R23=1,"",VLOOKUP($D23,'1-2'!$D$4:$L$103,2))</f>
        <v>負担金、補助及び交付金</v>
      </c>
      <c r="F23" s="310" t="str">
        <f>IF($R23=1,"取消し",VLOOKUP($D23,'1-2'!$D$4:$L$103,3))</f>
        <v>全日本聾教育研究大会参加費</v>
      </c>
      <c r="G23" s="219">
        <f>IF($R23=1,,VLOOKUP($D23,'1-2'!$D$4:$L$103,4))</f>
        <v>2000</v>
      </c>
      <c r="H23" s="311">
        <f>IF($R23=1,,VLOOKUP($D23,'1-2'!$D$4:$L$103,5))</f>
        <v>3</v>
      </c>
      <c r="I23" s="311">
        <f>IF($R23=1,,VLOOKUP($D23,'1-2'!$D$4:$L$103,6))</f>
        <v>1</v>
      </c>
      <c r="J23" s="312">
        <f>IF($R23=1,,VLOOKUP($D23,'1-2'!$D$4:$L$103,7))</f>
        <v>6000</v>
      </c>
      <c r="K23" s="313" t="str">
        <f t="shared" si="5"/>
        <v>全日本聾教育研究大会参加費</v>
      </c>
      <c r="L23" s="314">
        <f t="shared" si="7"/>
        <v>2000</v>
      </c>
      <c r="M23" s="315">
        <f t="shared" si="8"/>
        <v>3</v>
      </c>
      <c r="N23" s="315">
        <f t="shared" si="9"/>
        <v>1</v>
      </c>
      <c r="O23" s="304">
        <f t="shared" si="2"/>
        <v>6000</v>
      </c>
      <c r="P23" s="305">
        <f>IF($R23=1,"",VLOOKUP($D23,'1-2'!$D$4:$L$103,8))</f>
        <v>0</v>
      </c>
      <c r="Q23" s="306">
        <f>IF($R23=1,"",VLOOKUP($D23,'1-2'!$D$4:$L$103,9))</f>
        <v>0</v>
      </c>
      <c r="R23" s="24">
        <f>IF(ISNA(MATCH($D23,'随時②-2'!$D$4:$D$18,0)),0,1)</f>
        <v>0</v>
      </c>
      <c r="S23" s="61" t="str">
        <f t="shared" si="1"/>
        <v/>
      </c>
      <c r="T23" s="61" t="str">
        <f t="shared" si="3"/>
        <v/>
      </c>
      <c r="U23" s="5">
        <f t="shared" si="4"/>
        <v>9</v>
      </c>
    </row>
    <row r="24" spans="1:21" ht="13.5" customHeight="1" x14ac:dyDescent="0.15">
      <c r="A24" s="307">
        <f>'1-2'!A24</f>
        <v>2</v>
      </c>
      <c r="B24" s="308" t="str">
        <f>'1-2'!B24</f>
        <v>２－（２）</v>
      </c>
      <c r="C24" s="463" t="str">
        <f>'1-2'!C24</f>
        <v>多様な課題と専門性の向上</v>
      </c>
      <c r="D24" s="249">
        <v>21</v>
      </c>
      <c r="E24" s="309" t="str">
        <f>IF($R24=1,"",VLOOKUP($D24,'1-2'!$D$4:$L$103,2))</f>
        <v>消耗需用費</v>
      </c>
      <c r="F24" s="310" t="str">
        <f>IF($R24=1,"取消し",VLOOKUP($D24,'1-2'!$D$4:$L$103,3))</f>
        <v>全日本聾教育研究大会資料代</v>
      </c>
      <c r="G24" s="219">
        <f>IF($R24=1,,VLOOKUP($D24,'1-2'!$D$4:$L$103,4))</f>
        <v>2000</v>
      </c>
      <c r="H24" s="311">
        <f>IF($R24=1,,VLOOKUP($D24,'1-2'!$D$4:$L$103,5))</f>
        <v>3</v>
      </c>
      <c r="I24" s="311">
        <f>IF($R24=1,,VLOOKUP($D24,'1-2'!$D$4:$L$103,6))</f>
        <v>1</v>
      </c>
      <c r="J24" s="312">
        <f>IF($R24=1,,VLOOKUP($D24,'1-2'!$D$4:$L$103,7))</f>
        <v>6000</v>
      </c>
      <c r="K24" s="313" t="str">
        <f t="shared" si="5"/>
        <v>全日本聾教育研究大会資料代</v>
      </c>
      <c r="L24" s="314">
        <f t="shared" si="7"/>
        <v>2000</v>
      </c>
      <c r="M24" s="315">
        <v>1</v>
      </c>
      <c r="N24" s="315">
        <f t="shared" si="9"/>
        <v>1</v>
      </c>
      <c r="O24" s="304">
        <f t="shared" si="2"/>
        <v>2000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2</v>
      </c>
      <c r="B25" s="308" t="str">
        <f>'1-2'!B25</f>
        <v>２－（２）</v>
      </c>
      <c r="C25" s="463" t="str">
        <f>'1-2'!C25</f>
        <v>多様な課題と専門性の向上</v>
      </c>
      <c r="D25" s="249">
        <v>22</v>
      </c>
      <c r="E25" s="309" t="str">
        <f>IF($R25=1,"",VLOOKUP($D25,'1-2'!$D$4:$L$103,2))</f>
        <v>旅費</v>
      </c>
      <c r="F25" s="310" t="str">
        <f>IF($R25=1,"取消し",VLOOKUP($D25,'1-2'!$D$4:$L$103,3))</f>
        <v>全日本聾教育研究大会宿泊費</v>
      </c>
      <c r="G25" s="219">
        <f>IF($R25=1,,VLOOKUP($D25,'1-2'!$D$4:$L$103,4))</f>
        <v>5500</v>
      </c>
      <c r="H25" s="311">
        <f>IF($R25=1,,VLOOKUP($D25,'1-2'!$D$4:$L$103,5))</f>
        <v>3</v>
      </c>
      <c r="I25" s="311">
        <f>IF($R25=1,,VLOOKUP($D25,'1-2'!$D$4:$L$103,6))</f>
        <v>2</v>
      </c>
      <c r="J25" s="312">
        <f>IF($R25=1,,VLOOKUP($D25,'1-2'!$D$4:$L$103,7))</f>
        <v>33000</v>
      </c>
      <c r="K25" s="313" t="str">
        <f t="shared" si="5"/>
        <v>全日本聾教育研究大会宿泊費</v>
      </c>
      <c r="L25" s="314">
        <f t="shared" si="7"/>
        <v>5500</v>
      </c>
      <c r="M25" s="315">
        <v>0</v>
      </c>
      <c r="N25" s="315">
        <v>0</v>
      </c>
      <c r="O25" s="304">
        <f t="shared" si="2"/>
        <v>0</v>
      </c>
      <c r="P25" s="305">
        <f>IF($R25=1,"",VLOOKUP($D25,'1-2'!$D$4:$L$103,8))</f>
        <v>0</v>
      </c>
      <c r="Q25" s="306">
        <f>IF($R25=1,"",VLOOKUP($D25,'1-2'!$D$4:$L$103,9))</f>
        <v>0</v>
      </c>
      <c r="R25" s="24">
        <f>IF(ISNA(MATCH($D25,'随時②-2'!$D$4:$D$18,0)),0,1)</f>
        <v>0</v>
      </c>
      <c r="S25" s="61" t="str">
        <f t="shared" si="1"/>
        <v/>
      </c>
      <c r="T25" s="61" t="str">
        <f t="shared" si="3"/>
        <v/>
      </c>
      <c r="U25" s="5">
        <f t="shared" si="4"/>
        <v>2</v>
      </c>
    </row>
    <row r="26" spans="1:21" ht="13.5" customHeight="1" x14ac:dyDescent="0.15">
      <c r="A26" s="307">
        <f>'1-2'!A26</f>
        <v>2</v>
      </c>
      <c r="B26" s="308" t="str">
        <f>'1-2'!B26</f>
        <v>２－（２）</v>
      </c>
      <c r="C26" s="463" t="str">
        <f>'1-2'!C26</f>
        <v>多様な課題と専門性の向上</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7"/>
        <v>0</v>
      </c>
      <c r="M26" s="315">
        <f t="shared" si="8"/>
        <v>0</v>
      </c>
      <c r="N26" s="315">
        <f t="shared" si="9"/>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2</v>
      </c>
      <c r="B27" s="308" t="str">
        <f>'1-2'!B27</f>
        <v>２－（２）</v>
      </c>
      <c r="C27" s="463" t="str">
        <f>'1-2'!C27</f>
        <v>多様な課題と専門性の向上</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f t="shared" si="8"/>
        <v>0</v>
      </c>
      <c r="N27" s="315">
        <f t="shared" si="9"/>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2</v>
      </c>
      <c r="B28" s="308" t="str">
        <f>'1-2'!B28</f>
        <v>２－（２）</v>
      </c>
      <c r="C28" s="463" t="str">
        <f>'1-2'!C28</f>
        <v>多様な課題と専門性の向上</v>
      </c>
      <c r="D28" s="258">
        <v>25</v>
      </c>
      <c r="E28" s="309" t="str">
        <f>IF($R28=1,"",VLOOKUP($D28,'1-2'!$D$4:$L$103,2))</f>
        <v>消耗需用費</v>
      </c>
      <c r="F28" s="310" t="str">
        <f>IF($R28=1,"取消し",VLOOKUP($D28,'1-2'!$D$4:$L$103,3))</f>
        <v>全国特別支援学校長研究大会資料代</v>
      </c>
      <c r="G28" s="219">
        <f>IF($R28=1,,VLOOKUP($D28,'1-2'!$D$4:$L$103,4))</f>
        <v>3000</v>
      </c>
      <c r="H28" s="311">
        <f>IF($R28=1,,VLOOKUP($D28,'1-2'!$D$4:$L$103,5))</f>
        <v>1</v>
      </c>
      <c r="I28" s="311">
        <f>IF($R28=1,,VLOOKUP($D28,'1-2'!$D$4:$L$103,6))</f>
        <v>1</v>
      </c>
      <c r="J28" s="312">
        <f>IF($R28=1,,VLOOKUP($D28,'1-2'!$D$4:$L$103,7))</f>
        <v>3000</v>
      </c>
      <c r="K28" s="313" t="str">
        <f t="shared" si="5"/>
        <v>全国特別支援学校長研究大会資料代</v>
      </c>
      <c r="L28" s="314">
        <f t="shared" si="7"/>
        <v>3000</v>
      </c>
      <c r="M28" s="315">
        <f t="shared" si="8"/>
        <v>1</v>
      </c>
      <c r="N28" s="315">
        <f t="shared" si="9"/>
        <v>1</v>
      </c>
      <c r="O28" s="304">
        <f t="shared" si="2"/>
        <v>3000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f>'1-2'!A29</f>
        <v>2</v>
      </c>
      <c r="B29" s="308" t="str">
        <f>'1-2'!B29</f>
        <v>２－（２）</v>
      </c>
      <c r="C29" s="463" t="str">
        <f>'1-2'!C29</f>
        <v>多様な課題と専門性の向上</v>
      </c>
      <c r="D29" s="249">
        <v>26</v>
      </c>
      <c r="E29" s="309" t="str">
        <f>IF($R29=1,"",VLOOKUP($D29,'1-2'!$D$4:$L$103,2))</f>
        <v>消耗需用費</v>
      </c>
      <c r="F29" s="310" t="str">
        <f>IF($R29=1,"取消し",VLOOKUP($D29,'1-2'!$D$4:$L$103,3))</f>
        <v>全国聾学校長研究大会資料代</v>
      </c>
      <c r="G29" s="219">
        <f>IF($R29=1,,VLOOKUP($D29,'1-2'!$D$4:$L$103,4))</f>
        <v>7000</v>
      </c>
      <c r="H29" s="311">
        <f>IF($R29=1,,VLOOKUP($D29,'1-2'!$D$4:$L$103,5))</f>
        <v>1</v>
      </c>
      <c r="I29" s="311">
        <f>IF($R29=1,,VLOOKUP($D29,'1-2'!$D$4:$L$103,6))</f>
        <v>1</v>
      </c>
      <c r="J29" s="312">
        <f>IF($R29=1,,VLOOKUP($D29,'1-2'!$D$4:$L$103,7))</f>
        <v>7000</v>
      </c>
      <c r="K29" s="313" t="str">
        <f t="shared" si="5"/>
        <v>全国聾学校長研究大会資料代</v>
      </c>
      <c r="L29" s="314">
        <v>3000</v>
      </c>
      <c r="M29" s="315">
        <f t="shared" si="8"/>
        <v>1</v>
      </c>
      <c r="N29" s="315">
        <f t="shared" si="9"/>
        <v>1</v>
      </c>
      <c r="O29" s="304">
        <f t="shared" si="2"/>
        <v>3000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f>'1-2'!A30</f>
        <v>2</v>
      </c>
      <c r="B30" s="308" t="str">
        <f>'1-2'!B30</f>
        <v>２－（２）</v>
      </c>
      <c r="C30" s="463" t="str">
        <f>'1-2'!C30</f>
        <v>多様な課題と専門性の向上</v>
      </c>
      <c r="D30" s="249">
        <v>27</v>
      </c>
      <c r="E30" s="309" t="str">
        <f>IF($R30=1,"",VLOOKUP($D30,'1-2'!$D$4:$L$103,2))</f>
        <v>消耗需用費</v>
      </c>
      <c r="F30" s="310" t="str">
        <f>IF($R30=1,"取消し",VLOOKUP($D30,'1-2'!$D$4:$L$103,3))</f>
        <v>全国聾学校教頭会資料代</v>
      </c>
      <c r="G30" s="219">
        <f>IF($R30=1,,VLOOKUP($D30,'1-2'!$D$4:$L$103,4))</f>
        <v>5000</v>
      </c>
      <c r="H30" s="311">
        <f>IF($R30=1,,VLOOKUP($D30,'1-2'!$D$4:$L$103,5))</f>
        <v>1</v>
      </c>
      <c r="I30" s="311">
        <f>IF($R30=1,,VLOOKUP($D30,'1-2'!$D$4:$L$103,6))</f>
        <v>1</v>
      </c>
      <c r="J30" s="312">
        <f>IF($R30=1,,VLOOKUP($D30,'1-2'!$D$4:$L$103,7))</f>
        <v>5000</v>
      </c>
      <c r="K30" s="313" t="str">
        <f t="shared" si="5"/>
        <v>全国聾学校教頭会資料代</v>
      </c>
      <c r="L30" s="314">
        <f t="shared" si="7"/>
        <v>5000</v>
      </c>
      <c r="M30" s="315">
        <v>0</v>
      </c>
      <c r="N30" s="315">
        <f t="shared" si="9"/>
        <v>1</v>
      </c>
      <c r="O30" s="304">
        <f t="shared" si="2"/>
        <v>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f>'1-2'!A31</f>
        <v>2</v>
      </c>
      <c r="B31" s="308" t="str">
        <f>'1-2'!B31</f>
        <v>２－（２）</v>
      </c>
      <c r="C31" s="463" t="str">
        <f>'1-2'!C31</f>
        <v>多様な課題と専門性の向上</v>
      </c>
      <c r="D31" s="249">
        <v>28</v>
      </c>
      <c r="E31" s="309" t="str">
        <f>IF($R31=1,"",VLOOKUP($D31,'1-2'!$D$4:$L$103,2))</f>
        <v>負担金、補助及び交付金</v>
      </c>
      <c r="F31" s="310" t="str">
        <f>IF($R31=1,"取消し",VLOOKUP($D31,'1-2'!$D$4:$L$103,3))</f>
        <v>全国特別支援学校長研究大会参加費</v>
      </c>
      <c r="G31" s="219">
        <f>IF($R31=1,,VLOOKUP($D31,'1-2'!$D$4:$L$103,4))</f>
        <v>3000</v>
      </c>
      <c r="H31" s="311">
        <f>IF($R31=1,,VLOOKUP($D31,'1-2'!$D$4:$L$103,5))</f>
        <v>1</v>
      </c>
      <c r="I31" s="311">
        <f>IF($R31=1,,VLOOKUP($D31,'1-2'!$D$4:$L$103,6))</f>
        <v>1</v>
      </c>
      <c r="J31" s="312">
        <f>IF($R31=1,,VLOOKUP($D31,'1-2'!$D$4:$L$103,7))</f>
        <v>3000</v>
      </c>
      <c r="K31" s="313" t="str">
        <f t="shared" si="5"/>
        <v>全国特別支援学校長研究大会参加費</v>
      </c>
      <c r="L31" s="314">
        <f t="shared" si="7"/>
        <v>3000</v>
      </c>
      <c r="M31" s="315">
        <f t="shared" si="8"/>
        <v>1</v>
      </c>
      <c r="N31" s="315">
        <f t="shared" si="9"/>
        <v>1</v>
      </c>
      <c r="O31" s="304">
        <f t="shared" si="2"/>
        <v>3000</v>
      </c>
      <c r="P31" s="305">
        <f>IF($R31=1,"",VLOOKUP($D31,'1-2'!$D$4:$L$103,8))</f>
        <v>0</v>
      </c>
      <c r="Q31" s="306">
        <f>IF($R31=1,"",VLOOKUP($D31,'1-2'!$D$4:$L$103,9))</f>
        <v>0</v>
      </c>
      <c r="R31" s="24">
        <f>IF(ISNA(MATCH($D31,'随時②-2'!$D$4:$D$18,0)),0,1)</f>
        <v>0</v>
      </c>
      <c r="S31" s="61" t="str">
        <f t="shared" si="1"/>
        <v/>
      </c>
      <c r="T31" s="61" t="str">
        <f t="shared" si="3"/>
        <v/>
      </c>
      <c r="U31" s="5">
        <f t="shared" si="4"/>
        <v>9</v>
      </c>
    </row>
    <row r="32" spans="1:21" ht="13.5" customHeight="1" x14ac:dyDescent="0.15">
      <c r="A32" s="307">
        <f>'1-2'!A32</f>
        <v>2</v>
      </c>
      <c r="B32" s="308" t="str">
        <f>'1-2'!B32</f>
        <v>２－（２）</v>
      </c>
      <c r="C32" s="463" t="str">
        <f>'1-2'!C32</f>
        <v>多様な課題と専門性の向上</v>
      </c>
      <c r="D32" s="258">
        <v>29</v>
      </c>
      <c r="E32" s="309" t="str">
        <f>IF($R32=1,"",VLOOKUP($D32,'1-2'!$D$4:$L$103,2))</f>
        <v>負担金、補助及び交付金</v>
      </c>
      <c r="F32" s="310" t="str">
        <f>IF($R32=1,"取消し",VLOOKUP($D32,'1-2'!$D$4:$L$103,3))</f>
        <v>全国聾学校長研究大会参加費</v>
      </c>
      <c r="G32" s="219">
        <f>IF($R32=1,,VLOOKUP($D32,'1-2'!$D$4:$L$103,4))</f>
        <v>5000</v>
      </c>
      <c r="H32" s="311">
        <f>IF($R32=1,,VLOOKUP($D32,'1-2'!$D$4:$L$103,5))</f>
        <v>1</v>
      </c>
      <c r="I32" s="311">
        <f>IF($R32=1,,VLOOKUP($D32,'1-2'!$D$4:$L$103,6))</f>
        <v>1</v>
      </c>
      <c r="J32" s="312">
        <f>IF($R32=1,,VLOOKUP($D32,'1-2'!$D$4:$L$103,7))</f>
        <v>5000</v>
      </c>
      <c r="K32" s="313" t="str">
        <f t="shared" si="5"/>
        <v>全国聾学校長研究大会参加費</v>
      </c>
      <c r="L32" s="314">
        <v>3000</v>
      </c>
      <c r="M32" s="315">
        <f t="shared" si="8"/>
        <v>1</v>
      </c>
      <c r="N32" s="315">
        <f t="shared" si="9"/>
        <v>1</v>
      </c>
      <c r="O32" s="304">
        <f t="shared" si="2"/>
        <v>3000</v>
      </c>
      <c r="P32" s="305">
        <f>IF($R32=1,"",VLOOKUP($D32,'1-2'!$D$4:$L$103,8))</f>
        <v>0</v>
      </c>
      <c r="Q32" s="306">
        <f>IF($R32=1,"",VLOOKUP($D32,'1-2'!$D$4:$L$103,9))</f>
        <v>0</v>
      </c>
      <c r="R32" s="24">
        <f>IF(ISNA(MATCH($D32,'随時②-2'!$D$4:$D$18,0)),0,1)</f>
        <v>0</v>
      </c>
      <c r="S32" s="61" t="str">
        <f t="shared" si="1"/>
        <v/>
      </c>
      <c r="T32" s="61" t="str">
        <f t="shared" si="3"/>
        <v/>
      </c>
      <c r="U32" s="5">
        <f t="shared" si="4"/>
        <v>9</v>
      </c>
    </row>
    <row r="33" spans="1:21" ht="13.5" customHeight="1" x14ac:dyDescent="0.15">
      <c r="A33" s="307">
        <f>'1-2'!A33</f>
        <v>2</v>
      </c>
      <c r="B33" s="308" t="str">
        <f>'1-2'!B33</f>
        <v>２－（２）</v>
      </c>
      <c r="C33" s="463" t="str">
        <f>'1-2'!C33</f>
        <v>多様な課題と専門性の向上</v>
      </c>
      <c r="D33" s="249">
        <v>30</v>
      </c>
      <c r="E33" s="309" t="str">
        <f>IF($R33=1,"",VLOOKUP($D33,'1-2'!$D$4:$L$103,2))</f>
        <v/>
      </c>
      <c r="F33" s="310" t="str">
        <f>IF($R33=1,"取消し",VLOOKUP($D33,'1-2'!$D$4:$L$103,3))</f>
        <v>取消し</v>
      </c>
      <c r="G33" s="219">
        <f>IF($R33=1,,VLOOKUP($D33,'1-2'!$D$4:$L$103,4))</f>
        <v>0</v>
      </c>
      <c r="H33" s="311">
        <f>IF($R33=1,,VLOOKUP($D33,'1-2'!$D$4:$L$103,5))</f>
        <v>0</v>
      </c>
      <c r="I33" s="311">
        <f>IF($R33=1,,VLOOKUP($D33,'1-2'!$D$4:$L$103,6))</f>
        <v>0</v>
      </c>
      <c r="J33" s="312">
        <f>IF($R33=1,,VLOOKUP($D33,'1-2'!$D$4:$L$103,7))</f>
        <v>0</v>
      </c>
      <c r="K33" s="313" t="str">
        <f t="shared" si="5"/>
        <v>取消し</v>
      </c>
      <c r="L33" s="314">
        <f t="shared" si="7"/>
        <v>0</v>
      </c>
      <c r="M33" s="315">
        <f t="shared" si="8"/>
        <v>0</v>
      </c>
      <c r="N33" s="315">
        <f t="shared" si="9"/>
        <v>0</v>
      </c>
      <c r="O33" s="304">
        <f t="shared" si="2"/>
        <v>0</v>
      </c>
      <c r="P33" s="305" t="str">
        <f>IF($R33=1,"",VLOOKUP($D33,'1-2'!$D$4:$L$103,8))</f>
        <v/>
      </c>
      <c r="Q33" s="306" t="str">
        <f>IF($R33=1,"",VLOOKUP($D33,'1-2'!$D$4:$L$103,9))</f>
        <v/>
      </c>
      <c r="R33" s="24">
        <f>IF(ISNA(MATCH($D33,'随時②-2'!$D$4:$D$18,0)),0,1)</f>
        <v>1</v>
      </c>
      <c r="S33" s="61" t="str">
        <f t="shared" si="1"/>
        <v/>
      </c>
      <c r="T33" s="61" t="str">
        <f t="shared" si="3"/>
        <v/>
      </c>
      <c r="U33" s="5" t="e">
        <f t="shared" si="4"/>
        <v>#N/A</v>
      </c>
    </row>
    <row r="34" spans="1:21" ht="13.5" customHeight="1" x14ac:dyDescent="0.15">
      <c r="A34" s="307">
        <f>'1-2'!A34</f>
        <v>2</v>
      </c>
      <c r="B34" s="308" t="str">
        <f>'1-2'!B34</f>
        <v>２－（２）</v>
      </c>
      <c r="C34" s="463" t="str">
        <f>'1-2'!C34</f>
        <v>多様な課題と専門性の向上</v>
      </c>
      <c r="D34" s="249">
        <v>31</v>
      </c>
      <c r="E34" s="309" t="str">
        <f>IF($R34=1,"",VLOOKUP($D34,'1-2'!$D$4:$L$103,2))</f>
        <v>消耗需用費</v>
      </c>
      <c r="F34" s="310" t="str">
        <f>IF($R34=1,"取消し",VLOOKUP($D34,'1-2'!$D$4:$L$103,3))</f>
        <v>研究誌　聴覚障害</v>
      </c>
      <c r="G34" s="219">
        <f>IF($R34=1,,VLOOKUP($D34,'1-2'!$D$4:$L$103,4))</f>
        <v>3456</v>
      </c>
      <c r="H34" s="311">
        <f>IF($R34=1,,VLOOKUP($D34,'1-2'!$D$4:$L$103,5))</f>
        <v>1</v>
      </c>
      <c r="I34" s="311">
        <f>IF($R34=1,,VLOOKUP($D34,'1-2'!$D$4:$L$103,6))</f>
        <v>1</v>
      </c>
      <c r="J34" s="312">
        <f>IF($R34=1,,VLOOKUP($D34,'1-2'!$D$4:$L$103,7))</f>
        <v>3456</v>
      </c>
      <c r="K34" s="313" t="str">
        <f t="shared" si="5"/>
        <v>研究誌　聴覚障害</v>
      </c>
      <c r="L34" s="314">
        <f t="shared" si="7"/>
        <v>3456</v>
      </c>
      <c r="M34" s="315">
        <v>0</v>
      </c>
      <c r="N34" s="315">
        <f t="shared" si="9"/>
        <v>1</v>
      </c>
      <c r="O34" s="304">
        <f t="shared" si="2"/>
        <v>0</v>
      </c>
      <c r="P34" s="305">
        <f>IF($R34=1,"",VLOOKUP($D34,'1-2'!$D$4:$L$103,8))</f>
        <v>0</v>
      </c>
      <c r="Q34" s="306">
        <f>IF($R34=1,"",VLOOKUP($D34,'1-2'!$D$4:$L$103,9))</f>
        <v>0</v>
      </c>
      <c r="R34" s="24">
        <f>IF(ISNA(MATCH($D34,'随時②-2'!$D$4:$D$18,0)),0,1)</f>
        <v>0</v>
      </c>
      <c r="S34" s="61" t="str">
        <f t="shared" si="1"/>
        <v/>
      </c>
      <c r="T34" s="61" t="str">
        <f t="shared" si="3"/>
        <v/>
      </c>
      <c r="U34" s="5">
        <f t="shared" si="4"/>
        <v>7</v>
      </c>
    </row>
    <row r="35" spans="1:21" ht="13.5" customHeight="1" x14ac:dyDescent="0.15">
      <c r="A35" s="307">
        <f>'1-2'!A35</f>
        <v>2</v>
      </c>
      <c r="B35" s="308" t="str">
        <f>'1-2'!B35</f>
        <v>２－（２）</v>
      </c>
      <c r="C35" s="463" t="str">
        <f>'1-2'!C35</f>
        <v>多様な課題と専門性の向上</v>
      </c>
      <c r="D35" s="249">
        <v>32</v>
      </c>
      <c r="E35" s="309" t="str">
        <f>IF($R35=1,"",VLOOKUP($D35,'1-2'!$D$4:$L$103,2))</f>
        <v/>
      </c>
      <c r="F35" s="310" t="str">
        <f>IF($R35=1,"取消し",VLOOKUP($D35,'1-2'!$D$4:$L$103,3))</f>
        <v>取消し</v>
      </c>
      <c r="G35" s="219">
        <f>IF($R35=1,,VLOOKUP($D35,'1-2'!$D$4:$L$103,4))</f>
        <v>0</v>
      </c>
      <c r="H35" s="311">
        <f>IF($R35=1,,VLOOKUP($D35,'1-2'!$D$4:$L$103,5))</f>
        <v>0</v>
      </c>
      <c r="I35" s="311">
        <f>IF($R35=1,,VLOOKUP($D35,'1-2'!$D$4:$L$103,6))</f>
        <v>0</v>
      </c>
      <c r="J35" s="312">
        <f>IF($R35=1,,VLOOKUP($D35,'1-2'!$D$4:$L$103,7))</f>
        <v>0</v>
      </c>
      <c r="K35" s="313" t="str">
        <f t="shared" si="5"/>
        <v>取消し</v>
      </c>
      <c r="L35" s="314">
        <f t="shared" si="7"/>
        <v>0</v>
      </c>
      <c r="M35" s="315">
        <f t="shared" si="8"/>
        <v>0</v>
      </c>
      <c r="N35" s="315">
        <f t="shared" si="9"/>
        <v>0</v>
      </c>
      <c r="O35" s="304">
        <f t="shared" si="2"/>
        <v>0</v>
      </c>
      <c r="P35" s="305" t="str">
        <f>IF($R35=1,"",VLOOKUP($D35,'1-2'!$D$4:$L$103,8))</f>
        <v/>
      </c>
      <c r="Q35" s="306" t="str">
        <f>IF($R35=1,"",VLOOKUP($D35,'1-2'!$D$4:$L$103,9))</f>
        <v/>
      </c>
      <c r="R35" s="24">
        <f>IF(ISNA(MATCH($D35,'随時②-2'!$D$4:$D$18,0)),0,1)</f>
        <v>1</v>
      </c>
      <c r="S35" s="61" t="str">
        <f t="shared" si="1"/>
        <v/>
      </c>
      <c r="T35" s="61" t="str">
        <f t="shared" si="3"/>
        <v/>
      </c>
      <c r="U35" s="5" t="e">
        <f t="shared" si="4"/>
        <v>#N/A</v>
      </c>
    </row>
    <row r="36" spans="1:21" ht="13.5" customHeight="1" x14ac:dyDescent="0.15">
      <c r="A36" s="307">
        <f>'1-2'!A36</f>
        <v>3</v>
      </c>
      <c r="B36" s="308" t="str">
        <f>'1-2'!B36</f>
        <v>３－（１）</v>
      </c>
      <c r="C36" s="463" t="str">
        <f>'1-2'!C36</f>
        <v>地域への相談支援</v>
      </c>
      <c r="D36" s="249">
        <v>33</v>
      </c>
      <c r="E36" s="309" t="str">
        <f>IF($R36=1,"",VLOOKUP($D36,'1-2'!$D$4:$L$103,2))</f>
        <v>備品購入費</v>
      </c>
      <c r="F36" s="310" t="str">
        <f>IF($R36=1,"取消し",VLOOKUP($D36,'1-2'!$D$4:$L$103,3))</f>
        <v>ノートＰＣ</v>
      </c>
      <c r="G36" s="219">
        <f>IF($R36=1,,VLOOKUP($D36,'1-2'!$D$4:$L$103,4))</f>
        <v>129800</v>
      </c>
      <c r="H36" s="311">
        <f>IF($R36=1,,VLOOKUP($D36,'1-2'!$D$4:$L$103,5))</f>
        <v>1</v>
      </c>
      <c r="I36" s="311">
        <f>IF($R36=1,,VLOOKUP($D36,'1-2'!$D$4:$L$103,6))</f>
        <v>1</v>
      </c>
      <c r="J36" s="312">
        <f>IF($R36=1,,VLOOKUP($D36,'1-2'!$D$4:$L$103,7))</f>
        <v>129800</v>
      </c>
      <c r="K36" s="313" t="str">
        <f t="shared" si="5"/>
        <v>ノートＰＣ</v>
      </c>
      <c r="L36" s="314">
        <v>129700</v>
      </c>
      <c r="M36" s="315">
        <f t="shared" si="8"/>
        <v>1</v>
      </c>
      <c r="N36" s="315">
        <f t="shared" si="9"/>
        <v>1</v>
      </c>
      <c r="O36" s="304">
        <f t="shared" si="2"/>
        <v>129700</v>
      </c>
      <c r="P36" s="305">
        <f>IF($R36=1,"",VLOOKUP($D36,'1-2'!$D$4:$L$103,8))</f>
        <v>0</v>
      </c>
      <c r="Q36" s="306">
        <f>IF($R36=1,"",VLOOKUP($D36,'1-2'!$D$4:$L$103,9))</f>
        <v>0</v>
      </c>
      <c r="R36" s="24">
        <f>IF(ISNA(MATCH($D36,'随時②-2'!$D$4:$D$18,0)),0,1)</f>
        <v>0</v>
      </c>
      <c r="S36" s="61" t="str">
        <f t="shared" si="1"/>
        <v/>
      </c>
      <c r="T36" s="61" t="str">
        <f t="shared" si="3"/>
        <v/>
      </c>
      <c r="U36" s="5">
        <f t="shared" si="4"/>
        <v>8</v>
      </c>
    </row>
    <row r="37" spans="1:21" ht="13.5" customHeight="1" x14ac:dyDescent="0.15">
      <c r="A37" s="307">
        <f>'1-2'!A37</f>
        <v>3</v>
      </c>
      <c r="B37" s="308" t="str">
        <f>'1-2'!B37</f>
        <v>３－（１）</v>
      </c>
      <c r="C37" s="463" t="str">
        <f>'1-2'!C37</f>
        <v>地域への相談支援</v>
      </c>
      <c r="D37" s="249">
        <v>34</v>
      </c>
      <c r="E37" s="309" t="str">
        <f>IF($R37=1,"",VLOOKUP($D37,'1-2'!$D$4:$L$103,2))</f>
        <v>消耗需用費</v>
      </c>
      <c r="F37" s="310" t="str">
        <f>IF($R37=1,"取消し",VLOOKUP($D37,'1-2'!$D$4:$L$103,3))</f>
        <v>カラー刷　ポスター</v>
      </c>
      <c r="G37" s="219">
        <f>IF($R37=1,,VLOOKUP($D37,'1-2'!$D$4:$L$103,4))</f>
        <v>100</v>
      </c>
      <c r="H37" s="311">
        <f>IF($R37=1,,VLOOKUP($D37,'1-2'!$D$4:$L$103,5))</f>
        <v>100</v>
      </c>
      <c r="I37" s="311">
        <f>IF($R37=1,,VLOOKUP($D37,'1-2'!$D$4:$L$103,6))</f>
        <v>1</v>
      </c>
      <c r="J37" s="312">
        <f>IF($R37=1,,VLOOKUP($D37,'1-2'!$D$4:$L$103,7))</f>
        <v>10000</v>
      </c>
      <c r="K37" s="313" t="str">
        <f t="shared" si="5"/>
        <v>カラー刷　ポスター</v>
      </c>
      <c r="L37" s="314">
        <v>200</v>
      </c>
      <c r="M37" s="315">
        <v>50</v>
      </c>
      <c r="N37" s="315">
        <f t="shared" si="9"/>
        <v>1</v>
      </c>
      <c r="O37" s="304">
        <f t="shared" si="2"/>
        <v>10000</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f>'1-2'!A38</f>
        <v>3</v>
      </c>
      <c r="B38" s="308" t="str">
        <f>'1-2'!B38</f>
        <v>３－（１）</v>
      </c>
      <c r="C38" s="463" t="str">
        <f>'1-2'!C38</f>
        <v>地域への相談支援</v>
      </c>
      <c r="D38" s="249">
        <v>35</v>
      </c>
      <c r="E38" s="309" t="str">
        <f>IF($R38=1,"",VLOOKUP($D38,'1-2'!$D$4:$L$103,2))</f>
        <v>消耗需用費</v>
      </c>
      <c r="F38" s="310" t="str">
        <f>IF($R38=1,"取消し",VLOOKUP($D38,'1-2'!$D$4:$L$103,3))</f>
        <v>イヤーマフ</v>
      </c>
      <c r="G38" s="219">
        <f>IF($R38=1,,VLOOKUP($D38,'1-2'!$D$4:$L$103,4))</f>
        <v>4000</v>
      </c>
      <c r="H38" s="311">
        <f>IF($R38=1,,VLOOKUP($D38,'1-2'!$D$4:$L$103,5))</f>
        <v>3</v>
      </c>
      <c r="I38" s="311">
        <f>IF($R38=1,,VLOOKUP($D38,'1-2'!$D$4:$L$103,6))</f>
        <v>1</v>
      </c>
      <c r="J38" s="312">
        <f>IF($R38=1,,VLOOKUP($D38,'1-2'!$D$4:$L$103,7))</f>
        <v>12000</v>
      </c>
      <c r="K38" s="313" t="str">
        <f t="shared" si="5"/>
        <v>イヤーマフ</v>
      </c>
      <c r="L38" s="314">
        <v>4500</v>
      </c>
      <c r="M38" s="315">
        <v>6</v>
      </c>
      <c r="N38" s="315">
        <f t="shared" si="9"/>
        <v>1</v>
      </c>
      <c r="O38" s="304">
        <f t="shared" si="2"/>
        <v>27000</v>
      </c>
      <c r="P38" s="305">
        <f>IF($R38=1,"",VLOOKUP($D38,'1-2'!$D$4:$L$103,8))</f>
        <v>0</v>
      </c>
      <c r="Q38" s="306">
        <f>IF($R38=1,"",VLOOKUP($D38,'1-2'!$D$4:$L$103,9))</f>
        <v>0</v>
      </c>
      <c r="R38" s="24">
        <f>IF(ISNA(MATCH($D38,'随時②-2'!$D$4:$D$18,0)),0,1)</f>
        <v>0</v>
      </c>
      <c r="S38" s="61" t="str">
        <f t="shared" si="1"/>
        <v/>
      </c>
      <c r="T38" s="61" t="str">
        <f t="shared" si="3"/>
        <v/>
      </c>
      <c r="U38" s="5">
        <f t="shared" si="4"/>
        <v>7</v>
      </c>
    </row>
    <row r="39" spans="1:21" ht="13.5" customHeight="1" x14ac:dyDescent="0.15">
      <c r="A39" s="307">
        <f>'1-2'!A39</f>
        <v>3</v>
      </c>
      <c r="B39" s="308" t="str">
        <f>'1-2'!B39</f>
        <v>３－（１）</v>
      </c>
      <c r="C39" s="463" t="str">
        <f>'1-2'!C39</f>
        <v>地域への相談支援</v>
      </c>
      <c r="D39" s="249">
        <v>36</v>
      </c>
      <c r="E39" s="309" t="str">
        <f>IF($R39=1,"",VLOOKUP($D39,'1-2'!$D$4:$L$103,2))</f>
        <v>消耗需用費</v>
      </c>
      <c r="F39" s="310" t="str">
        <f>IF($R39=1,"取消し",VLOOKUP($D39,'1-2'!$D$4:$L$103,3))</f>
        <v>コンパクトデジタルカメラ</v>
      </c>
      <c r="G39" s="219">
        <f>IF($R39=1,,VLOOKUP($D39,'1-2'!$D$4:$L$103,4))</f>
        <v>10800</v>
      </c>
      <c r="H39" s="311">
        <f>IF($R39=1,,VLOOKUP($D39,'1-2'!$D$4:$L$103,5))</f>
        <v>1</v>
      </c>
      <c r="I39" s="311">
        <f>IF($R39=1,,VLOOKUP($D39,'1-2'!$D$4:$L$103,6))</f>
        <v>1</v>
      </c>
      <c r="J39" s="312">
        <f>IF($R39=1,,VLOOKUP($D39,'1-2'!$D$4:$L$103,7))</f>
        <v>10800</v>
      </c>
      <c r="K39" s="313" t="str">
        <f t="shared" si="5"/>
        <v>コンパクトデジタルカメラ</v>
      </c>
      <c r="L39" s="314">
        <v>9700</v>
      </c>
      <c r="M39" s="315">
        <f t="shared" si="8"/>
        <v>1</v>
      </c>
      <c r="N39" s="315">
        <f t="shared" si="9"/>
        <v>1</v>
      </c>
      <c r="O39" s="304">
        <f t="shared" si="2"/>
        <v>9700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f>'1-2'!A40</f>
        <v>3</v>
      </c>
      <c r="B40" s="308" t="str">
        <f>'1-2'!B40</f>
        <v>３－（２）</v>
      </c>
      <c r="C40" s="463" t="str">
        <f>'1-2'!C40</f>
        <v>地域支援の充実</v>
      </c>
      <c r="D40" s="249">
        <v>37</v>
      </c>
      <c r="E40" s="309" t="str">
        <f>IF($R40=1,"",VLOOKUP($D40,'1-2'!$D$4:$L$103,2))</f>
        <v>消耗需用費</v>
      </c>
      <c r="F40" s="310" t="str">
        <f>IF($R40=1,"取消し",VLOOKUP($D40,'1-2'!$D$4:$L$103,3))</f>
        <v>読書力診断テスト</v>
      </c>
      <c r="G40" s="219">
        <f>IF($R40=1,,VLOOKUP($D40,'1-2'!$D$4:$L$103,4))</f>
        <v>300</v>
      </c>
      <c r="H40" s="311">
        <f>IF($R40=1,,VLOOKUP($D40,'1-2'!$D$4:$L$103,5))</f>
        <v>1</v>
      </c>
      <c r="I40" s="311">
        <f>IF($R40=1,,VLOOKUP($D40,'1-2'!$D$4:$L$103,6))</f>
        <v>1</v>
      </c>
      <c r="J40" s="312">
        <f>IF($R40=1,,VLOOKUP($D40,'1-2'!$D$4:$L$103,7))</f>
        <v>300</v>
      </c>
      <c r="K40" s="313" t="str">
        <f t="shared" si="5"/>
        <v>読書力診断テスト</v>
      </c>
      <c r="L40" s="314">
        <f t="shared" si="7"/>
        <v>300</v>
      </c>
      <c r="M40" s="315">
        <f t="shared" si="8"/>
        <v>1</v>
      </c>
      <c r="N40" s="315">
        <f t="shared" si="9"/>
        <v>1</v>
      </c>
      <c r="O40" s="304">
        <f t="shared" si="2"/>
        <v>300</v>
      </c>
      <c r="P40" s="305">
        <f>IF($R40=1,"",VLOOKUP($D40,'1-2'!$D$4:$L$103,8))</f>
        <v>0</v>
      </c>
      <c r="Q40" s="306">
        <f>IF($R40=1,"",VLOOKUP($D40,'1-2'!$D$4:$L$103,9))</f>
        <v>0</v>
      </c>
      <c r="R40" s="24">
        <f>IF(ISNA(MATCH($D40,'随時②-2'!$D$4:$D$18,0)),0,1)</f>
        <v>0</v>
      </c>
      <c r="S40" s="61" t="str">
        <f t="shared" si="1"/>
        <v/>
      </c>
      <c r="T40" s="61" t="str">
        <f t="shared" si="3"/>
        <v/>
      </c>
      <c r="U40" s="5">
        <f t="shared" si="4"/>
        <v>7</v>
      </c>
    </row>
    <row r="41" spans="1:21" ht="13.5" customHeight="1" x14ac:dyDescent="0.15">
      <c r="A41" s="307">
        <f>'1-2'!A41</f>
        <v>0</v>
      </c>
      <c r="B41" s="308">
        <f>'1-2'!B41</f>
        <v>0</v>
      </c>
      <c r="C41" s="46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6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2-(1)</v>
      </c>
      <c r="C104" s="465" t="str">
        <f>'随時①-2'!C4</f>
        <v>指導力の向上</v>
      </c>
      <c r="D104" s="258">
        <v>101</v>
      </c>
      <c r="E104" s="310" t="str">
        <f>IF($R104=1,"",VLOOKUP($D104,'随時①-2'!$D$4:$L$23,2))</f>
        <v>報償費</v>
      </c>
      <c r="F104" s="310" t="str">
        <f>IF($R104=1,"取消し",VLOOKUP($D104,'随時①-2'!$D$4:$L$23,3))</f>
        <v>「進路講演会」の講師謝礼</v>
      </c>
      <c r="G104" s="219">
        <f>IF($R104=1,,VLOOKUP($D104,'随時①-2'!$D$4:$L$23,4))</f>
        <v>5000</v>
      </c>
      <c r="H104" s="311">
        <f>IF($R104=1,,VLOOKUP($D104,'随時①-2'!$D$4:$L$23,5))</f>
        <v>1</v>
      </c>
      <c r="I104" s="311">
        <f>IF($R104=1,,VLOOKUP($D104,'随時①-2'!$D$4:$L$23,6))</f>
        <v>1</v>
      </c>
      <c r="J104" s="219">
        <f>IF($R104=1,,VLOOKUP($D104,'随時①-2'!$D$4:$L$23,7))</f>
        <v>5000</v>
      </c>
      <c r="K104" s="334" t="str">
        <f t="shared" si="14"/>
        <v>「進路講演会」の講師謝礼</v>
      </c>
      <c r="L104" s="335">
        <f t="shared" si="15"/>
        <v>5000</v>
      </c>
      <c r="M104" s="336">
        <f t="shared" si="16"/>
        <v>1</v>
      </c>
      <c r="N104" s="336">
        <f t="shared" si="17"/>
        <v>1</v>
      </c>
      <c r="O104" s="337">
        <f t="shared" si="11"/>
        <v>5000</v>
      </c>
      <c r="P104" s="338">
        <f>IF($R104=1,"",VLOOKUP($D104,'随時①-2'!$D$4:$L$23,8))</f>
        <v>0</v>
      </c>
      <c r="Q104" s="339" t="str">
        <f>IF($R104=1,"",VLOOKUP($D104,'随時①-2'!$D$4:$L$23,9))</f>
        <v>配当済み</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1-(1)</v>
      </c>
      <c r="C105" s="465" t="str">
        <f>'随時①-2'!C5</f>
        <v>安全への意識改革</v>
      </c>
      <c r="D105" s="249">
        <v>102</v>
      </c>
      <c r="E105" s="309" t="str">
        <f>IF($R105=1,"",VLOOKUP($D105,'随時①-2'!$D$4:$L$23,2))</f>
        <v>報償費</v>
      </c>
      <c r="F105" s="309" t="str">
        <f>IF($R105=1,"取消し",VLOOKUP($D105,'随時①-2'!$D$4:$L$23,3))</f>
        <v>「歯みがき講習会」の講師謝礼</v>
      </c>
      <c r="G105" s="316">
        <f>IF($R105=1,,VLOOKUP($D105,'随時①-2'!$D$4:$L$23,4))</f>
        <v>10000</v>
      </c>
      <c r="H105" s="317">
        <f>IF($R105=1,,VLOOKUP($D105,'随時①-2'!$D$4:$L$23,5))</f>
        <v>1</v>
      </c>
      <c r="I105" s="317">
        <f>IF($R105=1,,VLOOKUP($D105,'随時①-2'!$D$4:$L$23,6))</f>
        <v>1</v>
      </c>
      <c r="J105" s="316">
        <f>IF($R105=1,,VLOOKUP($D105,'随時①-2'!$D$4:$L$23,7))</f>
        <v>10000</v>
      </c>
      <c r="K105" s="313" t="str">
        <f t="shared" si="14"/>
        <v>「歯みがき講習会」の講師謝礼</v>
      </c>
      <c r="L105" s="314">
        <f t="shared" si="15"/>
        <v>10000</v>
      </c>
      <c r="M105" s="315">
        <f t="shared" si="16"/>
        <v>1</v>
      </c>
      <c r="N105" s="315">
        <f t="shared" si="17"/>
        <v>1</v>
      </c>
      <c r="O105" s="304">
        <f t="shared" si="11"/>
        <v>10000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6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6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6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6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6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6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6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6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6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6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6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6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6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6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6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6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6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6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１－（１）</v>
      </c>
      <c r="C124" s="465" t="str">
        <f>'随時②-2'!C21</f>
        <v>安全への意識改革</v>
      </c>
      <c r="D124" s="258">
        <v>201</v>
      </c>
      <c r="E124" s="310" t="str">
        <f>IF($R124=1,"",VLOOKUP($D124,'随時②-2'!$D$21:$L$35,2))</f>
        <v>旅費</v>
      </c>
      <c r="F124" s="310" t="str">
        <f>IF($R124=1,"取消し",VLOOKUP($D124,'随時②-2'!$D$21:$L$35,3))</f>
        <v>ＳＰＳ先進地視察</v>
      </c>
      <c r="G124" s="219">
        <f>IF($R124=1,,VLOOKUP($D124,'随時②-2'!$D$21:$L$35,4))</f>
        <v>59000</v>
      </c>
      <c r="H124" s="311">
        <f>IF($R124=1,,VLOOKUP($D124,'随時②-2'!$D$21:$L$35,5))</f>
        <v>1</v>
      </c>
      <c r="I124" s="311">
        <f>IF($R124=1,,VLOOKUP($D124,'随時②-2'!$D$21:$L$35,6))</f>
        <v>1</v>
      </c>
      <c r="J124" s="312">
        <f>IF($R124=1,,VLOOKUP($D124,'随時②-2'!$D$21:$L$35,7))</f>
        <v>59000</v>
      </c>
      <c r="K124" s="334" t="str">
        <f t="shared" si="14"/>
        <v>ＳＰＳ先進地視察</v>
      </c>
      <c r="L124" s="335">
        <v>58740</v>
      </c>
      <c r="M124" s="303">
        <f t="shared" si="16"/>
        <v>1</v>
      </c>
      <c r="N124" s="303">
        <f t="shared" si="17"/>
        <v>1</v>
      </c>
      <c r="O124" s="337">
        <f t="shared" si="11"/>
        <v>58740</v>
      </c>
      <c r="P124" s="338">
        <f>IF($R124=1,"",VLOOKUP($D124,'随時②-2'!$D$21:$L$35,8))</f>
        <v>0</v>
      </c>
      <c r="Q124" s="339" t="str">
        <f>IF($R124=1,"",VLOOKUP($D124,'随時②-2'!$D$21:$L$35,9))</f>
        <v>済</v>
      </c>
      <c r="R124" s="24">
        <f>IF(ISNA(MATCH($D124,'随時②-2'!$D$4:$D$18,0)),0,1)</f>
        <v>0</v>
      </c>
      <c r="S124" s="61" t="str">
        <f t="shared" si="10"/>
        <v/>
      </c>
      <c r="T124" s="61" t="str">
        <f t="shared" si="12"/>
        <v/>
      </c>
      <c r="U124" s="5">
        <f t="shared" si="13"/>
        <v>2</v>
      </c>
    </row>
    <row r="125" spans="1:21" ht="13.5" customHeight="1" x14ac:dyDescent="0.15">
      <c r="A125" s="307">
        <f>'随時②-2'!A22</f>
        <v>2</v>
      </c>
      <c r="B125" s="308" t="str">
        <f>'随時②-2'!B22</f>
        <v>２－（２）</v>
      </c>
      <c r="C125" s="463" t="str">
        <f>'随時②-2'!C22</f>
        <v>多様な課題と専門性の向上</v>
      </c>
      <c r="D125" s="249">
        <v>202</v>
      </c>
      <c r="E125" s="309" t="str">
        <f>IF($R125=1,"",VLOOKUP($D125,'随時②-2'!$D$21:$L$35,2))</f>
        <v>負担金、補助及び交付金</v>
      </c>
      <c r="F125" s="309" t="str">
        <f>IF($R125=1,"取消し",VLOOKUP($D125,'随時②-2'!$D$21:$L$35,3))</f>
        <v>関東地区聾教育研究会参加費</v>
      </c>
      <c r="G125" s="316">
        <f>IF($R125=1,,VLOOKUP($D125,'随時②-2'!$D$21:$L$35,4))</f>
        <v>5000</v>
      </c>
      <c r="H125" s="317">
        <f>IF($R125=1,,VLOOKUP($D125,'随時②-2'!$D$21:$L$35,5))</f>
        <v>1</v>
      </c>
      <c r="I125" s="317">
        <f>IF($R125=1,,VLOOKUP($D125,'随時②-2'!$D$21:$L$35,6))</f>
        <v>1</v>
      </c>
      <c r="J125" s="318">
        <f>IF($R125=1,,VLOOKUP($D125,'随時②-2'!$D$21:$L$35,7))</f>
        <v>5000</v>
      </c>
      <c r="K125" s="313" t="str">
        <f t="shared" si="14"/>
        <v>関東地区聾教育研究会参加費</v>
      </c>
      <c r="L125" s="314">
        <v>6000</v>
      </c>
      <c r="M125" s="336">
        <f t="shared" si="16"/>
        <v>1</v>
      </c>
      <c r="N125" s="336">
        <f t="shared" si="17"/>
        <v>1</v>
      </c>
      <c r="O125" s="304">
        <f t="shared" si="11"/>
        <v>6000</v>
      </c>
      <c r="P125" s="305">
        <f>IF($R125=1,"",VLOOKUP($D125,'随時②-2'!$D$21:$L$35,8))</f>
        <v>0</v>
      </c>
      <c r="Q125" s="306" t="str">
        <f>IF($R125=1,"",VLOOKUP($D125,'随時②-2'!$D$21:$L$35,9))</f>
        <v>済</v>
      </c>
      <c r="R125" s="24">
        <f>IF(ISNA(MATCH($D125,'随時②-2'!$D$4:$D$18,0)),0,1)</f>
        <v>0</v>
      </c>
      <c r="S125" s="61" t="str">
        <f t="shared" si="10"/>
        <v/>
      </c>
      <c r="T125" s="61" t="str">
        <f t="shared" si="12"/>
        <v/>
      </c>
      <c r="U125" s="5">
        <f t="shared" si="13"/>
        <v>9</v>
      </c>
    </row>
    <row r="126" spans="1:21" ht="13.5" customHeight="1" x14ac:dyDescent="0.15">
      <c r="A126" s="307">
        <f>'随時②-2'!A23</f>
        <v>3</v>
      </c>
      <c r="B126" s="308" t="str">
        <f>'随時②-2'!B23</f>
        <v>２－（２）</v>
      </c>
      <c r="C126" s="463" t="str">
        <f>'随時②-2'!C23</f>
        <v>多様な課題と専門性の向上</v>
      </c>
      <c r="D126" s="249">
        <v>203</v>
      </c>
      <c r="E126" s="309" t="str">
        <f>IF($R126=1,"",VLOOKUP($D126,'随時②-2'!$D$21:$L$35,2))</f>
        <v>役務費</v>
      </c>
      <c r="F126" s="309" t="str">
        <f>IF($R126=1,"取消し",VLOOKUP($D126,'随時②-2'!$D$21:$L$35,3))</f>
        <v>校内研修等手話通訳</v>
      </c>
      <c r="G126" s="316">
        <f>IF($R126=1,,VLOOKUP($D126,'随時②-2'!$D$21:$L$35,4))</f>
        <v>7000</v>
      </c>
      <c r="H126" s="317">
        <f>IF($R126=1,,VLOOKUP($D126,'随時②-2'!$D$21:$L$35,5))</f>
        <v>1</v>
      </c>
      <c r="I126" s="317">
        <f>IF($R126=1,,VLOOKUP($D126,'随時②-2'!$D$21:$L$35,6))</f>
        <v>1</v>
      </c>
      <c r="J126" s="318">
        <f>IF($R126=1,,VLOOKUP($D126,'随時②-2'!$D$21:$L$35,7))</f>
        <v>7000</v>
      </c>
      <c r="K126" s="313" t="str">
        <f t="shared" si="14"/>
        <v>校内研修等手話通訳</v>
      </c>
      <c r="L126" s="314">
        <v>7600</v>
      </c>
      <c r="M126" s="315">
        <f t="shared" si="16"/>
        <v>1</v>
      </c>
      <c r="N126" s="336">
        <f t="shared" si="17"/>
        <v>1</v>
      </c>
      <c r="O126" s="304">
        <f t="shared" si="11"/>
        <v>7600</v>
      </c>
      <c r="P126" s="305">
        <f>IF($R126=1,"",VLOOKUP($D126,'随時②-2'!$D$21:$L$35,8))</f>
        <v>0</v>
      </c>
      <c r="Q126" s="306" t="str">
        <f>IF($R126=1,"",VLOOKUP($D126,'随時②-2'!$D$21:$L$35,9))</f>
        <v>済</v>
      </c>
      <c r="R126" s="24">
        <f>IF(ISNA(MATCH($D126,'随時②-2'!$D$4:$D$18,0)),0,1)</f>
        <v>0</v>
      </c>
      <c r="S126" s="61" t="str">
        <f t="shared" si="10"/>
        <v/>
      </c>
      <c r="T126" s="61" t="str">
        <f t="shared" si="12"/>
        <v/>
      </c>
      <c r="U126" s="5">
        <f t="shared" si="13"/>
        <v>5</v>
      </c>
    </row>
    <row r="127" spans="1:21" ht="13.5" customHeight="1" x14ac:dyDescent="0.15">
      <c r="A127" s="307">
        <f>'随時②-2'!A24</f>
        <v>4</v>
      </c>
      <c r="B127" s="308" t="str">
        <f>'随時②-2'!B24</f>
        <v>１－（１）</v>
      </c>
      <c r="C127" s="463" t="str">
        <f>'随時②-2'!C24</f>
        <v>安全への意識改革</v>
      </c>
      <c r="D127" s="249">
        <v>204</v>
      </c>
      <c r="E127" s="309" t="str">
        <f>IF($R127=1,"",VLOOKUP($D127,'随時②-2'!$D$21:$L$35,2))</f>
        <v>旅費</v>
      </c>
      <c r="F127" s="309" t="str">
        <f>IF($R127=1,"取消し",VLOOKUP($D127,'随時②-2'!$D$21:$L$35,3))</f>
        <v>ＳＰＳ先進地視察</v>
      </c>
      <c r="G127" s="316">
        <f>IF($R127=1,,VLOOKUP($D127,'随時②-2'!$D$21:$L$35,4))</f>
        <v>65800</v>
      </c>
      <c r="H127" s="317">
        <f>IF($R127=1,,VLOOKUP($D127,'随時②-2'!$D$21:$L$35,5))</f>
        <v>1</v>
      </c>
      <c r="I127" s="317">
        <f>IF($R127=1,,VLOOKUP($D127,'随時②-2'!$D$21:$L$35,6))</f>
        <v>1</v>
      </c>
      <c r="J127" s="318">
        <f>IF($R127=1,,VLOOKUP($D127,'随時②-2'!$D$21:$L$35,7))</f>
        <v>65800</v>
      </c>
      <c r="K127" s="313" t="str">
        <f t="shared" si="14"/>
        <v>ＳＰＳ先進地視察</v>
      </c>
      <c r="L127" s="314">
        <v>69030</v>
      </c>
      <c r="M127" s="315">
        <f t="shared" si="16"/>
        <v>1</v>
      </c>
      <c r="N127" s="315">
        <v>2</v>
      </c>
      <c r="O127" s="304">
        <f t="shared" si="11"/>
        <v>138060</v>
      </c>
      <c r="P127" s="305">
        <f>IF($R127=1,"",VLOOKUP($D127,'随時②-2'!$D$21:$L$35,8))</f>
        <v>0</v>
      </c>
      <c r="Q127" s="306" t="str">
        <f>IF($R127=1,"",VLOOKUP($D127,'随時②-2'!$D$21:$L$35,9))</f>
        <v>済</v>
      </c>
      <c r="R127" s="24">
        <f>IF(ISNA(MATCH($D127,'随時②-2'!$D$4:$D$18,0)),0,1)</f>
        <v>0</v>
      </c>
      <c r="S127" s="61" t="str">
        <f t="shared" si="10"/>
        <v/>
      </c>
      <c r="T127" s="61" t="str">
        <f t="shared" si="12"/>
        <v/>
      </c>
      <c r="U127" s="5">
        <f t="shared" si="13"/>
        <v>2</v>
      </c>
    </row>
    <row r="128" spans="1:21" ht="13.5" customHeight="1" x14ac:dyDescent="0.15">
      <c r="A128" s="307">
        <f>'随時②-2'!A25</f>
        <v>5</v>
      </c>
      <c r="B128" s="308" t="str">
        <f>'随時②-2'!B25</f>
        <v>１－（１）</v>
      </c>
      <c r="C128" s="463" t="str">
        <f>'随時②-2'!C25</f>
        <v>安全への意識改革</v>
      </c>
      <c r="D128" s="249">
        <v>205</v>
      </c>
      <c r="E128" s="309" t="str">
        <f>IF($R128=1,"",VLOOKUP($D128,'随時②-2'!$D$21:$L$35,2))</f>
        <v>消耗需用費</v>
      </c>
      <c r="F128" s="309" t="str">
        <f>IF($R128=1,"取消し",VLOOKUP($D128,'随時②-2'!$D$21:$L$35,3))</f>
        <v>レスキューボードベンチ</v>
      </c>
      <c r="G128" s="316">
        <f>IF($R128=1,,VLOOKUP($D128,'随時②-2'!$D$21:$L$35,4))</f>
        <v>43200</v>
      </c>
      <c r="H128" s="317">
        <f>IF($R128=1,,VLOOKUP($D128,'随時②-2'!$D$21:$L$35,5))</f>
        <v>1</v>
      </c>
      <c r="I128" s="317">
        <f>IF($R128=1,,VLOOKUP($D128,'随時②-2'!$D$21:$L$35,6))</f>
        <v>1</v>
      </c>
      <c r="J128" s="318">
        <f>IF($R128=1,,VLOOKUP($D128,'随時②-2'!$D$21:$L$35,7))</f>
        <v>43200</v>
      </c>
      <c r="K128" s="313" t="str">
        <f t="shared" si="14"/>
        <v>レスキューボードベンチ</v>
      </c>
      <c r="L128" s="314">
        <v>30024</v>
      </c>
      <c r="M128" s="315">
        <f t="shared" si="16"/>
        <v>1</v>
      </c>
      <c r="N128" s="315">
        <f t="shared" si="17"/>
        <v>1</v>
      </c>
      <c r="O128" s="304">
        <f t="shared" si="11"/>
        <v>30024</v>
      </c>
      <c r="P128" s="305">
        <f>IF($R128=1,"",VLOOKUP($D128,'随時②-2'!$D$21:$L$35,8))</f>
        <v>0</v>
      </c>
      <c r="Q128" s="306" t="str">
        <f>IF($R128=1,"",VLOOKUP($D128,'随時②-2'!$D$21:$L$35,9))</f>
        <v>済</v>
      </c>
      <c r="R128" s="24">
        <f>IF(ISNA(MATCH($D128,'随時②-2'!$D$4:$D$18,0)),0,1)</f>
        <v>0</v>
      </c>
      <c r="S128" s="61" t="str">
        <f>IF(P128="◎",J128,"")</f>
        <v/>
      </c>
      <c r="T128" s="61" t="str">
        <f>IF(P128="◎",O128,"")</f>
        <v/>
      </c>
      <c r="U128" s="5">
        <f t="shared" si="13"/>
        <v>7</v>
      </c>
    </row>
    <row r="129" spans="1:21" ht="13.5" customHeight="1" x14ac:dyDescent="0.15">
      <c r="A129" s="307">
        <f>'随時②-2'!A26</f>
        <v>6</v>
      </c>
      <c r="B129" s="308" t="str">
        <f>'随時②-2'!B26</f>
        <v>２－（２）</v>
      </c>
      <c r="C129" s="463" t="str">
        <f>'随時②-2'!C26</f>
        <v>多様な課題と専門性の向上</v>
      </c>
      <c r="D129" s="249">
        <v>206</v>
      </c>
      <c r="E129" s="309" t="str">
        <f>IF($R129=1,"",VLOOKUP($D129,'随時②-2'!$D$21:$L$35,2))</f>
        <v>報償費</v>
      </c>
      <c r="F129" s="309" t="str">
        <f>IF($R129=1,"取消し",VLOOKUP($D129,'随時②-2'!$D$21:$L$35,3))</f>
        <v>講師謝金（幼稚部研究会）</v>
      </c>
      <c r="G129" s="316">
        <f>IF($R129=1,,VLOOKUP($D129,'随時②-2'!$D$21:$L$35,4))</f>
        <v>12000</v>
      </c>
      <c r="H129" s="317">
        <f>IF($R129=1,,VLOOKUP($D129,'随時②-2'!$D$21:$L$35,5))</f>
        <v>1</v>
      </c>
      <c r="I129" s="317">
        <f>IF($R129=1,,VLOOKUP($D129,'随時②-2'!$D$21:$L$35,6))</f>
        <v>1</v>
      </c>
      <c r="J129" s="318">
        <f>IF($R129=1,,VLOOKUP($D129,'随時②-2'!$D$21:$L$35,7))</f>
        <v>12000</v>
      </c>
      <c r="K129" s="313" t="str">
        <f t="shared" si="14"/>
        <v>講師謝金（幼稚部研究会）</v>
      </c>
      <c r="L129" s="314">
        <f t="shared" si="15"/>
        <v>12000</v>
      </c>
      <c r="M129" s="315">
        <f t="shared" si="16"/>
        <v>1</v>
      </c>
      <c r="N129" s="315">
        <f t="shared" si="17"/>
        <v>1</v>
      </c>
      <c r="O129" s="304">
        <f t="shared" si="11"/>
        <v>12000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7">
        <f>'随時②-2'!A27</f>
        <v>7</v>
      </c>
      <c r="B130" s="308" t="str">
        <f>'随時②-2'!B27</f>
        <v>３－（２）</v>
      </c>
      <c r="C130" s="463" t="str">
        <f>'随時②-2'!C27</f>
        <v>地域支援の充実</v>
      </c>
      <c r="D130" s="249">
        <v>207</v>
      </c>
      <c r="E130" s="309" t="str">
        <f>IF($R130=1,"",VLOOKUP($D130,'随時②-2'!$D$21:$L$35,2))</f>
        <v>消耗需用費</v>
      </c>
      <c r="F130" s="309" t="str">
        <f>IF($R130=1,"取消し",VLOOKUP($D130,'随時②-2'!$D$21:$L$35,3))</f>
        <v>KABC-Ⅱ記録用紙（記録・習得度シート）</v>
      </c>
      <c r="G130" s="316">
        <f>IF($R130=1,,VLOOKUP($D130,'随時②-2'!$D$21:$L$35,4))</f>
        <v>15120</v>
      </c>
      <c r="H130" s="317">
        <f>IF($R130=1,,VLOOKUP($D130,'随時②-2'!$D$21:$L$35,5))</f>
        <v>1</v>
      </c>
      <c r="I130" s="317">
        <f>IF($R130=1,,VLOOKUP($D130,'随時②-2'!$D$21:$L$35,6))</f>
        <v>1</v>
      </c>
      <c r="J130" s="318">
        <f>IF($R130=1,,VLOOKUP($D130,'随時②-2'!$D$21:$L$35,7))</f>
        <v>15120</v>
      </c>
      <c r="K130" s="313" t="str">
        <f t="shared" si="14"/>
        <v>KABC-Ⅱ記録用紙（記録・習得度シート）</v>
      </c>
      <c r="L130" s="314">
        <v>6858</v>
      </c>
      <c r="M130" s="315">
        <f t="shared" si="16"/>
        <v>1</v>
      </c>
      <c r="N130" s="315">
        <f t="shared" si="17"/>
        <v>1</v>
      </c>
      <c r="O130" s="304">
        <f t="shared" si="11"/>
        <v>6858</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8</v>
      </c>
      <c r="B131" s="308" t="str">
        <f>'随時②-2'!B28</f>
        <v>３－（２）</v>
      </c>
      <c r="C131" s="463" t="str">
        <f>'随時②-2'!C28</f>
        <v>地域支援の充実</v>
      </c>
      <c r="D131" s="249">
        <v>208</v>
      </c>
      <c r="E131" s="309" t="str">
        <f>IF($R131=1,"",VLOOKUP($D131,'随時②-2'!$D$21:$L$35,2))</f>
        <v>消耗需用費</v>
      </c>
      <c r="F131" s="309" t="str">
        <f>IF($R131=1,"取消し",VLOOKUP($D131,'随時②-2'!$D$21:$L$35,3))</f>
        <v>絵画語彙検査用紙</v>
      </c>
      <c r="G131" s="316">
        <f>IF($R131=1,,VLOOKUP($D131,'随時②-2'!$D$21:$L$35,4))</f>
        <v>6480</v>
      </c>
      <c r="H131" s="317">
        <f>IF($R131=1,,VLOOKUP($D131,'随時②-2'!$D$21:$L$35,5))</f>
        <v>1</v>
      </c>
      <c r="I131" s="317">
        <f>IF($R131=1,,VLOOKUP($D131,'随時②-2'!$D$21:$L$35,6))</f>
        <v>1</v>
      </c>
      <c r="J131" s="318">
        <f>IF($R131=1,,VLOOKUP($D131,'随時②-2'!$D$21:$L$35,7))</f>
        <v>6480</v>
      </c>
      <c r="K131" s="313" t="str">
        <f t="shared" si="14"/>
        <v>絵画語彙検査用紙</v>
      </c>
      <c r="L131" s="314">
        <v>7484</v>
      </c>
      <c r="M131" s="315">
        <f t="shared" si="16"/>
        <v>1</v>
      </c>
      <c r="N131" s="315">
        <f t="shared" si="17"/>
        <v>1</v>
      </c>
      <c r="O131" s="304">
        <f t="shared" si="11"/>
        <v>7484</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9</v>
      </c>
      <c r="B132" s="308" t="str">
        <f>'随時②-2'!B29</f>
        <v>３－（２）</v>
      </c>
      <c r="C132" s="463" t="str">
        <f>'随時②-2'!C29</f>
        <v>地域支援の充実</v>
      </c>
      <c r="D132" s="249">
        <v>209</v>
      </c>
      <c r="E132" s="309" t="str">
        <f>IF($R132=1,"",VLOOKUP($D132,'随時②-2'!$D$21:$L$35,2))</f>
        <v>消耗需用費</v>
      </c>
      <c r="F132" s="309" t="str">
        <f>IF($R132=1,"取消し",VLOOKUP($D132,'随時②-2'!$D$21:$L$35,3))</f>
        <v>インクカートリッジ（黒）</v>
      </c>
      <c r="G132" s="316">
        <f>IF($R132=1,,VLOOKUP($D132,'随時②-2'!$D$21:$L$35,4))</f>
        <v>600</v>
      </c>
      <c r="H132" s="317">
        <f>IF($R132=1,,VLOOKUP($D132,'随時②-2'!$D$21:$L$35,5))</f>
        <v>5</v>
      </c>
      <c r="I132" s="317">
        <f>IF($R132=1,,VLOOKUP($D132,'随時②-2'!$D$21:$L$35,6))</f>
        <v>1</v>
      </c>
      <c r="J132" s="318">
        <f>IF($R132=1,,VLOOKUP($D132,'随時②-2'!$D$21:$L$35,7))</f>
        <v>3000</v>
      </c>
      <c r="K132" s="313" t="str">
        <f t="shared" si="14"/>
        <v>インクカートリッジ（黒）</v>
      </c>
      <c r="L132" s="314">
        <v>1714</v>
      </c>
      <c r="M132" s="315">
        <f t="shared" si="16"/>
        <v>5</v>
      </c>
      <c r="N132" s="315">
        <f t="shared" si="17"/>
        <v>1</v>
      </c>
      <c r="O132" s="304">
        <f t="shared" si="11"/>
        <v>8570</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15">
      <c r="A133" s="307">
        <f>'随時②-2'!A30</f>
        <v>10</v>
      </c>
      <c r="B133" s="308" t="str">
        <f>'随時②-2'!B30</f>
        <v>３－（２）</v>
      </c>
      <c r="C133" s="463" t="str">
        <f>'随時②-2'!C30</f>
        <v>地域支援の充実</v>
      </c>
      <c r="D133" s="249">
        <v>210</v>
      </c>
      <c r="E133" s="309" t="str">
        <f>IF($R133=1,"",VLOOKUP($D133,'随時②-2'!$D$21:$L$35,2))</f>
        <v>消耗需用費</v>
      </c>
      <c r="F133" s="309" t="str">
        <f>IF($R133=1,"取消し",VLOOKUP($D133,'随時②-2'!$D$21:$L$35,3))</f>
        <v>インクカートリッジ（カラー）</v>
      </c>
      <c r="G133" s="316">
        <f>IF($R133=1,,VLOOKUP($D133,'随時②-2'!$D$21:$L$35,4))</f>
        <v>4000</v>
      </c>
      <c r="H133" s="317">
        <f>IF($R133=1,,VLOOKUP($D133,'随時②-2'!$D$21:$L$35,5))</f>
        <v>1</v>
      </c>
      <c r="I133" s="317">
        <f>IF($R133=1,,VLOOKUP($D133,'随時②-2'!$D$21:$L$35,6))</f>
        <v>1</v>
      </c>
      <c r="J133" s="318">
        <f>IF($R133=1,,VLOOKUP($D133,'随時②-2'!$D$21:$L$35,7))</f>
        <v>4000</v>
      </c>
      <c r="K133" s="313" t="str">
        <f t="shared" si="14"/>
        <v>インクカートリッジ（カラー）</v>
      </c>
      <c r="L133" s="314">
        <v>3917</v>
      </c>
      <c r="M133" s="315">
        <f t="shared" si="16"/>
        <v>1</v>
      </c>
      <c r="N133" s="315">
        <f t="shared" si="17"/>
        <v>1</v>
      </c>
      <c r="O133" s="304">
        <f t="shared" ref="O133:O138" si="20">L133*M133*N133</f>
        <v>3917</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0</v>
      </c>
      <c r="B134" s="308">
        <f>'随時②-2'!B31</f>
        <v>0</v>
      </c>
      <c r="C134" s="46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95</v>
      </c>
      <c r="G141" s="36" t="s">
        <v>240</v>
      </c>
      <c r="H141" s="582" t="s">
        <v>261</v>
      </c>
      <c r="I141" s="583"/>
      <c r="J141" s="36" t="s">
        <v>244</v>
      </c>
      <c r="K141" s="36" t="s">
        <v>252</v>
      </c>
      <c r="L141" s="547" t="s">
        <v>254</v>
      </c>
      <c r="M141" s="584"/>
      <c r="N141" s="585" t="s">
        <v>157</v>
      </c>
      <c r="O141" s="586"/>
      <c r="P141" s="600" t="s">
        <v>105</v>
      </c>
      <c r="Q141" s="601"/>
    </row>
    <row r="142" spans="1:21" ht="14.25" thickTop="1" x14ac:dyDescent="0.15">
      <c r="F142" s="341" t="s">
        <v>85</v>
      </c>
      <c r="G142" s="342">
        <f>SUMIF($E$4:$E$138,$F142,$J$4:$J$138)</f>
        <v>83000</v>
      </c>
      <c r="H142" s="587">
        <f>SUMIF($E$4:$E$138,$F142,$S$4:$S$138)</f>
        <v>0</v>
      </c>
      <c r="I142" s="588"/>
      <c r="J142" s="343">
        <f>G142-H142</f>
        <v>83000</v>
      </c>
      <c r="K142" s="342">
        <f>SUMIF($E$4:$E$138,$F142,$O$4:$O$138)</f>
        <v>83000</v>
      </c>
      <c r="L142" s="587">
        <f>SUMIF($E$4:$E$138,$F142,$T$4:$T$138)</f>
        <v>0</v>
      </c>
      <c r="M142" s="589"/>
      <c r="N142" s="590">
        <f>K142-L142</f>
        <v>83000</v>
      </c>
      <c r="O142" s="591"/>
      <c r="P142" s="538">
        <f>J142-N142</f>
        <v>0</v>
      </c>
      <c r="Q142" s="602"/>
    </row>
    <row r="143" spans="1:21" x14ac:dyDescent="0.15">
      <c r="F143" s="341" t="s">
        <v>86</v>
      </c>
      <c r="G143" s="344">
        <f t="shared" ref="G143:G150" si="22">SUMIF($E$4:$E$138,$F143,$J$4:$J$138)</f>
        <v>293840</v>
      </c>
      <c r="H143" s="535">
        <f>SUMIF($E$4:$E$138,$F143,$S$4:$S$138)</f>
        <v>0</v>
      </c>
      <c r="I143" s="580"/>
      <c r="J143" s="345">
        <f>G143-H143</f>
        <v>293840</v>
      </c>
      <c r="K143" s="342">
        <f t="shared" ref="K143:K150" si="23">SUMIF($E$4:$E$138,$F143,$O$4:$O$138)</f>
        <v>271930</v>
      </c>
      <c r="L143" s="534">
        <f t="shared" ref="L143:L149" si="24">SUMIF($E$4:$E$138,$F143,$T$4:$T$138)</f>
        <v>0</v>
      </c>
      <c r="M143" s="537"/>
      <c r="N143" s="581">
        <f>K143-L143</f>
        <v>271930</v>
      </c>
      <c r="O143" s="580"/>
      <c r="P143" s="534">
        <f t="shared" ref="P143:P150" si="25">J143-N143</f>
        <v>21910</v>
      </c>
      <c r="Q143" s="537"/>
    </row>
    <row r="144" spans="1:21" x14ac:dyDescent="0.15">
      <c r="F144" s="341" t="s">
        <v>114</v>
      </c>
      <c r="G144" s="342">
        <f t="shared" si="22"/>
        <v>333954</v>
      </c>
      <c r="H144" s="535">
        <f t="shared" ref="H144:H149" si="26">SUMIF($E$4:$E$138,$F144,$S$4:$S$138)</f>
        <v>0</v>
      </c>
      <c r="I144" s="580"/>
      <c r="J144" s="345">
        <f t="shared" ref="J144:J150" si="27">G144-H144</f>
        <v>333954</v>
      </c>
      <c r="K144" s="342">
        <f t="shared" si="23"/>
        <v>244483</v>
      </c>
      <c r="L144" s="534">
        <f t="shared" si="24"/>
        <v>0</v>
      </c>
      <c r="M144" s="537"/>
      <c r="N144" s="581">
        <f t="shared" ref="N144:N150" si="28">K144-L144</f>
        <v>244483</v>
      </c>
      <c r="O144" s="580"/>
      <c r="P144" s="534">
        <f t="shared" si="25"/>
        <v>89471</v>
      </c>
      <c r="Q144" s="537"/>
    </row>
    <row r="145" spans="6:17" x14ac:dyDescent="0.15">
      <c r="F145" s="341" t="s">
        <v>115</v>
      </c>
      <c r="G145" s="342">
        <f t="shared" si="22"/>
        <v>0</v>
      </c>
      <c r="H145" s="535">
        <f t="shared" si="26"/>
        <v>0</v>
      </c>
      <c r="I145" s="580"/>
      <c r="J145" s="345">
        <f t="shared" si="27"/>
        <v>0</v>
      </c>
      <c r="K145" s="342">
        <f t="shared" si="23"/>
        <v>0</v>
      </c>
      <c r="L145" s="534">
        <f t="shared" si="24"/>
        <v>0</v>
      </c>
      <c r="M145" s="537"/>
      <c r="N145" s="581">
        <f t="shared" si="28"/>
        <v>0</v>
      </c>
      <c r="O145" s="580"/>
      <c r="P145" s="534">
        <f t="shared" si="25"/>
        <v>0</v>
      </c>
      <c r="Q145" s="537"/>
    </row>
    <row r="146" spans="6:17" x14ac:dyDescent="0.15">
      <c r="F146" s="341" t="s">
        <v>87</v>
      </c>
      <c r="G146" s="342">
        <f t="shared" si="22"/>
        <v>35000</v>
      </c>
      <c r="H146" s="535">
        <f t="shared" si="26"/>
        <v>0</v>
      </c>
      <c r="I146" s="580"/>
      <c r="J146" s="345">
        <f t="shared" si="27"/>
        <v>35000</v>
      </c>
      <c r="K146" s="342">
        <f t="shared" si="23"/>
        <v>28400</v>
      </c>
      <c r="L146" s="534">
        <f t="shared" si="24"/>
        <v>0</v>
      </c>
      <c r="M146" s="537"/>
      <c r="N146" s="581">
        <f t="shared" si="28"/>
        <v>28400</v>
      </c>
      <c r="O146" s="580"/>
      <c r="P146" s="534">
        <f t="shared" si="25"/>
        <v>6600</v>
      </c>
      <c r="Q146" s="537"/>
    </row>
    <row r="147" spans="6:17" x14ac:dyDescent="0.15">
      <c r="F147" s="341" t="s">
        <v>88</v>
      </c>
      <c r="G147" s="342">
        <f t="shared" si="22"/>
        <v>0</v>
      </c>
      <c r="H147" s="535">
        <f t="shared" si="26"/>
        <v>0</v>
      </c>
      <c r="I147" s="580"/>
      <c r="J147" s="345">
        <f t="shared" si="27"/>
        <v>0</v>
      </c>
      <c r="K147" s="342">
        <f t="shared" si="23"/>
        <v>0</v>
      </c>
      <c r="L147" s="534">
        <f t="shared" si="24"/>
        <v>0</v>
      </c>
      <c r="M147" s="537"/>
      <c r="N147" s="581">
        <f t="shared" si="28"/>
        <v>0</v>
      </c>
      <c r="O147" s="580"/>
      <c r="P147" s="534">
        <f t="shared" si="25"/>
        <v>0</v>
      </c>
      <c r="Q147" s="537"/>
    </row>
    <row r="148" spans="6:17" x14ac:dyDescent="0.15">
      <c r="F148" s="341" t="s">
        <v>89</v>
      </c>
      <c r="G148" s="342">
        <f t="shared" si="22"/>
        <v>0</v>
      </c>
      <c r="H148" s="535">
        <f t="shared" si="26"/>
        <v>0</v>
      </c>
      <c r="I148" s="580"/>
      <c r="J148" s="345">
        <f t="shared" si="27"/>
        <v>0</v>
      </c>
      <c r="K148" s="342">
        <f t="shared" si="23"/>
        <v>0</v>
      </c>
      <c r="L148" s="534">
        <f t="shared" si="24"/>
        <v>0</v>
      </c>
      <c r="M148" s="537"/>
      <c r="N148" s="581">
        <f t="shared" si="28"/>
        <v>0</v>
      </c>
      <c r="O148" s="580"/>
      <c r="P148" s="534">
        <f t="shared" si="25"/>
        <v>0</v>
      </c>
      <c r="Q148" s="537"/>
    </row>
    <row r="149" spans="6:17" x14ac:dyDescent="0.15">
      <c r="F149" s="341" t="s">
        <v>90</v>
      </c>
      <c r="G149" s="342">
        <f t="shared" si="22"/>
        <v>129800</v>
      </c>
      <c r="H149" s="535">
        <f t="shared" si="26"/>
        <v>0</v>
      </c>
      <c r="I149" s="580"/>
      <c r="J149" s="345">
        <f t="shared" si="27"/>
        <v>129800</v>
      </c>
      <c r="K149" s="342">
        <f t="shared" si="23"/>
        <v>129700</v>
      </c>
      <c r="L149" s="534">
        <f t="shared" si="24"/>
        <v>0</v>
      </c>
      <c r="M149" s="537"/>
      <c r="N149" s="581">
        <f t="shared" si="28"/>
        <v>129700</v>
      </c>
      <c r="O149" s="580"/>
      <c r="P149" s="534">
        <f t="shared" si="25"/>
        <v>100</v>
      </c>
      <c r="Q149" s="537"/>
    </row>
    <row r="150" spans="6:17" ht="14.25" thickBot="1" x14ac:dyDescent="0.2">
      <c r="F150" s="341" t="s">
        <v>126</v>
      </c>
      <c r="G150" s="342">
        <f t="shared" si="22"/>
        <v>113270</v>
      </c>
      <c r="H150" s="535">
        <f>SUMIF($E$4:$E$138,$F150,$S$4:$S$138)+'2-3'!G122</f>
        <v>11000</v>
      </c>
      <c r="I150" s="580"/>
      <c r="J150" s="345">
        <f t="shared" si="27"/>
        <v>102270</v>
      </c>
      <c r="K150" s="342">
        <f t="shared" si="23"/>
        <v>107120</v>
      </c>
      <c r="L150" s="598">
        <f>SUMIF($E$4:$E$138,$F150,$T$4:$T$138)+'2-3'!E122</f>
        <v>11000</v>
      </c>
      <c r="M150" s="599"/>
      <c r="N150" s="581">
        <f t="shared" si="28"/>
        <v>96120</v>
      </c>
      <c r="O150" s="580"/>
      <c r="P150" s="598">
        <f t="shared" si="25"/>
        <v>6150</v>
      </c>
      <c r="Q150" s="599"/>
    </row>
    <row r="151" spans="6:17" ht="15" thickTop="1" thickBot="1" x14ac:dyDescent="0.2">
      <c r="F151" s="348" t="s">
        <v>15</v>
      </c>
      <c r="G151" s="349">
        <f>SUM(G142:G150)</f>
        <v>988864</v>
      </c>
      <c r="H151" s="531">
        <f>SUM(H142:I150)</f>
        <v>11000</v>
      </c>
      <c r="I151" s="594"/>
      <c r="J151" s="349">
        <f>SUM(J142:J150)</f>
        <v>977864</v>
      </c>
      <c r="K151" s="349">
        <f>SUM(K142:K150)</f>
        <v>864633</v>
      </c>
      <c r="L151" s="595">
        <f>SUM(L142:M150)</f>
        <v>11000</v>
      </c>
      <c r="M151" s="596"/>
      <c r="N151" s="594">
        <f>SUM(N142:O150)</f>
        <v>853633</v>
      </c>
      <c r="O151" s="597"/>
      <c r="P151" s="595">
        <f>SUM(P142:Q150)</f>
        <v>124231</v>
      </c>
      <c r="Q151" s="596"/>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21" priority="11" stopIfTrue="1" operator="equal">
      <formula>0</formula>
    </cfRule>
  </conditionalFormatting>
  <conditionalFormatting sqref="J139">
    <cfRule type="cellIs" dxfId="20" priority="4" stopIfTrue="1" operator="equal">
      <formula>0</formula>
    </cfRule>
  </conditionalFormatting>
  <conditionalFormatting sqref="K4:O138">
    <cfRule type="cellIs" dxfId="19" priority="8" stopIfTrue="1" operator="notEqual">
      <formula>F4</formula>
    </cfRule>
  </conditionalFormatting>
  <conditionalFormatting sqref="K139:O139">
    <cfRule type="cellIs" dxfId="18"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219</v>
      </c>
      <c r="H1" s="509" t="s">
        <v>315</v>
      </c>
      <c r="I1" s="509"/>
      <c r="J1" s="509"/>
      <c r="K1" s="509"/>
    </row>
    <row r="2" spans="1:11" s="1" customFormat="1" ht="18" customHeight="1" x14ac:dyDescent="0.15">
      <c r="H2" s="509" t="s">
        <v>316</v>
      </c>
      <c r="I2" s="509"/>
      <c r="J2" s="509"/>
      <c r="K2" s="509"/>
    </row>
    <row r="3" spans="1:11" s="1" customFormat="1" ht="18" customHeight="1" x14ac:dyDescent="0.15">
      <c r="K3" s="2"/>
    </row>
    <row r="4" spans="1:11" s="1" customFormat="1" ht="18" customHeight="1" x14ac:dyDescent="0.15">
      <c r="H4" s="510" t="s">
        <v>351</v>
      </c>
      <c r="I4" s="510"/>
      <c r="J4" s="510"/>
      <c r="K4" s="510"/>
    </row>
    <row r="5" spans="1:11" s="1" customFormat="1" ht="18" customHeight="1" x14ac:dyDescent="0.15">
      <c r="H5" s="511">
        <v>43385</v>
      </c>
      <c r="I5" s="510"/>
      <c r="J5" s="510"/>
      <c r="K5" s="510"/>
    </row>
    <row r="6" spans="1:11" s="1" customFormat="1" ht="18" customHeight="1" x14ac:dyDescent="0.15">
      <c r="A6" s="3" t="s">
        <v>2</v>
      </c>
      <c r="H6" s="4"/>
      <c r="K6" s="11"/>
    </row>
    <row r="7" spans="1:11" s="1" customFormat="1" ht="18" customHeight="1" x14ac:dyDescent="0.15">
      <c r="A7" s="4"/>
      <c r="H7" s="510" t="s">
        <v>318</v>
      </c>
      <c r="I7" s="510"/>
      <c r="J7" s="510"/>
      <c r="K7" s="510"/>
    </row>
    <row r="8" spans="1:11" s="1" customFormat="1" ht="18" customHeight="1" x14ac:dyDescent="0.15">
      <c r="A8" s="4"/>
      <c r="H8" s="510" t="s">
        <v>319</v>
      </c>
      <c r="I8" s="510"/>
      <c r="J8" s="510"/>
      <c r="K8" s="510"/>
    </row>
    <row r="9" spans="1:11" s="1" customFormat="1" ht="42" customHeight="1" x14ac:dyDescent="0.15">
      <c r="A9" s="4"/>
      <c r="H9" s="2"/>
      <c r="K9" s="44"/>
    </row>
    <row r="10" spans="1:11" ht="24" customHeight="1" x14ac:dyDescent="0.15">
      <c r="A10" s="498" t="s">
        <v>227</v>
      </c>
      <c r="B10" s="498"/>
      <c r="C10" s="498"/>
      <c r="D10" s="498"/>
      <c r="E10" s="498"/>
      <c r="F10" s="498"/>
      <c r="G10" s="498"/>
      <c r="H10" s="498"/>
      <c r="I10" s="498"/>
      <c r="J10" s="498"/>
      <c r="K10" s="498"/>
    </row>
    <row r="11" spans="1:11" ht="24" customHeight="1" x14ac:dyDescent="0.15">
      <c r="A11" s="499"/>
      <c r="B11" s="499"/>
      <c r="C11" s="499"/>
      <c r="D11" s="499"/>
      <c r="E11" s="499"/>
      <c r="F11" s="499"/>
      <c r="G11" s="499"/>
      <c r="H11" s="499"/>
      <c r="I11" s="499"/>
      <c r="J11" s="499"/>
      <c r="K11" s="49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5" t="s">
        <v>84</v>
      </c>
      <c r="B14" s="566"/>
      <c r="C14" s="567"/>
      <c r="D14" s="503">
        <v>1800000</v>
      </c>
      <c r="E14" s="504"/>
      <c r="F14" s="505"/>
      <c r="G14" s="604"/>
      <c r="H14" s="605"/>
      <c r="I14" s="605"/>
      <c r="J14" s="605"/>
      <c r="K14" s="95">
        <f>'1-1'!K14</f>
        <v>0</v>
      </c>
    </row>
    <row r="15" spans="1:11" ht="39" customHeight="1" thickBot="1" x14ac:dyDescent="0.2">
      <c r="A15" s="19"/>
      <c r="B15" s="18" t="s">
        <v>8</v>
      </c>
      <c r="C15" s="17" t="s">
        <v>9</v>
      </c>
      <c r="D15" s="16" t="s">
        <v>113</v>
      </c>
      <c r="E15" s="16" t="s">
        <v>112</v>
      </c>
      <c r="F15" s="17" t="s">
        <v>10</v>
      </c>
      <c r="G15" s="17" t="s">
        <v>11</v>
      </c>
      <c r="H15" s="435" t="s">
        <v>218</v>
      </c>
      <c r="I15" s="16" t="s">
        <v>12</v>
      </c>
      <c r="J15" s="434" t="s">
        <v>222</v>
      </c>
      <c r="K15" s="22" t="s">
        <v>15</v>
      </c>
    </row>
    <row r="16" spans="1:11" ht="39" customHeight="1" thickTop="1" x14ac:dyDescent="0.15">
      <c r="A16" s="29" t="s">
        <v>246</v>
      </c>
      <c r="B16" s="218">
        <f>'随時②-1'!B20</f>
        <v>83000</v>
      </c>
      <c r="C16" s="219">
        <f>'随時②-1'!C20</f>
        <v>293840</v>
      </c>
      <c r="D16" s="219">
        <f>'随時②-1'!D20</f>
        <v>333954</v>
      </c>
      <c r="E16" s="219">
        <f>'随時②-1'!E20</f>
        <v>0</v>
      </c>
      <c r="F16" s="219">
        <f>'随時②-1'!F20</f>
        <v>35000</v>
      </c>
      <c r="G16" s="219">
        <f>'随時②-1'!G20</f>
        <v>0</v>
      </c>
      <c r="H16" s="219">
        <f>'随時②-1'!H20</f>
        <v>0</v>
      </c>
      <c r="I16" s="219">
        <f>'随時②-1'!I20</f>
        <v>129800</v>
      </c>
      <c r="J16" s="220">
        <f>'随時②-1'!J20</f>
        <v>113270</v>
      </c>
      <c r="K16" s="420">
        <f t="shared" ref="K16:K26" si="0">SUM(B16:J16)</f>
        <v>988864</v>
      </c>
    </row>
    <row r="17" spans="1:11" ht="39" customHeight="1" x14ac:dyDescent="0.15">
      <c r="A17" s="29" t="s">
        <v>247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0">
        <f t="shared" si="0"/>
        <v>11000</v>
      </c>
    </row>
    <row r="18" spans="1:11" ht="39" customHeight="1" thickBot="1" x14ac:dyDescent="0.2">
      <c r="A18" s="29" t="s">
        <v>248</v>
      </c>
      <c r="B18" s="218">
        <f>B16-B17</f>
        <v>83000</v>
      </c>
      <c r="C18" s="219">
        <f>C16-C17</f>
        <v>293840</v>
      </c>
      <c r="D18" s="219">
        <f t="shared" ref="D18:J18" si="1">D16-D17</f>
        <v>333954</v>
      </c>
      <c r="E18" s="219">
        <f t="shared" si="1"/>
        <v>0</v>
      </c>
      <c r="F18" s="219">
        <f t="shared" si="1"/>
        <v>35000</v>
      </c>
      <c r="G18" s="219">
        <f t="shared" si="1"/>
        <v>0</v>
      </c>
      <c r="H18" s="219">
        <f t="shared" si="1"/>
        <v>0</v>
      </c>
      <c r="I18" s="219">
        <f t="shared" si="1"/>
        <v>129800</v>
      </c>
      <c r="J18" s="219">
        <f t="shared" si="1"/>
        <v>102270</v>
      </c>
      <c r="K18" s="420">
        <f t="shared" si="0"/>
        <v>977864</v>
      </c>
    </row>
    <row r="19" spans="1:11" ht="39" customHeight="1" thickBot="1" x14ac:dyDescent="0.2">
      <c r="A19" s="31" t="s">
        <v>249</v>
      </c>
      <c r="B19" s="428">
        <f>'2-2'!K142</f>
        <v>83000</v>
      </c>
      <c r="C19" s="429">
        <f>'2-2'!K143</f>
        <v>271930</v>
      </c>
      <c r="D19" s="429">
        <f>'2-2'!K144</f>
        <v>244483</v>
      </c>
      <c r="E19" s="429">
        <f>'2-2'!K145</f>
        <v>0</v>
      </c>
      <c r="F19" s="429">
        <f>'2-2'!K146</f>
        <v>28400</v>
      </c>
      <c r="G19" s="429">
        <f>'2-2'!K147</f>
        <v>0</v>
      </c>
      <c r="H19" s="429">
        <f>'2-2'!K148</f>
        <v>0</v>
      </c>
      <c r="I19" s="429">
        <f>'2-2'!K149</f>
        <v>129700</v>
      </c>
      <c r="J19" s="433">
        <f>'2-2'!K150</f>
        <v>107120</v>
      </c>
      <c r="K19" s="430">
        <f t="shared" si="0"/>
        <v>864633</v>
      </c>
    </row>
    <row r="20" spans="1:11" ht="39" customHeight="1" x14ac:dyDescent="0.15">
      <c r="A20" s="38" t="s">
        <v>250</v>
      </c>
      <c r="B20" s="424">
        <f>'2-2'!L142</f>
        <v>0</v>
      </c>
      <c r="C20" s="425">
        <f>'2-2'!L143</f>
        <v>0</v>
      </c>
      <c r="D20" s="425">
        <f>'2-2'!L144</f>
        <v>0</v>
      </c>
      <c r="E20" s="425">
        <f>'2-2'!L145</f>
        <v>0</v>
      </c>
      <c r="F20" s="425">
        <f>'2-2'!L146</f>
        <v>0</v>
      </c>
      <c r="G20" s="425">
        <f>'2-2'!L147</f>
        <v>0</v>
      </c>
      <c r="H20" s="425">
        <f>'2-2'!L148</f>
        <v>0</v>
      </c>
      <c r="I20" s="425">
        <f>'2-2'!L149</f>
        <v>0</v>
      </c>
      <c r="J20" s="425">
        <f>'2-2'!L150</f>
        <v>11000</v>
      </c>
      <c r="K20" s="427">
        <f t="shared" si="0"/>
        <v>11000</v>
      </c>
    </row>
    <row r="21" spans="1:11" ht="39" customHeight="1" thickBot="1" x14ac:dyDescent="0.2">
      <c r="A21" s="473" t="s">
        <v>251</v>
      </c>
      <c r="B21" s="421">
        <f>B19-B20</f>
        <v>83000</v>
      </c>
      <c r="C21" s="316">
        <f>C19-C20</f>
        <v>271930</v>
      </c>
      <c r="D21" s="316">
        <f t="shared" ref="D21:J21" si="2">D19-D20</f>
        <v>244483</v>
      </c>
      <c r="E21" s="316">
        <f t="shared" si="2"/>
        <v>0</v>
      </c>
      <c r="F21" s="316">
        <f t="shared" si="2"/>
        <v>28400</v>
      </c>
      <c r="G21" s="316">
        <f t="shared" si="2"/>
        <v>0</v>
      </c>
      <c r="H21" s="316">
        <f t="shared" si="2"/>
        <v>0</v>
      </c>
      <c r="I21" s="316">
        <f t="shared" si="2"/>
        <v>129700</v>
      </c>
      <c r="J21" s="316">
        <f t="shared" si="2"/>
        <v>96120</v>
      </c>
      <c r="K21" s="423">
        <f t="shared" si="0"/>
        <v>853633</v>
      </c>
    </row>
    <row r="22" spans="1:11" ht="39" customHeight="1" thickBot="1" x14ac:dyDescent="0.2">
      <c r="A22" s="471" t="s">
        <v>263</v>
      </c>
      <c r="B22" s="428">
        <f>B18-B21</f>
        <v>0</v>
      </c>
      <c r="C22" s="428">
        <f>(C18-C21)</f>
        <v>21910</v>
      </c>
      <c r="D22" s="428">
        <f>(D18-D21)</f>
        <v>89471</v>
      </c>
      <c r="E22" s="428">
        <f t="shared" ref="E22:J22" si="3">E18-E21</f>
        <v>0</v>
      </c>
      <c r="F22" s="428">
        <f t="shared" si="3"/>
        <v>6600</v>
      </c>
      <c r="G22" s="428">
        <f t="shared" si="3"/>
        <v>0</v>
      </c>
      <c r="H22" s="428">
        <f t="shared" si="3"/>
        <v>0</v>
      </c>
      <c r="I22" s="428">
        <f t="shared" si="3"/>
        <v>100</v>
      </c>
      <c r="J22" s="428">
        <f t="shared" si="3"/>
        <v>6150</v>
      </c>
      <c r="K22" s="430">
        <f t="shared" si="0"/>
        <v>124231</v>
      </c>
    </row>
    <row r="23" spans="1:11" ht="39" customHeight="1" x14ac:dyDescent="0.15">
      <c r="A23" s="29" t="s">
        <v>257</v>
      </c>
      <c r="B23" s="219">
        <f>'2-4'!G107</f>
        <v>0</v>
      </c>
      <c r="C23" s="219">
        <f>'2-4'!G108</f>
        <v>91000</v>
      </c>
      <c r="D23" s="219">
        <f>'2-4'!G109</f>
        <v>248300</v>
      </c>
      <c r="E23" s="219">
        <f>'2-4'!G110</f>
        <v>0</v>
      </c>
      <c r="F23" s="219">
        <f>'2-4'!G111</f>
        <v>0</v>
      </c>
      <c r="G23" s="219">
        <f>'2-4'!G112</f>
        <v>0</v>
      </c>
      <c r="H23" s="219">
        <f>'2-4'!G113</f>
        <v>0</v>
      </c>
      <c r="I23" s="219">
        <f>'2-4'!G114</f>
        <v>0</v>
      </c>
      <c r="J23" s="219">
        <f>'2-4'!G115</f>
        <v>0</v>
      </c>
      <c r="K23" s="420">
        <f t="shared" si="0"/>
        <v>339300</v>
      </c>
    </row>
    <row r="24" spans="1:11" ht="39" customHeight="1" thickBot="1" x14ac:dyDescent="0.2">
      <c r="A24" s="33" t="s">
        <v>258</v>
      </c>
      <c r="B24" s="467">
        <f>'2-4'!H107</f>
        <v>0</v>
      </c>
      <c r="C24" s="467">
        <f>'2-4'!H108</f>
        <v>0</v>
      </c>
      <c r="D24" s="467">
        <f>'2-4'!H109</f>
        <v>0</v>
      </c>
      <c r="E24" s="467">
        <f>'2-4'!H110</f>
        <v>0</v>
      </c>
      <c r="F24" s="467">
        <f>'2-4'!H111</f>
        <v>0</v>
      </c>
      <c r="G24" s="467">
        <f>'2-4'!H112</f>
        <v>0</v>
      </c>
      <c r="H24" s="467">
        <f>'2-4'!H113</f>
        <v>0</v>
      </c>
      <c r="I24" s="467">
        <f>'2-4'!H114</f>
        <v>0</v>
      </c>
      <c r="J24" s="467">
        <f>'2-4'!H115</f>
        <v>0</v>
      </c>
      <c r="K24" s="427">
        <f t="shared" si="0"/>
        <v>0</v>
      </c>
    </row>
    <row r="25" spans="1:11" ht="39" customHeight="1" thickBot="1" x14ac:dyDescent="0.2">
      <c r="A25" s="471" t="s">
        <v>259</v>
      </c>
      <c r="B25" s="428">
        <f>B23-B24-B22</f>
        <v>0</v>
      </c>
      <c r="C25" s="428">
        <f t="shared" ref="C25:J25" si="4">C23-C24-C22</f>
        <v>69090</v>
      </c>
      <c r="D25" s="428">
        <f t="shared" si="4"/>
        <v>158829</v>
      </c>
      <c r="E25" s="428">
        <f t="shared" si="4"/>
        <v>0</v>
      </c>
      <c r="F25" s="428">
        <f t="shared" si="4"/>
        <v>-6600</v>
      </c>
      <c r="G25" s="428">
        <f t="shared" si="4"/>
        <v>0</v>
      </c>
      <c r="H25" s="428">
        <f t="shared" si="4"/>
        <v>0</v>
      </c>
      <c r="I25" s="428">
        <f t="shared" si="4"/>
        <v>-100</v>
      </c>
      <c r="J25" s="428">
        <f t="shared" si="4"/>
        <v>-6150</v>
      </c>
      <c r="K25" s="430">
        <f t="shared" si="0"/>
        <v>215069</v>
      </c>
    </row>
    <row r="26" spans="1:11" ht="39" customHeight="1" thickBot="1" x14ac:dyDescent="0.2">
      <c r="A26" s="468" t="s">
        <v>108</v>
      </c>
      <c r="B26" s="469">
        <f>B19+B23</f>
        <v>83000</v>
      </c>
      <c r="C26" s="469">
        <f t="shared" ref="C26:J26" si="5">C19+C23</f>
        <v>362930</v>
      </c>
      <c r="D26" s="469">
        <f t="shared" si="5"/>
        <v>492783</v>
      </c>
      <c r="E26" s="469">
        <f t="shared" si="5"/>
        <v>0</v>
      </c>
      <c r="F26" s="469">
        <f t="shared" si="5"/>
        <v>28400</v>
      </c>
      <c r="G26" s="469">
        <f t="shared" si="5"/>
        <v>0</v>
      </c>
      <c r="H26" s="469">
        <f t="shared" si="5"/>
        <v>0</v>
      </c>
      <c r="I26" s="469">
        <f t="shared" si="5"/>
        <v>129700</v>
      </c>
      <c r="J26" s="469">
        <f t="shared" si="5"/>
        <v>107120</v>
      </c>
      <c r="K26" s="470">
        <f t="shared" si="0"/>
        <v>1203933</v>
      </c>
    </row>
    <row r="27" spans="1:11" ht="39" customHeight="1" thickBot="1" x14ac:dyDescent="0.2">
      <c r="A27" s="31" t="s">
        <v>99</v>
      </c>
      <c r="B27" s="603">
        <v>43385</v>
      </c>
      <c r="C27" s="563"/>
      <c r="D27" s="563"/>
      <c r="E27" s="563"/>
      <c r="F27" s="563"/>
      <c r="G27" s="563"/>
      <c r="H27" s="563"/>
      <c r="I27" s="563"/>
      <c r="J27" s="563"/>
      <c r="K27" s="56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17" priority="2" stopIfTrue="1" operator="equal">
      <formula>0</formula>
    </cfRule>
  </conditionalFormatting>
  <conditionalFormatting sqref="B23:J24">
    <cfRule type="cellIs" dxfId="16"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109" sqref="E109"/>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0" t="s">
        <v>271</v>
      </c>
      <c r="B1" s="610"/>
      <c r="C1" s="610"/>
      <c r="D1" s="610"/>
      <c r="E1" s="610"/>
      <c r="F1" s="610"/>
      <c r="G1" s="611"/>
      <c r="H1" s="611"/>
      <c r="I1" s="611"/>
    </row>
    <row r="2" spans="1:10" ht="15" customHeight="1" thickBot="1" x14ac:dyDescent="0.2">
      <c r="A2" s="8"/>
      <c r="B2" s="7" t="s">
        <v>214</v>
      </c>
      <c r="C2" s="85"/>
      <c r="E2" s="114"/>
      <c r="F2" s="115" t="s">
        <v>104</v>
      </c>
      <c r="G2" s="203">
        <f>SUM(E5:E119)</f>
        <v>85620</v>
      </c>
      <c r="H2" s="70" t="s">
        <v>163</v>
      </c>
      <c r="I2" s="203">
        <f>SUM(H5:H119)</f>
        <v>0</v>
      </c>
    </row>
    <row r="3" spans="1:10" ht="15" customHeight="1" thickBot="1" x14ac:dyDescent="0.2">
      <c r="A3" s="8"/>
      <c r="B3" s="7"/>
      <c r="C3" s="85"/>
      <c r="E3" s="606" t="s">
        <v>238</v>
      </c>
      <c r="F3" s="607"/>
      <c r="G3" s="608"/>
      <c r="H3" s="606" t="s">
        <v>159</v>
      </c>
      <c r="I3" s="609"/>
    </row>
    <row r="4" spans="1:10" ht="15" customHeight="1" thickBot="1" x14ac:dyDescent="0.2">
      <c r="A4" s="97" t="s">
        <v>17</v>
      </c>
      <c r="B4" s="98" t="s">
        <v>175</v>
      </c>
      <c r="C4" s="98" t="s">
        <v>176</v>
      </c>
      <c r="D4" s="96" t="s">
        <v>18</v>
      </c>
      <c r="E4" s="39" t="s">
        <v>104</v>
      </c>
      <c r="F4" s="113" t="s">
        <v>163</v>
      </c>
      <c r="G4" s="40" t="s">
        <v>19</v>
      </c>
      <c r="H4" s="70" t="s">
        <v>163</v>
      </c>
      <c r="I4" s="40" t="s">
        <v>19</v>
      </c>
    </row>
    <row r="5" spans="1:10" ht="15" customHeight="1" x14ac:dyDescent="0.15">
      <c r="A5" s="100">
        <v>1</v>
      </c>
      <c r="B5" s="124" t="str">
        <f>IF('1-3'!B4="","",'1-3'!B4)</f>
        <v>全国</v>
      </c>
      <c r="C5" s="124" t="str">
        <f>IF('1-3'!C4="","",'1-3'!C4)</f>
        <v>校長</v>
      </c>
      <c r="D5" s="121" t="str">
        <f>IF('1-3'!D4="","",'1-3'!D4)</f>
        <v>全国高等学校長協会</v>
      </c>
      <c r="E5" s="187">
        <f>F5</f>
        <v>8000</v>
      </c>
      <c r="F5" s="188">
        <f>IF('1-3'!E4="","",'1-3'!E4)</f>
        <v>8000</v>
      </c>
      <c r="G5" s="126" t="str">
        <f>J5</f>
        <v>◎</v>
      </c>
      <c r="H5" s="204"/>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89" t="str">
        <f t="shared" ref="E6:E69" si="0">F6</f>
        <v/>
      </c>
      <c r="F6" s="190" t="str">
        <f>IF('1-3'!E5="","",'1-3'!E5)</f>
        <v/>
      </c>
      <c r="G6" s="82" t="str">
        <f t="shared" ref="G6:G69" si="1">J6</f>
        <v/>
      </c>
      <c r="H6" s="204"/>
      <c r="I6" s="81"/>
      <c r="J6" s="123" t="str">
        <f>IF('1-3'!F5="","",'1-3'!F5)</f>
        <v/>
      </c>
    </row>
    <row r="7" spans="1:10" ht="15" customHeight="1" x14ac:dyDescent="0.15">
      <c r="A7" s="102">
        <v>3</v>
      </c>
      <c r="B7" s="125" t="str">
        <f>IF('1-3'!B6="","",'1-3'!B6)</f>
        <v>全国</v>
      </c>
      <c r="C7" s="125" t="str">
        <f>IF('1-3'!C6="","",'1-3'!C6)</f>
        <v>校長</v>
      </c>
      <c r="D7" s="122" t="str">
        <f>IF('1-3'!D6="","",'1-3'!D6)</f>
        <v>全国高等学校長協会家庭部会</v>
      </c>
      <c r="E7" s="189" t="str">
        <f t="shared" si="0"/>
        <v/>
      </c>
      <c r="F7" s="190" t="str">
        <f>IF('1-3'!E6="","",'1-3'!E6)</f>
        <v/>
      </c>
      <c r="G7" s="82" t="str">
        <f t="shared" si="1"/>
        <v/>
      </c>
      <c r="H7" s="204"/>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89" t="str">
        <f t="shared" si="0"/>
        <v/>
      </c>
      <c r="F8" s="190" t="str">
        <f>IF('1-3'!E7="","",'1-3'!E7)</f>
        <v/>
      </c>
      <c r="G8" s="82" t="str">
        <f t="shared" si="1"/>
        <v/>
      </c>
      <c r="H8" s="204"/>
      <c r="I8" s="81"/>
      <c r="J8" s="123" t="str">
        <f>IF('1-3'!F7="","",'1-3'!F7)</f>
        <v/>
      </c>
    </row>
    <row r="9" spans="1:10" ht="15" customHeight="1" x14ac:dyDescent="0.15">
      <c r="A9" s="102">
        <v>5</v>
      </c>
      <c r="B9" s="125" t="str">
        <f>IF('1-3'!B8="","",'1-3'!B8)</f>
        <v>全国</v>
      </c>
      <c r="C9" s="125" t="str">
        <f>IF('1-3'!C8="","",'1-3'!C8)</f>
        <v>校長</v>
      </c>
      <c r="D9" s="122" t="str">
        <f>IF('1-3'!D8="","",'1-3'!D8)</f>
        <v>全国普通科高等学校長会</v>
      </c>
      <c r="E9" s="189" t="str">
        <f t="shared" si="0"/>
        <v/>
      </c>
      <c r="F9" s="190" t="str">
        <f>IF('1-3'!E8="","",'1-3'!E8)</f>
        <v/>
      </c>
      <c r="G9" s="82" t="str">
        <f t="shared" si="1"/>
        <v/>
      </c>
      <c r="H9" s="204"/>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89" t="str">
        <f t="shared" si="0"/>
        <v/>
      </c>
      <c r="F10" s="190" t="str">
        <f>IF('1-3'!E9="","",'1-3'!E9)</f>
        <v/>
      </c>
      <c r="G10" s="82" t="str">
        <f t="shared" si="1"/>
        <v/>
      </c>
      <c r="H10" s="204"/>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89" t="str">
        <f>F11</f>
        <v/>
      </c>
      <c r="F11" s="190" t="str">
        <f>IF('1-3'!E10="","",'1-3'!E10)</f>
        <v/>
      </c>
      <c r="G11" s="82" t="str">
        <f t="shared" si="1"/>
        <v/>
      </c>
      <c r="H11" s="204"/>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89" t="str">
        <f t="shared" si="0"/>
        <v/>
      </c>
      <c r="F12" s="190" t="str">
        <f>IF('1-3'!E11="","",'1-3'!E11)</f>
        <v/>
      </c>
      <c r="G12" s="82" t="str">
        <f t="shared" si="1"/>
        <v/>
      </c>
      <c r="H12" s="204"/>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89" t="str">
        <f t="shared" si="0"/>
        <v/>
      </c>
      <c r="F13" s="190" t="str">
        <f>IF('1-3'!E12="","",'1-3'!E12)</f>
        <v/>
      </c>
      <c r="G13" s="82" t="str">
        <f t="shared" si="1"/>
        <v/>
      </c>
      <c r="H13" s="204"/>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89" t="str">
        <f t="shared" si="0"/>
        <v/>
      </c>
      <c r="F14" s="190" t="str">
        <f>IF('1-3'!E13="","",'1-3'!E13)</f>
        <v/>
      </c>
      <c r="G14" s="82" t="str">
        <f t="shared" si="1"/>
        <v/>
      </c>
      <c r="H14" s="204"/>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89" t="str">
        <f t="shared" si="0"/>
        <v/>
      </c>
      <c r="F15" s="190" t="str">
        <f>IF('1-3'!E14="","",'1-3'!E14)</f>
        <v/>
      </c>
      <c r="G15" s="82" t="str">
        <f t="shared" si="1"/>
        <v/>
      </c>
      <c r="H15" s="204"/>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89" t="str">
        <f t="shared" si="0"/>
        <v/>
      </c>
      <c r="F16" s="190" t="str">
        <f>IF('1-3'!E15="","",'1-3'!E15)</f>
        <v/>
      </c>
      <c r="G16" s="82" t="str">
        <f t="shared" si="1"/>
        <v/>
      </c>
      <c r="H16" s="204"/>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89" t="str">
        <f t="shared" si="0"/>
        <v/>
      </c>
      <c r="F17" s="190" t="str">
        <f>IF('1-3'!E16="","",'1-3'!E16)</f>
        <v/>
      </c>
      <c r="G17" s="82" t="str">
        <f t="shared" si="1"/>
        <v/>
      </c>
      <c r="H17" s="204"/>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89">
        <f t="shared" si="0"/>
        <v>8000</v>
      </c>
      <c r="F18" s="190">
        <f>IF('1-3'!E17="","",'1-3'!E17)</f>
        <v>8000</v>
      </c>
      <c r="G18" s="82" t="str">
        <f t="shared" si="1"/>
        <v/>
      </c>
      <c r="H18" s="204"/>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89" t="str">
        <f t="shared" si="0"/>
        <v/>
      </c>
      <c r="F19" s="190" t="str">
        <f>IF('1-3'!E18="","",'1-3'!E18)</f>
        <v/>
      </c>
      <c r="G19" s="82" t="str">
        <f t="shared" si="1"/>
        <v/>
      </c>
      <c r="H19" s="204"/>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89">
        <f t="shared" si="0"/>
        <v>18000</v>
      </c>
      <c r="F20" s="190">
        <f>IF('1-3'!E19="","",'1-3'!E19)</f>
        <v>18000</v>
      </c>
      <c r="G20" s="82" t="str">
        <f t="shared" si="1"/>
        <v/>
      </c>
      <c r="H20" s="204"/>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89" t="str">
        <f t="shared" si="0"/>
        <v/>
      </c>
      <c r="F21" s="190" t="str">
        <f>IF('1-3'!E20="","",'1-3'!E20)</f>
        <v/>
      </c>
      <c r="G21" s="82" t="str">
        <f t="shared" si="1"/>
        <v/>
      </c>
      <c r="H21" s="204"/>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89" t="str">
        <f t="shared" si="0"/>
        <v/>
      </c>
      <c r="F22" s="190" t="str">
        <f>IF('1-3'!E21="","",'1-3'!E21)</f>
        <v/>
      </c>
      <c r="G22" s="82" t="str">
        <f t="shared" si="1"/>
        <v/>
      </c>
      <c r="H22" s="204"/>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89" t="str">
        <f t="shared" si="0"/>
        <v/>
      </c>
      <c r="F23" s="190" t="str">
        <f>IF('1-3'!E22="","",'1-3'!E22)</f>
        <v/>
      </c>
      <c r="G23" s="82" t="str">
        <f t="shared" si="1"/>
        <v/>
      </c>
      <c r="H23" s="204"/>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1" t="str">
        <f t="shared" si="0"/>
        <v/>
      </c>
      <c r="F24" s="192" t="str">
        <f>IF('1-3'!E23="","",'1-3'!E23)</f>
        <v/>
      </c>
      <c r="G24" s="135" t="str">
        <f t="shared" si="1"/>
        <v/>
      </c>
      <c r="H24" s="205"/>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3" t="str">
        <f t="shared" si="0"/>
        <v/>
      </c>
      <c r="F25" s="194" t="str">
        <f>IF('1-3'!E24="","",'1-3'!E24)</f>
        <v/>
      </c>
      <c r="G25" s="138" t="str">
        <f t="shared" si="1"/>
        <v/>
      </c>
      <c r="H25" s="206"/>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89" t="str">
        <f t="shared" si="0"/>
        <v/>
      </c>
      <c r="F26" s="190" t="str">
        <f>IF('1-3'!E25="","",'1-3'!E25)</f>
        <v/>
      </c>
      <c r="G26" s="82" t="str">
        <f t="shared" si="1"/>
        <v/>
      </c>
      <c r="H26" s="204"/>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89" t="str">
        <f t="shared" si="0"/>
        <v/>
      </c>
      <c r="F27" s="190" t="str">
        <f>IF('1-3'!E26="","",'1-3'!E26)</f>
        <v/>
      </c>
      <c r="G27" s="82" t="str">
        <f t="shared" si="1"/>
        <v/>
      </c>
      <c r="H27" s="204"/>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89">
        <f t="shared" si="0"/>
        <v>8000</v>
      </c>
      <c r="F28" s="190">
        <f>IF('1-3'!E27="","",'1-3'!E27)</f>
        <v>8000</v>
      </c>
      <c r="G28" s="82" t="str">
        <f t="shared" si="1"/>
        <v/>
      </c>
      <c r="H28" s="204"/>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89" t="str">
        <f t="shared" si="0"/>
        <v/>
      </c>
      <c r="F29" s="190" t="str">
        <f>IF('1-3'!E28="","",'1-3'!E28)</f>
        <v/>
      </c>
      <c r="G29" s="82" t="str">
        <f t="shared" si="1"/>
        <v/>
      </c>
      <c r="H29" s="204"/>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89" t="str">
        <f t="shared" si="0"/>
        <v/>
      </c>
      <c r="F30" s="190" t="str">
        <f>IF('1-3'!E29="","",'1-3'!E29)</f>
        <v/>
      </c>
      <c r="G30" s="82" t="str">
        <f t="shared" si="1"/>
        <v/>
      </c>
      <c r="H30" s="204"/>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1" t="str">
        <f t="shared" si="0"/>
        <v/>
      </c>
      <c r="F31" s="192" t="str">
        <f>IF('1-3'!E30="","",'1-3'!E30)</f>
        <v/>
      </c>
      <c r="G31" s="135" t="str">
        <f t="shared" si="1"/>
        <v/>
      </c>
      <c r="H31" s="205"/>
      <c r="I31" s="135"/>
      <c r="J31" s="123" t="str">
        <f>IF('1-3'!F30="","",'1-3'!F30)</f>
        <v/>
      </c>
    </row>
    <row r="32" spans="1:10" ht="15" customHeight="1" x14ac:dyDescent="0.15">
      <c r="A32" s="102">
        <v>28</v>
      </c>
      <c r="B32" s="125"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3" t="str">
        <f>IF('1-3'!F31="","",'1-3'!F31)</f>
        <v>◎</v>
      </c>
    </row>
    <row r="33" spans="1:10" ht="15" customHeight="1" x14ac:dyDescent="0.15">
      <c r="A33" s="102">
        <v>29</v>
      </c>
      <c r="B33" s="125"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89" t="str">
        <f t="shared" si="0"/>
        <v/>
      </c>
      <c r="F34" s="190" t="str">
        <f>IF('1-3'!E33="","",'1-3'!E33)</f>
        <v/>
      </c>
      <c r="G34" s="82" t="str">
        <f t="shared" si="1"/>
        <v/>
      </c>
      <c r="H34" s="204"/>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89" t="str">
        <f t="shared" si="0"/>
        <v/>
      </c>
      <c r="F35" s="190" t="str">
        <f>IF('1-3'!E34="","",'1-3'!E34)</f>
        <v/>
      </c>
      <c r="G35" s="82" t="str">
        <f t="shared" si="1"/>
        <v/>
      </c>
      <c r="H35" s="204"/>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89" t="str">
        <f t="shared" si="0"/>
        <v/>
      </c>
      <c r="F36" s="190" t="str">
        <f>IF('1-3'!E35="","",'1-3'!E35)</f>
        <v/>
      </c>
      <c r="G36" s="82" t="str">
        <f t="shared" si="1"/>
        <v/>
      </c>
      <c r="H36" s="204"/>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89" t="str">
        <f t="shared" si="0"/>
        <v/>
      </c>
      <c r="F37" s="190" t="str">
        <f>IF('1-3'!E36="","",'1-3'!E36)</f>
        <v/>
      </c>
      <c r="G37" s="82" t="str">
        <f t="shared" si="1"/>
        <v/>
      </c>
      <c r="H37" s="204"/>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89" t="str">
        <f t="shared" si="0"/>
        <v/>
      </c>
      <c r="F38" s="190" t="str">
        <f>IF('1-3'!E37="","",'1-3'!E37)</f>
        <v/>
      </c>
      <c r="G38" s="82" t="str">
        <f t="shared" si="1"/>
        <v/>
      </c>
      <c r="H38" s="204"/>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89" t="str">
        <f t="shared" si="0"/>
        <v/>
      </c>
      <c r="F39" s="190" t="str">
        <f>IF('1-3'!E38="","",'1-3'!E38)</f>
        <v/>
      </c>
      <c r="G39" s="82" t="str">
        <f t="shared" si="1"/>
        <v/>
      </c>
      <c r="H39" s="204"/>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89" t="str">
        <f t="shared" si="0"/>
        <v/>
      </c>
      <c r="F40" s="190" t="str">
        <f>IF('1-3'!E39="","",'1-3'!E39)</f>
        <v/>
      </c>
      <c r="G40" s="82" t="str">
        <f t="shared" si="1"/>
        <v/>
      </c>
      <c r="H40" s="204"/>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89" t="str">
        <f t="shared" si="0"/>
        <v/>
      </c>
      <c r="F41" s="190" t="str">
        <f>IF('1-3'!E40="","",'1-3'!E40)</f>
        <v/>
      </c>
      <c r="G41" s="82" t="str">
        <f t="shared" si="1"/>
        <v/>
      </c>
      <c r="H41" s="204"/>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89" t="str">
        <f t="shared" si="0"/>
        <v/>
      </c>
      <c r="F42" s="190" t="str">
        <f>IF('1-3'!E41="","",'1-3'!E41)</f>
        <v/>
      </c>
      <c r="G42" s="82" t="str">
        <f t="shared" si="1"/>
        <v/>
      </c>
      <c r="H42" s="204"/>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89" t="str">
        <f t="shared" si="0"/>
        <v/>
      </c>
      <c r="F43" s="190" t="str">
        <f>IF('1-3'!E42="","",'1-3'!E42)</f>
        <v/>
      </c>
      <c r="G43" s="82" t="str">
        <f t="shared" si="1"/>
        <v/>
      </c>
      <c r="H43" s="204"/>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89" t="str">
        <f t="shared" si="0"/>
        <v/>
      </c>
      <c r="F44" s="190" t="str">
        <f>IF('1-3'!E43="","",'1-3'!E43)</f>
        <v/>
      </c>
      <c r="G44" s="82" t="str">
        <f t="shared" si="1"/>
        <v/>
      </c>
      <c r="H44" s="204"/>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89" t="str">
        <f t="shared" si="0"/>
        <v/>
      </c>
      <c r="F45" s="190" t="str">
        <f>IF('1-3'!E44="","",'1-3'!E44)</f>
        <v/>
      </c>
      <c r="G45" s="82" t="str">
        <f t="shared" si="1"/>
        <v/>
      </c>
      <c r="H45" s="204"/>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89" t="str">
        <f t="shared" si="0"/>
        <v/>
      </c>
      <c r="F46" s="190" t="str">
        <f>IF('1-3'!E45="","",'1-3'!E45)</f>
        <v/>
      </c>
      <c r="G46" s="82" t="str">
        <f t="shared" si="1"/>
        <v/>
      </c>
      <c r="H46" s="204"/>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89" t="str">
        <f t="shared" si="0"/>
        <v/>
      </c>
      <c r="F47" s="190" t="str">
        <f>IF('1-3'!E46="","",'1-3'!E46)</f>
        <v/>
      </c>
      <c r="G47" s="82" t="str">
        <f t="shared" si="1"/>
        <v/>
      </c>
      <c r="H47" s="204"/>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89" t="str">
        <f t="shared" si="0"/>
        <v/>
      </c>
      <c r="F48" s="190" t="str">
        <f>IF('1-3'!E47="","",'1-3'!E47)</f>
        <v/>
      </c>
      <c r="G48" s="82" t="str">
        <f t="shared" si="1"/>
        <v/>
      </c>
      <c r="H48" s="204"/>
      <c r="I48" s="81"/>
      <c r="J48" s="123" t="str">
        <f>IF('1-3'!F47="","",'1-3'!F47)</f>
        <v/>
      </c>
    </row>
    <row r="49" spans="1:10" ht="15" customHeight="1" thickBot="1" x14ac:dyDescent="0.2">
      <c r="A49" s="106">
        <v>45</v>
      </c>
      <c r="B49" s="127" t="str">
        <f>IF('1-3'!B48="","",'1-3'!B48)</f>
        <v>全国</v>
      </c>
      <c r="C49" s="127" t="str">
        <f>IF('1-3'!C48="","",'1-3'!C48)</f>
        <v/>
      </c>
      <c r="D49" s="128" t="str">
        <f>IF('1-3'!D48="","",'1-3'!D48)</f>
        <v>日本教育会</v>
      </c>
      <c r="E49" s="199">
        <f t="shared" si="0"/>
        <v>3600</v>
      </c>
      <c r="F49" s="200">
        <f>IF('1-3'!E48="","",'1-3'!E48)</f>
        <v>3600</v>
      </c>
      <c r="G49" s="83" t="str">
        <f t="shared" si="1"/>
        <v/>
      </c>
      <c r="H49" s="208"/>
      <c r="I49" s="83"/>
      <c r="J49" s="123"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89" t="str">
        <f t="shared" si="0"/>
        <v/>
      </c>
      <c r="F51" s="190" t="str">
        <f>IF('1-3'!E50="","",'1-3'!E50)</f>
        <v/>
      </c>
      <c r="G51" s="82" t="str">
        <f t="shared" si="1"/>
        <v/>
      </c>
      <c r="H51" s="204"/>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89" t="str">
        <f t="shared" si="0"/>
        <v/>
      </c>
      <c r="F52" s="190" t="str">
        <f>IF('1-3'!E51="","",'1-3'!E51)</f>
        <v/>
      </c>
      <c r="G52" s="82" t="str">
        <f t="shared" si="1"/>
        <v/>
      </c>
      <c r="H52" s="204"/>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89" t="str">
        <f t="shared" si="0"/>
        <v/>
      </c>
      <c r="F53" s="190" t="str">
        <f>IF('1-3'!E52="","",'1-3'!E52)</f>
        <v/>
      </c>
      <c r="G53" s="82" t="str">
        <f t="shared" si="1"/>
        <v/>
      </c>
      <c r="H53" s="204"/>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89" t="str">
        <f t="shared" si="0"/>
        <v/>
      </c>
      <c r="F54" s="190" t="str">
        <f>IF('1-3'!E53="","",'1-3'!E53)</f>
        <v/>
      </c>
      <c r="G54" s="82" t="str">
        <f t="shared" si="1"/>
        <v/>
      </c>
      <c r="H54" s="204"/>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89">
        <f t="shared" si="0"/>
        <v>5000</v>
      </c>
      <c r="F55" s="190">
        <f>IF('1-3'!E54="","",'1-3'!E54)</f>
        <v>5000</v>
      </c>
      <c r="G55" s="82" t="str">
        <f t="shared" si="1"/>
        <v/>
      </c>
      <c r="H55" s="204"/>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89" t="str">
        <f t="shared" si="0"/>
        <v/>
      </c>
      <c r="F56" s="190" t="str">
        <f>IF('1-3'!E55="","",'1-3'!E55)</f>
        <v/>
      </c>
      <c r="G56" s="82" t="str">
        <f t="shared" si="1"/>
        <v/>
      </c>
      <c r="H56" s="204"/>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89" t="str">
        <f t="shared" si="0"/>
        <v/>
      </c>
      <c r="F57" s="190" t="str">
        <f>IF('1-3'!E56="","",'1-3'!E56)</f>
        <v/>
      </c>
      <c r="G57" s="82" t="str">
        <f t="shared" si="1"/>
        <v/>
      </c>
      <c r="H57" s="204"/>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1" t="str">
        <f t="shared" si="0"/>
        <v/>
      </c>
      <c r="F58" s="192" t="str">
        <f>IF('1-3'!E57="","",'1-3'!E57)</f>
        <v/>
      </c>
      <c r="G58" s="135" t="str">
        <f t="shared" si="1"/>
        <v/>
      </c>
      <c r="H58" s="205"/>
      <c r="I58" s="135"/>
      <c r="J58" s="123" t="str">
        <f>IF('1-3'!F57="","",'1-3'!F57)</f>
        <v/>
      </c>
    </row>
    <row r="59" spans="1:10" ht="15" customHeight="1" x14ac:dyDescent="0.15">
      <c r="A59" s="102">
        <v>55</v>
      </c>
      <c r="B59" s="125"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89">
        <f t="shared" si="0"/>
        <v>4000</v>
      </c>
      <c r="F60" s="190">
        <f>IF('1-3'!E59="","",'1-3'!E59)</f>
        <v>4000</v>
      </c>
      <c r="G60" s="82" t="str">
        <f t="shared" si="1"/>
        <v/>
      </c>
      <c r="H60" s="204"/>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89" t="str">
        <f t="shared" si="0"/>
        <v/>
      </c>
      <c r="F61" s="190" t="str">
        <f>IF('1-3'!E60="","",'1-3'!E60)</f>
        <v/>
      </c>
      <c r="G61" s="82" t="str">
        <f t="shared" si="1"/>
        <v/>
      </c>
      <c r="H61" s="204"/>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89" t="str">
        <f t="shared" si="0"/>
        <v/>
      </c>
      <c r="F62" s="190" t="str">
        <f>IF('1-3'!E61="","",'1-3'!E61)</f>
        <v/>
      </c>
      <c r="G62" s="82" t="str">
        <f t="shared" si="1"/>
        <v/>
      </c>
      <c r="H62" s="204"/>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1" t="str">
        <f t="shared" si="0"/>
        <v/>
      </c>
      <c r="F63" s="192" t="str">
        <f>IF('1-3'!E62="","",'1-3'!E62)</f>
        <v/>
      </c>
      <c r="G63" s="135" t="str">
        <f t="shared" si="1"/>
        <v/>
      </c>
      <c r="H63" s="205"/>
      <c r="I63" s="135"/>
      <c r="J63" s="123" t="str">
        <f>IF('1-3'!F62="","",'1-3'!F62)</f>
        <v/>
      </c>
    </row>
    <row r="64" spans="1:10" ht="15" customHeight="1" x14ac:dyDescent="0.15">
      <c r="A64" s="102">
        <v>60</v>
      </c>
      <c r="B64" s="125"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1">
        <f t="shared" si="0"/>
        <v>2500</v>
      </c>
      <c r="F65" s="192">
        <f>IF('1-3'!E64="","",'1-3'!E64)</f>
        <v>2500</v>
      </c>
      <c r="G65" s="135" t="str">
        <f t="shared" si="1"/>
        <v/>
      </c>
      <c r="H65" s="205"/>
      <c r="I65" s="135"/>
      <c r="J65" s="123" t="str">
        <f>IF('1-3'!F64="","",'1-3'!F64)</f>
        <v/>
      </c>
    </row>
    <row r="66" spans="1:10" ht="15" customHeight="1" x14ac:dyDescent="0.15">
      <c r="A66" s="102">
        <v>62</v>
      </c>
      <c r="B66" s="125"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89" t="str">
        <f t="shared" si="0"/>
        <v/>
      </c>
      <c r="F67" s="190" t="str">
        <f>IF('1-3'!E66="","",'1-3'!E66)</f>
        <v/>
      </c>
      <c r="G67" s="82" t="str">
        <f t="shared" si="1"/>
        <v/>
      </c>
      <c r="H67" s="204"/>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89" t="str">
        <f t="shared" si="0"/>
        <v/>
      </c>
      <c r="F68" s="190" t="str">
        <f>IF('1-3'!E67="","",'1-3'!E67)</f>
        <v/>
      </c>
      <c r="G68" s="82" t="str">
        <f t="shared" si="1"/>
        <v/>
      </c>
      <c r="H68" s="204"/>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89" t="str">
        <f t="shared" si="0"/>
        <v/>
      </c>
      <c r="F69" s="190" t="str">
        <f>IF('1-3'!E68="","",'1-3'!E68)</f>
        <v/>
      </c>
      <c r="G69" s="82" t="str">
        <f t="shared" si="1"/>
        <v/>
      </c>
      <c r="H69" s="204"/>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89" t="str">
        <f t="shared" ref="E70:E119" si="2">F70</f>
        <v/>
      </c>
      <c r="F70" s="190" t="str">
        <f>IF('1-3'!E69="","",'1-3'!E69)</f>
        <v/>
      </c>
      <c r="G70" s="82" t="str">
        <f t="shared" ref="G70:G119" si="3">J70</f>
        <v/>
      </c>
      <c r="H70" s="204"/>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89" t="str">
        <f t="shared" si="2"/>
        <v/>
      </c>
      <c r="F71" s="190" t="str">
        <f>IF('1-3'!E70="","",'1-3'!E70)</f>
        <v/>
      </c>
      <c r="G71" s="82" t="str">
        <f t="shared" si="3"/>
        <v/>
      </c>
      <c r="H71" s="204"/>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89" t="str">
        <f t="shared" si="2"/>
        <v/>
      </c>
      <c r="F72" s="190" t="str">
        <f>IF('1-3'!E71="","",'1-3'!E71)</f>
        <v/>
      </c>
      <c r="G72" s="82" t="str">
        <f t="shared" si="3"/>
        <v/>
      </c>
      <c r="H72" s="204"/>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89" t="str">
        <f t="shared" si="2"/>
        <v/>
      </c>
      <c r="F73" s="190" t="str">
        <f>IF('1-3'!E72="","",'1-3'!E72)</f>
        <v/>
      </c>
      <c r="G73" s="82" t="str">
        <f t="shared" si="3"/>
        <v/>
      </c>
      <c r="H73" s="204"/>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89" t="str">
        <f t="shared" si="2"/>
        <v/>
      </c>
      <c r="F74" s="190" t="str">
        <f>IF('1-3'!E73="","",'1-3'!E73)</f>
        <v/>
      </c>
      <c r="G74" s="82" t="str">
        <f t="shared" si="3"/>
        <v/>
      </c>
      <c r="H74" s="204"/>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89" t="str">
        <f t="shared" si="2"/>
        <v/>
      </c>
      <c r="F75" s="190" t="str">
        <f>IF('1-3'!E74="","",'1-3'!E74)</f>
        <v/>
      </c>
      <c r="G75" s="82" t="str">
        <f t="shared" si="3"/>
        <v/>
      </c>
      <c r="H75" s="204"/>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89" t="str">
        <f t="shared" si="2"/>
        <v/>
      </c>
      <c r="F76" s="190" t="str">
        <f>IF('1-3'!E75="","",'1-3'!E75)</f>
        <v/>
      </c>
      <c r="G76" s="82" t="str">
        <f t="shared" si="3"/>
        <v/>
      </c>
      <c r="H76" s="204"/>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89" t="str">
        <f t="shared" si="2"/>
        <v/>
      </c>
      <c r="F77" s="190" t="str">
        <f>IF('1-3'!E76="","",'1-3'!E76)</f>
        <v/>
      </c>
      <c r="G77" s="82" t="str">
        <f t="shared" si="3"/>
        <v/>
      </c>
      <c r="H77" s="204"/>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89" t="str">
        <f t="shared" si="2"/>
        <v/>
      </c>
      <c r="F78" s="190" t="str">
        <f>IF('1-3'!E77="","",'1-3'!E77)</f>
        <v/>
      </c>
      <c r="G78" s="82" t="str">
        <f t="shared" si="3"/>
        <v/>
      </c>
      <c r="H78" s="204"/>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199" t="str">
        <f t="shared" si="2"/>
        <v/>
      </c>
      <c r="F79" s="200" t="str">
        <f>IF('1-3'!E78="","",'1-3'!E78)</f>
        <v/>
      </c>
      <c r="G79" s="83" t="str">
        <f t="shared" si="3"/>
        <v/>
      </c>
      <c r="H79" s="208"/>
      <c r="I79" s="83"/>
      <c r="J79" s="123"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1" t="str">
        <f t="shared" si="2"/>
        <v/>
      </c>
      <c r="F81" s="192" t="str">
        <f>IF('1-3'!E80="","",'1-3'!E80)</f>
        <v/>
      </c>
      <c r="G81" s="135" t="str">
        <f t="shared" si="3"/>
        <v/>
      </c>
      <c r="H81" s="205"/>
      <c r="I81" s="135"/>
      <c r="J81" s="123" t="str">
        <f>IF('1-3'!F80="","",'1-3'!F80)</f>
        <v/>
      </c>
    </row>
    <row r="82" spans="1:10" ht="15" customHeight="1" x14ac:dyDescent="0.15">
      <c r="A82" s="102">
        <v>78</v>
      </c>
      <c r="B82" s="125"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3" t="str">
        <f>IF('1-3'!F81="","",'1-3'!F81)</f>
        <v/>
      </c>
    </row>
    <row r="83" spans="1:10" ht="15" customHeight="1" x14ac:dyDescent="0.15">
      <c r="A83" s="102">
        <v>79</v>
      </c>
      <c r="B83" s="125"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3" t="str">
        <f>IF('1-3'!F82="","",'1-3'!F82)</f>
        <v/>
      </c>
    </row>
    <row r="84" spans="1:10" ht="15" customHeight="1" x14ac:dyDescent="0.15">
      <c r="A84" s="102">
        <v>80</v>
      </c>
      <c r="B84" s="125" t="str">
        <f>IF('1-3'!B83="","",'1-3'!B83)</f>
        <v>大阪</v>
      </c>
      <c r="C84" s="168" t="str">
        <f>IF('1-3'!C83="","",'1-3'!C83)</f>
        <v/>
      </c>
      <c r="D84" s="169" t="str">
        <f>IF('1-3'!D83="","",'1-3'!D83)</f>
        <v>大阪産業教育振興協議会</v>
      </c>
      <c r="E84" s="197" t="str">
        <f t="shared" si="2"/>
        <v/>
      </c>
      <c r="F84" s="198" t="str">
        <f>IF('1-3'!E83="","",'1-3'!E83)</f>
        <v/>
      </c>
      <c r="G84" s="81" t="str">
        <f t="shared" si="3"/>
        <v/>
      </c>
      <c r="H84" s="204"/>
      <c r="I84" s="81"/>
      <c r="J84" s="123" t="str">
        <f>IF('1-3'!F83="","",'1-3'!F83)</f>
        <v/>
      </c>
    </row>
    <row r="85" spans="1:10" ht="15" customHeight="1" x14ac:dyDescent="0.15">
      <c r="A85" s="102">
        <v>81</v>
      </c>
      <c r="B85" s="125" t="str">
        <f>IF('1-3'!B84="","",'1-3'!B84)</f>
        <v>大阪</v>
      </c>
      <c r="C85" s="125" t="str">
        <f>IF('1-3'!C84="","",'1-3'!C84)</f>
        <v/>
      </c>
      <c r="D85" s="122" t="str">
        <f>IF('1-3'!D84="","",'1-3'!D84)</f>
        <v>大阪実業教育協会</v>
      </c>
      <c r="E85" s="189" t="str">
        <f t="shared" si="2"/>
        <v/>
      </c>
      <c r="F85" s="190" t="str">
        <f>IF('1-3'!E84="","",'1-3'!E84)</f>
        <v/>
      </c>
      <c r="G85" s="82" t="str">
        <f t="shared" si="3"/>
        <v/>
      </c>
      <c r="H85" s="204"/>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89" t="str">
        <f t="shared" si="2"/>
        <v/>
      </c>
      <c r="F86" s="190" t="str">
        <f>IF('1-3'!E85="","",'1-3'!E85)</f>
        <v/>
      </c>
      <c r="G86" s="82" t="str">
        <f t="shared" si="3"/>
        <v/>
      </c>
      <c r="H86" s="204"/>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89" t="str">
        <f t="shared" si="2"/>
        <v/>
      </c>
      <c r="F87" s="190" t="str">
        <f>IF('1-3'!E86="","",'1-3'!E86)</f>
        <v/>
      </c>
      <c r="G87" s="82" t="str">
        <f t="shared" si="3"/>
        <v/>
      </c>
      <c r="H87" s="204"/>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89" t="str">
        <f t="shared" si="2"/>
        <v/>
      </c>
      <c r="F88" s="190" t="str">
        <f>IF('1-3'!E87="","",'1-3'!E87)</f>
        <v/>
      </c>
      <c r="G88" s="82" t="str">
        <f t="shared" si="3"/>
        <v/>
      </c>
      <c r="H88" s="204"/>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89">
        <v>1500</v>
      </c>
      <c r="F89" s="190">
        <f>IF('1-3'!E88="","",'1-3'!E88)</f>
        <v>2150</v>
      </c>
      <c r="G89" s="82" t="str">
        <f t="shared" si="3"/>
        <v/>
      </c>
      <c r="H89" s="204"/>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89" t="str">
        <f t="shared" si="2"/>
        <v/>
      </c>
      <c r="F90" s="190" t="str">
        <f>IF('1-3'!E89="","",'1-3'!E89)</f>
        <v/>
      </c>
      <c r="G90" s="82" t="str">
        <f t="shared" si="3"/>
        <v/>
      </c>
      <c r="H90" s="204"/>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89">
        <f t="shared" si="2"/>
        <v>1700</v>
      </c>
      <c r="F91" s="190">
        <f>IF('1-3'!E90="","",'1-3'!E90)</f>
        <v>1700</v>
      </c>
      <c r="G91" s="82" t="str">
        <f t="shared" si="3"/>
        <v/>
      </c>
      <c r="H91" s="204"/>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89" t="str">
        <f t="shared" si="2"/>
        <v/>
      </c>
      <c r="F92" s="190" t="str">
        <f>IF('1-3'!E91="","",'1-3'!E91)</f>
        <v/>
      </c>
      <c r="G92" s="82" t="str">
        <f t="shared" si="3"/>
        <v/>
      </c>
      <c r="H92" s="204"/>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89" t="str">
        <f t="shared" si="2"/>
        <v/>
      </c>
      <c r="F93" s="190" t="str">
        <f>IF('1-3'!E92="","",'1-3'!E92)</f>
        <v/>
      </c>
      <c r="G93" s="82" t="str">
        <f t="shared" si="3"/>
        <v/>
      </c>
      <c r="H93" s="204"/>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89" t="str">
        <f t="shared" si="2"/>
        <v/>
      </c>
      <c r="F94" s="190" t="str">
        <f>IF('1-3'!E93="","",'1-3'!E93)</f>
        <v/>
      </c>
      <c r="G94" s="82" t="str">
        <f t="shared" si="3"/>
        <v/>
      </c>
      <c r="H94" s="204"/>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89">
        <f t="shared" si="2"/>
        <v>2120</v>
      </c>
      <c r="F95" s="190">
        <f>IF('1-3'!E94="","",'1-3'!E94)</f>
        <v>2120</v>
      </c>
      <c r="G95" s="82" t="str">
        <f t="shared" si="3"/>
        <v/>
      </c>
      <c r="H95" s="204"/>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89" t="str">
        <f t="shared" si="2"/>
        <v/>
      </c>
      <c r="F96" s="190" t="str">
        <f>IF('1-3'!E95="","",'1-3'!E95)</f>
        <v/>
      </c>
      <c r="G96" s="82" t="str">
        <f t="shared" si="3"/>
        <v/>
      </c>
      <c r="H96" s="204"/>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89">
        <f t="shared" si="2"/>
        <v>2400</v>
      </c>
      <c r="F97" s="190">
        <f>IF('1-3'!E96="","",'1-3'!E96)</f>
        <v>2400</v>
      </c>
      <c r="G97" s="82" t="str">
        <f t="shared" si="3"/>
        <v/>
      </c>
      <c r="H97" s="204"/>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89">
        <f t="shared" si="2"/>
        <v>5000</v>
      </c>
      <c r="F98" s="190">
        <f>IF('1-3'!E97="","",'1-3'!E97)</f>
        <v>5000</v>
      </c>
      <c r="G98" s="82" t="str">
        <f t="shared" si="3"/>
        <v/>
      </c>
      <c r="H98" s="204"/>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89" t="str">
        <f t="shared" si="2"/>
        <v/>
      </c>
      <c r="F99" s="190" t="str">
        <f>IF('1-3'!E98="","",'1-3'!E98)</f>
        <v/>
      </c>
      <c r="G99" s="82" t="str">
        <f t="shared" si="3"/>
        <v/>
      </c>
      <c r="H99" s="204"/>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89" t="str">
        <f t="shared" si="2"/>
        <v/>
      </c>
      <c r="F100" s="190" t="str">
        <f>IF('1-3'!E99="","",'1-3'!E99)</f>
        <v/>
      </c>
      <c r="G100" s="82" t="str">
        <f t="shared" si="3"/>
        <v/>
      </c>
      <c r="H100" s="204"/>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89">
        <f t="shared" si="2"/>
        <v>4000</v>
      </c>
      <c r="F101" s="190">
        <f>IF('1-3'!E100="","",'1-3'!E100)</f>
        <v>4000</v>
      </c>
      <c r="G101" s="82" t="str">
        <f t="shared" si="3"/>
        <v/>
      </c>
      <c r="H101" s="204"/>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89">
        <f t="shared" si="2"/>
        <v>2000</v>
      </c>
      <c r="F102" s="190">
        <f>IF('1-3'!E101="","",'1-3'!E101)</f>
        <v>2000</v>
      </c>
      <c r="G102" s="82" t="str">
        <f t="shared" si="3"/>
        <v/>
      </c>
      <c r="H102" s="204"/>
      <c r="I102" s="81"/>
      <c r="J102" s="123" t="str">
        <f>IF('1-3'!F101="","",'1-3'!F101)</f>
        <v/>
      </c>
    </row>
    <row r="103" spans="1:10" ht="15" customHeight="1" x14ac:dyDescent="0.15">
      <c r="A103" s="102">
        <v>99</v>
      </c>
      <c r="B103" s="125" t="str">
        <f>IF('1-3'!B102="","",'1-3'!B102)</f>
        <v/>
      </c>
      <c r="C103" s="125" t="str">
        <f>IF('1-3'!C102="","",'1-3'!C102)</f>
        <v/>
      </c>
      <c r="D103" s="122" t="str">
        <f>IF('1-3'!D102="","",'1-3'!D102)</f>
        <v/>
      </c>
      <c r="E103" s="189" t="str">
        <f t="shared" si="2"/>
        <v/>
      </c>
      <c r="F103" s="190" t="str">
        <f>IF('1-3'!E102="","",'1-3'!E102)</f>
        <v/>
      </c>
      <c r="G103" s="82" t="str">
        <f t="shared" si="3"/>
        <v/>
      </c>
      <c r="H103" s="204"/>
      <c r="I103" s="81"/>
      <c r="J103" s="123" t="str">
        <f>IF('1-3'!F102="","",'1-3'!F102)</f>
        <v/>
      </c>
    </row>
    <row r="104" spans="1:10" ht="15" customHeight="1" thickBot="1" x14ac:dyDescent="0.2">
      <c r="A104" s="102">
        <v>100</v>
      </c>
      <c r="B104" s="125" t="str">
        <f>IF('1-3'!B103="","",'1-3'!B103)</f>
        <v/>
      </c>
      <c r="C104" s="125" t="str">
        <f>IF('1-3'!C103="","",'1-3'!C103)</f>
        <v/>
      </c>
      <c r="D104" s="122" t="str">
        <f>IF('1-3'!D103="","",'1-3'!D103)</f>
        <v/>
      </c>
      <c r="E104" s="189" t="str">
        <f t="shared" si="2"/>
        <v/>
      </c>
      <c r="F104" s="190" t="str">
        <f>IF('1-3'!E103="","",'1-3'!E103)</f>
        <v/>
      </c>
      <c r="G104" s="82" t="str">
        <f t="shared" si="3"/>
        <v/>
      </c>
      <c r="H104" s="204"/>
      <c r="I104" s="81"/>
      <c r="J104" s="123" t="str">
        <f>IF('1-3'!F103="","",'1-3'!F103)</f>
        <v/>
      </c>
    </row>
    <row r="105" spans="1:10" ht="15" customHeight="1" x14ac:dyDescent="0.15">
      <c r="A105" s="107">
        <v>101</v>
      </c>
      <c r="B105" s="149" t="str">
        <f>IF('1-3'!B104="","",'1-3'!B104)</f>
        <v>大阪</v>
      </c>
      <c r="C105" s="149" t="str">
        <f>IF('1-3'!C104="","",'1-3'!C104)</f>
        <v>校長</v>
      </c>
      <c r="D105" s="129" t="str">
        <f>IF('1-3'!D104="","",'1-3'!D104)</f>
        <v>大阪府高等学校長協会支援学校部会</v>
      </c>
      <c r="E105" s="186">
        <f t="shared" si="2"/>
        <v>2000</v>
      </c>
      <c r="F105" s="188">
        <f>IF('1-3'!E104="","",'1-3'!E104)</f>
        <v>2000</v>
      </c>
      <c r="G105" s="126" t="str">
        <f t="shared" si="3"/>
        <v/>
      </c>
      <c r="H105" s="210"/>
      <c r="I105" s="126"/>
      <c r="J105" s="123" t="str">
        <f>IF('1-3'!F104="","",'1-3'!F104)</f>
        <v/>
      </c>
    </row>
    <row r="106" spans="1:10" ht="15" customHeight="1" x14ac:dyDescent="0.15">
      <c r="A106" s="100">
        <v>102</v>
      </c>
      <c r="B106" s="150" t="str">
        <f>IF('1-3'!B105="","",'1-3'!B105)</f>
        <v>大阪</v>
      </c>
      <c r="C106" s="150" t="str">
        <f>IF('1-3'!C105="","",'1-3'!C105)</f>
        <v/>
      </c>
      <c r="D106" s="130" t="str">
        <f>IF('1-3'!D105="","",'1-3'!D105)</f>
        <v>大阪府聴覚障がい児教育研究会</v>
      </c>
      <c r="E106" s="181">
        <f t="shared" si="2"/>
        <v>2000</v>
      </c>
      <c r="F106" s="190">
        <f>IF('1-3'!E105="","",'1-3'!E105)</f>
        <v>2000</v>
      </c>
      <c r="G106" s="82" t="str">
        <f t="shared" si="3"/>
        <v/>
      </c>
      <c r="H106" s="204"/>
      <c r="I106" s="81"/>
      <c r="J106" s="123" t="str">
        <f>IF('1-3'!F105="","",'1-3'!F105)</f>
        <v/>
      </c>
    </row>
    <row r="107" spans="1:10" ht="15" customHeight="1" x14ac:dyDescent="0.15">
      <c r="A107" s="102">
        <v>103</v>
      </c>
      <c r="B107" s="151" t="str">
        <f>IF('1-3'!B106="","",'1-3'!B106)</f>
        <v>大阪</v>
      </c>
      <c r="C107" s="151" t="str">
        <f>IF('1-3'!C106="","",'1-3'!C106)</f>
        <v/>
      </c>
      <c r="D107" s="131" t="str">
        <f>IF('1-3'!D106="","",'1-3'!D106)</f>
        <v>大阪府高等学校家庭科研究会</v>
      </c>
      <c r="E107" s="181">
        <v>0</v>
      </c>
      <c r="F107" s="190">
        <f>IF('1-3'!E106="","",'1-3'!E106)</f>
        <v>1000</v>
      </c>
      <c r="G107" s="82" t="str">
        <f t="shared" si="3"/>
        <v/>
      </c>
      <c r="H107" s="204"/>
      <c r="I107" s="81"/>
      <c r="J107" s="123" t="str">
        <f>IF('1-3'!F106="","",'1-3'!F106)</f>
        <v/>
      </c>
    </row>
    <row r="108" spans="1:10" ht="15" customHeight="1" x14ac:dyDescent="0.15">
      <c r="A108" s="100">
        <v>104</v>
      </c>
      <c r="B108" s="151" t="str">
        <f>IF('1-3'!B107="","",'1-3'!B107)</f>
        <v/>
      </c>
      <c r="C108" s="151" t="str">
        <f>IF('1-3'!C107="","",'1-3'!C107)</f>
        <v/>
      </c>
      <c r="D108" s="131" t="str">
        <f>IF('1-3'!D107="","",'1-3'!D107)</f>
        <v/>
      </c>
      <c r="E108" s="181" t="str">
        <f t="shared" si="2"/>
        <v/>
      </c>
      <c r="F108" s="190" t="str">
        <f>IF('1-3'!E107="","",'1-3'!E107)</f>
        <v/>
      </c>
      <c r="G108" s="82" t="str">
        <f t="shared" si="3"/>
        <v/>
      </c>
      <c r="H108" s="204"/>
      <c r="I108" s="81"/>
      <c r="J108" s="123" t="str">
        <f>IF('1-3'!F107="","",'1-3'!F107)</f>
        <v/>
      </c>
    </row>
    <row r="109" spans="1:10" ht="15" customHeight="1" x14ac:dyDescent="0.15">
      <c r="A109" s="102">
        <v>105</v>
      </c>
      <c r="B109" s="151" t="str">
        <f>IF('1-3'!B108="","",'1-3'!B108)</f>
        <v/>
      </c>
      <c r="C109" s="151" t="str">
        <f>IF('1-3'!C108="","",'1-3'!C108)</f>
        <v/>
      </c>
      <c r="D109" s="131" t="str">
        <f>IF('1-3'!D108="","",'1-3'!D108)</f>
        <v/>
      </c>
      <c r="E109" s="181" t="str">
        <f t="shared" si="2"/>
        <v/>
      </c>
      <c r="F109" s="190" t="str">
        <f>IF('1-3'!E108="","",'1-3'!E108)</f>
        <v/>
      </c>
      <c r="G109" s="82" t="str">
        <f t="shared" si="3"/>
        <v/>
      </c>
      <c r="H109" s="204"/>
      <c r="I109" s="81"/>
      <c r="J109" s="123" t="str">
        <f>IF('1-3'!F108="","",'1-3'!F108)</f>
        <v/>
      </c>
    </row>
    <row r="110" spans="1:10" ht="15" customHeight="1" x14ac:dyDescent="0.15">
      <c r="A110" s="100">
        <v>106</v>
      </c>
      <c r="B110" s="151" t="str">
        <f>IF('1-3'!B109="","",'1-3'!B109)</f>
        <v/>
      </c>
      <c r="C110" s="151" t="str">
        <f>IF('1-3'!C109="","",'1-3'!C109)</f>
        <v/>
      </c>
      <c r="D110" s="131" t="str">
        <f>IF('1-3'!D109="","",'1-3'!D109)</f>
        <v/>
      </c>
      <c r="E110" s="181" t="str">
        <f t="shared" si="2"/>
        <v/>
      </c>
      <c r="F110" s="190" t="str">
        <f>IF('1-3'!E109="","",'1-3'!E109)</f>
        <v/>
      </c>
      <c r="G110" s="82" t="str">
        <f t="shared" si="3"/>
        <v/>
      </c>
      <c r="H110" s="204"/>
      <c r="I110" s="81"/>
      <c r="J110" s="123" t="str">
        <f>IF('1-3'!F109="","",'1-3'!F109)</f>
        <v/>
      </c>
    </row>
    <row r="111" spans="1:10" ht="15" customHeight="1" x14ac:dyDescent="0.15">
      <c r="A111" s="102">
        <v>107</v>
      </c>
      <c r="B111" s="151" t="str">
        <f>IF('1-3'!B110="","",'1-3'!B110)</f>
        <v/>
      </c>
      <c r="C111" s="151" t="str">
        <f>IF('1-3'!C110="","",'1-3'!C110)</f>
        <v/>
      </c>
      <c r="D111" s="131" t="str">
        <f>IF('1-3'!D110="","",'1-3'!D110)</f>
        <v/>
      </c>
      <c r="E111" s="181" t="str">
        <f t="shared" si="2"/>
        <v/>
      </c>
      <c r="F111" s="190" t="str">
        <f>IF('1-3'!E110="","",'1-3'!E110)</f>
        <v/>
      </c>
      <c r="G111" s="82" t="str">
        <f t="shared" si="3"/>
        <v/>
      </c>
      <c r="H111" s="204"/>
      <c r="I111" s="81"/>
      <c r="J111" s="123" t="str">
        <f>IF('1-3'!F110="","",'1-3'!F110)</f>
        <v/>
      </c>
    </row>
    <row r="112" spans="1:10" ht="15" customHeight="1" x14ac:dyDescent="0.15">
      <c r="A112" s="100">
        <v>108</v>
      </c>
      <c r="B112" s="151" t="str">
        <f>IF('1-3'!B111="","",'1-3'!B111)</f>
        <v/>
      </c>
      <c r="C112" s="151" t="str">
        <f>IF('1-3'!C111="","",'1-3'!C111)</f>
        <v/>
      </c>
      <c r="D112" s="131" t="str">
        <f>IF('1-3'!D111="","",'1-3'!D111)</f>
        <v/>
      </c>
      <c r="E112" s="181" t="str">
        <f t="shared" si="2"/>
        <v/>
      </c>
      <c r="F112" s="190" t="str">
        <f>IF('1-3'!E111="","",'1-3'!E111)</f>
        <v/>
      </c>
      <c r="G112" s="82" t="str">
        <f t="shared" si="3"/>
        <v/>
      </c>
      <c r="H112" s="204"/>
      <c r="I112" s="81"/>
      <c r="J112" s="123" t="str">
        <f>IF('1-3'!F111="","",'1-3'!F111)</f>
        <v/>
      </c>
    </row>
    <row r="113" spans="1:10" ht="15" customHeight="1" x14ac:dyDescent="0.15">
      <c r="A113" s="102">
        <v>109</v>
      </c>
      <c r="B113" s="151" t="str">
        <f>IF('1-3'!B112="","",'1-3'!B112)</f>
        <v/>
      </c>
      <c r="C113" s="151" t="str">
        <f>IF('1-3'!C112="","",'1-3'!C112)</f>
        <v/>
      </c>
      <c r="D113" s="131" t="str">
        <f>IF('1-3'!D112="","",'1-3'!D112)</f>
        <v/>
      </c>
      <c r="E113" s="181" t="str">
        <f t="shared" si="2"/>
        <v/>
      </c>
      <c r="F113" s="190" t="str">
        <f>IF('1-3'!E112="","",'1-3'!E112)</f>
        <v/>
      </c>
      <c r="G113" s="82" t="str">
        <f t="shared" si="3"/>
        <v/>
      </c>
      <c r="H113" s="204"/>
      <c r="I113" s="81"/>
      <c r="J113" s="123" t="str">
        <f>IF('1-3'!F112="","",'1-3'!F112)</f>
        <v/>
      </c>
    </row>
    <row r="114" spans="1:10" ht="15" customHeight="1" x14ac:dyDescent="0.15">
      <c r="A114" s="100">
        <v>110</v>
      </c>
      <c r="B114" s="151" t="str">
        <f>IF('1-3'!B113="","",'1-3'!B113)</f>
        <v/>
      </c>
      <c r="C114" s="151" t="str">
        <f>IF('1-3'!C113="","",'1-3'!C113)</f>
        <v/>
      </c>
      <c r="D114" s="131" t="str">
        <f>IF('1-3'!D113="","",'1-3'!D113)</f>
        <v/>
      </c>
      <c r="E114" s="181" t="str">
        <f t="shared" si="2"/>
        <v/>
      </c>
      <c r="F114" s="190" t="str">
        <f>IF('1-3'!E113="","",'1-3'!E113)</f>
        <v/>
      </c>
      <c r="G114" s="82" t="str">
        <f t="shared" si="3"/>
        <v/>
      </c>
      <c r="H114" s="204"/>
      <c r="I114" s="81"/>
      <c r="J114" s="123" t="str">
        <f>IF('1-3'!F113="","",'1-3'!F113)</f>
        <v/>
      </c>
    </row>
    <row r="115" spans="1:10" ht="15" customHeight="1" x14ac:dyDescent="0.15">
      <c r="A115" s="102">
        <v>111</v>
      </c>
      <c r="B115" s="151" t="str">
        <f>IF('1-3'!B114="","",'1-3'!B114)</f>
        <v/>
      </c>
      <c r="C115" s="151" t="str">
        <f>IF('1-3'!C114="","",'1-3'!C114)</f>
        <v/>
      </c>
      <c r="D115" s="131" t="str">
        <f>IF('1-3'!D114="","",'1-3'!D114)</f>
        <v/>
      </c>
      <c r="E115" s="181" t="str">
        <f t="shared" si="2"/>
        <v/>
      </c>
      <c r="F115" s="190" t="str">
        <f>IF('1-3'!E114="","",'1-3'!E114)</f>
        <v/>
      </c>
      <c r="G115" s="82" t="str">
        <f t="shared" si="3"/>
        <v/>
      </c>
      <c r="H115" s="204"/>
      <c r="I115" s="81"/>
      <c r="J115" s="123" t="str">
        <f>IF('1-3'!F114="","",'1-3'!F114)</f>
        <v/>
      </c>
    </row>
    <row r="116" spans="1:10" ht="15" customHeight="1" x14ac:dyDescent="0.15">
      <c r="A116" s="100">
        <v>112</v>
      </c>
      <c r="B116" s="151" t="str">
        <f>IF('1-3'!B115="","",'1-3'!B115)</f>
        <v/>
      </c>
      <c r="C116" s="151" t="str">
        <f>IF('1-3'!C115="","",'1-3'!C115)</f>
        <v/>
      </c>
      <c r="D116" s="131" t="str">
        <f>IF('1-3'!D115="","",'1-3'!D115)</f>
        <v/>
      </c>
      <c r="E116" s="181" t="str">
        <f t="shared" si="2"/>
        <v/>
      </c>
      <c r="F116" s="190" t="str">
        <f>IF('1-3'!E115="","",'1-3'!E115)</f>
        <v/>
      </c>
      <c r="G116" s="82" t="str">
        <f t="shared" si="3"/>
        <v/>
      </c>
      <c r="H116" s="204"/>
      <c r="I116" s="81"/>
      <c r="J116" s="123" t="str">
        <f>IF('1-3'!F115="","",'1-3'!F115)</f>
        <v/>
      </c>
    </row>
    <row r="117" spans="1:10" ht="15" customHeight="1" x14ac:dyDescent="0.15">
      <c r="A117" s="102">
        <v>113</v>
      </c>
      <c r="B117" s="151" t="str">
        <f>IF('1-3'!B116="","",'1-3'!B116)</f>
        <v/>
      </c>
      <c r="C117" s="151" t="str">
        <f>IF('1-3'!C116="","",'1-3'!C116)</f>
        <v/>
      </c>
      <c r="D117" s="131" t="str">
        <f>IF('1-3'!D116="","",'1-3'!D116)</f>
        <v/>
      </c>
      <c r="E117" s="181" t="str">
        <f t="shared" si="2"/>
        <v/>
      </c>
      <c r="F117" s="190" t="str">
        <f>IF('1-3'!E116="","",'1-3'!E116)</f>
        <v/>
      </c>
      <c r="G117" s="82" t="str">
        <f t="shared" si="3"/>
        <v/>
      </c>
      <c r="H117" s="204"/>
      <c r="I117" s="81"/>
      <c r="J117" s="123" t="str">
        <f>IF('1-3'!F116="","",'1-3'!F116)</f>
        <v/>
      </c>
    </row>
    <row r="118" spans="1:10" ht="15" customHeight="1" x14ac:dyDescent="0.15">
      <c r="A118" s="100">
        <v>114</v>
      </c>
      <c r="B118" s="151" t="str">
        <f>IF('1-3'!B117="","",'1-3'!B117)</f>
        <v/>
      </c>
      <c r="C118" s="151" t="str">
        <f>IF('1-3'!C117="","",'1-3'!C117)</f>
        <v/>
      </c>
      <c r="D118" s="131" t="str">
        <f>IF('1-3'!D117="","",'1-3'!D117)</f>
        <v/>
      </c>
      <c r="E118" s="181" t="str">
        <f t="shared" si="2"/>
        <v/>
      </c>
      <c r="F118" s="190" t="str">
        <f>IF('1-3'!E117="","",'1-3'!E117)</f>
        <v/>
      </c>
      <c r="G118" s="82" t="str">
        <f t="shared" si="3"/>
        <v/>
      </c>
      <c r="H118" s="204"/>
      <c r="I118" s="81"/>
      <c r="J118" s="123" t="str">
        <f>IF('1-3'!F117="","",'1-3'!F117)</f>
        <v/>
      </c>
    </row>
    <row r="119" spans="1:10" ht="15" customHeight="1" thickBot="1" x14ac:dyDescent="0.2">
      <c r="A119" s="106">
        <v>115</v>
      </c>
      <c r="B119" s="152" t="str">
        <f>IF('1-3'!B118="","",'1-3'!B118)</f>
        <v/>
      </c>
      <c r="C119" s="152" t="str">
        <f>IF('1-3'!C118="","",'1-3'!C118)</f>
        <v/>
      </c>
      <c r="D119" s="132" t="str">
        <f>IF('1-3'!D118="","",'1-3'!D118)</f>
        <v/>
      </c>
      <c r="E119" s="185" t="str">
        <f t="shared" si="2"/>
        <v/>
      </c>
      <c r="F119" s="200" t="str">
        <f>IF('1-3'!E118="","",'1-3'!E118)</f>
        <v/>
      </c>
      <c r="G119" s="83" t="str">
        <f t="shared" si="3"/>
        <v/>
      </c>
      <c r="H119" s="208"/>
      <c r="I119" s="83"/>
      <c r="J119" s="123" t="str">
        <f>IF('1-3'!F118="","",'1-3'!F118)</f>
        <v/>
      </c>
    </row>
    <row r="120" spans="1:10" ht="15" customHeight="1" thickBot="1" x14ac:dyDescent="0.2">
      <c r="D120" s="78"/>
      <c r="E120" s="78"/>
      <c r="F120" s="79"/>
    </row>
    <row r="121" spans="1:10" ht="15" customHeight="1" x14ac:dyDescent="0.15">
      <c r="D121" s="85" t="s">
        <v>252</v>
      </c>
      <c r="E121" s="211">
        <f>SUM(E5:E119)</f>
        <v>85620</v>
      </c>
      <c r="F121" s="116" t="s">
        <v>253</v>
      </c>
      <c r="G121" s="176">
        <f>SUM(F5:F119)</f>
        <v>87270</v>
      </c>
      <c r="H121" s="119" t="s">
        <v>165</v>
      </c>
      <c r="I121" s="176">
        <f>I2</f>
        <v>0</v>
      </c>
    </row>
    <row r="122" spans="1:10" ht="15" customHeight="1" x14ac:dyDescent="0.15">
      <c r="D122" s="85" t="s">
        <v>254</v>
      </c>
      <c r="E122" s="212">
        <f>SUMIF($G$5:$G$119,"◎",$E$5:$E$119)</f>
        <v>11000</v>
      </c>
      <c r="F122" s="117" t="s">
        <v>254</v>
      </c>
      <c r="G122" s="177">
        <f>'1-3'!F121</f>
        <v>11000</v>
      </c>
      <c r="H122" s="120" t="s">
        <v>156</v>
      </c>
      <c r="I122" s="177">
        <f>SUMIF($I$5:$I$119,"◎",$H$5:$H$119)</f>
        <v>0</v>
      </c>
    </row>
    <row r="123" spans="1:10" ht="15" customHeight="1" thickBot="1" x14ac:dyDescent="0.2">
      <c r="D123" s="85" t="s">
        <v>255</v>
      </c>
      <c r="E123" s="213">
        <f>E121-E122</f>
        <v>74620</v>
      </c>
      <c r="F123" s="118" t="s">
        <v>256</v>
      </c>
      <c r="G123" s="178">
        <f>G121-G122</f>
        <v>76270</v>
      </c>
      <c r="H123" s="42" t="s">
        <v>164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7DA106A-1B42-4963-9A75-1A7A4265CC65}">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2-2</vt:lpstr>
      <vt:lpstr>2-1</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2019-04-20T04:28:25Z</cp:lastPrinted>
  <dcterms:created xsi:type="dcterms:W3CDTF">2007-02-21T01:05:33Z</dcterms:created>
  <dcterms:modified xsi:type="dcterms:W3CDTF">2019-12-11T01:03:48Z</dcterms:modified>
</cp:coreProperties>
</file>